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3"/>
  <workbookPr/>
  <mc:AlternateContent xmlns:mc="http://schemas.openxmlformats.org/markup-compatibility/2006">
    <mc:Choice Requires="x15">
      <x15ac:absPath xmlns:x15ac="http://schemas.microsoft.com/office/spreadsheetml/2010/11/ac" url="/Users/miles.russell/Desktop/Thesis Data/Final Data CSVs/"/>
    </mc:Choice>
  </mc:AlternateContent>
  <xr:revisionPtr revIDLastSave="0" documentId="13_ncr:1_{431AFE0A-AAD6-8943-938A-D60A77B3B2C2}" xr6:coauthVersionLast="34" xr6:coauthVersionMax="34" xr10:uidLastSave="{00000000-0000-0000-0000-000000000000}"/>
  <bookViews>
    <workbookView xWindow="0" yWindow="460" windowWidth="28800" windowHeight="17540" tabRatio="500" xr2:uid="{00000000-000D-0000-FFFF-FFFF00000000}"/>
  </bookViews>
  <sheets>
    <sheet name="Corrected" sheetId="1" r:id="rId1"/>
    <sheet name="NOTES" sheetId="5" r:id="rId2"/>
  </sheet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15" i="5" l="1"/>
  <c r="H115" i="5"/>
  <c r="I115" i="5"/>
  <c r="G115" i="5"/>
  <c r="A145" i="5"/>
  <c r="G103" i="1"/>
  <c r="H103" i="1"/>
  <c r="H105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6" i="1"/>
  <c r="AJ33" i="1"/>
  <c r="AJ103" i="1"/>
  <c r="AK103" i="1"/>
  <c r="AL6" i="1"/>
  <c r="AL95" i="1" s="1"/>
  <c r="AL33" i="1"/>
  <c r="AM103" i="1"/>
  <c r="AN6" i="1"/>
  <c r="AN33" i="1"/>
  <c r="AN103" i="1" s="1"/>
  <c r="AO103" i="1"/>
  <c r="AP6" i="1"/>
  <c r="AP98" i="1" s="1"/>
  <c r="AP33" i="1"/>
  <c r="AP100" i="1" s="1"/>
  <c r="AQ103" i="1"/>
  <c r="AR6" i="1"/>
  <c r="AR33" i="1"/>
  <c r="AS103" i="1"/>
  <c r="AT6" i="1"/>
  <c r="AT33" i="1"/>
  <c r="AU103" i="1"/>
  <c r="AV6" i="1"/>
  <c r="AV103" i="1" s="1"/>
  <c r="AV33" i="1"/>
  <c r="AW103" i="1"/>
  <c r="AX6" i="1"/>
  <c r="AX33" i="1"/>
  <c r="AY103" i="1"/>
  <c r="AZ103" i="1"/>
  <c r="BA103" i="1"/>
  <c r="BB103" i="1"/>
  <c r="BC103" i="1"/>
  <c r="BD103" i="1"/>
  <c r="BE103" i="1"/>
  <c r="HH23" i="1"/>
  <c r="HI23" i="1" s="1"/>
  <c r="HH90" i="1"/>
  <c r="HI90" i="1" s="1"/>
  <c r="HJ90" i="1"/>
  <c r="HK90" i="1" s="1"/>
  <c r="HL26" i="1"/>
  <c r="HM26" i="1" s="1"/>
  <c r="BF13" i="1"/>
  <c r="BF103" i="1" s="1"/>
  <c r="BF62" i="1"/>
  <c r="HN14" i="1"/>
  <c r="HO14" i="1" s="1"/>
  <c r="BG103" i="1"/>
  <c r="BH103" i="1"/>
  <c r="BI103" i="1"/>
  <c r="BJ6" i="1"/>
  <c r="BJ13" i="1"/>
  <c r="BJ95" i="1" s="1"/>
  <c r="BJ23" i="1"/>
  <c r="HP23" i="1" s="1"/>
  <c r="HQ23" i="1" s="1"/>
  <c r="BJ62" i="1"/>
  <c r="BJ68" i="1"/>
  <c r="BJ90" i="1"/>
  <c r="BJ86" i="1"/>
  <c r="BK103" i="1"/>
  <c r="BL103" i="1"/>
  <c r="BM103" i="1"/>
  <c r="BN103" i="1"/>
  <c r="BO103" i="1"/>
  <c r="BP6" i="1"/>
  <c r="HR6" i="1" s="1"/>
  <c r="HS6" i="1" s="1"/>
  <c r="BP23" i="1"/>
  <c r="BP62" i="1"/>
  <c r="BP90" i="1"/>
  <c r="BQ103" i="1"/>
  <c r="BR103" i="1"/>
  <c r="BS6" i="1"/>
  <c r="BS13" i="1"/>
  <c r="BS14" i="1"/>
  <c r="BS23" i="1"/>
  <c r="BS62" i="1"/>
  <c r="BS90" i="1"/>
  <c r="BT6" i="1"/>
  <c r="BT13" i="1"/>
  <c r="BT14" i="1"/>
  <c r="HT14" i="1" s="1"/>
  <c r="HU14" i="1" s="1"/>
  <c r="BT23" i="1"/>
  <c r="BT62" i="1"/>
  <c r="FR62" i="1" s="1"/>
  <c r="BT90" i="1"/>
  <c r="BU6" i="1"/>
  <c r="BU13" i="1"/>
  <c r="BU23" i="1"/>
  <c r="BU90" i="1"/>
  <c r="BU95" i="1" s="1"/>
  <c r="BW103" i="1"/>
  <c r="BX103" i="1"/>
  <c r="BY6" i="1"/>
  <c r="BY14" i="1"/>
  <c r="BZ6" i="1"/>
  <c r="BZ14" i="1"/>
  <c r="CA6" i="1"/>
  <c r="CA103" i="1" s="1"/>
  <c r="CB23" i="1"/>
  <c r="HV23" i="1" s="1"/>
  <c r="HW23" i="1" s="1"/>
  <c r="CC103" i="1"/>
  <c r="CD103" i="1"/>
  <c r="CE103" i="1"/>
  <c r="CF103" i="1"/>
  <c r="CG103" i="1"/>
  <c r="CH6" i="1"/>
  <c r="CH13" i="1"/>
  <c r="CH23" i="1"/>
  <c r="CH95" i="1" s="1"/>
  <c r="CH62" i="1"/>
  <c r="HX62" i="1" s="1"/>
  <c r="HY62" i="1" s="1"/>
  <c r="CH81" i="1"/>
  <c r="CH90" i="1"/>
  <c r="CI103" i="1"/>
  <c r="CJ103" i="1"/>
  <c r="CK103" i="1"/>
  <c r="CL103" i="1"/>
  <c r="CM103" i="1"/>
  <c r="CN103" i="1"/>
  <c r="CO103" i="1"/>
  <c r="CP103" i="1"/>
  <c r="CQ103" i="1"/>
  <c r="CR103" i="1"/>
  <c r="CS103" i="1"/>
  <c r="CT23" i="1"/>
  <c r="CT103" i="1" s="1"/>
  <c r="CU103" i="1"/>
  <c r="CV103" i="1"/>
  <c r="CW103" i="1"/>
  <c r="CX103" i="1"/>
  <c r="CY103" i="1"/>
  <c r="CZ6" i="1"/>
  <c r="CZ13" i="1"/>
  <c r="CZ23" i="1"/>
  <c r="CZ37" i="1"/>
  <c r="ID37" i="1" s="1"/>
  <c r="IE37" i="1" s="1"/>
  <c r="CZ62" i="1"/>
  <c r="CZ98" i="1" s="1"/>
  <c r="CZ90" i="1"/>
  <c r="DA103" i="1"/>
  <c r="DB103" i="1"/>
  <c r="DC103" i="1"/>
  <c r="DD103" i="1"/>
  <c r="DE103" i="1"/>
  <c r="DF6" i="1"/>
  <c r="IF6" i="1" s="1"/>
  <c r="IG6" i="1" s="1"/>
  <c r="DF13" i="1"/>
  <c r="DF96" i="1" s="1"/>
  <c r="DF23" i="1"/>
  <c r="DF62" i="1"/>
  <c r="DF90" i="1"/>
  <c r="DG103" i="1"/>
  <c r="DH103" i="1"/>
  <c r="DI103" i="1"/>
  <c r="DJ103" i="1"/>
  <c r="DK103" i="1"/>
  <c r="DL6" i="1"/>
  <c r="IH6" i="1" s="1"/>
  <c r="II6" i="1" s="1"/>
  <c r="DL13" i="1"/>
  <c r="DL23" i="1"/>
  <c r="DL62" i="1"/>
  <c r="DL90" i="1"/>
  <c r="DM103" i="1"/>
  <c r="DN103" i="1"/>
  <c r="DO103" i="1"/>
  <c r="DP103" i="1"/>
  <c r="DQ103" i="1"/>
  <c r="DR6" i="1"/>
  <c r="DR13" i="1"/>
  <c r="DR23" i="1"/>
  <c r="DR62" i="1"/>
  <c r="DR90" i="1"/>
  <c r="IJ90" i="1" s="1"/>
  <c r="IK90" i="1" s="1"/>
  <c r="DR86" i="1"/>
  <c r="IJ86" i="1" s="1"/>
  <c r="IK86" i="1" s="1"/>
  <c r="DS103" i="1"/>
  <c r="DT103" i="1"/>
  <c r="DU103" i="1"/>
  <c r="DV103" i="1"/>
  <c r="DW103" i="1"/>
  <c r="DX6" i="1"/>
  <c r="DX23" i="1"/>
  <c r="DX95" i="1" s="1"/>
  <c r="DX62" i="1"/>
  <c r="IL62" i="1" s="1"/>
  <c r="IM62" i="1" s="1"/>
  <c r="DX90" i="1"/>
  <c r="DY103" i="1"/>
  <c r="DZ103" i="1"/>
  <c r="EA103" i="1"/>
  <c r="EB103" i="1"/>
  <c r="EC103" i="1"/>
  <c r="ED13" i="1"/>
  <c r="IN13" i="1" s="1"/>
  <c r="IO13" i="1" s="1"/>
  <c r="ED23" i="1"/>
  <c r="ED98" i="1" s="1"/>
  <c r="ED62" i="1"/>
  <c r="ED90" i="1"/>
  <c r="EE103" i="1"/>
  <c r="EF103" i="1"/>
  <c r="EG103" i="1"/>
  <c r="EH103" i="1"/>
  <c r="EI103" i="1"/>
  <c r="EJ6" i="1"/>
  <c r="IP6" i="1" s="1"/>
  <c r="IQ6" i="1" s="1"/>
  <c r="EJ13" i="1"/>
  <c r="EJ23" i="1"/>
  <c r="EJ62" i="1"/>
  <c r="EJ90" i="1"/>
  <c r="EK103" i="1"/>
  <c r="EL103" i="1"/>
  <c r="EM103" i="1"/>
  <c r="EN103" i="1"/>
  <c r="EO103" i="1"/>
  <c r="EP6" i="1"/>
  <c r="IR6" i="1" s="1"/>
  <c r="IS6" i="1" s="1"/>
  <c r="EP23" i="1"/>
  <c r="EP62" i="1"/>
  <c r="EQ103" i="1"/>
  <c r="ER103" i="1"/>
  <c r="ES103" i="1"/>
  <c r="ET103" i="1"/>
  <c r="EU103" i="1"/>
  <c r="EV6" i="1"/>
  <c r="IT6" i="1" s="1"/>
  <c r="IU6" i="1" s="1"/>
  <c r="EV62" i="1"/>
  <c r="EW103" i="1"/>
  <c r="EX103" i="1"/>
  <c r="EY103" i="1"/>
  <c r="EZ103" i="1"/>
  <c r="FA103" i="1"/>
  <c r="FB6" i="1"/>
  <c r="IV6" i="1" s="1"/>
  <c r="IW6" i="1" s="1"/>
  <c r="FB23" i="1"/>
  <c r="FB62" i="1"/>
  <c r="FB86" i="1"/>
  <c r="FC103" i="1"/>
  <c r="FD103" i="1"/>
  <c r="FE103" i="1"/>
  <c r="FF103" i="1"/>
  <c r="FG103" i="1"/>
  <c r="FH6" i="1"/>
  <c r="IX6" i="1" s="1"/>
  <c r="IY6" i="1" s="1"/>
  <c r="FH62" i="1"/>
  <c r="FH90" i="1"/>
  <c r="FH23" i="1"/>
  <c r="FH86" i="1"/>
  <c r="FI103" i="1"/>
  <c r="FJ103" i="1"/>
  <c r="FK103" i="1"/>
  <c r="FL103" i="1"/>
  <c r="FM103" i="1"/>
  <c r="FN6" i="1"/>
  <c r="FN13" i="1"/>
  <c r="FN23" i="1"/>
  <c r="FN27" i="1"/>
  <c r="IZ27" i="1" s="1"/>
  <c r="JA27" i="1" s="1"/>
  <c r="FN33" i="1"/>
  <c r="FN99" i="1" s="1"/>
  <c r="FN62" i="1"/>
  <c r="FN90" i="1"/>
  <c r="FN86" i="1"/>
  <c r="FO103" i="1"/>
  <c r="FP103" i="1"/>
  <c r="FQ13" i="1"/>
  <c r="FR13" i="1"/>
  <c r="FS13" i="1"/>
  <c r="FS95" i="1" s="1"/>
  <c r="FS62" i="1"/>
  <c r="FT6" i="1"/>
  <c r="FT23" i="1"/>
  <c r="FT27" i="1"/>
  <c r="FT90" i="1"/>
  <c r="FT86" i="1"/>
  <c r="FU13" i="1"/>
  <c r="FU95" i="1" s="1"/>
  <c r="FU62" i="1"/>
  <c r="FU98" i="1" s="1"/>
  <c r="FV13" i="1"/>
  <c r="FV62" i="1"/>
  <c r="FW103" i="1"/>
  <c r="FX103" i="1"/>
  <c r="FY103" i="1"/>
  <c r="FZ103" i="1"/>
  <c r="GA103" i="1"/>
  <c r="GB103" i="1"/>
  <c r="GC103" i="1"/>
  <c r="GD103" i="1"/>
  <c r="GE103" i="1"/>
  <c r="GF6" i="1"/>
  <c r="JF6" i="1" s="1"/>
  <c r="JG6" i="1" s="1"/>
  <c r="GF17" i="1"/>
  <c r="GF23" i="1"/>
  <c r="GF27" i="1"/>
  <c r="GF95" i="1" s="1"/>
  <c r="GF90" i="1"/>
  <c r="GF98" i="1" s="1"/>
  <c r="GF86" i="1"/>
  <c r="GG103" i="1"/>
  <c r="GH103" i="1"/>
  <c r="GP77" i="1"/>
  <c r="GQ77" i="1" s="1"/>
  <c r="GJ77" i="1"/>
  <c r="GK77" i="1" s="1"/>
  <c r="GL77" i="1"/>
  <c r="GM77" i="1" s="1"/>
  <c r="GN77" i="1"/>
  <c r="GO77" i="1" s="1"/>
  <c r="GR77" i="1"/>
  <c r="GS77" i="1" s="1"/>
  <c r="GT77" i="1"/>
  <c r="GU77" i="1" s="1"/>
  <c r="GV77" i="1"/>
  <c r="GW77" i="1" s="1"/>
  <c r="GX77" i="1"/>
  <c r="GY77" i="1" s="1"/>
  <c r="GZ77" i="1"/>
  <c r="HA77" i="1" s="1"/>
  <c r="HB77" i="1"/>
  <c r="HC77" i="1" s="1"/>
  <c r="HD77" i="1"/>
  <c r="HE77" i="1" s="1"/>
  <c r="HH77" i="1"/>
  <c r="HI77" i="1" s="1"/>
  <c r="HJ77" i="1"/>
  <c r="HK77" i="1" s="1"/>
  <c r="HL77" i="1"/>
  <c r="HM77" i="1" s="1"/>
  <c r="HF77" i="1"/>
  <c r="HG77" i="1" s="1"/>
  <c r="HN77" i="1"/>
  <c r="HO77" i="1" s="1"/>
  <c r="HP77" i="1"/>
  <c r="HQ77" i="1" s="1"/>
  <c r="HR77" i="1"/>
  <c r="HS77" i="1" s="1"/>
  <c r="HT77" i="1"/>
  <c r="HU77" i="1" s="1"/>
  <c r="HV77" i="1"/>
  <c r="HW77" i="1" s="1"/>
  <c r="HX77" i="1"/>
  <c r="HY77" i="1" s="1"/>
  <c r="HZ77" i="1"/>
  <c r="IA77" i="1" s="1"/>
  <c r="IB77" i="1"/>
  <c r="IC77" i="1" s="1"/>
  <c r="ID77" i="1"/>
  <c r="IE77" i="1" s="1"/>
  <c r="IF77" i="1"/>
  <c r="IG77" i="1" s="1"/>
  <c r="IJ77" i="1"/>
  <c r="IK77" i="1" s="1"/>
  <c r="IL77" i="1"/>
  <c r="IM77" i="1" s="1"/>
  <c r="IN77" i="1"/>
  <c r="IO77" i="1" s="1"/>
  <c r="IH77" i="1"/>
  <c r="II77" i="1" s="1"/>
  <c r="IP77" i="1"/>
  <c r="IQ77" i="1" s="1"/>
  <c r="IR77" i="1"/>
  <c r="IS77" i="1" s="1"/>
  <c r="IT77" i="1"/>
  <c r="IU77" i="1" s="1"/>
  <c r="IV77" i="1"/>
  <c r="IW77" i="1" s="1"/>
  <c r="IX77" i="1"/>
  <c r="IY77" i="1" s="1"/>
  <c r="IZ77" i="1"/>
  <c r="JA77" i="1" s="1"/>
  <c r="JB77" i="1"/>
  <c r="JC77" i="1" s="1"/>
  <c r="JD77" i="1"/>
  <c r="JE77" i="1" s="1"/>
  <c r="JF77" i="1"/>
  <c r="JG77" i="1" s="1"/>
  <c r="IJ12" i="1"/>
  <c r="IK12" i="1" s="1"/>
  <c r="JB12" i="1"/>
  <c r="JC12" i="1" s="1"/>
  <c r="GJ12" i="1"/>
  <c r="GK12" i="1" s="1"/>
  <c r="GL12" i="1"/>
  <c r="GM12" i="1" s="1"/>
  <c r="GN12" i="1"/>
  <c r="GO12" i="1" s="1"/>
  <c r="GP12" i="1"/>
  <c r="GQ12" i="1" s="1"/>
  <c r="GR12" i="1"/>
  <c r="GS12" i="1" s="1"/>
  <c r="GT12" i="1"/>
  <c r="GU12" i="1" s="1"/>
  <c r="GV12" i="1"/>
  <c r="GW12" i="1" s="1"/>
  <c r="GX12" i="1"/>
  <c r="GY12" i="1" s="1"/>
  <c r="GZ12" i="1"/>
  <c r="HA12" i="1" s="1"/>
  <c r="HB12" i="1"/>
  <c r="HC12" i="1" s="1"/>
  <c r="HD12" i="1"/>
  <c r="HE12" i="1" s="1"/>
  <c r="HH12" i="1"/>
  <c r="HI12" i="1" s="1"/>
  <c r="HJ12" i="1"/>
  <c r="HK12" i="1" s="1"/>
  <c r="HL12" i="1"/>
  <c r="HM12" i="1" s="1"/>
  <c r="HF12" i="1"/>
  <c r="HG12" i="1" s="1"/>
  <c r="HN12" i="1"/>
  <c r="HO12" i="1" s="1"/>
  <c r="HP12" i="1"/>
  <c r="HQ12" i="1" s="1"/>
  <c r="HR12" i="1"/>
  <c r="HS12" i="1" s="1"/>
  <c r="HT12" i="1"/>
  <c r="HU12" i="1" s="1"/>
  <c r="HV12" i="1"/>
  <c r="HW12" i="1" s="1"/>
  <c r="HX12" i="1"/>
  <c r="HY12" i="1" s="1"/>
  <c r="HZ12" i="1"/>
  <c r="IA12" i="1" s="1"/>
  <c r="IB12" i="1"/>
  <c r="IC12" i="1" s="1"/>
  <c r="ID12" i="1"/>
  <c r="IE12" i="1" s="1"/>
  <c r="IF12" i="1"/>
  <c r="IG12" i="1" s="1"/>
  <c r="IL12" i="1"/>
  <c r="IM12" i="1" s="1"/>
  <c r="IN12" i="1"/>
  <c r="IO12" i="1" s="1"/>
  <c r="IH12" i="1"/>
  <c r="II12" i="1" s="1"/>
  <c r="IP12" i="1"/>
  <c r="IQ12" i="1" s="1"/>
  <c r="IR12" i="1"/>
  <c r="IS12" i="1" s="1"/>
  <c r="IT12" i="1"/>
  <c r="IU12" i="1" s="1"/>
  <c r="IV12" i="1"/>
  <c r="IW12" i="1" s="1"/>
  <c r="IX12" i="1"/>
  <c r="IY12" i="1" s="1"/>
  <c r="IZ12" i="1"/>
  <c r="JA12" i="1" s="1"/>
  <c r="JD12" i="1"/>
  <c r="JE12" i="1" s="1"/>
  <c r="JF12" i="1"/>
  <c r="JG12" i="1" s="1"/>
  <c r="IB24" i="1"/>
  <c r="IC24" i="1" s="1"/>
  <c r="JD24" i="1"/>
  <c r="JE24" i="1" s="1"/>
  <c r="GJ24" i="1"/>
  <c r="GK24" i="1" s="1"/>
  <c r="GL24" i="1"/>
  <c r="GM24" i="1" s="1"/>
  <c r="GN24" i="1"/>
  <c r="GO24" i="1" s="1"/>
  <c r="GP24" i="1"/>
  <c r="GQ24" i="1" s="1"/>
  <c r="GR24" i="1"/>
  <c r="GS24" i="1" s="1"/>
  <c r="GT24" i="1"/>
  <c r="GU24" i="1" s="1"/>
  <c r="GV24" i="1"/>
  <c r="GW24" i="1" s="1"/>
  <c r="GX24" i="1"/>
  <c r="GY24" i="1" s="1"/>
  <c r="GZ24" i="1"/>
  <c r="HA24" i="1" s="1"/>
  <c r="HB24" i="1"/>
  <c r="HC24" i="1" s="1"/>
  <c r="HD24" i="1"/>
  <c r="HE24" i="1" s="1"/>
  <c r="HH24" i="1"/>
  <c r="HI24" i="1" s="1"/>
  <c r="HJ24" i="1"/>
  <c r="HK24" i="1" s="1"/>
  <c r="HL24" i="1"/>
  <c r="HM24" i="1" s="1"/>
  <c r="HF24" i="1"/>
  <c r="HG24" i="1" s="1"/>
  <c r="HN24" i="1"/>
  <c r="HO24" i="1" s="1"/>
  <c r="HP24" i="1"/>
  <c r="HQ24" i="1" s="1"/>
  <c r="HR24" i="1"/>
  <c r="HS24" i="1" s="1"/>
  <c r="HT24" i="1"/>
  <c r="HU24" i="1" s="1"/>
  <c r="HV24" i="1"/>
  <c r="HW24" i="1" s="1"/>
  <c r="HX24" i="1"/>
  <c r="HY24" i="1" s="1"/>
  <c r="HZ24" i="1"/>
  <c r="IA24" i="1" s="1"/>
  <c r="ID24" i="1"/>
  <c r="IE24" i="1" s="1"/>
  <c r="IF24" i="1"/>
  <c r="IG24" i="1" s="1"/>
  <c r="IJ24" i="1"/>
  <c r="IK24" i="1" s="1"/>
  <c r="IL24" i="1"/>
  <c r="IM24" i="1" s="1"/>
  <c r="IN24" i="1"/>
  <c r="IO24" i="1" s="1"/>
  <c r="IH24" i="1"/>
  <c r="II24" i="1" s="1"/>
  <c r="IP24" i="1"/>
  <c r="IQ24" i="1" s="1"/>
  <c r="IR24" i="1"/>
  <c r="IS24" i="1" s="1"/>
  <c r="IT24" i="1"/>
  <c r="IU24" i="1" s="1"/>
  <c r="IV24" i="1"/>
  <c r="IW24" i="1" s="1"/>
  <c r="IX24" i="1"/>
  <c r="IY24" i="1" s="1"/>
  <c r="IZ24" i="1"/>
  <c r="JA24" i="1" s="1"/>
  <c r="JB24" i="1"/>
  <c r="JC24" i="1" s="1"/>
  <c r="JF24" i="1"/>
  <c r="JG24" i="1" s="1"/>
  <c r="IB25" i="1"/>
  <c r="IC25" i="1" s="1"/>
  <c r="IR25" i="1"/>
  <c r="IS25" i="1" s="1"/>
  <c r="JD25" i="1"/>
  <c r="JE25" i="1" s="1"/>
  <c r="JF25" i="1"/>
  <c r="JG25" i="1" s="1"/>
  <c r="GJ25" i="1"/>
  <c r="GK25" i="1" s="1"/>
  <c r="GL25" i="1"/>
  <c r="GM25" i="1" s="1"/>
  <c r="GN25" i="1"/>
  <c r="GO25" i="1" s="1"/>
  <c r="GP25" i="1"/>
  <c r="GQ25" i="1" s="1"/>
  <c r="GR25" i="1"/>
  <c r="GS25" i="1" s="1"/>
  <c r="GT25" i="1"/>
  <c r="GU25" i="1" s="1"/>
  <c r="GV25" i="1"/>
  <c r="GW25" i="1" s="1"/>
  <c r="GX25" i="1"/>
  <c r="GY25" i="1" s="1"/>
  <c r="GZ25" i="1"/>
  <c r="HA25" i="1" s="1"/>
  <c r="HB25" i="1"/>
  <c r="HC25" i="1" s="1"/>
  <c r="HD25" i="1"/>
  <c r="HE25" i="1" s="1"/>
  <c r="HH25" i="1"/>
  <c r="HI25" i="1" s="1"/>
  <c r="HJ25" i="1"/>
  <c r="HK25" i="1" s="1"/>
  <c r="HL25" i="1"/>
  <c r="HM25" i="1" s="1"/>
  <c r="HF25" i="1"/>
  <c r="HG25" i="1" s="1"/>
  <c r="HN25" i="1"/>
  <c r="HO25" i="1" s="1"/>
  <c r="HP25" i="1"/>
  <c r="HQ25" i="1" s="1"/>
  <c r="HR25" i="1"/>
  <c r="HS25" i="1" s="1"/>
  <c r="HT25" i="1"/>
  <c r="HU25" i="1" s="1"/>
  <c r="HV25" i="1"/>
  <c r="HW25" i="1" s="1"/>
  <c r="HX25" i="1"/>
  <c r="HY25" i="1" s="1"/>
  <c r="HZ25" i="1"/>
  <c r="IA25" i="1" s="1"/>
  <c r="ID25" i="1"/>
  <c r="IE25" i="1" s="1"/>
  <c r="IF25" i="1"/>
  <c r="IG25" i="1" s="1"/>
  <c r="IJ25" i="1"/>
  <c r="IK25" i="1" s="1"/>
  <c r="IL25" i="1"/>
  <c r="IM25" i="1" s="1"/>
  <c r="IN25" i="1"/>
  <c r="IO25" i="1" s="1"/>
  <c r="IH25" i="1"/>
  <c r="II25" i="1" s="1"/>
  <c r="IP25" i="1"/>
  <c r="IQ25" i="1" s="1"/>
  <c r="IT25" i="1"/>
  <c r="IU25" i="1" s="1"/>
  <c r="IV25" i="1"/>
  <c r="IW25" i="1" s="1"/>
  <c r="IX25" i="1"/>
  <c r="IY25" i="1" s="1"/>
  <c r="IZ25" i="1"/>
  <c r="JA25" i="1" s="1"/>
  <c r="JB25" i="1"/>
  <c r="JC25" i="1" s="1"/>
  <c r="JD26" i="1"/>
  <c r="JE26" i="1" s="1"/>
  <c r="GJ26" i="1"/>
  <c r="GK26" i="1" s="1"/>
  <c r="GL26" i="1"/>
  <c r="GM26" i="1" s="1"/>
  <c r="GN26" i="1"/>
  <c r="GO26" i="1" s="1"/>
  <c r="GP26" i="1"/>
  <c r="GQ26" i="1" s="1"/>
  <c r="GR26" i="1"/>
  <c r="GS26" i="1" s="1"/>
  <c r="GT26" i="1"/>
  <c r="GU26" i="1" s="1"/>
  <c r="GV26" i="1"/>
  <c r="GW26" i="1" s="1"/>
  <c r="GX26" i="1"/>
  <c r="GY26" i="1" s="1"/>
  <c r="GZ26" i="1"/>
  <c r="HA26" i="1" s="1"/>
  <c r="HB26" i="1"/>
  <c r="HC26" i="1" s="1"/>
  <c r="HD26" i="1"/>
  <c r="HE26" i="1" s="1"/>
  <c r="HH26" i="1"/>
  <c r="HI26" i="1" s="1"/>
  <c r="HJ26" i="1"/>
  <c r="HK26" i="1" s="1"/>
  <c r="HF26" i="1"/>
  <c r="HG26" i="1" s="1"/>
  <c r="HN26" i="1"/>
  <c r="HO26" i="1" s="1"/>
  <c r="HP26" i="1"/>
  <c r="HQ26" i="1" s="1"/>
  <c r="HR26" i="1"/>
  <c r="HS26" i="1" s="1"/>
  <c r="HT26" i="1"/>
  <c r="HU26" i="1" s="1"/>
  <c r="HV26" i="1"/>
  <c r="HW26" i="1" s="1"/>
  <c r="HX26" i="1"/>
  <c r="HY26" i="1" s="1"/>
  <c r="HZ26" i="1"/>
  <c r="IA26" i="1" s="1"/>
  <c r="IB26" i="1"/>
  <c r="IC26" i="1" s="1"/>
  <c r="ID26" i="1"/>
  <c r="IE26" i="1" s="1"/>
  <c r="IF26" i="1"/>
  <c r="IG26" i="1" s="1"/>
  <c r="IJ26" i="1"/>
  <c r="IK26" i="1" s="1"/>
  <c r="IL26" i="1"/>
  <c r="IM26" i="1" s="1"/>
  <c r="IN26" i="1"/>
  <c r="IO26" i="1" s="1"/>
  <c r="IH26" i="1"/>
  <c r="II26" i="1" s="1"/>
  <c r="IP26" i="1"/>
  <c r="IQ26" i="1" s="1"/>
  <c r="IR26" i="1"/>
  <c r="IS26" i="1" s="1"/>
  <c r="IT26" i="1"/>
  <c r="IU26" i="1" s="1"/>
  <c r="IV26" i="1"/>
  <c r="IW26" i="1" s="1"/>
  <c r="IX26" i="1"/>
  <c r="IY26" i="1" s="1"/>
  <c r="IZ26" i="1"/>
  <c r="JA26" i="1" s="1"/>
  <c r="JB26" i="1"/>
  <c r="JC26" i="1" s="1"/>
  <c r="JF26" i="1"/>
  <c r="JG26" i="1" s="1"/>
  <c r="HT73" i="1"/>
  <c r="HU73" i="1" s="1"/>
  <c r="HV73" i="1"/>
  <c r="HW73" i="1" s="1"/>
  <c r="GJ73" i="1"/>
  <c r="GK73" i="1" s="1"/>
  <c r="GL73" i="1"/>
  <c r="GM73" i="1" s="1"/>
  <c r="GN73" i="1"/>
  <c r="GO73" i="1" s="1"/>
  <c r="GP73" i="1"/>
  <c r="GQ73" i="1" s="1"/>
  <c r="GR73" i="1"/>
  <c r="GS73" i="1" s="1"/>
  <c r="GT73" i="1"/>
  <c r="GU73" i="1" s="1"/>
  <c r="GV73" i="1"/>
  <c r="GW73" i="1" s="1"/>
  <c r="GX73" i="1"/>
  <c r="GY73" i="1" s="1"/>
  <c r="GZ73" i="1"/>
  <c r="HA73" i="1" s="1"/>
  <c r="HB73" i="1"/>
  <c r="HC73" i="1" s="1"/>
  <c r="HD73" i="1"/>
  <c r="HE73" i="1" s="1"/>
  <c r="HH73" i="1"/>
  <c r="HI73" i="1" s="1"/>
  <c r="HJ73" i="1"/>
  <c r="HK73" i="1" s="1"/>
  <c r="HL73" i="1"/>
  <c r="HM73" i="1" s="1"/>
  <c r="HF73" i="1"/>
  <c r="HG73" i="1" s="1"/>
  <c r="HN73" i="1"/>
  <c r="HO73" i="1" s="1"/>
  <c r="HP73" i="1"/>
  <c r="HQ73" i="1" s="1"/>
  <c r="HR73" i="1"/>
  <c r="HS73" i="1" s="1"/>
  <c r="HX73" i="1"/>
  <c r="HY73" i="1" s="1"/>
  <c r="HZ73" i="1"/>
  <c r="IA73" i="1" s="1"/>
  <c r="IB73" i="1"/>
  <c r="IC73" i="1" s="1"/>
  <c r="ID73" i="1"/>
  <c r="IE73" i="1" s="1"/>
  <c r="IF73" i="1"/>
  <c r="IG73" i="1" s="1"/>
  <c r="IJ73" i="1"/>
  <c r="IK73" i="1" s="1"/>
  <c r="IL73" i="1"/>
  <c r="IM73" i="1" s="1"/>
  <c r="IN73" i="1"/>
  <c r="IO73" i="1" s="1"/>
  <c r="IH73" i="1"/>
  <c r="II73" i="1" s="1"/>
  <c r="IP73" i="1"/>
  <c r="IQ73" i="1" s="1"/>
  <c r="IR73" i="1"/>
  <c r="IS73" i="1" s="1"/>
  <c r="IT73" i="1"/>
  <c r="IU73" i="1" s="1"/>
  <c r="IV73" i="1"/>
  <c r="IW73" i="1" s="1"/>
  <c r="IX73" i="1"/>
  <c r="IY73" i="1" s="1"/>
  <c r="IZ73" i="1"/>
  <c r="JA73" i="1" s="1"/>
  <c r="JB73" i="1"/>
  <c r="JC73" i="1" s="1"/>
  <c r="JD73" i="1"/>
  <c r="JE73" i="1" s="1"/>
  <c r="JF73" i="1"/>
  <c r="JG73" i="1" s="1"/>
  <c r="GR74" i="1"/>
  <c r="GS74" i="1" s="1"/>
  <c r="GT74" i="1"/>
  <c r="GU74" i="1" s="1"/>
  <c r="GV74" i="1"/>
  <c r="GW74" i="1" s="1"/>
  <c r="GX74" i="1"/>
  <c r="GY74" i="1" s="1"/>
  <c r="GZ74" i="1"/>
  <c r="HA74" i="1" s="1"/>
  <c r="HB74" i="1"/>
  <c r="HC74" i="1" s="1"/>
  <c r="HD74" i="1"/>
  <c r="HE74" i="1" s="1"/>
  <c r="HF74" i="1"/>
  <c r="HG74" i="1" s="1"/>
  <c r="HH74" i="1"/>
  <c r="HI74" i="1" s="1"/>
  <c r="HJ74" i="1"/>
  <c r="HK74" i="1" s="1"/>
  <c r="HL74" i="1"/>
  <c r="HM74" i="1" s="1"/>
  <c r="HN74" i="1"/>
  <c r="HO74" i="1" s="1"/>
  <c r="HP74" i="1"/>
  <c r="HQ74" i="1" s="1"/>
  <c r="HR74" i="1"/>
  <c r="HS74" i="1" s="1"/>
  <c r="HT74" i="1"/>
  <c r="HU74" i="1" s="1"/>
  <c r="HV74" i="1"/>
  <c r="HW74" i="1" s="1"/>
  <c r="HX74" i="1"/>
  <c r="HY74" i="1" s="1"/>
  <c r="HZ74" i="1"/>
  <c r="IA74" i="1" s="1"/>
  <c r="IB74" i="1"/>
  <c r="IC74" i="1" s="1"/>
  <c r="ID74" i="1"/>
  <c r="IE74" i="1" s="1"/>
  <c r="IF74" i="1"/>
  <c r="IG74" i="1" s="1"/>
  <c r="IH74" i="1"/>
  <c r="II74" i="1" s="1"/>
  <c r="IJ74" i="1"/>
  <c r="IK74" i="1" s="1"/>
  <c r="IL74" i="1"/>
  <c r="IM74" i="1" s="1"/>
  <c r="IN74" i="1"/>
  <c r="IO74" i="1" s="1"/>
  <c r="IP74" i="1"/>
  <c r="IQ74" i="1" s="1"/>
  <c r="IR74" i="1"/>
  <c r="IS74" i="1" s="1"/>
  <c r="IT74" i="1"/>
  <c r="IU74" i="1" s="1"/>
  <c r="IV74" i="1"/>
  <c r="IW74" i="1" s="1"/>
  <c r="IX74" i="1"/>
  <c r="IY74" i="1" s="1"/>
  <c r="IZ74" i="1"/>
  <c r="JA74" i="1" s="1"/>
  <c r="JB74" i="1"/>
  <c r="JC74" i="1" s="1"/>
  <c r="JD74" i="1"/>
  <c r="JE74" i="1" s="1"/>
  <c r="JF74" i="1"/>
  <c r="JG74" i="1" s="1"/>
  <c r="GJ74" i="1"/>
  <c r="GK74" i="1" s="1"/>
  <c r="GL74" i="1"/>
  <c r="GM74" i="1" s="1"/>
  <c r="GN74" i="1"/>
  <c r="GO74" i="1" s="1"/>
  <c r="GP74" i="1"/>
  <c r="GQ74" i="1" s="1"/>
  <c r="GJ3" i="1"/>
  <c r="GK3" i="1" s="1"/>
  <c r="GL3" i="1"/>
  <c r="GM3" i="1" s="1"/>
  <c r="GN3" i="1"/>
  <c r="GO3" i="1" s="1"/>
  <c r="GP3" i="1"/>
  <c r="GQ3" i="1" s="1"/>
  <c r="GR3" i="1"/>
  <c r="GS3" i="1" s="1"/>
  <c r="GT3" i="1"/>
  <c r="GU3" i="1" s="1"/>
  <c r="GV3" i="1"/>
  <c r="GW3" i="1" s="1"/>
  <c r="GX3" i="1"/>
  <c r="GY3" i="1" s="1"/>
  <c r="GZ3" i="1"/>
  <c r="HA3" i="1" s="1"/>
  <c r="HB3" i="1"/>
  <c r="HC3" i="1" s="1"/>
  <c r="HD3" i="1"/>
  <c r="HE3" i="1" s="1"/>
  <c r="HH3" i="1"/>
  <c r="HI3" i="1" s="1"/>
  <c r="HJ3" i="1"/>
  <c r="HK3" i="1" s="1"/>
  <c r="HL3" i="1"/>
  <c r="HM3" i="1" s="1"/>
  <c r="HF3" i="1"/>
  <c r="HG3" i="1" s="1"/>
  <c r="HN3" i="1"/>
  <c r="HO3" i="1" s="1"/>
  <c r="HP3" i="1"/>
  <c r="HQ3" i="1" s="1"/>
  <c r="HR3" i="1"/>
  <c r="HS3" i="1" s="1"/>
  <c r="HT3" i="1"/>
  <c r="HU3" i="1" s="1"/>
  <c r="HV3" i="1"/>
  <c r="HW3" i="1" s="1"/>
  <c r="HX3" i="1"/>
  <c r="HY3" i="1" s="1"/>
  <c r="HZ3" i="1"/>
  <c r="IA3" i="1" s="1"/>
  <c r="IB3" i="1"/>
  <c r="IC3" i="1" s="1"/>
  <c r="ID3" i="1"/>
  <c r="IE3" i="1" s="1"/>
  <c r="IF3" i="1"/>
  <c r="IG3" i="1" s="1"/>
  <c r="IJ3" i="1"/>
  <c r="IK3" i="1" s="1"/>
  <c r="IL3" i="1"/>
  <c r="IM3" i="1" s="1"/>
  <c r="IN3" i="1"/>
  <c r="IO3" i="1" s="1"/>
  <c r="IH3" i="1"/>
  <c r="II3" i="1" s="1"/>
  <c r="IP3" i="1"/>
  <c r="IQ3" i="1" s="1"/>
  <c r="IR3" i="1"/>
  <c r="IS3" i="1" s="1"/>
  <c r="IT3" i="1"/>
  <c r="IU3" i="1" s="1"/>
  <c r="IV3" i="1"/>
  <c r="IW3" i="1" s="1"/>
  <c r="IX3" i="1"/>
  <c r="IY3" i="1" s="1"/>
  <c r="IZ3" i="1"/>
  <c r="JA3" i="1" s="1"/>
  <c r="JB3" i="1"/>
  <c r="JC3" i="1" s="1"/>
  <c r="JD3" i="1"/>
  <c r="JE3" i="1" s="1"/>
  <c r="JF3" i="1"/>
  <c r="JG3" i="1" s="1"/>
  <c r="GJ4" i="1"/>
  <c r="GK4" i="1" s="1"/>
  <c r="GL4" i="1"/>
  <c r="GM4" i="1" s="1"/>
  <c r="GN4" i="1"/>
  <c r="GO4" i="1" s="1"/>
  <c r="GP4" i="1"/>
  <c r="GQ4" i="1" s="1"/>
  <c r="GR4" i="1"/>
  <c r="GS4" i="1" s="1"/>
  <c r="GT4" i="1"/>
  <c r="GU4" i="1" s="1"/>
  <c r="GV4" i="1"/>
  <c r="GW4" i="1" s="1"/>
  <c r="GX4" i="1"/>
  <c r="GY4" i="1" s="1"/>
  <c r="GZ4" i="1"/>
  <c r="HA4" i="1" s="1"/>
  <c r="HB4" i="1"/>
  <c r="HC4" i="1" s="1"/>
  <c r="HD4" i="1"/>
  <c r="HE4" i="1" s="1"/>
  <c r="HH4" i="1"/>
  <c r="HI4" i="1" s="1"/>
  <c r="HJ4" i="1"/>
  <c r="HK4" i="1" s="1"/>
  <c r="HL4" i="1"/>
  <c r="HM4" i="1" s="1"/>
  <c r="HF4" i="1"/>
  <c r="HG4" i="1" s="1"/>
  <c r="HN4" i="1"/>
  <c r="HO4" i="1" s="1"/>
  <c r="HP4" i="1"/>
  <c r="HQ4" i="1" s="1"/>
  <c r="HR4" i="1"/>
  <c r="HS4" i="1" s="1"/>
  <c r="HT4" i="1"/>
  <c r="HU4" i="1" s="1"/>
  <c r="HV4" i="1"/>
  <c r="HW4" i="1" s="1"/>
  <c r="HX4" i="1"/>
  <c r="HY4" i="1" s="1"/>
  <c r="HZ4" i="1"/>
  <c r="IA4" i="1" s="1"/>
  <c r="IB4" i="1"/>
  <c r="IC4" i="1" s="1"/>
  <c r="ID4" i="1"/>
  <c r="IE4" i="1" s="1"/>
  <c r="IF4" i="1"/>
  <c r="IG4" i="1" s="1"/>
  <c r="IJ4" i="1"/>
  <c r="IK4" i="1" s="1"/>
  <c r="IL4" i="1"/>
  <c r="IM4" i="1" s="1"/>
  <c r="IN4" i="1"/>
  <c r="IO4" i="1" s="1"/>
  <c r="IH4" i="1"/>
  <c r="II4" i="1" s="1"/>
  <c r="IP4" i="1"/>
  <c r="IQ4" i="1" s="1"/>
  <c r="IR4" i="1"/>
  <c r="IS4" i="1" s="1"/>
  <c r="IT4" i="1"/>
  <c r="IU4" i="1" s="1"/>
  <c r="IV4" i="1"/>
  <c r="IW4" i="1" s="1"/>
  <c r="IX4" i="1"/>
  <c r="IY4" i="1" s="1"/>
  <c r="IZ4" i="1"/>
  <c r="JA4" i="1" s="1"/>
  <c r="JB4" i="1"/>
  <c r="JC4" i="1" s="1"/>
  <c r="JD4" i="1"/>
  <c r="JE4" i="1" s="1"/>
  <c r="JF4" i="1"/>
  <c r="JG4" i="1" s="1"/>
  <c r="GJ5" i="1"/>
  <c r="GK5" i="1" s="1"/>
  <c r="GL5" i="1"/>
  <c r="GM5" i="1" s="1"/>
  <c r="GN5" i="1"/>
  <c r="GO5" i="1" s="1"/>
  <c r="GP5" i="1"/>
  <c r="GQ5" i="1" s="1"/>
  <c r="GR5" i="1"/>
  <c r="GS5" i="1" s="1"/>
  <c r="GT5" i="1"/>
  <c r="GU5" i="1" s="1"/>
  <c r="GV5" i="1"/>
  <c r="GW5" i="1" s="1"/>
  <c r="GX5" i="1"/>
  <c r="GY5" i="1" s="1"/>
  <c r="GZ5" i="1"/>
  <c r="HA5" i="1" s="1"/>
  <c r="HB5" i="1"/>
  <c r="HC5" i="1" s="1"/>
  <c r="HD5" i="1"/>
  <c r="HE5" i="1" s="1"/>
  <c r="HH5" i="1"/>
  <c r="HI5" i="1" s="1"/>
  <c r="HJ5" i="1"/>
  <c r="HK5" i="1" s="1"/>
  <c r="HL5" i="1"/>
  <c r="HM5" i="1" s="1"/>
  <c r="HF5" i="1"/>
  <c r="HG5" i="1" s="1"/>
  <c r="HN5" i="1"/>
  <c r="HO5" i="1" s="1"/>
  <c r="HP5" i="1"/>
  <c r="HQ5" i="1" s="1"/>
  <c r="HR5" i="1"/>
  <c r="HS5" i="1" s="1"/>
  <c r="HT5" i="1"/>
  <c r="HU5" i="1" s="1"/>
  <c r="HV5" i="1"/>
  <c r="HW5" i="1" s="1"/>
  <c r="HX5" i="1"/>
  <c r="HY5" i="1" s="1"/>
  <c r="HZ5" i="1"/>
  <c r="IA5" i="1" s="1"/>
  <c r="IB5" i="1"/>
  <c r="IC5" i="1" s="1"/>
  <c r="ID5" i="1"/>
  <c r="IE5" i="1" s="1"/>
  <c r="IF5" i="1"/>
  <c r="IG5" i="1" s="1"/>
  <c r="IJ5" i="1"/>
  <c r="IK5" i="1" s="1"/>
  <c r="IL5" i="1"/>
  <c r="IM5" i="1" s="1"/>
  <c r="IN5" i="1"/>
  <c r="IO5" i="1" s="1"/>
  <c r="IH5" i="1"/>
  <c r="II5" i="1" s="1"/>
  <c r="IP5" i="1"/>
  <c r="IQ5" i="1" s="1"/>
  <c r="IR5" i="1"/>
  <c r="IS5" i="1" s="1"/>
  <c r="IT5" i="1"/>
  <c r="IU5" i="1" s="1"/>
  <c r="IV5" i="1"/>
  <c r="IW5" i="1" s="1"/>
  <c r="IX5" i="1"/>
  <c r="IY5" i="1" s="1"/>
  <c r="IZ5" i="1"/>
  <c r="JA5" i="1" s="1"/>
  <c r="JB5" i="1"/>
  <c r="JC5" i="1" s="1"/>
  <c r="JD5" i="1"/>
  <c r="JE5" i="1" s="1"/>
  <c r="JF5" i="1"/>
  <c r="JG5" i="1" s="1"/>
  <c r="GJ6" i="1"/>
  <c r="GK6" i="1" s="1"/>
  <c r="GL6" i="1"/>
  <c r="GM6" i="1" s="1"/>
  <c r="GN6" i="1"/>
  <c r="GO6" i="1" s="1"/>
  <c r="GR6" i="1"/>
  <c r="GS6" i="1" s="1"/>
  <c r="GT6" i="1"/>
  <c r="GU6" i="1" s="1"/>
  <c r="GV6" i="1"/>
  <c r="GW6" i="1" s="1"/>
  <c r="GX6" i="1"/>
  <c r="GY6" i="1" s="1"/>
  <c r="GZ6" i="1"/>
  <c r="HA6" i="1" s="1"/>
  <c r="HB6" i="1"/>
  <c r="HC6" i="1" s="1"/>
  <c r="HD6" i="1"/>
  <c r="HE6" i="1" s="1"/>
  <c r="HH6" i="1"/>
  <c r="HI6" i="1" s="1"/>
  <c r="HJ6" i="1"/>
  <c r="HK6" i="1" s="1"/>
  <c r="HL6" i="1"/>
  <c r="HM6" i="1" s="1"/>
  <c r="HF6" i="1"/>
  <c r="HG6" i="1" s="1"/>
  <c r="HN6" i="1"/>
  <c r="HO6" i="1" s="1"/>
  <c r="HP6" i="1"/>
  <c r="HQ6" i="1" s="1"/>
  <c r="HX6" i="1"/>
  <c r="HY6" i="1" s="1"/>
  <c r="HZ6" i="1"/>
  <c r="IA6" i="1" s="1"/>
  <c r="IB6" i="1"/>
  <c r="IC6" i="1" s="1"/>
  <c r="ID6" i="1"/>
  <c r="IE6" i="1" s="1"/>
  <c r="IJ6" i="1"/>
  <c r="IK6" i="1" s="1"/>
  <c r="IN6" i="1"/>
  <c r="IO6" i="1" s="1"/>
  <c r="IZ6" i="1"/>
  <c r="JA6" i="1" s="1"/>
  <c r="JB6" i="1"/>
  <c r="JC6" i="1" s="1"/>
  <c r="JD6" i="1"/>
  <c r="JE6" i="1" s="1"/>
  <c r="GJ7" i="1"/>
  <c r="GK7" i="1" s="1"/>
  <c r="GL7" i="1"/>
  <c r="GM7" i="1" s="1"/>
  <c r="GN7" i="1"/>
  <c r="GO7" i="1" s="1"/>
  <c r="GP7" i="1"/>
  <c r="GQ7" i="1" s="1"/>
  <c r="GR7" i="1"/>
  <c r="GS7" i="1" s="1"/>
  <c r="GT7" i="1"/>
  <c r="GU7" i="1" s="1"/>
  <c r="GV7" i="1"/>
  <c r="GW7" i="1" s="1"/>
  <c r="GX7" i="1"/>
  <c r="GY7" i="1" s="1"/>
  <c r="GZ7" i="1"/>
  <c r="HA7" i="1" s="1"/>
  <c r="HB7" i="1"/>
  <c r="HC7" i="1" s="1"/>
  <c r="HD7" i="1"/>
  <c r="HE7" i="1" s="1"/>
  <c r="HH7" i="1"/>
  <c r="HI7" i="1" s="1"/>
  <c r="HJ7" i="1"/>
  <c r="HK7" i="1" s="1"/>
  <c r="HL7" i="1"/>
  <c r="HM7" i="1" s="1"/>
  <c r="HF7" i="1"/>
  <c r="HG7" i="1" s="1"/>
  <c r="HN7" i="1"/>
  <c r="HO7" i="1" s="1"/>
  <c r="HP7" i="1"/>
  <c r="HQ7" i="1" s="1"/>
  <c r="HR7" i="1"/>
  <c r="HS7" i="1" s="1"/>
  <c r="HT7" i="1"/>
  <c r="HU7" i="1" s="1"/>
  <c r="HV7" i="1"/>
  <c r="HW7" i="1" s="1"/>
  <c r="HX7" i="1"/>
  <c r="HY7" i="1" s="1"/>
  <c r="HZ7" i="1"/>
  <c r="IA7" i="1" s="1"/>
  <c r="IB7" i="1"/>
  <c r="IC7" i="1" s="1"/>
  <c r="ID7" i="1"/>
  <c r="IE7" i="1" s="1"/>
  <c r="IF7" i="1"/>
  <c r="IG7" i="1" s="1"/>
  <c r="IJ7" i="1"/>
  <c r="IK7" i="1" s="1"/>
  <c r="IL7" i="1"/>
  <c r="IM7" i="1" s="1"/>
  <c r="IN7" i="1"/>
  <c r="IO7" i="1" s="1"/>
  <c r="IH7" i="1"/>
  <c r="II7" i="1" s="1"/>
  <c r="IP7" i="1"/>
  <c r="IQ7" i="1" s="1"/>
  <c r="IR7" i="1"/>
  <c r="IS7" i="1" s="1"/>
  <c r="IT7" i="1"/>
  <c r="IU7" i="1" s="1"/>
  <c r="IV7" i="1"/>
  <c r="IW7" i="1" s="1"/>
  <c r="IX7" i="1"/>
  <c r="IY7" i="1" s="1"/>
  <c r="IZ7" i="1"/>
  <c r="JA7" i="1" s="1"/>
  <c r="JB7" i="1"/>
  <c r="JC7" i="1" s="1"/>
  <c r="JD7" i="1"/>
  <c r="JE7" i="1" s="1"/>
  <c r="JF7" i="1"/>
  <c r="JG7" i="1" s="1"/>
  <c r="GJ8" i="1"/>
  <c r="GK8" i="1" s="1"/>
  <c r="GL8" i="1"/>
  <c r="GM8" i="1" s="1"/>
  <c r="GN8" i="1"/>
  <c r="GO8" i="1" s="1"/>
  <c r="GP8" i="1"/>
  <c r="GQ8" i="1" s="1"/>
  <c r="GR8" i="1"/>
  <c r="GS8" i="1" s="1"/>
  <c r="GT8" i="1"/>
  <c r="GU8" i="1" s="1"/>
  <c r="GV8" i="1"/>
  <c r="GW8" i="1" s="1"/>
  <c r="GX8" i="1"/>
  <c r="GY8" i="1" s="1"/>
  <c r="GZ8" i="1"/>
  <c r="HA8" i="1" s="1"/>
  <c r="HB8" i="1"/>
  <c r="HC8" i="1" s="1"/>
  <c r="HD8" i="1"/>
  <c r="HE8" i="1" s="1"/>
  <c r="HH8" i="1"/>
  <c r="HI8" i="1" s="1"/>
  <c r="HJ8" i="1"/>
  <c r="HK8" i="1" s="1"/>
  <c r="HL8" i="1"/>
  <c r="HM8" i="1" s="1"/>
  <c r="HF8" i="1"/>
  <c r="HG8" i="1" s="1"/>
  <c r="HN8" i="1"/>
  <c r="HO8" i="1" s="1"/>
  <c r="HP8" i="1"/>
  <c r="HQ8" i="1" s="1"/>
  <c r="HR8" i="1"/>
  <c r="HS8" i="1" s="1"/>
  <c r="HT8" i="1"/>
  <c r="HU8" i="1" s="1"/>
  <c r="HV8" i="1"/>
  <c r="HW8" i="1" s="1"/>
  <c r="HX8" i="1"/>
  <c r="HY8" i="1" s="1"/>
  <c r="HZ8" i="1"/>
  <c r="IA8" i="1" s="1"/>
  <c r="IB8" i="1"/>
  <c r="IC8" i="1" s="1"/>
  <c r="ID8" i="1"/>
  <c r="IE8" i="1" s="1"/>
  <c r="IF8" i="1"/>
  <c r="IG8" i="1" s="1"/>
  <c r="IJ8" i="1"/>
  <c r="IK8" i="1" s="1"/>
  <c r="IL8" i="1"/>
  <c r="IM8" i="1" s="1"/>
  <c r="IN8" i="1"/>
  <c r="IO8" i="1" s="1"/>
  <c r="IH8" i="1"/>
  <c r="II8" i="1" s="1"/>
  <c r="IP8" i="1"/>
  <c r="IQ8" i="1" s="1"/>
  <c r="IR8" i="1"/>
  <c r="IS8" i="1" s="1"/>
  <c r="IT8" i="1"/>
  <c r="IU8" i="1" s="1"/>
  <c r="IV8" i="1"/>
  <c r="IW8" i="1" s="1"/>
  <c r="IX8" i="1"/>
  <c r="IY8" i="1" s="1"/>
  <c r="IZ8" i="1"/>
  <c r="JA8" i="1" s="1"/>
  <c r="JB8" i="1"/>
  <c r="JC8" i="1" s="1"/>
  <c r="JD8" i="1"/>
  <c r="JE8" i="1" s="1"/>
  <c r="JF8" i="1"/>
  <c r="JG8" i="1" s="1"/>
  <c r="GJ9" i="1"/>
  <c r="GK9" i="1" s="1"/>
  <c r="GL9" i="1"/>
  <c r="GM9" i="1" s="1"/>
  <c r="GN9" i="1"/>
  <c r="GO9" i="1" s="1"/>
  <c r="GP9" i="1"/>
  <c r="GQ9" i="1" s="1"/>
  <c r="GR9" i="1"/>
  <c r="GS9" i="1" s="1"/>
  <c r="GT9" i="1"/>
  <c r="GU9" i="1" s="1"/>
  <c r="GV9" i="1"/>
  <c r="GW9" i="1" s="1"/>
  <c r="GX9" i="1"/>
  <c r="GY9" i="1" s="1"/>
  <c r="GZ9" i="1"/>
  <c r="HA9" i="1" s="1"/>
  <c r="HB9" i="1"/>
  <c r="HC9" i="1" s="1"/>
  <c r="HD9" i="1"/>
  <c r="HE9" i="1" s="1"/>
  <c r="HH9" i="1"/>
  <c r="HI9" i="1" s="1"/>
  <c r="HJ9" i="1"/>
  <c r="HK9" i="1" s="1"/>
  <c r="HL9" i="1"/>
  <c r="HM9" i="1" s="1"/>
  <c r="HF9" i="1"/>
  <c r="HG9" i="1" s="1"/>
  <c r="HN9" i="1"/>
  <c r="HO9" i="1" s="1"/>
  <c r="HP9" i="1"/>
  <c r="HQ9" i="1" s="1"/>
  <c r="HR9" i="1"/>
  <c r="HS9" i="1" s="1"/>
  <c r="HT9" i="1"/>
  <c r="HU9" i="1" s="1"/>
  <c r="HV9" i="1"/>
  <c r="HW9" i="1" s="1"/>
  <c r="HX9" i="1"/>
  <c r="HY9" i="1" s="1"/>
  <c r="HZ9" i="1"/>
  <c r="IA9" i="1" s="1"/>
  <c r="IB9" i="1"/>
  <c r="IC9" i="1" s="1"/>
  <c r="ID9" i="1"/>
  <c r="IE9" i="1" s="1"/>
  <c r="IF9" i="1"/>
  <c r="IG9" i="1" s="1"/>
  <c r="IJ9" i="1"/>
  <c r="IK9" i="1" s="1"/>
  <c r="IL9" i="1"/>
  <c r="IM9" i="1" s="1"/>
  <c r="IN9" i="1"/>
  <c r="IO9" i="1" s="1"/>
  <c r="IH9" i="1"/>
  <c r="II9" i="1" s="1"/>
  <c r="IP9" i="1"/>
  <c r="IQ9" i="1" s="1"/>
  <c r="IR9" i="1"/>
  <c r="IS9" i="1" s="1"/>
  <c r="IT9" i="1"/>
  <c r="IU9" i="1" s="1"/>
  <c r="IV9" i="1"/>
  <c r="IW9" i="1" s="1"/>
  <c r="IX9" i="1"/>
  <c r="IY9" i="1" s="1"/>
  <c r="IZ9" i="1"/>
  <c r="JA9" i="1" s="1"/>
  <c r="JB9" i="1"/>
  <c r="JC9" i="1" s="1"/>
  <c r="JD9" i="1"/>
  <c r="JE9" i="1" s="1"/>
  <c r="JF9" i="1"/>
  <c r="JG9" i="1" s="1"/>
  <c r="GJ10" i="1"/>
  <c r="GK10" i="1" s="1"/>
  <c r="GL10" i="1"/>
  <c r="GM10" i="1" s="1"/>
  <c r="GN10" i="1"/>
  <c r="GO10" i="1" s="1"/>
  <c r="GP10" i="1"/>
  <c r="GQ10" i="1" s="1"/>
  <c r="GR10" i="1"/>
  <c r="GS10" i="1" s="1"/>
  <c r="GT10" i="1"/>
  <c r="GU10" i="1" s="1"/>
  <c r="GV10" i="1"/>
  <c r="GW10" i="1" s="1"/>
  <c r="GX10" i="1"/>
  <c r="GY10" i="1" s="1"/>
  <c r="GZ10" i="1"/>
  <c r="HA10" i="1" s="1"/>
  <c r="HB10" i="1"/>
  <c r="HC10" i="1" s="1"/>
  <c r="HD10" i="1"/>
  <c r="HE10" i="1" s="1"/>
  <c r="HH10" i="1"/>
  <c r="HI10" i="1" s="1"/>
  <c r="HJ10" i="1"/>
  <c r="HK10" i="1" s="1"/>
  <c r="HL10" i="1"/>
  <c r="HM10" i="1" s="1"/>
  <c r="HF10" i="1"/>
  <c r="HG10" i="1" s="1"/>
  <c r="HN10" i="1"/>
  <c r="HO10" i="1" s="1"/>
  <c r="HP10" i="1"/>
  <c r="HQ10" i="1" s="1"/>
  <c r="HR10" i="1"/>
  <c r="HS10" i="1" s="1"/>
  <c r="HT10" i="1"/>
  <c r="HU10" i="1" s="1"/>
  <c r="HV10" i="1"/>
  <c r="HW10" i="1" s="1"/>
  <c r="HX10" i="1"/>
  <c r="HY10" i="1" s="1"/>
  <c r="HZ10" i="1"/>
  <c r="IA10" i="1" s="1"/>
  <c r="IB10" i="1"/>
  <c r="IC10" i="1" s="1"/>
  <c r="ID10" i="1"/>
  <c r="IE10" i="1" s="1"/>
  <c r="IF10" i="1"/>
  <c r="IG10" i="1" s="1"/>
  <c r="IJ10" i="1"/>
  <c r="IK10" i="1" s="1"/>
  <c r="IL10" i="1"/>
  <c r="IM10" i="1" s="1"/>
  <c r="IN10" i="1"/>
  <c r="IO10" i="1" s="1"/>
  <c r="IH10" i="1"/>
  <c r="II10" i="1" s="1"/>
  <c r="IP10" i="1"/>
  <c r="IQ10" i="1" s="1"/>
  <c r="IR10" i="1"/>
  <c r="IS10" i="1" s="1"/>
  <c r="IT10" i="1"/>
  <c r="IU10" i="1" s="1"/>
  <c r="IV10" i="1"/>
  <c r="IW10" i="1" s="1"/>
  <c r="IX10" i="1"/>
  <c r="IY10" i="1" s="1"/>
  <c r="IZ10" i="1"/>
  <c r="JA10" i="1" s="1"/>
  <c r="JB10" i="1"/>
  <c r="JC10" i="1" s="1"/>
  <c r="JD10" i="1"/>
  <c r="JE10" i="1" s="1"/>
  <c r="JF10" i="1"/>
  <c r="JG10" i="1" s="1"/>
  <c r="GJ11" i="1"/>
  <c r="GK11" i="1" s="1"/>
  <c r="GL11" i="1"/>
  <c r="GM11" i="1" s="1"/>
  <c r="GN11" i="1"/>
  <c r="GO11" i="1" s="1"/>
  <c r="GP11" i="1"/>
  <c r="GQ11" i="1" s="1"/>
  <c r="GR11" i="1"/>
  <c r="GS11" i="1" s="1"/>
  <c r="GT11" i="1"/>
  <c r="GU11" i="1" s="1"/>
  <c r="GV11" i="1"/>
  <c r="GW11" i="1" s="1"/>
  <c r="GX11" i="1"/>
  <c r="GY11" i="1" s="1"/>
  <c r="GZ11" i="1"/>
  <c r="HA11" i="1" s="1"/>
  <c r="HB11" i="1"/>
  <c r="HC11" i="1" s="1"/>
  <c r="HD11" i="1"/>
  <c r="HE11" i="1" s="1"/>
  <c r="HH11" i="1"/>
  <c r="HI11" i="1" s="1"/>
  <c r="HJ11" i="1"/>
  <c r="HK11" i="1" s="1"/>
  <c r="HL11" i="1"/>
  <c r="HM11" i="1" s="1"/>
  <c r="HF11" i="1"/>
  <c r="HG11" i="1" s="1"/>
  <c r="HN11" i="1"/>
  <c r="HO11" i="1" s="1"/>
  <c r="HP11" i="1"/>
  <c r="HQ11" i="1" s="1"/>
  <c r="HR11" i="1"/>
  <c r="HS11" i="1" s="1"/>
  <c r="HT11" i="1"/>
  <c r="HU11" i="1" s="1"/>
  <c r="HV11" i="1"/>
  <c r="HW11" i="1" s="1"/>
  <c r="HX11" i="1"/>
  <c r="HY11" i="1" s="1"/>
  <c r="HZ11" i="1"/>
  <c r="IA11" i="1" s="1"/>
  <c r="IB11" i="1"/>
  <c r="IC11" i="1" s="1"/>
  <c r="ID11" i="1"/>
  <c r="IE11" i="1" s="1"/>
  <c r="IF11" i="1"/>
  <c r="IG11" i="1" s="1"/>
  <c r="IJ11" i="1"/>
  <c r="IK11" i="1" s="1"/>
  <c r="IL11" i="1"/>
  <c r="IM11" i="1" s="1"/>
  <c r="IN11" i="1"/>
  <c r="IO11" i="1" s="1"/>
  <c r="IH11" i="1"/>
  <c r="II11" i="1" s="1"/>
  <c r="IP11" i="1"/>
  <c r="IQ11" i="1" s="1"/>
  <c r="IR11" i="1"/>
  <c r="IS11" i="1" s="1"/>
  <c r="IT11" i="1"/>
  <c r="IU11" i="1" s="1"/>
  <c r="IV11" i="1"/>
  <c r="IW11" i="1" s="1"/>
  <c r="IX11" i="1"/>
  <c r="IY11" i="1" s="1"/>
  <c r="IZ11" i="1"/>
  <c r="JA11" i="1" s="1"/>
  <c r="JB11" i="1"/>
  <c r="JC11" i="1" s="1"/>
  <c r="JD11" i="1"/>
  <c r="JE11" i="1" s="1"/>
  <c r="JF11" i="1"/>
  <c r="JG11" i="1" s="1"/>
  <c r="GJ13" i="1"/>
  <c r="GK13" i="1" s="1"/>
  <c r="GL13" i="1"/>
  <c r="GM13" i="1" s="1"/>
  <c r="GN13" i="1"/>
  <c r="GO13" i="1" s="1"/>
  <c r="GP13" i="1"/>
  <c r="GQ13" i="1" s="1"/>
  <c r="GR13" i="1"/>
  <c r="GS13" i="1" s="1"/>
  <c r="GT13" i="1"/>
  <c r="GU13" i="1" s="1"/>
  <c r="GV13" i="1"/>
  <c r="GW13" i="1" s="1"/>
  <c r="GX13" i="1"/>
  <c r="GY13" i="1" s="1"/>
  <c r="GZ13" i="1"/>
  <c r="HA13" i="1" s="1"/>
  <c r="HB13" i="1"/>
  <c r="HC13" i="1" s="1"/>
  <c r="HD13" i="1"/>
  <c r="HE13" i="1" s="1"/>
  <c r="HH13" i="1"/>
  <c r="HI13" i="1" s="1"/>
  <c r="HJ13" i="1"/>
  <c r="HK13" i="1" s="1"/>
  <c r="HL13" i="1"/>
  <c r="HM13" i="1" s="1"/>
  <c r="HF13" i="1"/>
  <c r="HG13" i="1" s="1"/>
  <c r="HP13" i="1"/>
  <c r="HQ13" i="1" s="1"/>
  <c r="HR13" i="1"/>
  <c r="HS13" i="1" s="1"/>
  <c r="HV13" i="1"/>
  <c r="HW13" i="1" s="1"/>
  <c r="HX13" i="1"/>
  <c r="HY13" i="1" s="1"/>
  <c r="HZ13" i="1"/>
  <c r="IA13" i="1" s="1"/>
  <c r="IB13" i="1"/>
  <c r="IC13" i="1" s="1"/>
  <c r="ID13" i="1"/>
  <c r="IE13" i="1" s="1"/>
  <c r="IL13" i="1"/>
  <c r="IM13" i="1" s="1"/>
  <c r="IH13" i="1"/>
  <c r="II13" i="1" s="1"/>
  <c r="IP13" i="1"/>
  <c r="IQ13" i="1" s="1"/>
  <c r="IR13" i="1"/>
  <c r="IS13" i="1" s="1"/>
  <c r="IT13" i="1"/>
  <c r="IU13" i="1" s="1"/>
  <c r="IV13" i="1"/>
  <c r="IW13" i="1" s="1"/>
  <c r="IX13" i="1"/>
  <c r="IY13" i="1" s="1"/>
  <c r="IZ13" i="1"/>
  <c r="JA13" i="1" s="1"/>
  <c r="JD13" i="1"/>
  <c r="JE13" i="1" s="1"/>
  <c r="JF13" i="1"/>
  <c r="JG13" i="1" s="1"/>
  <c r="GJ14" i="1"/>
  <c r="GK14" i="1" s="1"/>
  <c r="GL14" i="1"/>
  <c r="GM14" i="1" s="1"/>
  <c r="GN14" i="1"/>
  <c r="GO14" i="1" s="1"/>
  <c r="GP14" i="1"/>
  <c r="GQ14" i="1" s="1"/>
  <c r="GR14" i="1"/>
  <c r="GS14" i="1" s="1"/>
  <c r="GT14" i="1"/>
  <c r="GU14" i="1" s="1"/>
  <c r="GV14" i="1"/>
  <c r="GW14" i="1" s="1"/>
  <c r="GX14" i="1"/>
  <c r="GY14" i="1" s="1"/>
  <c r="GZ14" i="1"/>
  <c r="HA14" i="1" s="1"/>
  <c r="HB14" i="1"/>
  <c r="HC14" i="1" s="1"/>
  <c r="HD14" i="1"/>
  <c r="HE14" i="1" s="1"/>
  <c r="HH14" i="1"/>
  <c r="HI14" i="1" s="1"/>
  <c r="HJ14" i="1"/>
  <c r="HK14" i="1" s="1"/>
  <c r="HL14" i="1"/>
  <c r="HM14" i="1" s="1"/>
  <c r="HF14" i="1"/>
  <c r="HG14" i="1" s="1"/>
  <c r="HP14" i="1"/>
  <c r="HQ14" i="1" s="1"/>
  <c r="HR14" i="1"/>
  <c r="HS14" i="1" s="1"/>
  <c r="HX14" i="1"/>
  <c r="HY14" i="1" s="1"/>
  <c r="HZ14" i="1"/>
  <c r="IA14" i="1" s="1"/>
  <c r="IB14" i="1"/>
  <c r="IC14" i="1" s="1"/>
  <c r="ID14" i="1"/>
  <c r="IE14" i="1" s="1"/>
  <c r="IF14" i="1"/>
  <c r="IG14" i="1" s="1"/>
  <c r="IJ14" i="1"/>
  <c r="IK14" i="1" s="1"/>
  <c r="IL14" i="1"/>
  <c r="IM14" i="1" s="1"/>
  <c r="IN14" i="1"/>
  <c r="IO14" i="1" s="1"/>
  <c r="IH14" i="1"/>
  <c r="II14" i="1" s="1"/>
  <c r="IP14" i="1"/>
  <c r="IQ14" i="1" s="1"/>
  <c r="IR14" i="1"/>
  <c r="IS14" i="1" s="1"/>
  <c r="IT14" i="1"/>
  <c r="IU14" i="1" s="1"/>
  <c r="IV14" i="1"/>
  <c r="IW14" i="1" s="1"/>
  <c r="IX14" i="1"/>
  <c r="IY14" i="1" s="1"/>
  <c r="IZ14" i="1"/>
  <c r="JA14" i="1" s="1"/>
  <c r="JB14" i="1"/>
  <c r="JC14" i="1" s="1"/>
  <c r="JD14" i="1"/>
  <c r="JE14" i="1" s="1"/>
  <c r="JF14" i="1"/>
  <c r="JG14" i="1" s="1"/>
  <c r="GJ15" i="1"/>
  <c r="GK15" i="1" s="1"/>
  <c r="GL15" i="1"/>
  <c r="GM15" i="1" s="1"/>
  <c r="GN15" i="1"/>
  <c r="GO15" i="1" s="1"/>
  <c r="GP15" i="1"/>
  <c r="GQ15" i="1" s="1"/>
  <c r="GR15" i="1"/>
  <c r="GS15" i="1" s="1"/>
  <c r="GT15" i="1"/>
  <c r="GU15" i="1" s="1"/>
  <c r="GV15" i="1"/>
  <c r="GW15" i="1" s="1"/>
  <c r="GX15" i="1"/>
  <c r="GY15" i="1" s="1"/>
  <c r="GZ15" i="1"/>
  <c r="HA15" i="1" s="1"/>
  <c r="HB15" i="1"/>
  <c r="HC15" i="1" s="1"/>
  <c r="HD15" i="1"/>
  <c r="HE15" i="1" s="1"/>
  <c r="HH15" i="1"/>
  <c r="HI15" i="1" s="1"/>
  <c r="HJ15" i="1"/>
  <c r="HK15" i="1" s="1"/>
  <c r="HL15" i="1"/>
  <c r="HM15" i="1" s="1"/>
  <c r="HF15" i="1"/>
  <c r="HG15" i="1" s="1"/>
  <c r="HN15" i="1"/>
  <c r="HO15" i="1" s="1"/>
  <c r="HP15" i="1"/>
  <c r="HQ15" i="1" s="1"/>
  <c r="HR15" i="1"/>
  <c r="HS15" i="1" s="1"/>
  <c r="HT15" i="1"/>
  <c r="HU15" i="1" s="1"/>
  <c r="HV15" i="1"/>
  <c r="HW15" i="1" s="1"/>
  <c r="HX15" i="1"/>
  <c r="HY15" i="1" s="1"/>
  <c r="HZ15" i="1"/>
  <c r="IA15" i="1" s="1"/>
  <c r="IB15" i="1"/>
  <c r="IC15" i="1" s="1"/>
  <c r="ID15" i="1"/>
  <c r="IE15" i="1" s="1"/>
  <c r="IF15" i="1"/>
  <c r="IG15" i="1" s="1"/>
  <c r="IJ15" i="1"/>
  <c r="IK15" i="1" s="1"/>
  <c r="IL15" i="1"/>
  <c r="IM15" i="1" s="1"/>
  <c r="IN15" i="1"/>
  <c r="IO15" i="1" s="1"/>
  <c r="IH15" i="1"/>
  <c r="II15" i="1" s="1"/>
  <c r="IP15" i="1"/>
  <c r="IQ15" i="1" s="1"/>
  <c r="IR15" i="1"/>
  <c r="IS15" i="1" s="1"/>
  <c r="IT15" i="1"/>
  <c r="IU15" i="1" s="1"/>
  <c r="IV15" i="1"/>
  <c r="IW15" i="1" s="1"/>
  <c r="IX15" i="1"/>
  <c r="IY15" i="1" s="1"/>
  <c r="IZ15" i="1"/>
  <c r="JA15" i="1" s="1"/>
  <c r="JB15" i="1"/>
  <c r="JC15" i="1" s="1"/>
  <c r="JD15" i="1"/>
  <c r="JE15" i="1" s="1"/>
  <c r="JF15" i="1"/>
  <c r="JG15" i="1" s="1"/>
  <c r="GJ16" i="1"/>
  <c r="GK16" i="1" s="1"/>
  <c r="GL16" i="1"/>
  <c r="GM16" i="1" s="1"/>
  <c r="GN16" i="1"/>
  <c r="GO16" i="1" s="1"/>
  <c r="GP16" i="1"/>
  <c r="GQ16" i="1" s="1"/>
  <c r="GR16" i="1"/>
  <c r="GS16" i="1" s="1"/>
  <c r="GT16" i="1"/>
  <c r="GU16" i="1" s="1"/>
  <c r="GV16" i="1"/>
  <c r="GW16" i="1" s="1"/>
  <c r="GX16" i="1"/>
  <c r="GY16" i="1" s="1"/>
  <c r="GZ16" i="1"/>
  <c r="HA16" i="1" s="1"/>
  <c r="HB16" i="1"/>
  <c r="HC16" i="1" s="1"/>
  <c r="HD16" i="1"/>
  <c r="HE16" i="1" s="1"/>
  <c r="HH16" i="1"/>
  <c r="HI16" i="1" s="1"/>
  <c r="HJ16" i="1"/>
  <c r="HK16" i="1" s="1"/>
  <c r="HL16" i="1"/>
  <c r="HM16" i="1" s="1"/>
  <c r="HF16" i="1"/>
  <c r="HG16" i="1" s="1"/>
  <c r="HN16" i="1"/>
  <c r="HO16" i="1" s="1"/>
  <c r="HP16" i="1"/>
  <c r="HQ16" i="1" s="1"/>
  <c r="HR16" i="1"/>
  <c r="HS16" i="1" s="1"/>
  <c r="HT16" i="1"/>
  <c r="HU16" i="1" s="1"/>
  <c r="HV16" i="1"/>
  <c r="HW16" i="1" s="1"/>
  <c r="HX16" i="1"/>
  <c r="HY16" i="1" s="1"/>
  <c r="HZ16" i="1"/>
  <c r="IA16" i="1" s="1"/>
  <c r="IB16" i="1"/>
  <c r="IC16" i="1" s="1"/>
  <c r="ID16" i="1"/>
  <c r="IE16" i="1" s="1"/>
  <c r="IF16" i="1"/>
  <c r="IG16" i="1" s="1"/>
  <c r="IJ16" i="1"/>
  <c r="IK16" i="1" s="1"/>
  <c r="IL16" i="1"/>
  <c r="IM16" i="1" s="1"/>
  <c r="IN16" i="1"/>
  <c r="IO16" i="1" s="1"/>
  <c r="IH16" i="1"/>
  <c r="II16" i="1" s="1"/>
  <c r="IP16" i="1"/>
  <c r="IQ16" i="1" s="1"/>
  <c r="IR16" i="1"/>
  <c r="IS16" i="1" s="1"/>
  <c r="IT16" i="1"/>
  <c r="IU16" i="1" s="1"/>
  <c r="IV16" i="1"/>
  <c r="IW16" i="1" s="1"/>
  <c r="IX16" i="1"/>
  <c r="IY16" i="1" s="1"/>
  <c r="IZ16" i="1"/>
  <c r="JA16" i="1" s="1"/>
  <c r="JB16" i="1"/>
  <c r="JC16" i="1" s="1"/>
  <c r="JD16" i="1"/>
  <c r="JE16" i="1" s="1"/>
  <c r="JF16" i="1"/>
  <c r="JG16" i="1" s="1"/>
  <c r="GJ17" i="1"/>
  <c r="GK17" i="1" s="1"/>
  <c r="GL17" i="1"/>
  <c r="GM17" i="1" s="1"/>
  <c r="GN17" i="1"/>
  <c r="GO17" i="1" s="1"/>
  <c r="GP17" i="1"/>
  <c r="GQ17" i="1" s="1"/>
  <c r="GR17" i="1"/>
  <c r="GS17" i="1" s="1"/>
  <c r="GT17" i="1"/>
  <c r="GU17" i="1" s="1"/>
  <c r="GV17" i="1"/>
  <c r="GW17" i="1" s="1"/>
  <c r="GX17" i="1"/>
  <c r="GY17" i="1" s="1"/>
  <c r="GZ17" i="1"/>
  <c r="HA17" i="1" s="1"/>
  <c r="HB17" i="1"/>
  <c r="HC17" i="1" s="1"/>
  <c r="HD17" i="1"/>
  <c r="HE17" i="1" s="1"/>
  <c r="HH17" i="1"/>
  <c r="HI17" i="1" s="1"/>
  <c r="HJ17" i="1"/>
  <c r="HK17" i="1" s="1"/>
  <c r="HL17" i="1"/>
  <c r="HM17" i="1" s="1"/>
  <c r="HF17" i="1"/>
  <c r="HG17" i="1" s="1"/>
  <c r="HN17" i="1"/>
  <c r="HO17" i="1" s="1"/>
  <c r="HP17" i="1"/>
  <c r="HQ17" i="1" s="1"/>
  <c r="HR17" i="1"/>
  <c r="HS17" i="1" s="1"/>
  <c r="HT17" i="1"/>
  <c r="HU17" i="1" s="1"/>
  <c r="HV17" i="1"/>
  <c r="HW17" i="1" s="1"/>
  <c r="HX17" i="1"/>
  <c r="HY17" i="1" s="1"/>
  <c r="HZ17" i="1"/>
  <c r="IA17" i="1" s="1"/>
  <c r="IB17" i="1"/>
  <c r="IC17" i="1" s="1"/>
  <c r="ID17" i="1"/>
  <c r="IE17" i="1" s="1"/>
  <c r="IF17" i="1"/>
  <c r="IG17" i="1" s="1"/>
  <c r="IJ17" i="1"/>
  <c r="IK17" i="1" s="1"/>
  <c r="IL17" i="1"/>
  <c r="IM17" i="1" s="1"/>
  <c r="IN17" i="1"/>
  <c r="IO17" i="1" s="1"/>
  <c r="IH17" i="1"/>
  <c r="II17" i="1" s="1"/>
  <c r="IP17" i="1"/>
  <c r="IQ17" i="1" s="1"/>
  <c r="IR17" i="1"/>
  <c r="IS17" i="1" s="1"/>
  <c r="IT17" i="1"/>
  <c r="IU17" i="1" s="1"/>
  <c r="IV17" i="1"/>
  <c r="IW17" i="1" s="1"/>
  <c r="IX17" i="1"/>
  <c r="IY17" i="1" s="1"/>
  <c r="IZ17" i="1"/>
  <c r="JA17" i="1" s="1"/>
  <c r="JB17" i="1"/>
  <c r="JC17" i="1" s="1"/>
  <c r="JD17" i="1"/>
  <c r="JE17" i="1" s="1"/>
  <c r="JF17" i="1"/>
  <c r="JG17" i="1" s="1"/>
  <c r="GJ18" i="1"/>
  <c r="GK18" i="1" s="1"/>
  <c r="GL18" i="1"/>
  <c r="GM18" i="1" s="1"/>
  <c r="GN18" i="1"/>
  <c r="GO18" i="1" s="1"/>
  <c r="GP18" i="1"/>
  <c r="GQ18" i="1" s="1"/>
  <c r="GR18" i="1"/>
  <c r="GS18" i="1" s="1"/>
  <c r="GT18" i="1"/>
  <c r="GU18" i="1" s="1"/>
  <c r="GV18" i="1"/>
  <c r="GW18" i="1" s="1"/>
  <c r="GX18" i="1"/>
  <c r="GY18" i="1" s="1"/>
  <c r="GZ18" i="1"/>
  <c r="HA18" i="1" s="1"/>
  <c r="HB18" i="1"/>
  <c r="HC18" i="1" s="1"/>
  <c r="HD18" i="1"/>
  <c r="HE18" i="1" s="1"/>
  <c r="HH18" i="1"/>
  <c r="HI18" i="1" s="1"/>
  <c r="HJ18" i="1"/>
  <c r="HK18" i="1" s="1"/>
  <c r="HL18" i="1"/>
  <c r="HM18" i="1" s="1"/>
  <c r="HF18" i="1"/>
  <c r="HG18" i="1" s="1"/>
  <c r="HN18" i="1"/>
  <c r="HO18" i="1" s="1"/>
  <c r="HP18" i="1"/>
  <c r="HQ18" i="1" s="1"/>
  <c r="HR18" i="1"/>
  <c r="HS18" i="1" s="1"/>
  <c r="HT18" i="1"/>
  <c r="HU18" i="1" s="1"/>
  <c r="HV18" i="1"/>
  <c r="HW18" i="1" s="1"/>
  <c r="HX18" i="1"/>
  <c r="HY18" i="1" s="1"/>
  <c r="HZ18" i="1"/>
  <c r="IA18" i="1" s="1"/>
  <c r="IB18" i="1"/>
  <c r="IC18" i="1" s="1"/>
  <c r="ID18" i="1"/>
  <c r="IE18" i="1" s="1"/>
  <c r="IF18" i="1"/>
  <c r="IG18" i="1" s="1"/>
  <c r="IJ18" i="1"/>
  <c r="IK18" i="1" s="1"/>
  <c r="IL18" i="1"/>
  <c r="IM18" i="1" s="1"/>
  <c r="IN18" i="1"/>
  <c r="IO18" i="1" s="1"/>
  <c r="IH18" i="1"/>
  <c r="II18" i="1" s="1"/>
  <c r="IP18" i="1"/>
  <c r="IQ18" i="1" s="1"/>
  <c r="IR18" i="1"/>
  <c r="IS18" i="1" s="1"/>
  <c r="IT18" i="1"/>
  <c r="IU18" i="1" s="1"/>
  <c r="IV18" i="1"/>
  <c r="IW18" i="1" s="1"/>
  <c r="IX18" i="1"/>
  <c r="IY18" i="1" s="1"/>
  <c r="IZ18" i="1"/>
  <c r="JA18" i="1" s="1"/>
  <c r="JB18" i="1"/>
  <c r="JC18" i="1" s="1"/>
  <c r="JD18" i="1"/>
  <c r="JE18" i="1" s="1"/>
  <c r="JF18" i="1"/>
  <c r="JG18" i="1" s="1"/>
  <c r="GJ19" i="1"/>
  <c r="GK19" i="1" s="1"/>
  <c r="GL19" i="1"/>
  <c r="GM19" i="1" s="1"/>
  <c r="GN19" i="1"/>
  <c r="GO19" i="1" s="1"/>
  <c r="GP19" i="1"/>
  <c r="GQ19" i="1" s="1"/>
  <c r="GR19" i="1"/>
  <c r="GS19" i="1" s="1"/>
  <c r="GT19" i="1"/>
  <c r="GU19" i="1" s="1"/>
  <c r="GV19" i="1"/>
  <c r="GW19" i="1" s="1"/>
  <c r="GX19" i="1"/>
  <c r="GY19" i="1" s="1"/>
  <c r="GZ19" i="1"/>
  <c r="HA19" i="1" s="1"/>
  <c r="HB19" i="1"/>
  <c r="HC19" i="1" s="1"/>
  <c r="HD19" i="1"/>
  <c r="HE19" i="1" s="1"/>
  <c r="HH19" i="1"/>
  <c r="HI19" i="1" s="1"/>
  <c r="HJ19" i="1"/>
  <c r="HK19" i="1" s="1"/>
  <c r="HL19" i="1"/>
  <c r="HM19" i="1" s="1"/>
  <c r="HF19" i="1"/>
  <c r="HG19" i="1" s="1"/>
  <c r="HN19" i="1"/>
  <c r="HO19" i="1" s="1"/>
  <c r="HP19" i="1"/>
  <c r="HQ19" i="1" s="1"/>
  <c r="HR19" i="1"/>
  <c r="HS19" i="1" s="1"/>
  <c r="HT19" i="1"/>
  <c r="HU19" i="1" s="1"/>
  <c r="HV19" i="1"/>
  <c r="HW19" i="1" s="1"/>
  <c r="HX19" i="1"/>
  <c r="HY19" i="1" s="1"/>
  <c r="HZ19" i="1"/>
  <c r="IA19" i="1" s="1"/>
  <c r="IB19" i="1"/>
  <c r="IC19" i="1" s="1"/>
  <c r="ID19" i="1"/>
  <c r="IE19" i="1" s="1"/>
  <c r="IF19" i="1"/>
  <c r="IG19" i="1" s="1"/>
  <c r="IJ19" i="1"/>
  <c r="IK19" i="1" s="1"/>
  <c r="IL19" i="1"/>
  <c r="IM19" i="1" s="1"/>
  <c r="IN19" i="1"/>
  <c r="IO19" i="1" s="1"/>
  <c r="IH19" i="1"/>
  <c r="II19" i="1" s="1"/>
  <c r="IP19" i="1"/>
  <c r="IQ19" i="1" s="1"/>
  <c r="IR19" i="1"/>
  <c r="IS19" i="1" s="1"/>
  <c r="IT19" i="1"/>
  <c r="IU19" i="1" s="1"/>
  <c r="IV19" i="1"/>
  <c r="IW19" i="1" s="1"/>
  <c r="IX19" i="1"/>
  <c r="IY19" i="1" s="1"/>
  <c r="IZ19" i="1"/>
  <c r="JA19" i="1" s="1"/>
  <c r="JB19" i="1"/>
  <c r="JC19" i="1" s="1"/>
  <c r="JD19" i="1"/>
  <c r="JE19" i="1" s="1"/>
  <c r="JF19" i="1"/>
  <c r="JG19" i="1" s="1"/>
  <c r="GJ20" i="1"/>
  <c r="GK20" i="1" s="1"/>
  <c r="GL20" i="1"/>
  <c r="GM20" i="1" s="1"/>
  <c r="GN20" i="1"/>
  <c r="GO20" i="1" s="1"/>
  <c r="GP20" i="1"/>
  <c r="GQ20" i="1" s="1"/>
  <c r="GR20" i="1"/>
  <c r="GS20" i="1" s="1"/>
  <c r="GT20" i="1"/>
  <c r="GU20" i="1" s="1"/>
  <c r="GV20" i="1"/>
  <c r="GW20" i="1" s="1"/>
  <c r="GX20" i="1"/>
  <c r="GY20" i="1" s="1"/>
  <c r="GZ20" i="1"/>
  <c r="HA20" i="1" s="1"/>
  <c r="HB20" i="1"/>
  <c r="HC20" i="1" s="1"/>
  <c r="HD20" i="1"/>
  <c r="HE20" i="1" s="1"/>
  <c r="HH20" i="1"/>
  <c r="HI20" i="1" s="1"/>
  <c r="HJ20" i="1"/>
  <c r="HK20" i="1" s="1"/>
  <c r="HL20" i="1"/>
  <c r="HM20" i="1" s="1"/>
  <c r="HF20" i="1"/>
  <c r="HG20" i="1" s="1"/>
  <c r="HN20" i="1"/>
  <c r="HO20" i="1" s="1"/>
  <c r="HP20" i="1"/>
  <c r="HQ20" i="1" s="1"/>
  <c r="HR20" i="1"/>
  <c r="HS20" i="1" s="1"/>
  <c r="HT20" i="1"/>
  <c r="HU20" i="1" s="1"/>
  <c r="HV20" i="1"/>
  <c r="HW20" i="1" s="1"/>
  <c r="HX20" i="1"/>
  <c r="HY20" i="1" s="1"/>
  <c r="HZ20" i="1"/>
  <c r="IA20" i="1" s="1"/>
  <c r="IB20" i="1"/>
  <c r="IC20" i="1" s="1"/>
  <c r="ID20" i="1"/>
  <c r="IE20" i="1" s="1"/>
  <c r="IF20" i="1"/>
  <c r="IG20" i="1" s="1"/>
  <c r="IJ20" i="1"/>
  <c r="IK20" i="1" s="1"/>
  <c r="IL20" i="1"/>
  <c r="IM20" i="1" s="1"/>
  <c r="IN20" i="1"/>
  <c r="IO20" i="1" s="1"/>
  <c r="IH20" i="1"/>
  <c r="II20" i="1" s="1"/>
  <c r="IP20" i="1"/>
  <c r="IQ20" i="1" s="1"/>
  <c r="IR20" i="1"/>
  <c r="IS20" i="1" s="1"/>
  <c r="IT20" i="1"/>
  <c r="IU20" i="1" s="1"/>
  <c r="IV20" i="1"/>
  <c r="IW20" i="1" s="1"/>
  <c r="IX20" i="1"/>
  <c r="IY20" i="1" s="1"/>
  <c r="IZ20" i="1"/>
  <c r="JA20" i="1" s="1"/>
  <c r="JB20" i="1"/>
  <c r="JC20" i="1" s="1"/>
  <c r="JD20" i="1"/>
  <c r="JE20" i="1" s="1"/>
  <c r="JF20" i="1"/>
  <c r="JG20" i="1" s="1"/>
  <c r="GJ21" i="1"/>
  <c r="GK21" i="1" s="1"/>
  <c r="GL21" i="1"/>
  <c r="GM21" i="1" s="1"/>
  <c r="GN21" i="1"/>
  <c r="GO21" i="1" s="1"/>
  <c r="GP21" i="1"/>
  <c r="GQ21" i="1" s="1"/>
  <c r="GR21" i="1"/>
  <c r="GS21" i="1" s="1"/>
  <c r="GT21" i="1"/>
  <c r="GU21" i="1" s="1"/>
  <c r="GV21" i="1"/>
  <c r="GW21" i="1" s="1"/>
  <c r="GX21" i="1"/>
  <c r="GY21" i="1" s="1"/>
  <c r="GZ21" i="1"/>
  <c r="HA21" i="1" s="1"/>
  <c r="HB21" i="1"/>
  <c r="HC21" i="1" s="1"/>
  <c r="HD21" i="1"/>
  <c r="HE21" i="1" s="1"/>
  <c r="HH21" i="1"/>
  <c r="HI21" i="1" s="1"/>
  <c r="HJ21" i="1"/>
  <c r="HK21" i="1" s="1"/>
  <c r="HL21" i="1"/>
  <c r="HM21" i="1" s="1"/>
  <c r="HF21" i="1"/>
  <c r="HG21" i="1" s="1"/>
  <c r="HN21" i="1"/>
  <c r="HO21" i="1" s="1"/>
  <c r="HP21" i="1"/>
  <c r="HQ21" i="1" s="1"/>
  <c r="HR21" i="1"/>
  <c r="HS21" i="1" s="1"/>
  <c r="HT21" i="1"/>
  <c r="HU21" i="1" s="1"/>
  <c r="HV21" i="1"/>
  <c r="HW21" i="1" s="1"/>
  <c r="HX21" i="1"/>
  <c r="HY21" i="1" s="1"/>
  <c r="HZ21" i="1"/>
  <c r="IA21" i="1" s="1"/>
  <c r="IB21" i="1"/>
  <c r="IC21" i="1" s="1"/>
  <c r="ID21" i="1"/>
  <c r="IE21" i="1" s="1"/>
  <c r="IF21" i="1"/>
  <c r="IG21" i="1" s="1"/>
  <c r="IJ21" i="1"/>
  <c r="IK21" i="1" s="1"/>
  <c r="IL21" i="1"/>
  <c r="IM21" i="1" s="1"/>
  <c r="IN21" i="1"/>
  <c r="IO21" i="1" s="1"/>
  <c r="IH21" i="1"/>
  <c r="II21" i="1" s="1"/>
  <c r="IP21" i="1"/>
  <c r="IQ21" i="1" s="1"/>
  <c r="IR21" i="1"/>
  <c r="IS21" i="1" s="1"/>
  <c r="IT21" i="1"/>
  <c r="IU21" i="1" s="1"/>
  <c r="IV21" i="1"/>
  <c r="IW21" i="1" s="1"/>
  <c r="IX21" i="1"/>
  <c r="IY21" i="1" s="1"/>
  <c r="IZ21" i="1"/>
  <c r="JA21" i="1" s="1"/>
  <c r="JB21" i="1"/>
  <c r="JC21" i="1" s="1"/>
  <c r="JD21" i="1"/>
  <c r="JE21" i="1" s="1"/>
  <c r="JF21" i="1"/>
  <c r="JG21" i="1" s="1"/>
  <c r="GJ22" i="1"/>
  <c r="GK22" i="1" s="1"/>
  <c r="GL22" i="1"/>
  <c r="GM22" i="1" s="1"/>
  <c r="GN22" i="1"/>
  <c r="GO22" i="1" s="1"/>
  <c r="GP22" i="1"/>
  <c r="GQ22" i="1" s="1"/>
  <c r="GR22" i="1"/>
  <c r="GS22" i="1" s="1"/>
  <c r="GT22" i="1"/>
  <c r="GU22" i="1" s="1"/>
  <c r="GV22" i="1"/>
  <c r="GW22" i="1" s="1"/>
  <c r="GX22" i="1"/>
  <c r="GY22" i="1" s="1"/>
  <c r="GZ22" i="1"/>
  <c r="HA22" i="1" s="1"/>
  <c r="HB22" i="1"/>
  <c r="HC22" i="1" s="1"/>
  <c r="HD22" i="1"/>
  <c r="HE22" i="1" s="1"/>
  <c r="HH22" i="1"/>
  <c r="HI22" i="1" s="1"/>
  <c r="HJ22" i="1"/>
  <c r="HK22" i="1" s="1"/>
  <c r="HL22" i="1"/>
  <c r="HM22" i="1" s="1"/>
  <c r="HF22" i="1"/>
  <c r="HG22" i="1" s="1"/>
  <c r="HN22" i="1"/>
  <c r="HO22" i="1" s="1"/>
  <c r="HP22" i="1"/>
  <c r="HQ22" i="1" s="1"/>
  <c r="HR22" i="1"/>
  <c r="HS22" i="1" s="1"/>
  <c r="HT22" i="1"/>
  <c r="HU22" i="1" s="1"/>
  <c r="HV22" i="1"/>
  <c r="HW22" i="1" s="1"/>
  <c r="HX22" i="1"/>
  <c r="HY22" i="1" s="1"/>
  <c r="HZ22" i="1"/>
  <c r="IA22" i="1" s="1"/>
  <c r="IB22" i="1"/>
  <c r="IC22" i="1" s="1"/>
  <c r="ID22" i="1"/>
  <c r="IE22" i="1" s="1"/>
  <c r="IF22" i="1"/>
  <c r="IG22" i="1" s="1"/>
  <c r="IJ22" i="1"/>
  <c r="IK22" i="1" s="1"/>
  <c r="IL22" i="1"/>
  <c r="IM22" i="1" s="1"/>
  <c r="IN22" i="1"/>
  <c r="IO22" i="1" s="1"/>
  <c r="IH22" i="1"/>
  <c r="II22" i="1" s="1"/>
  <c r="IP22" i="1"/>
  <c r="IQ22" i="1" s="1"/>
  <c r="IR22" i="1"/>
  <c r="IS22" i="1" s="1"/>
  <c r="IT22" i="1"/>
  <c r="IU22" i="1" s="1"/>
  <c r="IV22" i="1"/>
  <c r="IW22" i="1" s="1"/>
  <c r="IX22" i="1"/>
  <c r="IY22" i="1" s="1"/>
  <c r="IZ22" i="1"/>
  <c r="JA22" i="1" s="1"/>
  <c r="JB22" i="1"/>
  <c r="JC22" i="1" s="1"/>
  <c r="JD22" i="1"/>
  <c r="JE22" i="1" s="1"/>
  <c r="JF22" i="1"/>
  <c r="JG22" i="1" s="1"/>
  <c r="GJ23" i="1"/>
  <c r="GK23" i="1" s="1"/>
  <c r="GL23" i="1"/>
  <c r="GM23" i="1" s="1"/>
  <c r="GN23" i="1"/>
  <c r="GO23" i="1" s="1"/>
  <c r="GP23" i="1"/>
  <c r="GQ23" i="1" s="1"/>
  <c r="GR23" i="1"/>
  <c r="GS23" i="1" s="1"/>
  <c r="GT23" i="1"/>
  <c r="GU23" i="1" s="1"/>
  <c r="GV23" i="1"/>
  <c r="GW23" i="1" s="1"/>
  <c r="GX23" i="1"/>
  <c r="GY23" i="1" s="1"/>
  <c r="GZ23" i="1"/>
  <c r="HA23" i="1" s="1"/>
  <c r="HB23" i="1"/>
  <c r="HC23" i="1" s="1"/>
  <c r="HD23" i="1"/>
  <c r="HE23" i="1" s="1"/>
  <c r="HJ23" i="1"/>
  <c r="HK23" i="1" s="1"/>
  <c r="HL23" i="1"/>
  <c r="HM23" i="1" s="1"/>
  <c r="HF23" i="1"/>
  <c r="HG23" i="1" s="1"/>
  <c r="HN23" i="1"/>
  <c r="HO23" i="1" s="1"/>
  <c r="HR23" i="1"/>
  <c r="HS23" i="1" s="1"/>
  <c r="HX23" i="1"/>
  <c r="HY23" i="1" s="1"/>
  <c r="HZ23" i="1"/>
  <c r="IA23" i="1" s="1"/>
  <c r="IB23" i="1"/>
  <c r="IC23" i="1" s="1"/>
  <c r="ID23" i="1"/>
  <c r="IE23" i="1" s="1"/>
  <c r="IF23" i="1"/>
  <c r="IG23" i="1" s="1"/>
  <c r="IJ23" i="1"/>
  <c r="IK23" i="1" s="1"/>
  <c r="IH23" i="1"/>
  <c r="II23" i="1" s="1"/>
  <c r="IP23" i="1"/>
  <c r="IQ23" i="1" s="1"/>
  <c r="IR23" i="1"/>
  <c r="IS23" i="1" s="1"/>
  <c r="IT23" i="1"/>
  <c r="IU23" i="1" s="1"/>
  <c r="IV23" i="1"/>
  <c r="IW23" i="1" s="1"/>
  <c r="IX23" i="1"/>
  <c r="IY23" i="1" s="1"/>
  <c r="IZ23" i="1"/>
  <c r="JA23" i="1" s="1"/>
  <c r="JB23" i="1"/>
  <c r="JC23" i="1" s="1"/>
  <c r="JD23" i="1"/>
  <c r="JE23" i="1" s="1"/>
  <c r="JF23" i="1"/>
  <c r="JG23" i="1" s="1"/>
  <c r="GJ27" i="1"/>
  <c r="GK27" i="1" s="1"/>
  <c r="GL27" i="1"/>
  <c r="GM27" i="1" s="1"/>
  <c r="GN27" i="1"/>
  <c r="GO27" i="1" s="1"/>
  <c r="GP27" i="1"/>
  <c r="GQ27" i="1" s="1"/>
  <c r="GR27" i="1"/>
  <c r="GS27" i="1" s="1"/>
  <c r="GT27" i="1"/>
  <c r="GU27" i="1" s="1"/>
  <c r="GV27" i="1"/>
  <c r="GW27" i="1" s="1"/>
  <c r="GX27" i="1"/>
  <c r="GY27" i="1" s="1"/>
  <c r="GZ27" i="1"/>
  <c r="HA27" i="1" s="1"/>
  <c r="HB27" i="1"/>
  <c r="HC27" i="1" s="1"/>
  <c r="HD27" i="1"/>
  <c r="HE27" i="1" s="1"/>
  <c r="HH27" i="1"/>
  <c r="HI27" i="1" s="1"/>
  <c r="HJ27" i="1"/>
  <c r="HK27" i="1" s="1"/>
  <c r="HL27" i="1"/>
  <c r="HM27" i="1" s="1"/>
  <c r="HF27" i="1"/>
  <c r="HG27" i="1" s="1"/>
  <c r="HN27" i="1"/>
  <c r="HO27" i="1" s="1"/>
  <c r="HP27" i="1"/>
  <c r="HQ27" i="1" s="1"/>
  <c r="HR27" i="1"/>
  <c r="HS27" i="1" s="1"/>
  <c r="HT27" i="1"/>
  <c r="HU27" i="1" s="1"/>
  <c r="HV27" i="1"/>
  <c r="HW27" i="1" s="1"/>
  <c r="HX27" i="1"/>
  <c r="HY27" i="1" s="1"/>
  <c r="HZ27" i="1"/>
  <c r="IA27" i="1" s="1"/>
  <c r="IB27" i="1"/>
  <c r="IC27" i="1" s="1"/>
  <c r="ID27" i="1"/>
  <c r="IE27" i="1" s="1"/>
  <c r="IF27" i="1"/>
  <c r="IG27" i="1" s="1"/>
  <c r="IJ27" i="1"/>
  <c r="IK27" i="1" s="1"/>
  <c r="IL27" i="1"/>
  <c r="IM27" i="1" s="1"/>
  <c r="IN27" i="1"/>
  <c r="IO27" i="1" s="1"/>
  <c r="IH27" i="1"/>
  <c r="II27" i="1" s="1"/>
  <c r="IP27" i="1"/>
  <c r="IQ27" i="1" s="1"/>
  <c r="IR27" i="1"/>
  <c r="IS27" i="1" s="1"/>
  <c r="IT27" i="1"/>
  <c r="IU27" i="1" s="1"/>
  <c r="IV27" i="1"/>
  <c r="IW27" i="1" s="1"/>
  <c r="IX27" i="1"/>
  <c r="IY27" i="1" s="1"/>
  <c r="JB27" i="1"/>
  <c r="JC27" i="1" s="1"/>
  <c r="JD27" i="1"/>
  <c r="JE27" i="1" s="1"/>
  <c r="GJ28" i="1"/>
  <c r="GK28" i="1" s="1"/>
  <c r="GL28" i="1"/>
  <c r="GM28" i="1" s="1"/>
  <c r="GN28" i="1"/>
  <c r="GO28" i="1" s="1"/>
  <c r="GP28" i="1"/>
  <c r="GQ28" i="1" s="1"/>
  <c r="GR28" i="1"/>
  <c r="GS28" i="1" s="1"/>
  <c r="GT28" i="1"/>
  <c r="GU28" i="1" s="1"/>
  <c r="GV28" i="1"/>
  <c r="GW28" i="1" s="1"/>
  <c r="GX28" i="1"/>
  <c r="GY28" i="1" s="1"/>
  <c r="GZ28" i="1"/>
  <c r="HA28" i="1" s="1"/>
  <c r="HB28" i="1"/>
  <c r="HC28" i="1" s="1"/>
  <c r="HD28" i="1"/>
  <c r="HE28" i="1" s="1"/>
  <c r="HH28" i="1"/>
  <c r="HI28" i="1" s="1"/>
  <c r="HJ28" i="1"/>
  <c r="HK28" i="1" s="1"/>
  <c r="HL28" i="1"/>
  <c r="HM28" i="1" s="1"/>
  <c r="HF28" i="1"/>
  <c r="HG28" i="1" s="1"/>
  <c r="HN28" i="1"/>
  <c r="HO28" i="1" s="1"/>
  <c r="HP28" i="1"/>
  <c r="HQ28" i="1" s="1"/>
  <c r="HR28" i="1"/>
  <c r="HS28" i="1" s="1"/>
  <c r="HT28" i="1"/>
  <c r="HU28" i="1" s="1"/>
  <c r="HV28" i="1"/>
  <c r="HW28" i="1" s="1"/>
  <c r="HX28" i="1"/>
  <c r="HY28" i="1" s="1"/>
  <c r="HZ28" i="1"/>
  <c r="IA28" i="1" s="1"/>
  <c r="IB28" i="1"/>
  <c r="IC28" i="1" s="1"/>
  <c r="ID28" i="1"/>
  <c r="IE28" i="1" s="1"/>
  <c r="IF28" i="1"/>
  <c r="IG28" i="1" s="1"/>
  <c r="IJ28" i="1"/>
  <c r="IK28" i="1" s="1"/>
  <c r="IL28" i="1"/>
  <c r="IM28" i="1" s="1"/>
  <c r="IN28" i="1"/>
  <c r="IO28" i="1" s="1"/>
  <c r="IH28" i="1"/>
  <c r="II28" i="1" s="1"/>
  <c r="IP28" i="1"/>
  <c r="IQ28" i="1" s="1"/>
  <c r="IR28" i="1"/>
  <c r="IS28" i="1" s="1"/>
  <c r="IT28" i="1"/>
  <c r="IU28" i="1" s="1"/>
  <c r="IV28" i="1"/>
  <c r="IW28" i="1" s="1"/>
  <c r="IX28" i="1"/>
  <c r="IY28" i="1" s="1"/>
  <c r="IZ28" i="1"/>
  <c r="JA28" i="1" s="1"/>
  <c r="JB28" i="1"/>
  <c r="JC28" i="1" s="1"/>
  <c r="JD28" i="1"/>
  <c r="JE28" i="1" s="1"/>
  <c r="JF28" i="1"/>
  <c r="JG28" i="1" s="1"/>
  <c r="GJ29" i="1"/>
  <c r="GK29" i="1" s="1"/>
  <c r="GL29" i="1"/>
  <c r="GM29" i="1" s="1"/>
  <c r="GN29" i="1"/>
  <c r="GO29" i="1" s="1"/>
  <c r="GP29" i="1"/>
  <c r="GQ29" i="1" s="1"/>
  <c r="GR29" i="1"/>
  <c r="GS29" i="1" s="1"/>
  <c r="GT29" i="1"/>
  <c r="GU29" i="1" s="1"/>
  <c r="GV29" i="1"/>
  <c r="GW29" i="1" s="1"/>
  <c r="GX29" i="1"/>
  <c r="GY29" i="1" s="1"/>
  <c r="GZ29" i="1"/>
  <c r="HA29" i="1" s="1"/>
  <c r="HB29" i="1"/>
  <c r="HC29" i="1" s="1"/>
  <c r="HD29" i="1"/>
  <c r="HE29" i="1" s="1"/>
  <c r="HH29" i="1"/>
  <c r="HI29" i="1" s="1"/>
  <c r="HJ29" i="1"/>
  <c r="HK29" i="1" s="1"/>
  <c r="HL29" i="1"/>
  <c r="HM29" i="1" s="1"/>
  <c r="HF29" i="1"/>
  <c r="HG29" i="1" s="1"/>
  <c r="HN29" i="1"/>
  <c r="HO29" i="1" s="1"/>
  <c r="HP29" i="1"/>
  <c r="HQ29" i="1" s="1"/>
  <c r="HR29" i="1"/>
  <c r="HS29" i="1" s="1"/>
  <c r="HT29" i="1"/>
  <c r="HU29" i="1" s="1"/>
  <c r="HV29" i="1"/>
  <c r="HW29" i="1" s="1"/>
  <c r="HX29" i="1"/>
  <c r="HY29" i="1" s="1"/>
  <c r="HZ29" i="1"/>
  <c r="IA29" i="1" s="1"/>
  <c r="IB29" i="1"/>
  <c r="IC29" i="1" s="1"/>
  <c r="ID29" i="1"/>
  <c r="IE29" i="1" s="1"/>
  <c r="IF29" i="1"/>
  <c r="IG29" i="1" s="1"/>
  <c r="IJ29" i="1"/>
  <c r="IK29" i="1" s="1"/>
  <c r="IL29" i="1"/>
  <c r="IM29" i="1" s="1"/>
  <c r="IN29" i="1"/>
  <c r="IO29" i="1" s="1"/>
  <c r="IH29" i="1"/>
  <c r="II29" i="1" s="1"/>
  <c r="IP29" i="1"/>
  <c r="IQ29" i="1" s="1"/>
  <c r="IR29" i="1"/>
  <c r="IS29" i="1" s="1"/>
  <c r="IT29" i="1"/>
  <c r="IU29" i="1" s="1"/>
  <c r="IV29" i="1"/>
  <c r="IW29" i="1" s="1"/>
  <c r="IX29" i="1"/>
  <c r="IY29" i="1" s="1"/>
  <c r="IZ29" i="1"/>
  <c r="JA29" i="1" s="1"/>
  <c r="JB29" i="1"/>
  <c r="JC29" i="1" s="1"/>
  <c r="JD29" i="1"/>
  <c r="JE29" i="1" s="1"/>
  <c r="JF29" i="1"/>
  <c r="JG29" i="1" s="1"/>
  <c r="GJ30" i="1"/>
  <c r="GK30" i="1" s="1"/>
  <c r="GL30" i="1"/>
  <c r="GM30" i="1" s="1"/>
  <c r="GN30" i="1"/>
  <c r="GO30" i="1" s="1"/>
  <c r="GP30" i="1"/>
  <c r="GQ30" i="1" s="1"/>
  <c r="GR30" i="1"/>
  <c r="GS30" i="1" s="1"/>
  <c r="GT30" i="1"/>
  <c r="GU30" i="1" s="1"/>
  <c r="GV30" i="1"/>
  <c r="GW30" i="1" s="1"/>
  <c r="GX30" i="1"/>
  <c r="GY30" i="1" s="1"/>
  <c r="GZ30" i="1"/>
  <c r="HA30" i="1" s="1"/>
  <c r="HB30" i="1"/>
  <c r="HC30" i="1" s="1"/>
  <c r="HD30" i="1"/>
  <c r="HE30" i="1" s="1"/>
  <c r="HH30" i="1"/>
  <c r="HI30" i="1" s="1"/>
  <c r="HJ30" i="1"/>
  <c r="HK30" i="1" s="1"/>
  <c r="HL30" i="1"/>
  <c r="HM30" i="1" s="1"/>
  <c r="HF30" i="1"/>
  <c r="HG30" i="1" s="1"/>
  <c r="HN30" i="1"/>
  <c r="HO30" i="1" s="1"/>
  <c r="HP30" i="1"/>
  <c r="HQ30" i="1" s="1"/>
  <c r="HR30" i="1"/>
  <c r="HS30" i="1" s="1"/>
  <c r="HT30" i="1"/>
  <c r="HU30" i="1" s="1"/>
  <c r="HV30" i="1"/>
  <c r="HW30" i="1" s="1"/>
  <c r="HX30" i="1"/>
  <c r="HY30" i="1" s="1"/>
  <c r="HZ30" i="1"/>
  <c r="IA30" i="1" s="1"/>
  <c r="IB30" i="1"/>
  <c r="IC30" i="1" s="1"/>
  <c r="ID30" i="1"/>
  <c r="IE30" i="1" s="1"/>
  <c r="IF30" i="1"/>
  <c r="IG30" i="1" s="1"/>
  <c r="IJ30" i="1"/>
  <c r="IK30" i="1" s="1"/>
  <c r="IL30" i="1"/>
  <c r="IM30" i="1" s="1"/>
  <c r="IN30" i="1"/>
  <c r="IO30" i="1" s="1"/>
  <c r="IH30" i="1"/>
  <c r="II30" i="1" s="1"/>
  <c r="IP30" i="1"/>
  <c r="IQ30" i="1" s="1"/>
  <c r="IR30" i="1"/>
  <c r="IS30" i="1" s="1"/>
  <c r="IT30" i="1"/>
  <c r="IU30" i="1" s="1"/>
  <c r="IV30" i="1"/>
  <c r="IW30" i="1" s="1"/>
  <c r="IX30" i="1"/>
  <c r="IY30" i="1" s="1"/>
  <c r="IZ30" i="1"/>
  <c r="JA30" i="1" s="1"/>
  <c r="JB30" i="1"/>
  <c r="JC30" i="1" s="1"/>
  <c r="JD30" i="1"/>
  <c r="JE30" i="1" s="1"/>
  <c r="JF30" i="1"/>
  <c r="JG30" i="1" s="1"/>
  <c r="GJ31" i="1"/>
  <c r="GK31" i="1" s="1"/>
  <c r="GL31" i="1"/>
  <c r="GM31" i="1" s="1"/>
  <c r="GN31" i="1"/>
  <c r="GO31" i="1" s="1"/>
  <c r="GP31" i="1"/>
  <c r="GQ31" i="1" s="1"/>
  <c r="GR31" i="1"/>
  <c r="GS31" i="1" s="1"/>
  <c r="GT31" i="1"/>
  <c r="GU31" i="1" s="1"/>
  <c r="GV31" i="1"/>
  <c r="GW31" i="1" s="1"/>
  <c r="GX31" i="1"/>
  <c r="GY31" i="1" s="1"/>
  <c r="GZ31" i="1"/>
  <c r="HA31" i="1" s="1"/>
  <c r="HB31" i="1"/>
  <c r="HC31" i="1" s="1"/>
  <c r="HD31" i="1"/>
  <c r="HE31" i="1" s="1"/>
  <c r="HH31" i="1"/>
  <c r="HI31" i="1" s="1"/>
  <c r="HJ31" i="1"/>
  <c r="HK31" i="1" s="1"/>
  <c r="HL31" i="1"/>
  <c r="HM31" i="1" s="1"/>
  <c r="HF31" i="1"/>
  <c r="HG31" i="1" s="1"/>
  <c r="HN31" i="1"/>
  <c r="HO31" i="1" s="1"/>
  <c r="HP31" i="1"/>
  <c r="HQ31" i="1" s="1"/>
  <c r="HR31" i="1"/>
  <c r="HS31" i="1" s="1"/>
  <c r="HT31" i="1"/>
  <c r="HU31" i="1" s="1"/>
  <c r="HV31" i="1"/>
  <c r="HW31" i="1" s="1"/>
  <c r="HX31" i="1"/>
  <c r="HY31" i="1" s="1"/>
  <c r="HZ31" i="1"/>
  <c r="IA31" i="1" s="1"/>
  <c r="IB31" i="1"/>
  <c r="IC31" i="1" s="1"/>
  <c r="ID31" i="1"/>
  <c r="IE31" i="1" s="1"/>
  <c r="IF31" i="1"/>
  <c r="IG31" i="1" s="1"/>
  <c r="IJ31" i="1"/>
  <c r="IK31" i="1" s="1"/>
  <c r="IL31" i="1"/>
  <c r="IM31" i="1" s="1"/>
  <c r="IN31" i="1"/>
  <c r="IO31" i="1" s="1"/>
  <c r="IH31" i="1"/>
  <c r="II31" i="1" s="1"/>
  <c r="IP31" i="1"/>
  <c r="IQ31" i="1" s="1"/>
  <c r="IR31" i="1"/>
  <c r="IS31" i="1" s="1"/>
  <c r="IT31" i="1"/>
  <c r="IU31" i="1" s="1"/>
  <c r="IV31" i="1"/>
  <c r="IW31" i="1" s="1"/>
  <c r="IX31" i="1"/>
  <c r="IY31" i="1" s="1"/>
  <c r="IZ31" i="1"/>
  <c r="JA31" i="1" s="1"/>
  <c r="JB31" i="1"/>
  <c r="JC31" i="1" s="1"/>
  <c r="JD31" i="1"/>
  <c r="JE31" i="1" s="1"/>
  <c r="JF31" i="1"/>
  <c r="JG31" i="1" s="1"/>
  <c r="GJ32" i="1"/>
  <c r="GK32" i="1" s="1"/>
  <c r="GL32" i="1"/>
  <c r="GM32" i="1" s="1"/>
  <c r="GN32" i="1"/>
  <c r="GO32" i="1" s="1"/>
  <c r="GP32" i="1"/>
  <c r="GQ32" i="1" s="1"/>
  <c r="GR32" i="1"/>
  <c r="GS32" i="1" s="1"/>
  <c r="GT32" i="1"/>
  <c r="GU32" i="1" s="1"/>
  <c r="GV32" i="1"/>
  <c r="GW32" i="1" s="1"/>
  <c r="GX32" i="1"/>
  <c r="GY32" i="1" s="1"/>
  <c r="GZ32" i="1"/>
  <c r="HA32" i="1" s="1"/>
  <c r="HB32" i="1"/>
  <c r="HC32" i="1" s="1"/>
  <c r="HD32" i="1"/>
  <c r="HE32" i="1" s="1"/>
  <c r="HH32" i="1"/>
  <c r="HI32" i="1" s="1"/>
  <c r="HJ32" i="1"/>
  <c r="HK32" i="1" s="1"/>
  <c r="HL32" i="1"/>
  <c r="HM32" i="1" s="1"/>
  <c r="HF32" i="1"/>
  <c r="HG32" i="1" s="1"/>
  <c r="HN32" i="1"/>
  <c r="HO32" i="1" s="1"/>
  <c r="HP32" i="1"/>
  <c r="HQ32" i="1" s="1"/>
  <c r="HR32" i="1"/>
  <c r="HS32" i="1" s="1"/>
  <c r="HT32" i="1"/>
  <c r="HU32" i="1" s="1"/>
  <c r="HV32" i="1"/>
  <c r="HW32" i="1" s="1"/>
  <c r="HX32" i="1"/>
  <c r="HY32" i="1" s="1"/>
  <c r="HZ32" i="1"/>
  <c r="IA32" i="1" s="1"/>
  <c r="IB32" i="1"/>
  <c r="IC32" i="1" s="1"/>
  <c r="ID32" i="1"/>
  <c r="IE32" i="1" s="1"/>
  <c r="IF32" i="1"/>
  <c r="IG32" i="1" s="1"/>
  <c r="IJ32" i="1"/>
  <c r="IK32" i="1" s="1"/>
  <c r="IL32" i="1"/>
  <c r="IM32" i="1" s="1"/>
  <c r="IN32" i="1"/>
  <c r="IO32" i="1" s="1"/>
  <c r="IH32" i="1"/>
  <c r="II32" i="1" s="1"/>
  <c r="IP32" i="1"/>
  <c r="IQ32" i="1" s="1"/>
  <c r="IR32" i="1"/>
  <c r="IS32" i="1" s="1"/>
  <c r="IT32" i="1"/>
  <c r="IU32" i="1" s="1"/>
  <c r="IV32" i="1"/>
  <c r="IW32" i="1" s="1"/>
  <c r="IX32" i="1"/>
  <c r="IY32" i="1" s="1"/>
  <c r="IZ32" i="1"/>
  <c r="JA32" i="1" s="1"/>
  <c r="JB32" i="1"/>
  <c r="JC32" i="1" s="1"/>
  <c r="JD32" i="1"/>
  <c r="JE32" i="1" s="1"/>
  <c r="JF32" i="1"/>
  <c r="JG32" i="1" s="1"/>
  <c r="GJ33" i="1"/>
  <c r="GK33" i="1" s="1"/>
  <c r="GL33" i="1"/>
  <c r="GM33" i="1" s="1"/>
  <c r="GN33" i="1"/>
  <c r="GO33" i="1" s="1"/>
  <c r="GP33" i="1"/>
  <c r="GQ33" i="1" s="1"/>
  <c r="GR33" i="1"/>
  <c r="GS33" i="1" s="1"/>
  <c r="GT33" i="1"/>
  <c r="GU33" i="1" s="1"/>
  <c r="GV33" i="1"/>
  <c r="GW33" i="1" s="1"/>
  <c r="GX33" i="1"/>
  <c r="GY33" i="1" s="1"/>
  <c r="GZ33" i="1"/>
  <c r="HA33" i="1" s="1"/>
  <c r="HB33" i="1"/>
  <c r="HC33" i="1" s="1"/>
  <c r="HD33" i="1"/>
  <c r="HE33" i="1" s="1"/>
  <c r="HH33" i="1"/>
  <c r="HI33" i="1" s="1"/>
  <c r="HJ33" i="1"/>
  <c r="HK33" i="1" s="1"/>
  <c r="HL33" i="1"/>
  <c r="HM33" i="1" s="1"/>
  <c r="HF33" i="1"/>
  <c r="HG33" i="1" s="1"/>
  <c r="HN33" i="1"/>
  <c r="HO33" i="1" s="1"/>
  <c r="HP33" i="1"/>
  <c r="HQ33" i="1" s="1"/>
  <c r="HR33" i="1"/>
  <c r="HS33" i="1" s="1"/>
  <c r="HT33" i="1"/>
  <c r="HU33" i="1" s="1"/>
  <c r="HV33" i="1"/>
  <c r="HW33" i="1" s="1"/>
  <c r="HX33" i="1"/>
  <c r="HY33" i="1" s="1"/>
  <c r="HZ33" i="1"/>
  <c r="IA33" i="1" s="1"/>
  <c r="IB33" i="1"/>
  <c r="IC33" i="1" s="1"/>
  <c r="ID33" i="1"/>
  <c r="IE33" i="1" s="1"/>
  <c r="IF33" i="1"/>
  <c r="IG33" i="1" s="1"/>
  <c r="IJ33" i="1"/>
  <c r="IK33" i="1" s="1"/>
  <c r="IL33" i="1"/>
  <c r="IM33" i="1" s="1"/>
  <c r="IN33" i="1"/>
  <c r="IO33" i="1" s="1"/>
  <c r="IH33" i="1"/>
  <c r="II33" i="1" s="1"/>
  <c r="IP33" i="1"/>
  <c r="IQ33" i="1" s="1"/>
  <c r="IR33" i="1"/>
  <c r="IS33" i="1" s="1"/>
  <c r="IT33" i="1"/>
  <c r="IU33" i="1" s="1"/>
  <c r="IV33" i="1"/>
  <c r="IW33" i="1" s="1"/>
  <c r="IX33" i="1"/>
  <c r="IY33" i="1" s="1"/>
  <c r="JB33" i="1"/>
  <c r="JC33" i="1" s="1"/>
  <c r="JD33" i="1"/>
  <c r="JE33" i="1" s="1"/>
  <c r="JF33" i="1"/>
  <c r="JG33" i="1" s="1"/>
  <c r="GJ34" i="1"/>
  <c r="GK34" i="1" s="1"/>
  <c r="GL34" i="1"/>
  <c r="GM34" i="1" s="1"/>
  <c r="GN34" i="1"/>
  <c r="GO34" i="1" s="1"/>
  <c r="GP34" i="1"/>
  <c r="GQ34" i="1" s="1"/>
  <c r="GR34" i="1"/>
  <c r="GS34" i="1" s="1"/>
  <c r="GT34" i="1"/>
  <c r="GU34" i="1" s="1"/>
  <c r="GV34" i="1"/>
  <c r="GW34" i="1" s="1"/>
  <c r="GX34" i="1"/>
  <c r="GY34" i="1" s="1"/>
  <c r="GZ34" i="1"/>
  <c r="HA34" i="1" s="1"/>
  <c r="HB34" i="1"/>
  <c r="HC34" i="1" s="1"/>
  <c r="HD34" i="1"/>
  <c r="HE34" i="1" s="1"/>
  <c r="HH34" i="1"/>
  <c r="HI34" i="1" s="1"/>
  <c r="HJ34" i="1"/>
  <c r="HK34" i="1" s="1"/>
  <c r="HL34" i="1"/>
  <c r="HM34" i="1" s="1"/>
  <c r="HF34" i="1"/>
  <c r="HG34" i="1" s="1"/>
  <c r="HN34" i="1"/>
  <c r="HO34" i="1" s="1"/>
  <c r="HP34" i="1"/>
  <c r="HQ34" i="1" s="1"/>
  <c r="HR34" i="1"/>
  <c r="HS34" i="1" s="1"/>
  <c r="HT34" i="1"/>
  <c r="HU34" i="1" s="1"/>
  <c r="HV34" i="1"/>
  <c r="HW34" i="1" s="1"/>
  <c r="HX34" i="1"/>
  <c r="HY34" i="1" s="1"/>
  <c r="HZ34" i="1"/>
  <c r="IA34" i="1" s="1"/>
  <c r="IB34" i="1"/>
  <c r="IC34" i="1" s="1"/>
  <c r="ID34" i="1"/>
  <c r="IE34" i="1" s="1"/>
  <c r="IF34" i="1"/>
  <c r="IG34" i="1" s="1"/>
  <c r="IJ34" i="1"/>
  <c r="IK34" i="1" s="1"/>
  <c r="IL34" i="1"/>
  <c r="IM34" i="1" s="1"/>
  <c r="IN34" i="1"/>
  <c r="IO34" i="1" s="1"/>
  <c r="IH34" i="1"/>
  <c r="II34" i="1" s="1"/>
  <c r="IP34" i="1"/>
  <c r="IQ34" i="1" s="1"/>
  <c r="IR34" i="1"/>
  <c r="IS34" i="1" s="1"/>
  <c r="IT34" i="1"/>
  <c r="IU34" i="1" s="1"/>
  <c r="IV34" i="1"/>
  <c r="IW34" i="1" s="1"/>
  <c r="IX34" i="1"/>
  <c r="IY34" i="1" s="1"/>
  <c r="IZ34" i="1"/>
  <c r="JA34" i="1" s="1"/>
  <c r="JB34" i="1"/>
  <c r="JC34" i="1" s="1"/>
  <c r="JD34" i="1"/>
  <c r="JE34" i="1" s="1"/>
  <c r="JF34" i="1"/>
  <c r="JG34" i="1" s="1"/>
  <c r="GJ35" i="1"/>
  <c r="GK35" i="1" s="1"/>
  <c r="GL35" i="1"/>
  <c r="GM35" i="1" s="1"/>
  <c r="GN35" i="1"/>
  <c r="GO35" i="1" s="1"/>
  <c r="GP35" i="1"/>
  <c r="GQ35" i="1" s="1"/>
  <c r="GR35" i="1"/>
  <c r="GS35" i="1" s="1"/>
  <c r="GT35" i="1"/>
  <c r="GU35" i="1" s="1"/>
  <c r="GV35" i="1"/>
  <c r="GW35" i="1" s="1"/>
  <c r="GX35" i="1"/>
  <c r="GY35" i="1" s="1"/>
  <c r="GZ35" i="1"/>
  <c r="HA35" i="1" s="1"/>
  <c r="HB35" i="1"/>
  <c r="HC35" i="1" s="1"/>
  <c r="HD35" i="1"/>
  <c r="HE35" i="1" s="1"/>
  <c r="HH35" i="1"/>
  <c r="HI35" i="1" s="1"/>
  <c r="HJ35" i="1"/>
  <c r="HK35" i="1" s="1"/>
  <c r="HL35" i="1"/>
  <c r="HM35" i="1" s="1"/>
  <c r="HF35" i="1"/>
  <c r="HG35" i="1" s="1"/>
  <c r="HN35" i="1"/>
  <c r="HO35" i="1" s="1"/>
  <c r="HP35" i="1"/>
  <c r="HQ35" i="1" s="1"/>
  <c r="HR35" i="1"/>
  <c r="HS35" i="1" s="1"/>
  <c r="HT35" i="1"/>
  <c r="HU35" i="1" s="1"/>
  <c r="HV35" i="1"/>
  <c r="HW35" i="1" s="1"/>
  <c r="HX35" i="1"/>
  <c r="HY35" i="1" s="1"/>
  <c r="HZ35" i="1"/>
  <c r="IA35" i="1" s="1"/>
  <c r="IB35" i="1"/>
  <c r="IC35" i="1" s="1"/>
  <c r="ID35" i="1"/>
  <c r="IE35" i="1" s="1"/>
  <c r="IF35" i="1"/>
  <c r="IG35" i="1" s="1"/>
  <c r="IJ35" i="1"/>
  <c r="IK35" i="1" s="1"/>
  <c r="IL35" i="1"/>
  <c r="IM35" i="1" s="1"/>
  <c r="IN35" i="1"/>
  <c r="IO35" i="1" s="1"/>
  <c r="IH35" i="1"/>
  <c r="II35" i="1" s="1"/>
  <c r="IP35" i="1"/>
  <c r="IQ35" i="1" s="1"/>
  <c r="IR35" i="1"/>
  <c r="IS35" i="1" s="1"/>
  <c r="IT35" i="1"/>
  <c r="IU35" i="1" s="1"/>
  <c r="IV35" i="1"/>
  <c r="IW35" i="1" s="1"/>
  <c r="IX35" i="1"/>
  <c r="IY35" i="1" s="1"/>
  <c r="IZ35" i="1"/>
  <c r="JA35" i="1" s="1"/>
  <c r="JB35" i="1"/>
  <c r="JC35" i="1" s="1"/>
  <c r="JD35" i="1"/>
  <c r="JE35" i="1" s="1"/>
  <c r="JF35" i="1"/>
  <c r="JG35" i="1" s="1"/>
  <c r="GJ36" i="1"/>
  <c r="GK36" i="1" s="1"/>
  <c r="GL36" i="1"/>
  <c r="GM36" i="1" s="1"/>
  <c r="GN36" i="1"/>
  <c r="GO36" i="1" s="1"/>
  <c r="GP36" i="1"/>
  <c r="GQ36" i="1" s="1"/>
  <c r="GR36" i="1"/>
  <c r="GS36" i="1" s="1"/>
  <c r="GT36" i="1"/>
  <c r="GU36" i="1" s="1"/>
  <c r="GV36" i="1"/>
  <c r="GW36" i="1" s="1"/>
  <c r="GX36" i="1"/>
  <c r="GY36" i="1" s="1"/>
  <c r="GZ36" i="1"/>
  <c r="HA36" i="1" s="1"/>
  <c r="HB36" i="1"/>
  <c r="HC36" i="1" s="1"/>
  <c r="HD36" i="1"/>
  <c r="HE36" i="1" s="1"/>
  <c r="HH36" i="1"/>
  <c r="HI36" i="1" s="1"/>
  <c r="HJ36" i="1"/>
  <c r="HK36" i="1" s="1"/>
  <c r="HL36" i="1"/>
  <c r="HM36" i="1" s="1"/>
  <c r="HF36" i="1"/>
  <c r="HG36" i="1" s="1"/>
  <c r="HN36" i="1"/>
  <c r="HO36" i="1" s="1"/>
  <c r="HP36" i="1"/>
  <c r="HQ36" i="1" s="1"/>
  <c r="HR36" i="1"/>
  <c r="HS36" i="1" s="1"/>
  <c r="HT36" i="1"/>
  <c r="HU36" i="1" s="1"/>
  <c r="HV36" i="1"/>
  <c r="HW36" i="1" s="1"/>
  <c r="HX36" i="1"/>
  <c r="HY36" i="1" s="1"/>
  <c r="HZ36" i="1"/>
  <c r="IA36" i="1" s="1"/>
  <c r="IB36" i="1"/>
  <c r="IC36" i="1" s="1"/>
  <c r="ID36" i="1"/>
  <c r="IE36" i="1" s="1"/>
  <c r="IF36" i="1"/>
  <c r="IG36" i="1" s="1"/>
  <c r="IJ36" i="1"/>
  <c r="IK36" i="1" s="1"/>
  <c r="IL36" i="1"/>
  <c r="IM36" i="1" s="1"/>
  <c r="IN36" i="1"/>
  <c r="IO36" i="1" s="1"/>
  <c r="IH36" i="1"/>
  <c r="II36" i="1" s="1"/>
  <c r="IP36" i="1"/>
  <c r="IQ36" i="1" s="1"/>
  <c r="IR36" i="1"/>
  <c r="IS36" i="1" s="1"/>
  <c r="IT36" i="1"/>
  <c r="IU36" i="1" s="1"/>
  <c r="IV36" i="1"/>
  <c r="IW36" i="1" s="1"/>
  <c r="IX36" i="1"/>
  <c r="IY36" i="1" s="1"/>
  <c r="IZ36" i="1"/>
  <c r="JA36" i="1" s="1"/>
  <c r="JB36" i="1"/>
  <c r="JC36" i="1" s="1"/>
  <c r="JD36" i="1"/>
  <c r="JE36" i="1" s="1"/>
  <c r="JF36" i="1"/>
  <c r="JG36" i="1" s="1"/>
  <c r="GJ37" i="1"/>
  <c r="GK37" i="1" s="1"/>
  <c r="GL37" i="1"/>
  <c r="GM37" i="1" s="1"/>
  <c r="GN37" i="1"/>
  <c r="GO37" i="1" s="1"/>
  <c r="GP37" i="1"/>
  <c r="GQ37" i="1" s="1"/>
  <c r="GR37" i="1"/>
  <c r="GS37" i="1" s="1"/>
  <c r="GT37" i="1"/>
  <c r="GU37" i="1" s="1"/>
  <c r="GV37" i="1"/>
  <c r="GW37" i="1" s="1"/>
  <c r="GX37" i="1"/>
  <c r="GY37" i="1" s="1"/>
  <c r="GZ37" i="1"/>
  <c r="HA37" i="1" s="1"/>
  <c r="HB37" i="1"/>
  <c r="HC37" i="1" s="1"/>
  <c r="HD37" i="1"/>
  <c r="HE37" i="1" s="1"/>
  <c r="HH37" i="1"/>
  <c r="HI37" i="1" s="1"/>
  <c r="HJ37" i="1"/>
  <c r="HK37" i="1" s="1"/>
  <c r="HL37" i="1"/>
  <c r="HM37" i="1" s="1"/>
  <c r="HF37" i="1"/>
  <c r="HG37" i="1" s="1"/>
  <c r="HN37" i="1"/>
  <c r="HO37" i="1" s="1"/>
  <c r="HP37" i="1"/>
  <c r="HQ37" i="1" s="1"/>
  <c r="HR37" i="1"/>
  <c r="HS37" i="1" s="1"/>
  <c r="HT37" i="1"/>
  <c r="HU37" i="1" s="1"/>
  <c r="HV37" i="1"/>
  <c r="HW37" i="1" s="1"/>
  <c r="HX37" i="1"/>
  <c r="HY37" i="1" s="1"/>
  <c r="HZ37" i="1"/>
  <c r="IA37" i="1" s="1"/>
  <c r="IB37" i="1"/>
  <c r="IC37" i="1" s="1"/>
  <c r="IF37" i="1"/>
  <c r="IG37" i="1" s="1"/>
  <c r="IJ37" i="1"/>
  <c r="IK37" i="1" s="1"/>
  <c r="IL37" i="1"/>
  <c r="IM37" i="1" s="1"/>
  <c r="IN37" i="1"/>
  <c r="IO37" i="1" s="1"/>
  <c r="IH37" i="1"/>
  <c r="II37" i="1" s="1"/>
  <c r="IP37" i="1"/>
  <c r="IQ37" i="1" s="1"/>
  <c r="IR37" i="1"/>
  <c r="IS37" i="1" s="1"/>
  <c r="IT37" i="1"/>
  <c r="IU37" i="1" s="1"/>
  <c r="IV37" i="1"/>
  <c r="IW37" i="1" s="1"/>
  <c r="IX37" i="1"/>
  <c r="IY37" i="1" s="1"/>
  <c r="IZ37" i="1"/>
  <c r="JA37" i="1" s="1"/>
  <c r="JB37" i="1"/>
  <c r="JC37" i="1" s="1"/>
  <c r="JD37" i="1"/>
  <c r="JE37" i="1" s="1"/>
  <c r="JF37" i="1"/>
  <c r="JG37" i="1" s="1"/>
  <c r="GJ38" i="1"/>
  <c r="GK38" i="1" s="1"/>
  <c r="GL38" i="1"/>
  <c r="GM38" i="1" s="1"/>
  <c r="GN38" i="1"/>
  <c r="GO38" i="1" s="1"/>
  <c r="GP38" i="1"/>
  <c r="GQ38" i="1" s="1"/>
  <c r="GR38" i="1"/>
  <c r="GS38" i="1" s="1"/>
  <c r="GT38" i="1"/>
  <c r="GU38" i="1" s="1"/>
  <c r="GV38" i="1"/>
  <c r="GW38" i="1" s="1"/>
  <c r="GX38" i="1"/>
  <c r="GY38" i="1" s="1"/>
  <c r="GZ38" i="1"/>
  <c r="HA38" i="1" s="1"/>
  <c r="HB38" i="1"/>
  <c r="HC38" i="1" s="1"/>
  <c r="HD38" i="1"/>
  <c r="HE38" i="1" s="1"/>
  <c r="HH38" i="1"/>
  <c r="HI38" i="1" s="1"/>
  <c r="HJ38" i="1"/>
  <c r="HK38" i="1" s="1"/>
  <c r="HL38" i="1"/>
  <c r="HM38" i="1" s="1"/>
  <c r="HF38" i="1"/>
  <c r="HG38" i="1" s="1"/>
  <c r="HN38" i="1"/>
  <c r="HO38" i="1" s="1"/>
  <c r="HP38" i="1"/>
  <c r="HQ38" i="1" s="1"/>
  <c r="HR38" i="1"/>
  <c r="HS38" i="1" s="1"/>
  <c r="HT38" i="1"/>
  <c r="HU38" i="1" s="1"/>
  <c r="HV38" i="1"/>
  <c r="HW38" i="1" s="1"/>
  <c r="HX38" i="1"/>
  <c r="HY38" i="1" s="1"/>
  <c r="HZ38" i="1"/>
  <c r="IA38" i="1" s="1"/>
  <c r="IB38" i="1"/>
  <c r="IC38" i="1" s="1"/>
  <c r="ID38" i="1"/>
  <c r="IE38" i="1" s="1"/>
  <c r="IF38" i="1"/>
  <c r="IG38" i="1" s="1"/>
  <c r="IJ38" i="1"/>
  <c r="IK38" i="1" s="1"/>
  <c r="IL38" i="1"/>
  <c r="IM38" i="1" s="1"/>
  <c r="IN38" i="1"/>
  <c r="IO38" i="1" s="1"/>
  <c r="IH38" i="1"/>
  <c r="II38" i="1" s="1"/>
  <c r="IP38" i="1"/>
  <c r="IQ38" i="1" s="1"/>
  <c r="IR38" i="1"/>
  <c r="IS38" i="1" s="1"/>
  <c r="IT38" i="1"/>
  <c r="IU38" i="1" s="1"/>
  <c r="IV38" i="1"/>
  <c r="IW38" i="1" s="1"/>
  <c r="IX38" i="1"/>
  <c r="IY38" i="1" s="1"/>
  <c r="IZ38" i="1"/>
  <c r="JA38" i="1" s="1"/>
  <c r="JB38" i="1"/>
  <c r="JC38" i="1" s="1"/>
  <c r="JD38" i="1"/>
  <c r="JE38" i="1" s="1"/>
  <c r="JF38" i="1"/>
  <c r="JG38" i="1" s="1"/>
  <c r="GJ39" i="1"/>
  <c r="GK39" i="1" s="1"/>
  <c r="GL39" i="1"/>
  <c r="GM39" i="1" s="1"/>
  <c r="GN39" i="1"/>
  <c r="GO39" i="1" s="1"/>
  <c r="GP39" i="1"/>
  <c r="GQ39" i="1" s="1"/>
  <c r="GR39" i="1"/>
  <c r="GS39" i="1" s="1"/>
  <c r="GT39" i="1"/>
  <c r="GU39" i="1" s="1"/>
  <c r="GV39" i="1"/>
  <c r="GW39" i="1" s="1"/>
  <c r="GX39" i="1"/>
  <c r="GY39" i="1" s="1"/>
  <c r="GZ39" i="1"/>
  <c r="HA39" i="1" s="1"/>
  <c r="HB39" i="1"/>
  <c r="HC39" i="1" s="1"/>
  <c r="HD39" i="1"/>
  <c r="HE39" i="1" s="1"/>
  <c r="HH39" i="1"/>
  <c r="HI39" i="1" s="1"/>
  <c r="HJ39" i="1"/>
  <c r="HK39" i="1" s="1"/>
  <c r="HL39" i="1"/>
  <c r="HM39" i="1" s="1"/>
  <c r="HF39" i="1"/>
  <c r="HG39" i="1" s="1"/>
  <c r="HN39" i="1"/>
  <c r="HO39" i="1" s="1"/>
  <c r="HP39" i="1"/>
  <c r="HQ39" i="1" s="1"/>
  <c r="HR39" i="1"/>
  <c r="HS39" i="1" s="1"/>
  <c r="HT39" i="1"/>
  <c r="HU39" i="1" s="1"/>
  <c r="HV39" i="1"/>
  <c r="HW39" i="1" s="1"/>
  <c r="HX39" i="1"/>
  <c r="HY39" i="1" s="1"/>
  <c r="HZ39" i="1"/>
  <c r="IA39" i="1" s="1"/>
  <c r="IB39" i="1"/>
  <c r="IC39" i="1" s="1"/>
  <c r="ID39" i="1"/>
  <c r="IE39" i="1" s="1"/>
  <c r="IF39" i="1"/>
  <c r="IG39" i="1" s="1"/>
  <c r="IJ39" i="1"/>
  <c r="IK39" i="1" s="1"/>
  <c r="IL39" i="1"/>
  <c r="IM39" i="1" s="1"/>
  <c r="IN39" i="1"/>
  <c r="IO39" i="1" s="1"/>
  <c r="IH39" i="1"/>
  <c r="II39" i="1" s="1"/>
  <c r="IP39" i="1"/>
  <c r="IQ39" i="1" s="1"/>
  <c r="IR39" i="1"/>
  <c r="IS39" i="1" s="1"/>
  <c r="IT39" i="1"/>
  <c r="IU39" i="1" s="1"/>
  <c r="IV39" i="1"/>
  <c r="IW39" i="1" s="1"/>
  <c r="IX39" i="1"/>
  <c r="IY39" i="1" s="1"/>
  <c r="IZ39" i="1"/>
  <c r="JA39" i="1" s="1"/>
  <c r="JB39" i="1"/>
  <c r="JC39" i="1" s="1"/>
  <c r="JD39" i="1"/>
  <c r="JE39" i="1" s="1"/>
  <c r="JF39" i="1"/>
  <c r="JG39" i="1" s="1"/>
  <c r="GJ40" i="1"/>
  <c r="GK40" i="1" s="1"/>
  <c r="GL40" i="1"/>
  <c r="GM40" i="1" s="1"/>
  <c r="GN40" i="1"/>
  <c r="GO40" i="1" s="1"/>
  <c r="GP40" i="1"/>
  <c r="GQ40" i="1" s="1"/>
  <c r="GR40" i="1"/>
  <c r="GS40" i="1" s="1"/>
  <c r="GT40" i="1"/>
  <c r="GU40" i="1" s="1"/>
  <c r="GV40" i="1"/>
  <c r="GW40" i="1" s="1"/>
  <c r="GX40" i="1"/>
  <c r="GY40" i="1" s="1"/>
  <c r="GZ40" i="1"/>
  <c r="HA40" i="1" s="1"/>
  <c r="HB40" i="1"/>
  <c r="HC40" i="1" s="1"/>
  <c r="HD40" i="1"/>
  <c r="HE40" i="1" s="1"/>
  <c r="HH40" i="1"/>
  <c r="HI40" i="1" s="1"/>
  <c r="HJ40" i="1"/>
  <c r="HK40" i="1" s="1"/>
  <c r="HL40" i="1"/>
  <c r="HM40" i="1" s="1"/>
  <c r="HF40" i="1"/>
  <c r="HG40" i="1" s="1"/>
  <c r="HN40" i="1"/>
  <c r="HO40" i="1" s="1"/>
  <c r="HP40" i="1"/>
  <c r="HQ40" i="1" s="1"/>
  <c r="HR40" i="1"/>
  <c r="HS40" i="1" s="1"/>
  <c r="HT40" i="1"/>
  <c r="HU40" i="1" s="1"/>
  <c r="HV40" i="1"/>
  <c r="HW40" i="1" s="1"/>
  <c r="HX40" i="1"/>
  <c r="HY40" i="1" s="1"/>
  <c r="HZ40" i="1"/>
  <c r="IA40" i="1" s="1"/>
  <c r="IB40" i="1"/>
  <c r="IC40" i="1" s="1"/>
  <c r="ID40" i="1"/>
  <c r="IE40" i="1" s="1"/>
  <c r="IF40" i="1"/>
  <c r="IG40" i="1" s="1"/>
  <c r="IJ40" i="1"/>
  <c r="IK40" i="1" s="1"/>
  <c r="IL40" i="1"/>
  <c r="IM40" i="1" s="1"/>
  <c r="IN40" i="1"/>
  <c r="IO40" i="1" s="1"/>
  <c r="IH40" i="1"/>
  <c r="II40" i="1" s="1"/>
  <c r="IP40" i="1"/>
  <c r="IQ40" i="1" s="1"/>
  <c r="IR40" i="1"/>
  <c r="IS40" i="1" s="1"/>
  <c r="IT40" i="1"/>
  <c r="IU40" i="1" s="1"/>
  <c r="IV40" i="1"/>
  <c r="IW40" i="1" s="1"/>
  <c r="IX40" i="1"/>
  <c r="IY40" i="1" s="1"/>
  <c r="IZ40" i="1"/>
  <c r="JA40" i="1" s="1"/>
  <c r="JB40" i="1"/>
  <c r="JC40" i="1" s="1"/>
  <c r="JD40" i="1"/>
  <c r="JE40" i="1" s="1"/>
  <c r="JF40" i="1"/>
  <c r="JG40" i="1" s="1"/>
  <c r="GJ41" i="1"/>
  <c r="GK41" i="1" s="1"/>
  <c r="GL41" i="1"/>
  <c r="GM41" i="1" s="1"/>
  <c r="GN41" i="1"/>
  <c r="GO41" i="1" s="1"/>
  <c r="GP41" i="1"/>
  <c r="GQ41" i="1" s="1"/>
  <c r="GR41" i="1"/>
  <c r="GS41" i="1" s="1"/>
  <c r="GT41" i="1"/>
  <c r="GU41" i="1" s="1"/>
  <c r="GV41" i="1"/>
  <c r="GW41" i="1" s="1"/>
  <c r="GX41" i="1"/>
  <c r="GY41" i="1" s="1"/>
  <c r="GZ41" i="1"/>
  <c r="HA41" i="1" s="1"/>
  <c r="HB41" i="1"/>
  <c r="HC41" i="1" s="1"/>
  <c r="HD41" i="1"/>
  <c r="HE41" i="1" s="1"/>
  <c r="HH41" i="1"/>
  <c r="HI41" i="1" s="1"/>
  <c r="HJ41" i="1"/>
  <c r="HK41" i="1" s="1"/>
  <c r="HL41" i="1"/>
  <c r="HM41" i="1" s="1"/>
  <c r="HF41" i="1"/>
  <c r="HG41" i="1" s="1"/>
  <c r="HN41" i="1"/>
  <c r="HO41" i="1" s="1"/>
  <c r="HP41" i="1"/>
  <c r="HQ41" i="1" s="1"/>
  <c r="HR41" i="1"/>
  <c r="HS41" i="1" s="1"/>
  <c r="HT41" i="1"/>
  <c r="HU41" i="1" s="1"/>
  <c r="HV41" i="1"/>
  <c r="HW41" i="1" s="1"/>
  <c r="HX41" i="1"/>
  <c r="HY41" i="1" s="1"/>
  <c r="HZ41" i="1"/>
  <c r="IA41" i="1" s="1"/>
  <c r="IB41" i="1"/>
  <c r="IC41" i="1" s="1"/>
  <c r="ID41" i="1"/>
  <c r="IE41" i="1" s="1"/>
  <c r="IF41" i="1"/>
  <c r="IG41" i="1" s="1"/>
  <c r="IJ41" i="1"/>
  <c r="IK41" i="1" s="1"/>
  <c r="IL41" i="1"/>
  <c r="IM41" i="1" s="1"/>
  <c r="IN41" i="1"/>
  <c r="IO41" i="1" s="1"/>
  <c r="IH41" i="1"/>
  <c r="II41" i="1" s="1"/>
  <c r="IP41" i="1"/>
  <c r="IQ41" i="1" s="1"/>
  <c r="IR41" i="1"/>
  <c r="IS41" i="1" s="1"/>
  <c r="IT41" i="1"/>
  <c r="IU41" i="1" s="1"/>
  <c r="IV41" i="1"/>
  <c r="IW41" i="1" s="1"/>
  <c r="IX41" i="1"/>
  <c r="IY41" i="1" s="1"/>
  <c r="IZ41" i="1"/>
  <c r="JA41" i="1" s="1"/>
  <c r="JB41" i="1"/>
  <c r="JC41" i="1" s="1"/>
  <c r="JD41" i="1"/>
  <c r="JE41" i="1" s="1"/>
  <c r="JF41" i="1"/>
  <c r="JG41" i="1" s="1"/>
  <c r="GJ42" i="1"/>
  <c r="GK42" i="1" s="1"/>
  <c r="GL42" i="1"/>
  <c r="GM42" i="1" s="1"/>
  <c r="GN42" i="1"/>
  <c r="GO42" i="1" s="1"/>
  <c r="GP42" i="1"/>
  <c r="GQ42" i="1" s="1"/>
  <c r="GR42" i="1"/>
  <c r="GS42" i="1" s="1"/>
  <c r="GT42" i="1"/>
  <c r="GU42" i="1" s="1"/>
  <c r="GV42" i="1"/>
  <c r="GW42" i="1" s="1"/>
  <c r="GX42" i="1"/>
  <c r="GY42" i="1" s="1"/>
  <c r="GZ42" i="1"/>
  <c r="HA42" i="1" s="1"/>
  <c r="HB42" i="1"/>
  <c r="HC42" i="1" s="1"/>
  <c r="HD42" i="1"/>
  <c r="HE42" i="1" s="1"/>
  <c r="HH42" i="1"/>
  <c r="HI42" i="1" s="1"/>
  <c r="HJ42" i="1"/>
  <c r="HK42" i="1" s="1"/>
  <c r="HL42" i="1"/>
  <c r="HM42" i="1" s="1"/>
  <c r="HF42" i="1"/>
  <c r="HG42" i="1" s="1"/>
  <c r="HN42" i="1"/>
  <c r="HO42" i="1" s="1"/>
  <c r="HP42" i="1"/>
  <c r="HQ42" i="1" s="1"/>
  <c r="HR42" i="1"/>
  <c r="HS42" i="1" s="1"/>
  <c r="HT42" i="1"/>
  <c r="HU42" i="1" s="1"/>
  <c r="HV42" i="1"/>
  <c r="HW42" i="1" s="1"/>
  <c r="HX42" i="1"/>
  <c r="HY42" i="1" s="1"/>
  <c r="HZ42" i="1"/>
  <c r="IA42" i="1" s="1"/>
  <c r="IB42" i="1"/>
  <c r="IC42" i="1" s="1"/>
  <c r="ID42" i="1"/>
  <c r="IE42" i="1" s="1"/>
  <c r="IF42" i="1"/>
  <c r="IG42" i="1" s="1"/>
  <c r="IJ42" i="1"/>
  <c r="IK42" i="1" s="1"/>
  <c r="IL42" i="1"/>
  <c r="IM42" i="1" s="1"/>
  <c r="IN42" i="1"/>
  <c r="IO42" i="1" s="1"/>
  <c r="IH42" i="1"/>
  <c r="II42" i="1" s="1"/>
  <c r="IP42" i="1"/>
  <c r="IQ42" i="1" s="1"/>
  <c r="IR42" i="1"/>
  <c r="IS42" i="1" s="1"/>
  <c r="IT42" i="1"/>
  <c r="IU42" i="1" s="1"/>
  <c r="IV42" i="1"/>
  <c r="IW42" i="1" s="1"/>
  <c r="IX42" i="1"/>
  <c r="IY42" i="1" s="1"/>
  <c r="IZ42" i="1"/>
  <c r="JA42" i="1" s="1"/>
  <c r="JB42" i="1"/>
  <c r="JC42" i="1" s="1"/>
  <c r="JD42" i="1"/>
  <c r="JE42" i="1" s="1"/>
  <c r="JF42" i="1"/>
  <c r="JG42" i="1" s="1"/>
  <c r="GJ43" i="1"/>
  <c r="GK43" i="1" s="1"/>
  <c r="GL43" i="1"/>
  <c r="GM43" i="1" s="1"/>
  <c r="GN43" i="1"/>
  <c r="GO43" i="1" s="1"/>
  <c r="GP43" i="1"/>
  <c r="GQ43" i="1" s="1"/>
  <c r="GR43" i="1"/>
  <c r="GS43" i="1" s="1"/>
  <c r="GT43" i="1"/>
  <c r="GU43" i="1" s="1"/>
  <c r="GV43" i="1"/>
  <c r="GW43" i="1" s="1"/>
  <c r="GX43" i="1"/>
  <c r="GY43" i="1" s="1"/>
  <c r="GZ43" i="1"/>
  <c r="HA43" i="1" s="1"/>
  <c r="HB43" i="1"/>
  <c r="HC43" i="1" s="1"/>
  <c r="HD43" i="1"/>
  <c r="HE43" i="1" s="1"/>
  <c r="HH43" i="1"/>
  <c r="HI43" i="1" s="1"/>
  <c r="HJ43" i="1"/>
  <c r="HK43" i="1" s="1"/>
  <c r="HL43" i="1"/>
  <c r="HM43" i="1" s="1"/>
  <c r="HF43" i="1"/>
  <c r="HG43" i="1" s="1"/>
  <c r="HN43" i="1"/>
  <c r="HO43" i="1" s="1"/>
  <c r="HP43" i="1"/>
  <c r="HQ43" i="1" s="1"/>
  <c r="HR43" i="1"/>
  <c r="HS43" i="1" s="1"/>
  <c r="HT43" i="1"/>
  <c r="HU43" i="1" s="1"/>
  <c r="HV43" i="1"/>
  <c r="HW43" i="1" s="1"/>
  <c r="HX43" i="1"/>
  <c r="HY43" i="1" s="1"/>
  <c r="HZ43" i="1"/>
  <c r="IA43" i="1" s="1"/>
  <c r="IB43" i="1"/>
  <c r="IC43" i="1" s="1"/>
  <c r="ID43" i="1"/>
  <c r="IE43" i="1" s="1"/>
  <c r="IF43" i="1"/>
  <c r="IG43" i="1" s="1"/>
  <c r="IJ43" i="1"/>
  <c r="IK43" i="1" s="1"/>
  <c r="IL43" i="1"/>
  <c r="IM43" i="1" s="1"/>
  <c r="IN43" i="1"/>
  <c r="IO43" i="1" s="1"/>
  <c r="IH43" i="1"/>
  <c r="II43" i="1" s="1"/>
  <c r="IP43" i="1"/>
  <c r="IQ43" i="1" s="1"/>
  <c r="IR43" i="1"/>
  <c r="IS43" i="1" s="1"/>
  <c r="IT43" i="1"/>
  <c r="IU43" i="1" s="1"/>
  <c r="IV43" i="1"/>
  <c r="IW43" i="1" s="1"/>
  <c r="IX43" i="1"/>
  <c r="IY43" i="1" s="1"/>
  <c r="IZ43" i="1"/>
  <c r="JA43" i="1" s="1"/>
  <c r="JB43" i="1"/>
  <c r="JC43" i="1" s="1"/>
  <c r="JD43" i="1"/>
  <c r="JE43" i="1" s="1"/>
  <c r="JF43" i="1"/>
  <c r="JG43" i="1" s="1"/>
  <c r="GJ44" i="1"/>
  <c r="GK44" i="1" s="1"/>
  <c r="GL44" i="1"/>
  <c r="GM44" i="1" s="1"/>
  <c r="GN44" i="1"/>
  <c r="GO44" i="1" s="1"/>
  <c r="GP44" i="1"/>
  <c r="GQ44" i="1" s="1"/>
  <c r="GR44" i="1"/>
  <c r="GS44" i="1" s="1"/>
  <c r="GT44" i="1"/>
  <c r="GU44" i="1" s="1"/>
  <c r="GV44" i="1"/>
  <c r="GW44" i="1" s="1"/>
  <c r="GX44" i="1"/>
  <c r="GY44" i="1" s="1"/>
  <c r="GZ44" i="1"/>
  <c r="HA44" i="1" s="1"/>
  <c r="HB44" i="1"/>
  <c r="HC44" i="1" s="1"/>
  <c r="HD44" i="1"/>
  <c r="HE44" i="1" s="1"/>
  <c r="HH44" i="1"/>
  <c r="HI44" i="1" s="1"/>
  <c r="HJ44" i="1"/>
  <c r="HK44" i="1" s="1"/>
  <c r="HL44" i="1"/>
  <c r="HM44" i="1" s="1"/>
  <c r="HF44" i="1"/>
  <c r="HG44" i="1" s="1"/>
  <c r="HN44" i="1"/>
  <c r="HO44" i="1" s="1"/>
  <c r="HP44" i="1"/>
  <c r="HQ44" i="1" s="1"/>
  <c r="HR44" i="1"/>
  <c r="HS44" i="1" s="1"/>
  <c r="HT44" i="1"/>
  <c r="HU44" i="1" s="1"/>
  <c r="HV44" i="1"/>
  <c r="HW44" i="1" s="1"/>
  <c r="HX44" i="1"/>
  <c r="HY44" i="1" s="1"/>
  <c r="HZ44" i="1"/>
  <c r="IA44" i="1" s="1"/>
  <c r="IB44" i="1"/>
  <c r="IC44" i="1" s="1"/>
  <c r="ID44" i="1"/>
  <c r="IE44" i="1" s="1"/>
  <c r="IF44" i="1"/>
  <c r="IG44" i="1" s="1"/>
  <c r="IJ44" i="1"/>
  <c r="IK44" i="1" s="1"/>
  <c r="IL44" i="1"/>
  <c r="IM44" i="1" s="1"/>
  <c r="IN44" i="1"/>
  <c r="IO44" i="1" s="1"/>
  <c r="IH44" i="1"/>
  <c r="II44" i="1" s="1"/>
  <c r="IP44" i="1"/>
  <c r="IQ44" i="1" s="1"/>
  <c r="IR44" i="1"/>
  <c r="IS44" i="1" s="1"/>
  <c r="IT44" i="1"/>
  <c r="IU44" i="1" s="1"/>
  <c r="IV44" i="1"/>
  <c r="IW44" i="1" s="1"/>
  <c r="IX44" i="1"/>
  <c r="IY44" i="1" s="1"/>
  <c r="IZ44" i="1"/>
  <c r="JA44" i="1" s="1"/>
  <c r="JB44" i="1"/>
  <c r="JC44" i="1" s="1"/>
  <c r="JD44" i="1"/>
  <c r="JE44" i="1" s="1"/>
  <c r="JF44" i="1"/>
  <c r="JG44" i="1" s="1"/>
  <c r="GJ45" i="1"/>
  <c r="GK45" i="1" s="1"/>
  <c r="GL45" i="1"/>
  <c r="GM45" i="1" s="1"/>
  <c r="GN45" i="1"/>
  <c r="GO45" i="1" s="1"/>
  <c r="GP45" i="1"/>
  <c r="GQ45" i="1" s="1"/>
  <c r="GR45" i="1"/>
  <c r="GS45" i="1" s="1"/>
  <c r="GT45" i="1"/>
  <c r="GU45" i="1" s="1"/>
  <c r="GV45" i="1"/>
  <c r="GW45" i="1" s="1"/>
  <c r="GX45" i="1"/>
  <c r="GY45" i="1" s="1"/>
  <c r="GZ45" i="1"/>
  <c r="HA45" i="1" s="1"/>
  <c r="HB45" i="1"/>
  <c r="HC45" i="1" s="1"/>
  <c r="HD45" i="1"/>
  <c r="HE45" i="1" s="1"/>
  <c r="HH45" i="1"/>
  <c r="HI45" i="1" s="1"/>
  <c r="HJ45" i="1"/>
  <c r="HK45" i="1" s="1"/>
  <c r="HL45" i="1"/>
  <c r="HM45" i="1" s="1"/>
  <c r="HF45" i="1"/>
  <c r="HG45" i="1" s="1"/>
  <c r="HN45" i="1"/>
  <c r="HO45" i="1" s="1"/>
  <c r="HP45" i="1"/>
  <c r="HQ45" i="1" s="1"/>
  <c r="HR45" i="1"/>
  <c r="HS45" i="1" s="1"/>
  <c r="HT45" i="1"/>
  <c r="HU45" i="1" s="1"/>
  <c r="HV45" i="1"/>
  <c r="HW45" i="1" s="1"/>
  <c r="HX45" i="1"/>
  <c r="HY45" i="1" s="1"/>
  <c r="HZ45" i="1"/>
  <c r="IA45" i="1" s="1"/>
  <c r="IB45" i="1"/>
  <c r="IC45" i="1" s="1"/>
  <c r="ID45" i="1"/>
  <c r="IE45" i="1" s="1"/>
  <c r="IF45" i="1"/>
  <c r="IG45" i="1" s="1"/>
  <c r="IJ45" i="1"/>
  <c r="IK45" i="1" s="1"/>
  <c r="IL45" i="1"/>
  <c r="IM45" i="1" s="1"/>
  <c r="IN45" i="1"/>
  <c r="IO45" i="1" s="1"/>
  <c r="IH45" i="1"/>
  <c r="II45" i="1" s="1"/>
  <c r="IP45" i="1"/>
  <c r="IQ45" i="1" s="1"/>
  <c r="IR45" i="1"/>
  <c r="IS45" i="1" s="1"/>
  <c r="IT45" i="1"/>
  <c r="IU45" i="1" s="1"/>
  <c r="IV45" i="1"/>
  <c r="IW45" i="1" s="1"/>
  <c r="IX45" i="1"/>
  <c r="IY45" i="1" s="1"/>
  <c r="IZ45" i="1"/>
  <c r="JA45" i="1" s="1"/>
  <c r="JB45" i="1"/>
  <c r="JC45" i="1" s="1"/>
  <c r="JD45" i="1"/>
  <c r="JE45" i="1" s="1"/>
  <c r="JF45" i="1"/>
  <c r="JG45" i="1" s="1"/>
  <c r="GJ46" i="1"/>
  <c r="GK46" i="1" s="1"/>
  <c r="GL46" i="1"/>
  <c r="GM46" i="1" s="1"/>
  <c r="GN46" i="1"/>
  <c r="GO46" i="1" s="1"/>
  <c r="GP46" i="1"/>
  <c r="GQ46" i="1" s="1"/>
  <c r="GR46" i="1"/>
  <c r="GS46" i="1" s="1"/>
  <c r="GT46" i="1"/>
  <c r="GU46" i="1" s="1"/>
  <c r="GV46" i="1"/>
  <c r="GW46" i="1" s="1"/>
  <c r="GX46" i="1"/>
  <c r="GY46" i="1" s="1"/>
  <c r="GZ46" i="1"/>
  <c r="HA46" i="1" s="1"/>
  <c r="HB46" i="1"/>
  <c r="HC46" i="1" s="1"/>
  <c r="HD46" i="1"/>
  <c r="HE46" i="1" s="1"/>
  <c r="HH46" i="1"/>
  <c r="HI46" i="1" s="1"/>
  <c r="HJ46" i="1"/>
  <c r="HK46" i="1" s="1"/>
  <c r="HL46" i="1"/>
  <c r="HM46" i="1" s="1"/>
  <c r="HF46" i="1"/>
  <c r="HG46" i="1" s="1"/>
  <c r="HN46" i="1"/>
  <c r="HO46" i="1" s="1"/>
  <c r="HP46" i="1"/>
  <c r="HQ46" i="1" s="1"/>
  <c r="HR46" i="1"/>
  <c r="HS46" i="1" s="1"/>
  <c r="HT46" i="1"/>
  <c r="HU46" i="1" s="1"/>
  <c r="HV46" i="1"/>
  <c r="HW46" i="1" s="1"/>
  <c r="HX46" i="1"/>
  <c r="HY46" i="1" s="1"/>
  <c r="HZ46" i="1"/>
  <c r="IA46" i="1" s="1"/>
  <c r="IB46" i="1"/>
  <c r="IC46" i="1" s="1"/>
  <c r="ID46" i="1"/>
  <c r="IE46" i="1" s="1"/>
  <c r="IF46" i="1"/>
  <c r="IG46" i="1" s="1"/>
  <c r="IJ46" i="1"/>
  <c r="IK46" i="1" s="1"/>
  <c r="IL46" i="1"/>
  <c r="IM46" i="1" s="1"/>
  <c r="IN46" i="1"/>
  <c r="IO46" i="1" s="1"/>
  <c r="IH46" i="1"/>
  <c r="II46" i="1" s="1"/>
  <c r="IP46" i="1"/>
  <c r="IQ46" i="1" s="1"/>
  <c r="IR46" i="1"/>
  <c r="IS46" i="1" s="1"/>
  <c r="IT46" i="1"/>
  <c r="IU46" i="1" s="1"/>
  <c r="IV46" i="1"/>
  <c r="IW46" i="1" s="1"/>
  <c r="IX46" i="1"/>
  <c r="IY46" i="1" s="1"/>
  <c r="IZ46" i="1"/>
  <c r="JA46" i="1" s="1"/>
  <c r="JB46" i="1"/>
  <c r="JC46" i="1" s="1"/>
  <c r="JD46" i="1"/>
  <c r="JE46" i="1" s="1"/>
  <c r="JF46" i="1"/>
  <c r="JG46" i="1" s="1"/>
  <c r="GJ47" i="1"/>
  <c r="GK47" i="1" s="1"/>
  <c r="GL47" i="1"/>
  <c r="GM47" i="1" s="1"/>
  <c r="GN47" i="1"/>
  <c r="GO47" i="1" s="1"/>
  <c r="GP47" i="1"/>
  <c r="GQ47" i="1" s="1"/>
  <c r="GR47" i="1"/>
  <c r="GS47" i="1" s="1"/>
  <c r="GT47" i="1"/>
  <c r="GU47" i="1" s="1"/>
  <c r="GV47" i="1"/>
  <c r="GW47" i="1" s="1"/>
  <c r="GX47" i="1"/>
  <c r="GY47" i="1" s="1"/>
  <c r="GZ47" i="1"/>
  <c r="HA47" i="1" s="1"/>
  <c r="HB47" i="1"/>
  <c r="HC47" i="1" s="1"/>
  <c r="HD47" i="1"/>
  <c r="HE47" i="1" s="1"/>
  <c r="HH47" i="1"/>
  <c r="HI47" i="1" s="1"/>
  <c r="HJ47" i="1"/>
  <c r="HK47" i="1" s="1"/>
  <c r="HL47" i="1"/>
  <c r="HM47" i="1" s="1"/>
  <c r="HF47" i="1"/>
  <c r="HG47" i="1" s="1"/>
  <c r="HN47" i="1"/>
  <c r="HO47" i="1" s="1"/>
  <c r="HP47" i="1"/>
  <c r="HQ47" i="1" s="1"/>
  <c r="HR47" i="1"/>
  <c r="HS47" i="1" s="1"/>
  <c r="HT47" i="1"/>
  <c r="HU47" i="1" s="1"/>
  <c r="HV47" i="1"/>
  <c r="HW47" i="1" s="1"/>
  <c r="HX47" i="1"/>
  <c r="HY47" i="1" s="1"/>
  <c r="HZ47" i="1"/>
  <c r="IA47" i="1" s="1"/>
  <c r="IB47" i="1"/>
  <c r="IC47" i="1" s="1"/>
  <c r="ID47" i="1"/>
  <c r="IE47" i="1" s="1"/>
  <c r="IF47" i="1"/>
  <c r="IG47" i="1" s="1"/>
  <c r="IJ47" i="1"/>
  <c r="IK47" i="1" s="1"/>
  <c r="IL47" i="1"/>
  <c r="IM47" i="1" s="1"/>
  <c r="IN47" i="1"/>
  <c r="IO47" i="1" s="1"/>
  <c r="IH47" i="1"/>
  <c r="II47" i="1" s="1"/>
  <c r="IP47" i="1"/>
  <c r="IQ47" i="1" s="1"/>
  <c r="IR47" i="1"/>
  <c r="IS47" i="1" s="1"/>
  <c r="IT47" i="1"/>
  <c r="IU47" i="1" s="1"/>
  <c r="IV47" i="1"/>
  <c r="IW47" i="1" s="1"/>
  <c r="IX47" i="1"/>
  <c r="IY47" i="1" s="1"/>
  <c r="IZ47" i="1"/>
  <c r="JA47" i="1" s="1"/>
  <c r="JB47" i="1"/>
  <c r="JC47" i="1" s="1"/>
  <c r="JD47" i="1"/>
  <c r="JE47" i="1" s="1"/>
  <c r="JF47" i="1"/>
  <c r="JG47" i="1" s="1"/>
  <c r="GJ48" i="1"/>
  <c r="GK48" i="1" s="1"/>
  <c r="GL48" i="1"/>
  <c r="GM48" i="1" s="1"/>
  <c r="GN48" i="1"/>
  <c r="GO48" i="1" s="1"/>
  <c r="GP48" i="1"/>
  <c r="GQ48" i="1" s="1"/>
  <c r="GR48" i="1"/>
  <c r="GS48" i="1" s="1"/>
  <c r="GT48" i="1"/>
  <c r="GU48" i="1" s="1"/>
  <c r="GV48" i="1"/>
  <c r="GW48" i="1" s="1"/>
  <c r="GX48" i="1"/>
  <c r="GY48" i="1" s="1"/>
  <c r="GZ48" i="1"/>
  <c r="HA48" i="1" s="1"/>
  <c r="HB48" i="1"/>
  <c r="HC48" i="1" s="1"/>
  <c r="HD48" i="1"/>
  <c r="HE48" i="1" s="1"/>
  <c r="HH48" i="1"/>
  <c r="HI48" i="1" s="1"/>
  <c r="HJ48" i="1"/>
  <c r="HK48" i="1" s="1"/>
  <c r="HL48" i="1"/>
  <c r="HM48" i="1" s="1"/>
  <c r="HF48" i="1"/>
  <c r="HG48" i="1" s="1"/>
  <c r="HN48" i="1"/>
  <c r="HO48" i="1" s="1"/>
  <c r="HP48" i="1"/>
  <c r="HQ48" i="1" s="1"/>
  <c r="HR48" i="1"/>
  <c r="HS48" i="1" s="1"/>
  <c r="HT48" i="1"/>
  <c r="HU48" i="1" s="1"/>
  <c r="HV48" i="1"/>
  <c r="HW48" i="1" s="1"/>
  <c r="HX48" i="1"/>
  <c r="HY48" i="1" s="1"/>
  <c r="HZ48" i="1"/>
  <c r="IA48" i="1" s="1"/>
  <c r="IB48" i="1"/>
  <c r="IC48" i="1" s="1"/>
  <c r="ID48" i="1"/>
  <c r="IE48" i="1" s="1"/>
  <c r="IF48" i="1"/>
  <c r="IG48" i="1" s="1"/>
  <c r="IJ48" i="1"/>
  <c r="IK48" i="1" s="1"/>
  <c r="IL48" i="1"/>
  <c r="IM48" i="1" s="1"/>
  <c r="IN48" i="1"/>
  <c r="IO48" i="1" s="1"/>
  <c r="IH48" i="1"/>
  <c r="II48" i="1" s="1"/>
  <c r="IP48" i="1"/>
  <c r="IQ48" i="1" s="1"/>
  <c r="IR48" i="1"/>
  <c r="IS48" i="1" s="1"/>
  <c r="IT48" i="1"/>
  <c r="IU48" i="1" s="1"/>
  <c r="IV48" i="1"/>
  <c r="IW48" i="1" s="1"/>
  <c r="IX48" i="1"/>
  <c r="IY48" i="1" s="1"/>
  <c r="IZ48" i="1"/>
  <c r="JA48" i="1" s="1"/>
  <c r="JB48" i="1"/>
  <c r="JC48" i="1" s="1"/>
  <c r="JD48" i="1"/>
  <c r="JE48" i="1" s="1"/>
  <c r="JF48" i="1"/>
  <c r="JG48" i="1" s="1"/>
  <c r="GJ49" i="1"/>
  <c r="GK49" i="1" s="1"/>
  <c r="GL49" i="1"/>
  <c r="GM49" i="1" s="1"/>
  <c r="GN49" i="1"/>
  <c r="GO49" i="1" s="1"/>
  <c r="GP49" i="1"/>
  <c r="GQ49" i="1" s="1"/>
  <c r="GR49" i="1"/>
  <c r="GS49" i="1" s="1"/>
  <c r="GT49" i="1"/>
  <c r="GU49" i="1" s="1"/>
  <c r="GV49" i="1"/>
  <c r="GW49" i="1" s="1"/>
  <c r="GX49" i="1"/>
  <c r="GY49" i="1" s="1"/>
  <c r="GZ49" i="1"/>
  <c r="HA49" i="1" s="1"/>
  <c r="HB49" i="1"/>
  <c r="HC49" i="1" s="1"/>
  <c r="HD49" i="1"/>
  <c r="HE49" i="1" s="1"/>
  <c r="HH49" i="1"/>
  <c r="HI49" i="1" s="1"/>
  <c r="HJ49" i="1"/>
  <c r="HK49" i="1" s="1"/>
  <c r="HL49" i="1"/>
  <c r="HM49" i="1" s="1"/>
  <c r="HF49" i="1"/>
  <c r="HG49" i="1" s="1"/>
  <c r="HN49" i="1"/>
  <c r="HO49" i="1" s="1"/>
  <c r="HP49" i="1"/>
  <c r="HQ49" i="1" s="1"/>
  <c r="HR49" i="1"/>
  <c r="HS49" i="1" s="1"/>
  <c r="HT49" i="1"/>
  <c r="HU49" i="1" s="1"/>
  <c r="HV49" i="1"/>
  <c r="HW49" i="1" s="1"/>
  <c r="HX49" i="1"/>
  <c r="HY49" i="1" s="1"/>
  <c r="HZ49" i="1"/>
  <c r="IA49" i="1" s="1"/>
  <c r="IB49" i="1"/>
  <c r="IC49" i="1" s="1"/>
  <c r="ID49" i="1"/>
  <c r="IE49" i="1" s="1"/>
  <c r="IF49" i="1"/>
  <c r="IG49" i="1" s="1"/>
  <c r="IJ49" i="1"/>
  <c r="IK49" i="1" s="1"/>
  <c r="IL49" i="1"/>
  <c r="IM49" i="1" s="1"/>
  <c r="IN49" i="1"/>
  <c r="IO49" i="1" s="1"/>
  <c r="IH49" i="1"/>
  <c r="II49" i="1" s="1"/>
  <c r="IP49" i="1"/>
  <c r="IQ49" i="1" s="1"/>
  <c r="IR49" i="1"/>
  <c r="IS49" i="1" s="1"/>
  <c r="IT49" i="1"/>
  <c r="IU49" i="1" s="1"/>
  <c r="IV49" i="1"/>
  <c r="IW49" i="1" s="1"/>
  <c r="IX49" i="1"/>
  <c r="IY49" i="1" s="1"/>
  <c r="IZ49" i="1"/>
  <c r="JA49" i="1" s="1"/>
  <c r="JB49" i="1"/>
  <c r="JC49" i="1" s="1"/>
  <c r="JD49" i="1"/>
  <c r="JE49" i="1" s="1"/>
  <c r="JF49" i="1"/>
  <c r="JG49" i="1" s="1"/>
  <c r="GJ50" i="1"/>
  <c r="GK50" i="1" s="1"/>
  <c r="GL50" i="1"/>
  <c r="GM50" i="1" s="1"/>
  <c r="GN50" i="1"/>
  <c r="GO50" i="1" s="1"/>
  <c r="GP50" i="1"/>
  <c r="GQ50" i="1" s="1"/>
  <c r="GR50" i="1"/>
  <c r="GS50" i="1" s="1"/>
  <c r="GT50" i="1"/>
  <c r="GU50" i="1" s="1"/>
  <c r="GV50" i="1"/>
  <c r="GW50" i="1" s="1"/>
  <c r="GX50" i="1"/>
  <c r="GY50" i="1" s="1"/>
  <c r="GZ50" i="1"/>
  <c r="HA50" i="1" s="1"/>
  <c r="HB50" i="1"/>
  <c r="HC50" i="1" s="1"/>
  <c r="HD50" i="1"/>
  <c r="HE50" i="1" s="1"/>
  <c r="HH50" i="1"/>
  <c r="HI50" i="1" s="1"/>
  <c r="HJ50" i="1"/>
  <c r="HK50" i="1" s="1"/>
  <c r="HL50" i="1"/>
  <c r="HM50" i="1" s="1"/>
  <c r="HF50" i="1"/>
  <c r="HG50" i="1" s="1"/>
  <c r="HN50" i="1"/>
  <c r="HO50" i="1" s="1"/>
  <c r="HP50" i="1"/>
  <c r="HQ50" i="1" s="1"/>
  <c r="HR50" i="1"/>
  <c r="HS50" i="1" s="1"/>
  <c r="HT50" i="1"/>
  <c r="HU50" i="1" s="1"/>
  <c r="HV50" i="1"/>
  <c r="HW50" i="1" s="1"/>
  <c r="HX50" i="1"/>
  <c r="HY50" i="1" s="1"/>
  <c r="HZ50" i="1"/>
  <c r="IA50" i="1" s="1"/>
  <c r="IB50" i="1"/>
  <c r="IC50" i="1" s="1"/>
  <c r="ID50" i="1"/>
  <c r="IE50" i="1" s="1"/>
  <c r="IF50" i="1"/>
  <c r="IG50" i="1" s="1"/>
  <c r="IJ50" i="1"/>
  <c r="IK50" i="1" s="1"/>
  <c r="IL50" i="1"/>
  <c r="IM50" i="1" s="1"/>
  <c r="IN50" i="1"/>
  <c r="IO50" i="1" s="1"/>
  <c r="IH50" i="1"/>
  <c r="II50" i="1" s="1"/>
  <c r="IP50" i="1"/>
  <c r="IQ50" i="1" s="1"/>
  <c r="IR50" i="1"/>
  <c r="IS50" i="1" s="1"/>
  <c r="IT50" i="1"/>
  <c r="IU50" i="1" s="1"/>
  <c r="IV50" i="1"/>
  <c r="IW50" i="1" s="1"/>
  <c r="IX50" i="1"/>
  <c r="IY50" i="1" s="1"/>
  <c r="IZ50" i="1"/>
  <c r="JA50" i="1" s="1"/>
  <c r="JB50" i="1"/>
  <c r="JC50" i="1" s="1"/>
  <c r="JD50" i="1"/>
  <c r="JE50" i="1" s="1"/>
  <c r="JF50" i="1"/>
  <c r="JG50" i="1" s="1"/>
  <c r="GJ51" i="1"/>
  <c r="GK51" i="1" s="1"/>
  <c r="GL51" i="1"/>
  <c r="GM51" i="1" s="1"/>
  <c r="GN51" i="1"/>
  <c r="GO51" i="1" s="1"/>
  <c r="GP51" i="1"/>
  <c r="GQ51" i="1" s="1"/>
  <c r="GR51" i="1"/>
  <c r="GS51" i="1" s="1"/>
  <c r="GT51" i="1"/>
  <c r="GU51" i="1" s="1"/>
  <c r="GV51" i="1"/>
  <c r="GW51" i="1" s="1"/>
  <c r="GX51" i="1"/>
  <c r="GY51" i="1" s="1"/>
  <c r="GZ51" i="1"/>
  <c r="HA51" i="1" s="1"/>
  <c r="HB51" i="1"/>
  <c r="HC51" i="1" s="1"/>
  <c r="HD51" i="1"/>
  <c r="HE51" i="1" s="1"/>
  <c r="HH51" i="1"/>
  <c r="HI51" i="1" s="1"/>
  <c r="HJ51" i="1"/>
  <c r="HK51" i="1" s="1"/>
  <c r="HL51" i="1"/>
  <c r="HM51" i="1" s="1"/>
  <c r="HF51" i="1"/>
  <c r="HG51" i="1" s="1"/>
  <c r="HN51" i="1"/>
  <c r="HO51" i="1" s="1"/>
  <c r="HP51" i="1"/>
  <c r="HQ51" i="1" s="1"/>
  <c r="HR51" i="1"/>
  <c r="HS51" i="1" s="1"/>
  <c r="HT51" i="1"/>
  <c r="HU51" i="1" s="1"/>
  <c r="HV51" i="1"/>
  <c r="HW51" i="1" s="1"/>
  <c r="HX51" i="1"/>
  <c r="HY51" i="1" s="1"/>
  <c r="HZ51" i="1"/>
  <c r="IA51" i="1" s="1"/>
  <c r="IB51" i="1"/>
  <c r="IC51" i="1" s="1"/>
  <c r="ID51" i="1"/>
  <c r="IE51" i="1" s="1"/>
  <c r="IF51" i="1"/>
  <c r="IG51" i="1" s="1"/>
  <c r="IJ51" i="1"/>
  <c r="IK51" i="1" s="1"/>
  <c r="IL51" i="1"/>
  <c r="IM51" i="1" s="1"/>
  <c r="IN51" i="1"/>
  <c r="IO51" i="1" s="1"/>
  <c r="IH51" i="1"/>
  <c r="II51" i="1" s="1"/>
  <c r="IP51" i="1"/>
  <c r="IQ51" i="1" s="1"/>
  <c r="IR51" i="1"/>
  <c r="IS51" i="1" s="1"/>
  <c r="IT51" i="1"/>
  <c r="IU51" i="1" s="1"/>
  <c r="IV51" i="1"/>
  <c r="IW51" i="1" s="1"/>
  <c r="IX51" i="1"/>
  <c r="IY51" i="1" s="1"/>
  <c r="IZ51" i="1"/>
  <c r="JA51" i="1" s="1"/>
  <c r="JB51" i="1"/>
  <c r="JC51" i="1" s="1"/>
  <c r="JD51" i="1"/>
  <c r="JE51" i="1" s="1"/>
  <c r="JF51" i="1"/>
  <c r="JG51" i="1" s="1"/>
  <c r="GJ52" i="1"/>
  <c r="GK52" i="1"/>
  <c r="GL52" i="1"/>
  <c r="GM52" i="1" s="1"/>
  <c r="GN52" i="1"/>
  <c r="GO52" i="1" s="1"/>
  <c r="GP52" i="1"/>
  <c r="GQ52" i="1" s="1"/>
  <c r="GR52" i="1"/>
  <c r="GS52" i="1" s="1"/>
  <c r="GT52" i="1"/>
  <c r="GU52" i="1" s="1"/>
  <c r="GV52" i="1"/>
  <c r="GW52" i="1" s="1"/>
  <c r="GX52" i="1"/>
  <c r="GY52" i="1" s="1"/>
  <c r="GZ52" i="1"/>
  <c r="HA52" i="1" s="1"/>
  <c r="HB52" i="1"/>
  <c r="HC52" i="1" s="1"/>
  <c r="HD52" i="1"/>
  <c r="HE52" i="1" s="1"/>
  <c r="HH52" i="1"/>
  <c r="HI52" i="1" s="1"/>
  <c r="HJ52" i="1"/>
  <c r="HK52" i="1" s="1"/>
  <c r="HL52" i="1"/>
  <c r="HM52" i="1" s="1"/>
  <c r="HF52" i="1"/>
  <c r="HG52" i="1" s="1"/>
  <c r="HN52" i="1"/>
  <c r="HO52" i="1" s="1"/>
  <c r="HP52" i="1"/>
  <c r="HQ52" i="1" s="1"/>
  <c r="HR52" i="1"/>
  <c r="HS52" i="1" s="1"/>
  <c r="HT52" i="1"/>
  <c r="HU52" i="1" s="1"/>
  <c r="HV52" i="1"/>
  <c r="HW52" i="1" s="1"/>
  <c r="HX52" i="1"/>
  <c r="HY52" i="1" s="1"/>
  <c r="HZ52" i="1"/>
  <c r="IA52" i="1" s="1"/>
  <c r="IB52" i="1"/>
  <c r="IC52" i="1" s="1"/>
  <c r="ID52" i="1"/>
  <c r="IE52" i="1" s="1"/>
  <c r="IF52" i="1"/>
  <c r="IG52" i="1" s="1"/>
  <c r="IJ52" i="1"/>
  <c r="IK52" i="1" s="1"/>
  <c r="IL52" i="1"/>
  <c r="IM52" i="1" s="1"/>
  <c r="IN52" i="1"/>
  <c r="IO52" i="1" s="1"/>
  <c r="IH52" i="1"/>
  <c r="II52" i="1" s="1"/>
  <c r="IP52" i="1"/>
  <c r="IQ52" i="1" s="1"/>
  <c r="IR52" i="1"/>
  <c r="IS52" i="1" s="1"/>
  <c r="IT52" i="1"/>
  <c r="IU52" i="1" s="1"/>
  <c r="IV52" i="1"/>
  <c r="IW52" i="1" s="1"/>
  <c r="IX52" i="1"/>
  <c r="IY52" i="1" s="1"/>
  <c r="IZ52" i="1"/>
  <c r="JA52" i="1" s="1"/>
  <c r="JB52" i="1"/>
  <c r="JC52" i="1" s="1"/>
  <c r="JD52" i="1"/>
  <c r="JE52" i="1" s="1"/>
  <c r="JF52" i="1"/>
  <c r="JG52" i="1" s="1"/>
  <c r="GJ53" i="1"/>
  <c r="GK53" i="1" s="1"/>
  <c r="GL53" i="1"/>
  <c r="GM53" i="1" s="1"/>
  <c r="GN53" i="1"/>
  <c r="GO53" i="1" s="1"/>
  <c r="GP53" i="1"/>
  <c r="GQ53" i="1" s="1"/>
  <c r="GR53" i="1"/>
  <c r="GS53" i="1" s="1"/>
  <c r="GT53" i="1"/>
  <c r="GU53" i="1" s="1"/>
  <c r="GV53" i="1"/>
  <c r="GW53" i="1" s="1"/>
  <c r="GX53" i="1"/>
  <c r="GY53" i="1" s="1"/>
  <c r="GZ53" i="1"/>
  <c r="HA53" i="1" s="1"/>
  <c r="HB53" i="1"/>
  <c r="HC53" i="1" s="1"/>
  <c r="HD53" i="1"/>
  <c r="HE53" i="1" s="1"/>
  <c r="HH53" i="1"/>
  <c r="HI53" i="1" s="1"/>
  <c r="HJ53" i="1"/>
  <c r="HK53" i="1" s="1"/>
  <c r="HL53" i="1"/>
  <c r="HM53" i="1" s="1"/>
  <c r="HF53" i="1"/>
  <c r="HG53" i="1" s="1"/>
  <c r="HN53" i="1"/>
  <c r="HO53" i="1" s="1"/>
  <c r="HP53" i="1"/>
  <c r="HQ53" i="1" s="1"/>
  <c r="HR53" i="1"/>
  <c r="HS53" i="1" s="1"/>
  <c r="HT53" i="1"/>
  <c r="HU53" i="1" s="1"/>
  <c r="HV53" i="1"/>
  <c r="HW53" i="1" s="1"/>
  <c r="HX53" i="1"/>
  <c r="HY53" i="1" s="1"/>
  <c r="HZ53" i="1"/>
  <c r="IA53" i="1" s="1"/>
  <c r="IB53" i="1"/>
  <c r="IC53" i="1" s="1"/>
  <c r="ID53" i="1"/>
  <c r="IE53" i="1" s="1"/>
  <c r="IF53" i="1"/>
  <c r="IG53" i="1" s="1"/>
  <c r="IJ53" i="1"/>
  <c r="IK53" i="1" s="1"/>
  <c r="IL53" i="1"/>
  <c r="IM53" i="1" s="1"/>
  <c r="IN53" i="1"/>
  <c r="IO53" i="1" s="1"/>
  <c r="IH53" i="1"/>
  <c r="II53" i="1" s="1"/>
  <c r="IP53" i="1"/>
  <c r="IQ53" i="1" s="1"/>
  <c r="IR53" i="1"/>
  <c r="IS53" i="1" s="1"/>
  <c r="IT53" i="1"/>
  <c r="IU53" i="1" s="1"/>
  <c r="IV53" i="1"/>
  <c r="IW53" i="1" s="1"/>
  <c r="IX53" i="1"/>
  <c r="IY53" i="1" s="1"/>
  <c r="IZ53" i="1"/>
  <c r="JA53" i="1" s="1"/>
  <c r="JB53" i="1"/>
  <c r="JC53" i="1" s="1"/>
  <c r="JD53" i="1"/>
  <c r="JE53" i="1" s="1"/>
  <c r="JF53" i="1"/>
  <c r="JG53" i="1" s="1"/>
  <c r="GJ54" i="1"/>
  <c r="GK54" i="1" s="1"/>
  <c r="GL54" i="1"/>
  <c r="GM54" i="1" s="1"/>
  <c r="GN54" i="1"/>
  <c r="GO54" i="1" s="1"/>
  <c r="GP54" i="1"/>
  <c r="GQ54" i="1" s="1"/>
  <c r="GR54" i="1"/>
  <c r="GS54" i="1" s="1"/>
  <c r="GT54" i="1"/>
  <c r="GU54" i="1" s="1"/>
  <c r="GV54" i="1"/>
  <c r="GW54" i="1" s="1"/>
  <c r="GX54" i="1"/>
  <c r="GY54" i="1" s="1"/>
  <c r="GZ54" i="1"/>
  <c r="HA54" i="1" s="1"/>
  <c r="HB54" i="1"/>
  <c r="HC54" i="1" s="1"/>
  <c r="HD54" i="1"/>
  <c r="HE54" i="1" s="1"/>
  <c r="HH54" i="1"/>
  <c r="HI54" i="1" s="1"/>
  <c r="HJ54" i="1"/>
  <c r="HK54" i="1" s="1"/>
  <c r="HL54" i="1"/>
  <c r="HM54" i="1" s="1"/>
  <c r="HF54" i="1"/>
  <c r="HG54" i="1" s="1"/>
  <c r="HN54" i="1"/>
  <c r="HO54" i="1" s="1"/>
  <c r="HP54" i="1"/>
  <c r="HQ54" i="1" s="1"/>
  <c r="HR54" i="1"/>
  <c r="HS54" i="1" s="1"/>
  <c r="HT54" i="1"/>
  <c r="HU54" i="1" s="1"/>
  <c r="HV54" i="1"/>
  <c r="HW54" i="1" s="1"/>
  <c r="HX54" i="1"/>
  <c r="HY54" i="1" s="1"/>
  <c r="HZ54" i="1"/>
  <c r="IA54" i="1" s="1"/>
  <c r="IB54" i="1"/>
  <c r="IC54" i="1" s="1"/>
  <c r="ID54" i="1"/>
  <c r="IE54" i="1" s="1"/>
  <c r="IF54" i="1"/>
  <c r="IG54" i="1" s="1"/>
  <c r="IJ54" i="1"/>
  <c r="IK54" i="1" s="1"/>
  <c r="IL54" i="1"/>
  <c r="IM54" i="1" s="1"/>
  <c r="IN54" i="1"/>
  <c r="IO54" i="1" s="1"/>
  <c r="IH54" i="1"/>
  <c r="II54" i="1" s="1"/>
  <c r="IP54" i="1"/>
  <c r="IQ54" i="1" s="1"/>
  <c r="IR54" i="1"/>
  <c r="IS54" i="1" s="1"/>
  <c r="IT54" i="1"/>
  <c r="IU54" i="1" s="1"/>
  <c r="IV54" i="1"/>
  <c r="IW54" i="1" s="1"/>
  <c r="IX54" i="1"/>
  <c r="IY54" i="1" s="1"/>
  <c r="IZ54" i="1"/>
  <c r="JA54" i="1" s="1"/>
  <c r="JB54" i="1"/>
  <c r="JC54" i="1" s="1"/>
  <c r="JD54" i="1"/>
  <c r="JE54" i="1" s="1"/>
  <c r="JF54" i="1"/>
  <c r="JG54" i="1" s="1"/>
  <c r="GJ55" i="1"/>
  <c r="GK55" i="1" s="1"/>
  <c r="GL55" i="1"/>
  <c r="GM55" i="1" s="1"/>
  <c r="GN55" i="1"/>
  <c r="GO55" i="1" s="1"/>
  <c r="GP55" i="1"/>
  <c r="GQ55" i="1" s="1"/>
  <c r="GR55" i="1"/>
  <c r="GS55" i="1" s="1"/>
  <c r="GT55" i="1"/>
  <c r="GU55" i="1" s="1"/>
  <c r="GV55" i="1"/>
  <c r="GW55" i="1" s="1"/>
  <c r="GX55" i="1"/>
  <c r="GY55" i="1" s="1"/>
  <c r="GZ55" i="1"/>
  <c r="HA55" i="1" s="1"/>
  <c r="HB55" i="1"/>
  <c r="HC55" i="1" s="1"/>
  <c r="HD55" i="1"/>
  <c r="HE55" i="1" s="1"/>
  <c r="HH55" i="1"/>
  <c r="HI55" i="1" s="1"/>
  <c r="HJ55" i="1"/>
  <c r="HK55" i="1" s="1"/>
  <c r="HL55" i="1"/>
  <c r="HM55" i="1" s="1"/>
  <c r="HF55" i="1"/>
  <c r="HG55" i="1" s="1"/>
  <c r="HN55" i="1"/>
  <c r="HO55" i="1" s="1"/>
  <c r="HP55" i="1"/>
  <c r="HQ55" i="1" s="1"/>
  <c r="HR55" i="1"/>
  <c r="HS55" i="1" s="1"/>
  <c r="HT55" i="1"/>
  <c r="HU55" i="1" s="1"/>
  <c r="HV55" i="1"/>
  <c r="HW55" i="1" s="1"/>
  <c r="HX55" i="1"/>
  <c r="HY55" i="1" s="1"/>
  <c r="HZ55" i="1"/>
  <c r="IA55" i="1" s="1"/>
  <c r="IB55" i="1"/>
  <c r="IC55" i="1" s="1"/>
  <c r="ID55" i="1"/>
  <c r="IE55" i="1" s="1"/>
  <c r="IF55" i="1"/>
  <c r="IG55" i="1" s="1"/>
  <c r="IJ55" i="1"/>
  <c r="IK55" i="1" s="1"/>
  <c r="IL55" i="1"/>
  <c r="IM55" i="1" s="1"/>
  <c r="IN55" i="1"/>
  <c r="IO55" i="1" s="1"/>
  <c r="IH55" i="1"/>
  <c r="II55" i="1" s="1"/>
  <c r="IP55" i="1"/>
  <c r="IQ55" i="1" s="1"/>
  <c r="IR55" i="1"/>
  <c r="IS55" i="1" s="1"/>
  <c r="IT55" i="1"/>
  <c r="IU55" i="1" s="1"/>
  <c r="IV55" i="1"/>
  <c r="IW55" i="1" s="1"/>
  <c r="IX55" i="1"/>
  <c r="IY55" i="1" s="1"/>
  <c r="IZ55" i="1"/>
  <c r="JA55" i="1"/>
  <c r="JB55" i="1"/>
  <c r="JC55" i="1" s="1"/>
  <c r="JD55" i="1"/>
  <c r="JE55" i="1" s="1"/>
  <c r="JF55" i="1"/>
  <c r="JG55" i="1" s="1"/>
  <c r="GJ56" i="1"/>
  <c r="GK56" i="1" s="1"/>
  <c r="GL56" i="1"/>
  <c r="GM56" i="1" s="1"/>
  <c r="GN56" i="1"/>
  <c r="GO56" i="1" s="1"/>
  <c r="GP56" i="1"/>
  <c r="GQ56" i="1" s="1"/>
  <c r="GR56" i="1"/>
  <c r="GS56" i="1" s="1"/>
  <c r="GT56" i="1"/>
  <c r="GU56" i="1" s="1"/>
  <c r="GV56" i="1"/>
  <c r="GW56" i="1" s="1"/>
  <c r="GX56" i="1"/>
  <c r="GY56" i="1" s="1"/>
  <c r="GZ56" i="1"/>
  <c r="HA56" i="1" s="1"/>
  <c r="HB56" i="1"/>
  <c r="HC56" i="1" s="1"/>
  <c r="HD56" i="1"/>
  <c r="HE56" i="1" s="1"/>
  <c r="HH56" i="1"/>
  <c r="HI56" i="1" s="1"/>
  <c r="HJ56" i="1"/>
  <c r="HK56" i="1" s="1"/>
  <c r="HL56" i="1"/>
  <c r="HM56" i="1" s="1"/>
  <c r="HF56" i="1"/>
  <c r="HG56" i="1" s="1"/>
  <c r="HN56" i="1"/>
  <c r="HO56" i="1" s="1"/>
  <c r="HP56" i="1"/>
  <c r="HQ56" i="1" s="1"/>
  <c r="HR56" i="1"/>
  <c r="HS56" i="1" s="1"/>
  <c r="HT56" i="1"/>
  <c r="HU56" i="1" s="1"/>
  <c r="HV56" i="1"/>
  <c r="HW56" i="1" s="1"/>
  <c r="HX56" i="1"/>
  <c r="HY56" i="1" s="1"/>
  <c r="HZ56" i="1"/>
  <c r="IA56" i="1" s="1"/>
  <c r="IB56" i="1"/>
  <c r="IC56" i="1" s="1"/>
  <c r="ID56" i="1"/>
  <c r="IE56" i="1" s="1"/>
  <c r="IF56" i="1"/>
  <c r="IG56" i="1" s="1"/>
  <c r="IJ56" i="1"/>
  <c r="IK56" i="1" s="1"/>
  <c r="IL56" i="1"/>
  <c r="IM56" i="1" s="1"/>
  <c r="IN56" i="1"/>
  <c r="IO56" i="1" s="1"/>
  <c r="IH56" i="1"/>
  <c r="II56" i="1" s="1"/>
  <c r="IP56" i="1"/>
  <c r="IQ56" i="1" s="1"/>
  <c r="IR56" i="1"/>
  <c r="IS56" i="1" s="1"/>
  <c r="IT56" i="1"/>
  <c r="IU56" i="1" s="1"/>
  <c r="IV56" i="1"/>
  <c r="IW56" i="1" s="1"/>
  <c r="IX56" i="1"/>
  <c r="IY56" i="1" s="1"/>
  <c r="IZ56" i="1"/>
  <c r="JA56" i="1" s="1"/>
  <c r="JB56" i="1"/>
  <c r="JC56" i="1" s="1"/>
  <c r="JD56" i="1"/>
  <c r="JE56" i="1" s="1"/>
  <c r="JF56" i="1"/>
  <c r="JG56" i="1" s="1"/>
  <c r="GJ57" i="1"/>
  <c r="GK57" i="1" s="1"/>
  <c r="GL57" i="1"/>
  <c r="GM57" i="1" s="1"/>
  <c r="GN57" i="1"/>
  <c r="GO57" i="1" s="1"/>
  <c r="GP57" i="1"/>
  <c r="GQ57" i="1" s="1"/>
  <c r="GR57" i="1"/>
  <c r="GS57" i="1" s="1"/>
  <c r="GT57" i="1"/>
  <c r="GU57" i="1" s="1"/>
  <c r="GV57" i="1"/>
  <c r="GW57" i="1"/>
  <c r="GX57" i="1"/>
  <c r="GY57" i="1" s="1"/>
  <c r="GZ57" i="1"/>
  <c r="HA57" i="1" s="1"/>
  <c r="HB57" i="1"/>
  <c r="HC57" i="1" s="1"/>
  <c r="HD57" i="1"/>
  <c r="HE57" i="1" s="1"/>
  <c r="HH57" i="1"/>
  <c r="HI57" i="1" s="1"/>
  <c r="HJ57" i="1"/>
  <c r="HK57" i="1" s="1"/>
  <c r="HL57" i="1"/>
  <c r="HM57" i="1" s="1"/>
  <c r="HF57" i="1"/>
  <c r="HG57" i="1" s="1"/>
  <c r="HN57" i="1"/>
  <c r="HO57" i="1" s="1"/>
  <c r="HP57" i="1"/>
  <c r="HQ57" i="1" s="1"/>
  <c r="HR57" i="1"/>
  <c r="HS57" i="1" s="1"/>
  <c r="HT57" i="1"/>
  <c r="HU57" i="1" s="1"/>
  <c r="HV57" i="1"/>
  <c r="HW57" i="1" s="1"/>
  <c r="HX57" i="1"/>
  <c r="HY57" i="1" s="1"/>
  <c r="HZ57" i="1"/>
  <c r="IA57" i="1" s="1"/>
  <c r="IB57" i="1"/>
  <c r="IC57" i="1" s="1"/>
  <c r="ID57" i="1"/>
  <c r="IE57" i="1" s="1"/>
  <c r="IF57" i="1"/>
  <c r="IG57" i="1" s="1"/>
  <c r="IJ57" i="1"/>
  <c r="IK57" i="1" s="1"/>
  <c r="IL57" i="1"/>
  <c r="IM57" i="1" s="1"/>
  <c r="IN57" i="1"/>
  <c r="IO57" i="1" s="1"/>
  <c r="IH57" i="1"/>
  <c r="II57" i="1" s="1"/>
  <c r="IP57" i="1"/>
  <c r="IQ57" i="1" s="1"/>
  <c r="IR57" i="1"/>
  <c r="IS57" i="1" s="1"/>
  <c r="IT57" i="1"/>
  <c r="IU57" i="1" s="1"/>
  <c r="IV57" i="1"/>
  <c r="IW57" i="1" s="1"/>
  <c r="IX57" i="1"/>
  <c r="IY57" i="1" s="1"/>
  <c r="IZ57" i="1"/>
  <c r="JA57" i="1" s="1"/>
  <c r="JB57" i="1"/>
  <c r="JC57" i="1" s="1"/>
  <c r="JD57" i="1"/>
  <c r="JE57" i="1" s="1"/>
  <c r="JF57" i="1"/>
  <c r="JG57" i="1" s="1"/>
  <c r="GJ58" i="1"/>
  <c r="GK58" i="1" s="1"/>
  <c r="GL58" i="1"/>
  <c r="GM58" i="1" s="1"/>
  <c r="GN58" i="1"/>
  <c r="GO58" i="1" s="1"/>
  <c r="GP58" i="1"/>
  <c r="GQ58" i="1" s="1"/>
  <c r="GR58" i="1"/>
  <c r="GS58" i="1" s="1"/>
  <c r="GT58" i="1"/>
  <c r="GU58" i="1" s="1"/>
  <c r="GV58" i="1"/>
  <c r="GW58" i="1" s="1"/>
  <c r="GX58" i="1"/>
  <c r="GY58" i="1"/>
  <c r="GZ58" i="1"/>
  <c r="HA58" i="1" s="1"/>
  <c r="HB58" i="1"/>
  <c r="HC58" i="1" s="1"/>
  <c r="HD58" i="1"/>
  <c r="HE58" i="1" s="1"/>
  <c r="HH58" i="1"/>
  <c r="HI58" i="1" s="1"/>
  <c r="HJ58" i="1"/>
  <c r="HK58" i="1" s="1"/>
  <c r="HL58" i="1"/>
  <c r="HM58" i="1" s="1"/>
  <c r="HF58" i="1"/>
  <c r="HG58" i="1" s="1"/>
  <c r="HN58" i="1"/>
  <c r="HO58" i="1" s="1"/>
  <c r="HP58" i="1"/>
  <c r="HQ58" i="1" s="1"/>
  <c r="HR58" i="1"/>
  <c r="HS58" i="1" s="1"/>
  <c r="HT58" i="1"/>
  <c r="HU58" i="1" s="1"/>
  <c r="HV58" i="1"/>
  <c r="HW58" i="1" s="1"/>
  <c r="HX58" i="1"/>
  <c r="HY58" i="1" s="1"/>
  <c r="HZ58" i="1"/>
  <c r="IA58" i="1" s="1"/>
  <c r="IB58" i="1"/>
  <c r="IC58" i="1"/>
  <c r="ID58" i="1"/>
  <c r="IE58" i="1" s="1"/>
  <c r="IF58" i="1"/>
  <c r="IG58" i="1" s="1"/>
  <c r="IJ58" i="1"/>
  <c r="IK58" i="1" s="1"/>
  <c r="IL58" i="1"/>
  <c r="IM58" i="1" s="1"/>
  <c r="IN58" i="1"/>
  <c r="IO58" i="1" s="1"/>
  <c r="IH58" i="1"/>
  <c r="II58" i="1" s="1"/>
  <c r="IP58" i="1"/>
  <c r="IQ58" i="1" s="1"/>
  <c r="IR58" i="1"/>
  <c r="IS58" i="1" s="1"/>
  <c r="IT58" i="1"/>
  <c r="IU58" i="1" s="1"/>
  <c r="IV58" i="1"/>
  <c r="IW58" i="1" s="1"/>
  <c r="IX58" i="1"/>
  <c r="IY58" i="1" s="1"/>
  <c r="IZ58" i="1"/>
  <c r="JA58" i="1" s="1"/>
  <c r="JB58" i="1"/>
  <c r="JC58" i="1" s="1"/>
  <c r="JD58" i="1"/>
  <c r="JE58" i="1" s="1"/>
  <c r="JF58" i="1"/>
  <c r="JG58" i="1" s="1"/>
  <c r="GJ59" i="1"/>
  <c r="GK59" i="1" s="1"/>
  <c r="GL59" i="1"/>
  <c r="GM59" i="1" s="1"/>
  <c r="GN59" i="1"/>
  <c r="GO59" i="1" s="1"/>
  <c r="GP59" i="1"/>
  <c r="GQ59" i="1" s="1"/>
  <c r="GR59" i="1"/>
  <c r="GS59" i="1" s="1"/>
  <c r="GT59" i="1"/>
  <c r="GU59" i="1" s="1"/>
  <c r="GV59" i="1"/>
  <c r="GW59" i="1" s="1"/>
  <c r="GX59" i="1"/>
  <c r="GY59" i="1" s="1"/>
  <c r="GZ59" i="1"/>
  <c r="HA59" i="1" s="1"/>
  <c r="HB59" i="1"/>
  <c r="HC59" i="1" s="1"/>
  <c r="HD59" i="1"/>
  <c r="HE59" i="1" s="1"/>
  <c r="HH59" i="1"/>
  <c r="HI59" i="1" s="1"/>
  <c r="HJ59" i="1"/>
  <c r="HK59" i="1" s="1"/>
  <c r="HL59" i="1"/>
  <c r="HM59" i="1" s="1"/>
  <c r="HF59" i="1"/>
  <c r="HG59" i="1" s="1"/>
  <c r="HN59" i="1"/>
  <c r="HO59" i="1" s="1"/>
  <c r="HP59" i="1"/>
  <c r="HQ59" i="1" s="1"/>
  <c r="HR59" i="1"/>
  <c r="HS59" i="1" s="1"/>
  <c r="HT59" i="1"/>
  <c r="HU59" i="1" s="1"/>
  <c r="HV59" i="1"/>
  <c r="HW59" i="1" s="1"/>
  <c r="HX59" i="1"/>
  <c r="HY59" i="1" s="1"/>
  <c r="HZ59" i="1"/>
  <c r="IA59" i="1" s="1"/>
  <c r="IB59" i="1"/>
  <c r="IC59" i="1" s="1"/>
  <c r="ID59" i="1"/>
  <c r="IE59" i="1" s="1"/>
  <c r="IF59" i="1"/>
  <c r="IG59" i="1" s="1"/>
  <c r="IJ59" i="1"/>
  <c r="IK59" i="1" s="1"/>
  <c r="IL59" i="1"/>
  <c r="IM59" i="1" s="1"/>
  <c r="IN59" i="1"/>
  <c r="IO59" i="1" s="1"/>
  <c r="IH59" i="1"/>
  <c r="II59" i="1" s="1"/>
  <c r="IP59" i="1"/>
  <c r="IQ59" i="1" s="1"/>
  <c r="IR59" i="1"/>
  <c r="IS59" i="1" s="1"/>
  <c r="IT59" i="1"/>
  <c r="IU59" i="1" s="1"/>
  <c r="IV59" i="1"/>
  <c r="IW59" i="1" s="1"/>
  <c r="IX59" i="1"/>
  <c r="IY59" i="1" s="1"/>
  <c r="IZ59" i="1"/>
  <c r="JA59" i="1" s="1"/>
  <c r="JB59" i="1"/>
  <c r="JC59" i="1" s="1"/>
  <c r="JD59" i="1"/>
  <c r="JE59" i="1" s="1"/>
  <c r="JF59" i="1"/>
  <c r="JG59" i="1" s="1"/>
  <c r="GJ60" i="1"/>
  <c r="GK60" i="1" s="1"/>
  <c r="GL60" i="1"/>
  <c r="GM60" i="1" s="1"/>
  <c r="GN60" i="1"/>
  <c r="GO60" i="1" s="1"/>
  <c r="GP60" i="1"/>
  <c r="GQ60" i="1" s="1"/>
  <c r="GR60" i="1"/>
  <c r="GS60" i="1" s="1"/>
  <c r="GT60" i="1"/>
  <c r="GU60" i="1" s="1"/>
  <c r="GV60" i="1"/>
  <c r="GW60" i="1" s="1"/>
  <c r="GX60" i="1"/>
  <c r="GY60" i="1" s="1"/>
  <c r="GZ60" i="1"/>
  <c r="HA60" i="1" s="1"/>
  <c r="HB60" i="1"/>
  <c r="HC60" i="1" s="1"/>
  <c r="HD60" i="1"/>
  <c r="HE60" i="1" s="1"/>
  <c r="HH60" i="1"/>
  <c r="HI60" i="1" s="1"/>
  <c r="HJ60" i="1"/>
  <c r="HK60" i="1" s="1"/>
  <c r="HL60" i="1"/>
  <c r="HM60" i="1" s="1"/>
  <c r="HF60" i="1"/>
  <c r="HG60" i="1" s="1"/>
  <c r="HN60" i="1"/>
  <c r="HO60" i="1" s="1"/>
  <c r="HP60" i="1"/>
  <c r="HQ60" i="1" s="1"/>
  <c r="HR60" i="1"/>
  <c r="HS60" i="1" s="1"/>
  <c r="HT60" i="1"/>
  <c r="HU60" i="1" s="1"/>
  <c r="HV60" i="1"/>
  <c r="HW60" i="1" s="1"/>
  <c r="HX60" i="1"/>
  <c r="HY60" i="1" s="1"/>
  <c r="HZ60" i="1"/>
  <c r="IA60" i="1" s="1"/>
  <c r="IB60" i="1"/>
  <c r="IC60" i="1" s="1"/>
  <c r="ID60" i="1"/>
  <c r="IE60" i="1" s="1"/>
  <c r="IF60" i="1"/>
  <c r="IG60" i="1" s="1"/>
  <c r="IJ60" i="1"/>
  <c r="IK60" i="1" s="1"/>
  <c r="IL60" i="1"/>
  <c r="IM60" i="1" s="1"/>
  <c r="IN60" i="1"/>
  <c r="IO60" i="1" s="1"/>
  <c r="IH60" i="1"/>
  <c r="II60" i="1" s="1"/>
  <c r="IP60" i="1"/>
  <c r="IQ60" i="1" s="1"/>
  <c r="IR60" i="1"/>
  <c r="IS60" i="1" s="1"/>
  <c r="IT60" i="1"/>
  <c r="IU60" i="1" s="1"/>
  <c r="IV60" i="1"/>
  <c r="IW60" i="1" s="1"/>
  <c r="IX60" i="1"/>
  <c r="IY60" i="1" s="1"/>
  <c r="IZ60" i="1"/>
  <c r="JA60" i="1" s="1"/>
  <c r="JB60" i="1"/>
  <c r="JC60" i="1" s="1"/>
  <c r="JD60" i="1"/>
  <c r="JE60" i="1" s="1"/>
  <c r="JF60" i="1"/>
  <c r="JG60" i="1" s="1"/>
  <c r="GJ61" i="1"/>
  <c r="GK61" i="1" s="1"/>
  <c r="GL61" i="1"/>
  <c r="GM61" i="1" s="1"/>
  <c r="GN61" i="1"/>
  <c r="GO61" i="1" s="1"/>
  <c r="GP61" i="1"/>
  <c r="GQ61" i="1" s="1"/>
  <c r="GR61" i="1"/>
  <c r="GS61" i="1" s="1"/>
  <c r="GT61" i="1"/>
  <c r="GU61" i="1" s="1"/>
  <c r="GV61" i="1"/>
  <c r="GW61" i="1" s="1"/>
  <c r="GX61" i="1"/>
  <c r="GY61" i="1" s="1"/>
  <c r="GZ61" i="1"/>
  <c r="HA61" i="1" s="1"/>
  <c r="HB61" i="1"/>
  <c r="HC61" i="1" s="1"/>
  <c r="HD61" i="1"/>
  <c r="HE61" i="1" s="1"/>
  <c r="HH61" i="1"/>
  <c r="HI61" i="1" s="1"/>
  <c r="HJ61" i="1"/>
  <c r="HK61" i="1" s="1"/>
  <c r="HL61" i="1"/>
  <c r="HM61" i="1" s="1"/>
  <c r="HF61" i="1"/>
  <c r="HG61" i="1" s="1"/>
  <c r="HN61" i="1"/>
  <c r="HO61" i="1" s="1"/>
  <c r="HP61" i="1"/>
  <c r="HQ61" i="1" s="1"/>
  <c r="HR61" i="1"/>
  <c r="HS61" i="1" s="1"/>
  <c r="HT61" i="1"/>
  <c r="HU61" i="1" s="1"/>
  <c r="HV61" i="1"/>
  <c r="HW61" i="1" s="1"/>
  <c r="HX61" i="1"/>
  <c r="HY61" i="1" s="1"/>
  <c r="HZ61" i="1"/>
  <c r="IA61" i="1" s="1"/>
  <c r="IB61" i="1"/>
  <c r="IC61" i="1" s="1"/>
  <c r="ID61" i="1"/>
  <c r="IE61" i="1" s="1"/>
  <c r="IF61" i="1"/>
  <c r="IG61" i="1" s="1"/>
  <c r="IJ61" i="1"/>
  <c r="IK61" i="1" s="1"/>
  <c r="IL61" i="1"/>
  <c r="IM61" i="1" s="1"/>
  <c r="IN61" i="1"/>
  <c r="IO61" i="1" s="1"/>
  <c r="IH61" i="1"/>
  <c r="II61" i="1" s="1"/>
  <c r="IP61" i="1"/>
  <c r="IQ61" i="1" s="1"/>
  <c r="IR61" i="1"/>
  <c r="IS61" i="1" s="1"/>
  <c r="IT61" i="1"/>
  <c r="IU61" i="1" s="1"/>
  <c r="IV61" i="1"/>
  <c r="IW61" i="1" s="1"/>
  <c r="IX61" i="1"/>
  <c r="IY61" i="1" s="1"/>
  <c r="IZ61" i="1"/>
  <c r="JA61" i="1" s="1"/>
  <c r="JB61" i="1"/>
  <c r="JC61" i="1" s="1"/>
  <c r="JD61" i="1"/>
  <c r="JE61" i="1" s="1"/>
  <c r="JF61" i="1"/>
  <c r="JG61" i="1" s="1"/>
  <c r="GJ62" i="1"/>
  <c r="GK62" i="1" s="1"/>
  <c r="GL62" i="1"/>
  <c r="GM62" i="1" s="1"/>
  <c r="GN62" i="1"/>
  <c r="GO62" i="1" s="1"/>
  <c r="GP62" i="1"/>
  <c r="GQ62" i="1" s="1"/>
  <c r="GR62" i="1"/>
  <c r="GS62" i="1" s="1"/>
  <c r="GT62" i="1"/>
  <c r="GU62" i="1" s="1"/>
  <c r="GV62" i="1"/>
  <c r="GW62" i="1" s="1"/>
  <c r="GX62" i="1"/>
  <c r="GY62" i="1" s="1"/>
  <c r="GZ62" i="1"/>
  <c r="HA62" i="1" s="1"/>
  <c r="HB62" i="1"/>
  <c r="HC62" i="1" s="1"/>
  <c r="HD62" i="1"/>
  <c r="HE62" i="1" s="1"/>
  <c r="HH62" i="1"/>
  <c r="HI62" i="1" s="1"/>
  <c r="HJ62" i="1"/>
  <c r="HK62" i="1" s="1"/>
  <c r="HL62" i="1"/>
  <c r="HM62" i="1" s="1"/>
  <c r="HF62" i="1"/>
  <c r="HG62" i="1" s="1"/>
  <c r="HN62" i="1"/>
  <c r="HO62" i="1" s="1"/>
  <c r="HP62" i="1"/>
  <c r="HQ62" i="1" s="1"/>
  <c r="HR62" i="1"/>
  <c r="HS62" i="1" s="1"/>
  <c r="HV62" i="1"/>
  <c r="HW62" i="1" s="1"/>
  <c r="HZ62" i="1"/>
  <c r="IA62" i="1" s="1"/>
  <c r="IB62" i="1"/>
  <c r="IC62" i="1" s="1"/>
  <c r="IF62" i="1"/>
  <c r="IG62" i="1" s="1"/>
  <c r="IJ62" i="1"/>
  <c r="IK62" i="1" s="1"/>
  <c r="IN62" i="1"/>
  <c r="IO62" i="1" s="1"/>
  <c r="IH62" i="1"/>
  <c r="II62" i="1" s="1"/>
  <c r="IP62" i="1"/>
  <c r="IQ62" i="1" s="1"/>
  <c r="IR62" i="1"/>
  <c r="IS62" i="1" s="1"/>
  <c r="IT62" i="1"/>
  <c r="IU62" i="1" s="1"/>
  <c r="IV62" i="1"/>
  <c r="IW62" i="1" s="1"/>
  <c r="IX62" i="1"/>
  <c r="IY62" i="1" s="1"/>
  <c r="IZ62" i="1"/>
  <c r="JA62" i="1" s="1"/>
  <c r="JD62" i="1"/>
  <c r="JE62" i="1" s="1"/>
  <c r="JF62" i="1"/>
  <c r="JG62" i="1" s="1"/>
  <c r="GJ63" i="1"/>
  <c r="GK63" i="1" s="1"/>
  <c r="GL63" i="1"/>
  <c r="GM63" i="1" s="1"/>
  <c r="GN63" i="1"/>
  <c r="GO63" i="1" s="1"/>
  <c r="GP63" i="1"/>
  <c r="GQ63" i="1" s="1"/>
  <c r="GR63" i="1"/>
  <c r="GS63" i="1" s="1"/>
  <c r="GT63" i="1"/>
  <c r="GU63" i="1" s="1"/>
  <c r="GV63" i="1"/>
  <c r="GW63" i="1" s="1"/>
  <c r="GX63" i="1"/>
  <c r="GY63" i="1" s="1"/>
  <c r="GZ63" i="1"/>
  <c r="HA63" i="1" s="1"/>
  <c r="HB63" i="1"/>
  <c r="HC63" i="1" s="1"/>
  <c r="HD63" i="1"/>
  <c r="HE63" i="1" s="1"/>
  <c r="HH63" i="1"/>
  <c r="HI63" i="1" s="1"/>
  <c r="HJ63" i="1"/>
  <c r="HK63" i="1" s="1"/>
  <c r="HL63" i="1"/>
  <c r="HM63" i="1" s="1"/>
  <c r="HF63" i="1"/>
  <c r="HG63" i="1" s="1"/>
  <c r="HN63" i="1"/>
  <c r="HO63" i="1" s="1"/>
  <c r="HP63" i="1"/>
  <c r="HQ63" i="1" s="1"/>
  <c r="HR63" i="1"/>
  <c r="HS63" i="1" s="1"/>
  <c r="HT63" i="1"/>
  <c r="HU63" i="1" s="1"/>
  <c r="HV63" i="1"/>
  <c r="HW63" i="1" s="1"/>
  <c r="HX63" i="1"/>
  <c r="HY63" i="1" s="1"/>
  <c r="HZ63" i="1"/>
  <c r="IA63" i="1" s="1"/>
  <c r="IB63" i="1"/>
  <c r="IC63" i="1" s="1"/>
  <c r="ID63" i="1"/>
  <c r="IE63" i="1" s="1"/>
  <c r="IF63" i="1"/>
  <c r="IG63" i="1" s="1"/>
  <c r="IJ63" i="1"/>
  <c r="IK63" i="1" s="1"/>
  <c r="IL63" i="1"/>
  <c r="IM63" i="1" s="1"/>
  <c r="IN63" i="1"/>
  <c r="IO63" i="1" s="1"/>
  <c r="IH63" i="1"/>
  <c r="II63" i="1" s="1"/>
  <c r="IP63" i="1"/>
  <c r="IQ63" i="1" s="1"/>
  <c r="IR63" i="1"/>
  <c r="IS63" i="1" s="1"/>
  <c r="IT63" i="1"/>
  <c r="IU63" i="1" s="1"/>
  <c r="IV63" i="1"/>
  <c r="IW63" i="1" s="1"/>
  <c r="IX63" i="1"/>
  <c r="IY63" i="1" s="1"/>
  <c r="IZ63" i="1"/>
  <c r="JA63" i="1" s="1"/>
  <c r="JB63" i="1"/>
  <c r="JC63" i="1" s="1"/>
  <c r="JD63" i="1"/>
  <c r="JE63" i="1" s="1"/>
  <c r="JF63" i="1"/>
  <c r="JG63" i="1" s="1"/>
  <c r="GJ64" i="1"/>
  <c r="GK64" i="1" s="1"/>
  <c r="GL64" i="1"/>
  <c r="GM64" i="1" s="1"/>
  <c r="GN64" i="1"/>
  <c r="GO64" i="1" s="1"/>
  <c r="GP64" i="1"/>
  <c r="GQ64" i="1" s="1"/>
  <c r="GR64" i="1"/>
  <c r="GS64" i="1" s="1"/>
  <c r="GT64" i="1"/>
  <c r="GU64" i="1" s="1"/>
  <c r="GV64" i="1"/>
  <c r="GW64" i="1" s="1"/>
  <c r="GX64" i="1"/>
  <c r="GY64" i="1" s="1"/>
  <c r="GZ64" i="1"/>
  <c r="HA64" i="1" s="1"/>
  <c r="HB64" i="1"/>
  <c r="HC64" i="1" s="1"/>
  <c r="HD64" i="1"/>
  <c r="HE64" i="1" s="1"/>
  <c r="HH64" i="1"/>
  <c r="HI64" i="1" s="1"/>
  <c r="HJ64" i="1"/>
  <c r="HK64" i="1" s="1"/>
  <c r="HL64" i="1"/>
  <c r="HM64" i="1" s="1"/>
  <c r="HF64" i="1"/>
  <c r="HG64" i="1" s="1"/>
  <c r="HN64" i="1"/>
  <c r="HO64" i="1" s="1"/>
  <c r="HP64" i="1"/>
  <c r="HQ64" i="1" s="1"/>
  <c r="HR64" i="1"/>
  <c r="HS64" i="1" s="1"/>
  <c r="HT64" i="1"/>
  <c r="HU64" i="1" s="1"/>
  <c r="HV64" i="1"/>
  <c r="HW64" i="1" s="1"/>
  <c r="HX64" i="1"/>
  <c r="HY64" i="1" s="1"/>
  <c r="HZ64" i="1"/>
  <c r="IA64" i="1" s="1"/>
  <c r="IB64" i="1"/>
  <c r="IC64" i="1" s="1"/>
  <c r="ID64" i="1"/>
  <c r="IE64" i="1" s="1"/>
  <c r="IF64" i="1"/>
  <c r="IG64" i="1" s="1"/>
  <c r="IJ64" i="1"/>
  <c r="IK64" i="1" s="1"/>
  <c r="IL64" i="1"/>
  <c r="IM64" i="1" s="1"/>
  <c r="IN64" i="1"/>
  <c r="IO64" i="1" s="1"/>
  <c r="IH64" i="1"/>
  <c r="II64" i="1" s="1"/>
  <c r="IP64" i="1"/>
  <c r="IQ64" i="1" s="1"/>
  <c r="IR64" i="1"/>
  <c r="IS64" i="1" s="1"/>
  <c r="IT64" i="1"/>
  <c r="IU64" i="1" s="1"/>
  <c r="IV64" i="1"/>
  <c r="IW64" i="1" s="1"/>
  <c r="IX64" i="1"/>
  <c r="IY64" i="1" s="1"/>
  <c r="IZ64" i="1"/>
  <c r="JA64" i="1" s="1"/>
  <c r="JB64" i="1"/>
  <c r="JC64" i="1" s="1"/>
  <c r="JD64" i="1"/>
  <c r="JE64" i="1" s="1"/>
  <c r="JF64" i="1"/>
  <c r="JG64" i="1" s="1"/>
  <c r="GJ65" i="1"/>
  <c r="GK65" i="1" s="1"/>
  <c r="GL65" i="1"/>
  <c r="GM65" i="1" s="1"/>
  <c r="GN65" i="1"/>
  <c r="GO65" i="1" s="1"/>
  <c r="GP65" i="1"/>
  <c r="GQ65" i="1" s="1"/>
  <c r="GR65" i="1"/>
  <c r="GS65" i="1" s="1"/>
  <c r="GT65" i="1"/>
  <c r="GU65" i="1" s="1"/>
  <c r="GV65" i="1"/>
  <c r="GW65" i="1" s="1"/>
  <c r="GX65" i="1"/>
  <c r="GY65" i="1" s="1"/>
  <c r="GZ65" i="1"/>
  <c r="HA65" i="1" s="1"/>
  <c r="HB65" i="1"/>
  <c r="HC65" i="1" s="1"/>
  <c r="HD65" i="1"/>
  <c r="HE65" i="1" s="1"/>
  <c r="HH65" i="1"/>
  <c r="HI65" i="1" s="1"/>
  <c r="HJ65" i="1"/>
  <c r="HK65" i="1" s="1"/>
  <c r="HL65" i="1"/>
  <c r="HM65" i="1" s="1"/>
  <c r="HF65" i="1"/>
  <c r="HG65" i="1" s="1"/>
  <c r="HN65" i="1"/>
  <c r="HO65" i="1" s="1"/>
  <c r="HP65" i="1"/>
  <c r="HQ65" i="1" s="1"/>
  <c r="HR65" i="1"/>
  <c r="HS65" i="1" s="1"/>
  <c r="HT65" i="1"/>
  <c r="HU65" i="1" s="1"/>
  <c r="HV65" i="1"/>
  <c r="HW65" i="1" s="1"/>
  <c r="HX65" i="1"/>
  <c r="HY65" i="1" s="1"/>
  <c r="HZ65" i="1"/>
  <c r="IA65" i="1" s="1"/>
  <c r="IB65" i="1"/>
  <c r="IC65" i="1" s="1"/>
  <c r="ID65" i="1"/>
  <c r="IE65" i="1" s="1"/>
  <c r="IF65" i="1"/>
  <c r="IG65" i="1" s="1"/>
  <c r="IJ65" i="1"/>
  <c r="IK65" i="1" s="1"/>
  <c r="IL65" i="1"/>
  <c r="IM65" i="1" s="1"/>
  <c r="IN65" i="1"/>
  <c r="IO65" i="1" s="1"/>
  <c r="IH65" i="1"/>
  <c r="II65" i="1" s="1"/>
  <c r="IP65" i="1"/>
  <c r="IQ65" i="1" s="1"/>
  <c r="IR65" i="1"/>
  <c r="IS65" i="1" s="1"/>
  <c r="IT65" i="1"/>
  <c r="IU65" i="1" s="1"/>
  <c r="IV65" i="1"/>
  <c r="IW65" i="1" s="1"/>
  <c r="IX65" i="1"/>
  <c r="IY65" i="1" s="1"/>
  <c r="IZ65" i="1"/>
  <c r="JA65" i="1" s="1"/>
  <c r="JB65" i="1"/>
  <c r="JC65" i="1" s="1"/>
  <c r="JD65" i="1"/>
  <c r="JE65" i="1" s="1"/>
  <c r="JF65" i="1"/>
  <c r="JG65" i="1" s="1"/>
  <c r="GJ66" i="1"/>
  <c r="GK66" i="1" s="1"/>
  <c r="GL66" i="1"/>
  <c r="GM66" i="1" s="1"/>
  <c r="GN66" i="1"/>
  <c r="GO66" i="1" s="1"/>
  <c r="GP66" i="1"/>
  <c r="GQ66" i="1" s="1"/>
  <c r="GR66" i="1"/>
  <c r="GS66" i="1" s="1"/>
  <c r="GT66" i="1"/>
  <c r="GU66" i="1" s="1"/>
  <c r="GV66" i="1"/>
  <c r="GW66" i="1" s="1"/>
  <c r="GX66" i="1"/>
  <c r="GY66" i="1" s="1"/>
  <c r="GZ66" i="1"/>
  <c r="HA66" i="1" s="1"/>
  <c r="HB66" i="1"/>
  <c r="HC66" i="1" s="1"/>
  <c r="HD66" i="1"/>
  <c r="HE66" i="1" s="1"/>
  <c r="HH66" i="1"/>
  <c r="HI66" i="1" s="1"/>
  <c r="HJ66" i="1"/>
  <c r="HK66" i="1" s="1"/>
  <c r="HL66" i="1"/>
  <c r="HM66" i="1" s="1"/>
  <c r="HF66" i="1"/>
  <c r="HG66" i="1" s="1"/>
  <c r="HN66" i="1"/>
  <c r="HO66" i="1" s="1"/>
  <c r="HP66" i="1"/>
  <c r="HQ66" i="1" s="1"/>
  <c r="HR66" i="1"/>
  <c r="HS66" i="1" s="1"/>
  <c r="HT66" i="1"/>
  <c r="HU66" i="1" s="1"/>
  <c r="HV66" i="1"/>
  <c r="HW66" i="1" s="1"/>
  <c r="HX66" i="1"/>
  <c r="HY66" i="1" s="1"/>
  <c r="HZ66" i="1"/>
  <c r="IA66" i="1" s="1"/>
  <c r="IB66" i="1"/>
  <c r="IC66" i="1" s="1"/>
  <c r="ID66" i="1"/>
  <c r="IE66" i="1" s="1"/>
  <c r="IF66" i="1"/>
  <c r="IG66" i="1" s="1"/>
  <c r="IJ66" i="1"/>
  <c r="IK66" i="1" s="1"/>
  <c r="IL66" i="1"/>
  <c r="IM66" i="1" s="1"/>
  <c r="IN66" i="1"/>
  <c r="IO66" i="1" s="1"/>
  <c r="IH66" i="1"/>
  <c r="II66" i="1" s="1"/>
  <c r="IP66" i="1"/>
  <c r="IQ66" i="1" s="1"/>
  <c r="IR66" i="1"/>
  <c r="IS66" i="1" s="1"/>
  <c r="IT66" i="1"/>
  <c r="IU66" i="1" s="1"/>
  <c r="IV66" i="1"/>
  <c r="IW66" i="1" s="1"/>
  <c r="IX66" i="1"/>
  <c r="IY66" i="1" s="1"/>
  <c r="IZ66" i="1"/>
  <c r="JA66" i="1" s="1"/>
  <c r="JB66" i="1"/>
  <c r="JC66" i="1" s="1"/>
  <c r="JD66" i="1"/>
  <c r="JE66" i="1" s="1"/>
  <c r="JF66" i="1"/>
  <c r="JG66" i="1" s="1"/>
  <c r="GJ67" i="1"/>
  <c r="GK67" i="1" s="1"/>
  <c r="GL67" i="1"/>
  <c r="GM67" i="1" s="1"/>
  <c r="GN67" i="1"/>
  <c r="GO67" i="1" s="1"/>
  <c r="GP67" i="1"/>
  <c r="GQ67" i="1" s="1"/>
  <c r="GR67" i="1"/>
  <c r="GS67" i="1" s="1"/>
  <c r="GT67" i="1"/>
  <c r="GU67" i="1" s="1"/>
  <c r="GV67" i="1"/>
  <c r="GW67" i="1" s="1"/>
  <c r="GX67" i="1"/>
  <c r="GY67" i="1" s="1"/>
  <c r="GZ67" i="1"/>
  <c r="HA67" i="1" s="1"/>
  <c r="HB67" i="1"/>
  <c r="HC67" i="1" s="1"/>
  <c r="HD67" i="1"/>
  <c r="HE67" i="1" s="1"/>
  <c r="HH67" i="1"/>
  <c r="HI67" i="1" s="1"/>
  <c r="HJ67" i="1"/>
  <c r="HK67" i="1" s="1"/>
  <c r="HL67" i="1"/>
  <c r="HM67" i="1" s="1"/>
  <c r="HF67" i="1"/>
  <c r="HG67" i="1" s="1"/>
  <c r="HN67" i="1"/>
  <c r="HO67" i="1" s="1"/>
  <c r="HP67" i="1"/>
  <c r="HQ67" i="1" s="1"/>
  <c r="HR67" i="1"/>
  <c r="HS67" i="1" s="1"/>
  <c r="HT67" i="1"/>
  <c r="HU67" i="1" s="1"/>
  <c r="HV67" i="1"/>
  <c r="HW67" i="1" s="1"/>
  <c r="HX67" i="1"/>
  <c r="HY67" i="1" s="1"/>
  <c r="HZ67" i="1"/>
  <c r="IA67" i="1" s="1"/>
  <c r="IB67" i="1"/>
  <c r="IC67" i="1" s="1"/>
  <c r="ID67" i="1"/>
  <c r="IE67" i="1" s="1"/>
  <c r="IF67" i="1"/>
  <c r="IG67" i="1" s="1"/>
  <c r="IJ67" i="1"/>
  <c r="IK67" i="1" s="1"/>
  <c r="IL67" i="1"/>
  <c r="IM67" i="1" s="1"/>
  <c r="IN67" i="1"/>
  <c r="IO67" i="1" s="1"/>
  <c r="IH67" i="1"/>
  <c r="II67" i="1" s="1"/>
  <c r="IP67" i="1"/>
  <c r="IQ67" i="1" s="1"/>
  <c r="IR67" i="1"/>
  <c r="IS67" i="1" s="1"/>
  <c r="IT67" i="1"/>
  <c r="IU67" i="1" s="1"/>
  <c r="IV67" i="1"/>
  <c r="IW67" i="1" s="1"/>
  <c r="IX67" i="1"/>
  <c r="IY67" i="1" s="1"/>
  <c r="IZ67" i="1"/>
  <c r="JA67" i="1" s="1"/>
  <c r="JB67" i="1"/>
  <c r="JC67" i="1" s="1"/>
  <c r="JD67" i="1"/>
  <c r="JE67" i="1" s="1"/>
  <c r="JF67" i="1"/>
  <c r="JG67" i="1" s="1"/>
  <c r="GJ68" i="1"/>
  <c r="GK68" i="1" s="1"/>
  <c r="GL68" i="1"/>
  <c r="GM68" i="1" s="1"/>
  <c r="GN68" i="1"/>
  <c r="GO68" i="1" s="1"/>
  <c r="GP68" i="1"/>
  <c r="GQ68" i="1" s="1"/>
  <c r="GR68" i="1"/>
  <c r="GS68" i="1" s="1"/>
  <c r="GT68" i="1"/>
  <c r="GU68" i="1" s="1"/>
  <c r="GV68" i="1"/>
  <c r="GW68" i="1" s="1"/>
  <c r="GX68" i="1"/>
  <c r="GY68" i="1" s="1"/>
  <c r="GZ68" i="1"/>
  <c r="HA68" i="1" s="1"/>
  <c r="HB68" i="1"/>
  <c r="HC68" i="1" s="1"/>
  <c r="HD68" i="1"/>
  <c r="HE68" i="1" s="1"/>
  <c r="HH68" i="1"/>
  <c r="HI68" i="1" s="1"/>
  <c r="HJ68" i="1"/>
  <c r="HK68" i="1" s="1"/>
  <c r="HL68" i="1"/>
  <c r="HM68" i="1" s="1"/>
  <c r="HF68" i="1"/>
  <c r="HG68" i="1" s="1"/>
  <c r="HN68" i="1"/>
  <c r="HO68" i="1" s="1"/>
  <c r="HP68" i="1"/>
  <c r="HQ68" i="1" s="1"/>
  <c r="HR68" i="1"/>
  <c r="HS68" i="1" s="1"/>
  <c r="HT68" i="1"/>
  <c r="HU68" i="1" s="1"/>
  <c r="HV68" i="1"/>
  <c r="HW68" i="1" s="1"/>
  <c r="HX68" i="1"/>
  <c r="HY68" i="1" s="1"/>
  <c r="HZ68" i="1"/>
  <c r="IA68" i="1" s="1"/>
  <c r="IB68" i="1"/>
  <c r="IC68" i="1" s="1"/>
  <c r="ID68" i="1"/>
  <c r="IE68" i="1" s="1"/>
  <c r="IF68" i="1"/>
  <c r="IG68" i="1" s="1"/>
  <c r="IJ68" i="1"/>
  <c r="IK68" i="1" s="1"/>
  <c r="IL68" i="1"/>
  <c r="IM68" i="1" s="1"/>
  <c r="IN68" i="1"/>
  <c r="IO68" i="1" s="1"/>
  <c r="IH68" i="1"/>
  <c r="II68" i="1" s="1"/>
  <c r="IP68" i="1"/>
  <c r="IQ68" i="1" s="1"/>
  <c r="IR68" i="1"/>
  <c r="IS68" i="1" s="1"/>
  <c r="IT68" i="1"/>
  <c r="IU68" i="1" s="1"/>
  <c r="IV68" i="1"/>
  <c r="IW68" i="1" s="1"/>
  <c r="IX68" i="1"/>
  <c r="IY68" i="1" s="1"/>
  <c r="IZ68" i="1"/>
  <c r="JA68" i="1" s="1"/>
  <c r="JB68" i="1"/>
  <c r="JC68" i="1" s="1"/>
  <c r="JD68" i="1"/>
  <c r="JE68" i="1" s="1"/>
  <c r="JF68" i="1"/>
  <c r="JG68" i="1" s="1"/>
  <c r="GJ69" i="1"/>
  <c r="GK69" i="1" s="1"/>
  <c r="GL69" i="1"/>
  <c r="GM69" i="1" s="1"/>
  <c r="GN69" i="1"/>
  <c r="GO69" i="1" s="1"/>
  <c r="GP69" i="1"/>
  <c r="GQ69" i="1" s="1"/>
  <c r="GR69" i="1"/>
  <c r="GS69" i="1" s="1"/>
  <c r="GT69" i="1"/>
  <c r="GU69" i="1" s="1"/>
  <c r="GV69" i="1"/>
  <c r="GW69" i="1" s="1"/>
  <c r="GX69" i="1"/>
  <c r="GY69" i="1" s="1"/>
  <c r="GZ69" i="1"/>
  <c r="HA69" i="1" s="1"/>
  <c r="HB69" i="1"/>
  <c r="HC69" i="1" s="1"/>
  <c r="HD69" i="1"/>
  <c r="HE69" i="1" s="1"/>
  <c r="HH69" i="1"/>
  <c r="HI69" i="1" s="1"/>
  <c r="HJ69" i="1"/>
  <c r="HK69" i="1" s="1"/>
  <c r="HL69" i="1"/>
  <c r="HM69" i="1" s="1"/>
  <c r="HF69" i="1"/>
  <c r="HG69" i="1" s="1"/>
  <c r="HN69" i="1"/>
  <c r="HO69" i="1" s="1"/>
  <c r="HP69" i="1"/>
  <c r="HQ69" i="1" s="1"/>
  <c r="HR69" i="1"/>
  <c r="HS69" i="1" s="1"/>
  <c r="HT69" i="1"/>
  <c r="HU69" i="1" s="1"/>
  <c r="HV69" i="1"/>
  <c r="HW69" i="1" s="1"/>
  <c r="HX69" i="1"/>
  <c r="HY69" i="1" s="1"/>
  <c r="HZ69" i="1"/>
  <c r="IA69" i="1" s="1"/>
  <c r="IB69" i="1"/>
  <c r="IC69" i="1" s="1"/>
  <c r="ID69" i="1"/>
  <c r="IE69" i="1" s="1"/>
  <c r="IF69" i="1"/>
  <c r="IG69" i="1" s="1"/>
  <c r="IJ69" i="1"/>
  <c r="IK69" i="1" s="1"/>
  <c r="IL69" i="1"/>
  <c r="IM69" i="1" s="1"/>
  <c r="IN69" i="1"/>
  <c r="IO69" i="1" s="1"/>
  <c r="IH69" i="1"/>
  <c r="II69" i="1" s="1"/>
  <c r="IP69" i="1"/>
  <c r="IQ69" i="1" s="1"/>
  <c r="IR69" i="1"/>
  <c r="IS69" i="1" s="1"/>
  <c r="IT69" i="1"/>
  <c r="IU69" i="1" s="1"/>
  <c r="IV69" i="1"/>
  <c r="IW69" i="1" s="1"/>
  <c r="IX69" i="1"/>
  <c r="IY69" i="1" s="1"/>
  <c r="IZ69" i="1"/>
  <c r="JA69" i="1" s="1"/>
  <c r="JB69" i="1"/>
  <c r="JC69" i="1" s="1"/>
  <c r="JD69" i="1"/>
  <c r="JE69" i="1" s="1"/>
  <c r="JF69" i="1"/>
  <c r="JG69" i="1" s="1"/>
  <c r="GJ70" i="1"/>
  <c r="GK70" i="1" s="1"/>
  <c r="GL70" i="1"/>
  <c r="GM70" i="1" s="1"/>
  <c r="GN70" i="1"/>
  <c r="GO70" i="1" s="1"/>
  <c r="GP70" i="1"/>
  <c r="GQ70" i="1" s="1"/>
  <c r="GR70" i="1"/>
  <c r="GS70" i="1" s="1"/>
  <c r="GT70" i="1"/>
  <c r="GU70" i="1" s="1"/>
  <c r="GV70" i="1"/>
  <c r="GW70" i="1" s="1"/>
  <c r="GX70" i="1"/>
  <c r="GY70" i="1" s="1"/>
  <c r="GZ70" i="1"/>
  <c r="HA70" i="1" s="1"/>
  <c r="HB70" i="1"/>
  <c r="HC70" i="1" s="1"/>
  <c r="HD70" i="1"/>
  <c r="HE70" i="1" s="1"/>
  <c r="HH70" i="1"/>
  <c r="HI70" i="1" s="1"/>
  <c r="HJ70" i="1"/>
  <c r="HK70" i="1" s="1"/>
  <c r="HL70" i="1"/>
  <c r="HM70" i="1" s="1"/>
  <c r="HF70" i="1"/>
  <c r="HG70" i="1" s="1"/>
  <c r="HN70" i="1"/>
  <c r="HO70" i="1" s="1"/>
  <c r="HP70" i="1"/>
  <c r="HQ70" i="1" s="1"/>
  <c r="HR70" i="1"/>
  <c r="HS70" i="1" s="1"/>
  <c r="HT70" i="1"/>
  <c r="HU70" i="1" s="1"/>
  <c r="HV70" i="1"/>
  <c r="HW70" i="1" s="1"/>
  <c r="HX70" i="1"/>
  <c r="HY70" i="1" s="1"/>
  <c r="HZ70" i="1"/>
  <c r="IA70" i="1" s="1"/>
  <c r="IB70" i="1"/>
  <c r="IC70" i="1" s="1"/>
  <c r="ID70" i="1"/>
  <c r="IE70" i="1" s="1"/>
  <c r="IF70" i="1"/>
  <c r="IG70" i="1" s="1"/>
  <c r="IJ70" i="1"/>
  <c r="IK70" i="1" s="1"/>
  <c r="IL70" i="1"/>
  <c r="IM70" i="1" s="1"/>
  <c r="IN70" i="1"/>
  <c r="IO70" i="1" s="1"/>
  <c r="IH70" i="1"/>
  <c r="II70" i="1" s="1"/>
  <c r="IP70" i="1"/>
  <c r="IQ70" i="1" s="1"/>
  <c r="IR70" i="1"/>
  <c r="IS70" i="1" s="1"/>
  <c r="IT70" i="1"/>
  <c r="IU70" i="1" s="1"/>
  <c r="IV70" i="1"/>
  <c r="IW70" i="1" s="1"/>
  <c r="IX70" i="1"/>
  <c r="IY70" i="1" s="1"/>
  <c r="IZ70" i="1"/>
  <c r="JA70" i="1" s="1"/>
  <c r="JB70" i="1"/>
  <c r="JC70" i="1" s="1"/>
  <c r="JD70" i="1"/>
  <c r="JE70" i="1" s="1"/>
  <c r="JF70" i="1"/>
  <c r="JG70" i="1" s="1"/>
  <c r="GJ71" i="1"/>
  <c r="GK71" i="1" s="1"/>
  <c r="GL71" i="1"/>
  <c r="GM71" i="1" s="1"/>
  <c r="GN71" i="1"/>
  <c r="GO71" i="1" s="1"/>
  <c r="GP71" i="1"/>
  <c r="GQ71" i="1" s="1"/>
  <c r="GR71" i="1"/>
  <c r="GS71" i="1" s="1"/>
  <c r="GT71" i="1"/>
  <c r="GU71" i="1" s="1"/>
  <c r="GV71" i="1"/>
  <c r="GW71" i="1" s="1"/>
  <c r="GX71" i="1"/>
  <c r="GY71" i="1" s="1"/>
  <c r="GZ71" i="1"/>
  <c r="HA71" i="1" s="1"/>
  <c r="HB71" i="1"/>
  <c r="HC71" i="1" s="1"/>
  <c r="HD71" i="1"/>
  <c r="HE71" i="1" s="1"/>
  <c r="HH71" i="1"/>
  <c r="HI71" i="1" s="1"/>
  <c r="HJ71" i="1"/>
  <c r="HK71" i="1" s="1"/>
  <c r="HL71" i="1"/>
  <c r="HM71" i="1" s="1"/>
  <c r="HF71" i="1"/>
  <c r="HG71" i="1" s="1"/>
  <c r="HN71" i="1"/>
  <c r="HO71" i="1" s="1"/>
  <c r="HP71" i="1"/>
  <c r="HQ71" i="1" s="1"/>
  <c r="HR71" i="1"/>
  <c r="HS71" i="1" s="1"/>
  <c r="HT71" i="1"/>
  <c r="HU71" i="1" s="1"/>
  <c r="HV71" i="1"/>
  <c r="HW71" i="1" s="1"/>
  <c r="HX71" i="1"/>
  <c r="HY71" i="1" s="1"/>
  <c r="HZ71" i="1"/>
  <c r="IA71" i="1" s="1"/>
  <c r="IB71" i="1"/>
  <c r="IC71" i="1" s="1"/>
  <c r="ID71" i="1"/>
  <c r="IE71" i="1" s="1"/>
  <c r="IF71" i="1"/>
  <c r="IG71" i="1" s="1"/>
  <c r="IJ71" i="1"/>
  <c r="IK71" i="1" s="1"/>
  <c r="IL71" i="1"/>
  <c r="IM71" i="1" s="1"/>
  <c r="IN71" i="1"/>
  <c r="IO71" i="1" s="1"/>
  <c r="IH71" i="1"/>
  <c r="II71" i="1" s="1"/>
  <c r="IP71" i="1"/>
  <c r="IQ71" i="1" s="1"/>
  <c r="IR71" i="1"/>
  <c r="IS71" i="1" s="1"/>
  <c r="IT71" i="1"/>
  <c r="IU71" i="1" s="1"/>
  <c r="IV71" i="1"/>
  <c r="IW71" i="1" s="1"/>
  <c r="IX71" i="1"/>
  <c r="IY71" i="1" s="1"/>
  <c r="IZ71" i="1"/>
  <c r="JA71" i="1" s="1"/>
  <c r="JB71" i="1"/>
  <c r="JC71" i="1" s="1"/>
  <c r="JD71" i="1"/>
  <c r="JE71" i="1" s="1"/>
  <c r="JF71" i="1"/>
  <c r="JG71" i="1" s="1"/>
  <c r="GJ72" i="1"/>
  <c r="GK72" i="1" s="1"/>
  <c r="GL72" i="1"/>
  <c r="GM72" i="1" s="1"/>
  <c r="GN72" i="1"/>
  <c r="GO72" i="1" s="1"/>
  <c r="GP72" i="1"/>
  <c r="GQ72" i="1" s="1"/>
  <c r="GR72" i="1"/>
  <c r="GS72" i="1" s="1"/>
  <c r="GT72" i="1"/>
  <c r="GU72" i="1" s="1"/>
  <c r="GV72" i="1"/>
  <c r="GW72" i="1" s="1"/>
  <c r="GX72" i="1"/>
  <c r="GY72" i="1" s="1"/>
  <c r="GZ72" i="1"/>
  <c r="HA72" i="1" s="1"/>
  <c r="HB72" i="1"/>
  <c r="HC72" i="1" s="1"/>
  <c r="HD72" i="1"/>
  <c r="HE72" i="1" s="1"/>
  <c r="HH72" i="1"/>
  <c r="HI72" i="1" s="1"/>
  <c r="HJ72" i="1"/>
  <c r="HK72" i="1" s="1"/>
  <c r="HL72" i="1"/>
  <c r="HM72" i="1" s="1"/>
  <c r="HF72" i="1"/>
  <c r="HG72" i="1" s="1"/>
  <c r="HN72" i="1"/>
  <c r="HO72" i="1" s="1"/>
  <c r="HP72" i="1"/>
  <c r="HQ72" i="1" s="1"/>
  <c r="HR72" i="1"/>
  <c r="HS72" i="1" s="1"/>
  <c r="HT72" i="1"/>
  <c r="HU72" i="1" s="1"/>
  <c r="HV72" i="1"/>
  <c r="HW72" i="1" s="1"/>
  <c r="HX72" i="1"/>
  <c r="HY72" i="1" s="1"/>
  <c r="HZ72" i="1"/>
  <c r="IA72" i="1" s="1"/>
  <c r="IB72" i="1"/>
  <c r="IC72" i="1" s="1"/>
  <c r="ID72" i="1"/>
  <c r="IE72" i="1" s="1"/>
  <c r="IF72" i="1"/>
  <c r="IG72" i="1" s="1"/>
  <c r="IJ72" i="1"/>
  <c r="IK72" i="1" s="1"/>
  <c r="IL72" i="1"/>
  <c r="IM72" i="1" s="1"/>
  <c r="IN72" i="1"/>
  <c r="IO72" i="1" s="1"/>
  <c r="IH72" i="1"/>
  <c r="II72" i="1" s="1"/>
  <c r="IP72" i="1"/>
  <c r="IQ72" i="1" s="1"/>
  <c r="IR72" i="1"/>
  <c r="IS72" i="1" s="1"/>
  <c r="IT72" i="1"/>
  <c r="IU72" i="1" s="1"/>
  <c r="IV72" i="1"/>
  <c r="IW72" i="1" s="1"/>
  <c r="IX72" i="1"/>
  <c r="IY72" i="1" s="1"/>
  <c r="IZ72" i="1"/>
  <c r="JA72" i="1" s="1"/>
  <c r="JB72" i="1"/>
  <c r="JC72" i="1" s="1"/>
  <c r="JD72" i="1"/>
  <c r="JE72" i="1" s="1"/>
  <c r="JF72" i="1"/>
  <c r="JG72" i="1" s="1"/>
  <c r="GJ75" i="1"/>
  <c r="GK75" i="1" s="1"/>
  <c r="GL75" i="1"/>
  <c r="GM75" i="1" s="1"/>
  <c r="GN75" i="1"/>
  <c r="GO75" i="1" s="1"/>
  <c r="GP75" i="1"/>
  <c r="GQ75" i="1" s="1"/>
  <c r="GR75" i="1"/>
  <c r="GS75" i="1" s="1"/>
  <c r="GT75" i="1"/>
  <c r="GU75" i="1" s="1"/>
  <c r="GV75" i="1"/>
  <c r="GW75" i="1" s="1"/>
  <c r="GX75" i="1"/>
  <c r="GY75" i="1" s="1"/>
  <c r="GZ75" i="1"/>
  <c r="HA75" i="1" s="1"/>
  <c r="HB75" i="1"/>
  <c r="HC75" i="1" s="1"/>
  <c r="HD75" i="1"/>
  <c r="HE75" i="1" s="1"/>
  <c r="HH75" i="1"/>
  <c r="HI75" i="1" s="1"/>
  <c r="HJ75" i="1"/>
  <c r="HK75" i="1" s="1"/>
  <c r="HL75" i="1"/>
  <c r="HM75" i="1" s="1"/>
  <c r="HF75" i="1"/>
  <c r="HG75" i="1" s="1"/>
  <c r="HN75" i="1"/>
  <c r="HO75" i="1" s="1"/>
  <c r="HP75" i="1"/>
  <c r="HQ75" i="1" s="1"/>
  <c r="HR75" i="1"/>
  <c r="HS75" i="1" s="1"/>
  <c r="HT75" i="1"/>
  <c r="HU75" i="1" s="1"/>
  <c r="HV75" i="1"/>
  <c r="HW75" i="1" s="1"/>
  <c r="HX75" i="1"/>
  <c r="HY75" i="1" s="1"/>
  <c r="HZ75" i="1"/>
  <c r="IA75" i="1" s="1"/>
  <c r="IB75" i="1"/>
  <c r="IC75" i="1" s="1"/>
  <c r="ID75" i="1"/>
  <c r="IE75" i="1" s="1"/>
  <c r="IF75" i="1"/>
  <c r="IG75" i="1" s="1"/>
  <c r="IJ75" i="1"/>
  <c r="IK75" i="1" s="1"/>
  <c r="IL75" i="1"/>
  <c r="IM75" i="1" s="1"/>
  <c r="IN75" i="1"/>
  <c r="IO75" i="1" s="1"/>
  <c r="IH75" i="1"/>
  <c r="II75" i="1" s="1"/>
  <c r="IP75" i="1"/>
  <c r="IQ75" i="1" s="1"/>
  <c r="IR75" i="1"/>
  <c r="IS75" i="1" s="1"/>
  <c r="IT75" i="1"/>
  <c r="IU75" i="1" s="1"/>
  <c r="IV75" i="1"/>
  <c r="IW75" i="1" s="1"/>
  <c r="IX75" i="1"/>
  <c r="IY75" i="1" s="1"/>
  <c r="IZ75" i="1"/>
  <c r="JA75" i="1" s="1"/>
  <c r="JB75" i="1"/>
  <c r="JC75" i="1" s="1"/>
  <c r="JD75" i="1"/>
  <c r="JE75" i="1" s="1"/>
  <c r="JF75" i="1"/>
  <c r="JG75" i="1" s="1"/>
  <c r="GJ76" i="1"/>
  <c r="GK76" i="1" s="1"/>
  <c r="GL76" i="1"/>
  <c r="GM76" i="1" s="1"/>
  <c r="GN76" i="1"/>
  <c r="GO76" i="1" s="1"/>
  <c r="GP76" i="1"/>
  <c r="GQ76" i="1" s="1"/>
  <c r="GR76" i="1"/>
  <c r="GS76" i="1" s="1"/>
  <c r="GT76" i="1"/>
  <c r="GU76" i="1" s="1"/>
  <c r="GV76" i="1"/>
  <c r="GW76" i="1" s="1"/>
  <c r="GX76" i="1"/>
  <c r="GY76" i="1" s="1"/>
  <c r="GZ76" i="1"/>
  <c r="HA76" i="1" s="1"/>
  <c r="HB76" i="1"/>
  <c r="HC76" i="1" s="1"/>
  <c r="HD76" i="1"/>
  <c r="HE76" i="1" s="1"/>
  <c r="HH76" i="1"/>
  <c r="HI76" i="1" s="1"/>
  <c r="HJ76" i="1"/>
  <c r="HK76" i="1" s="1"/>
  <c r="HL76" i="1"/>
  <c r="HM76" i="1" s="1"/>
  <c r="HF76" i="1"/>
  <c r="HG76" i="1" s="1"/>
  <c r="HN76" i="1"/>
  <c r="HO76" i="1" s="1"/>
  <c r="HP76" i="1"/>
  <c r="HQ76" i="1" s="1"/>
  <c r="HR76" i="1"/>
  <c r="HS76" i="1" s="1"/>
  <c r="HT76" i="1"/>
  <c r="HU76" i="1" s="1"/>
  <c r="HV76" i="1"/>
  <c r="HW76" i="1" s="1"/>
  <c r="HX76" i="1"/>
  <c r="HY76" i="1" s="1"/>
  <c r="HZ76" i="1"/>
  <c r="IA76" i="1" s="1"/>
  <c r="IB76" i="1"/>
  <c r="IC76" i="1" s="1"/>
  <c r="ID76" i="1"/>
  <c r="IE76" i="1" s="1"/>
  <c r="IF76" i="1"/>
  <c r="IG76" i="1" s="1"/>
  <c r="IJ76" i="1"/>
  <c r="IK76" i="1" s="1"/>
  <c r="IL76" i="1"/>
  <c r="IM76" i="1" s="1"/>
  <c r="IN76" i="1"/>
  <c r="IO76" i="1" s="1"/>
  <c r="IH76" i="1"/>
  <c r="II76" i="1" s="1"/>
  <c r="IP76" i="1"/>
  <c r="IQ76" i="1" s="1"/>
  <c r="IR76" i="1"/>
  <c r="IS76" i="1" s="1"/>
  <c r="IT76" i="1"/>
  <c r="IU76" i="1" s="1"/>
  <c r="IV76" i="1"/>
  <c r="IW76" i="1" s="1"/>
  <c r="IX76" i="1"/>
  <c r="IY76" i="1" s="1"/>
  <c r="IZ76" i="1"/>
  <c r="JA76" i="1" s="1"/>
  <c r="JB76" i="1"/>
  <c r="JC76" i="1" s="1"/>
  <c r="JD76" i="1"/>
  <c r="JE76" i="1" s="1"/>
  <c r="JF76" i="1"/>
  <c r="JG76" i="1" s="1"/>
  <c r="GJ78" i="1"/>
  <c r="GK78" i="1" s="1"/>
  <c r="GL78" i="1"/>
  <c r="GM78" i="1" s="1"/>
  <c r="GN78" i="1"/>
  <c r="GO78" i="1" s="1"/>
  <c r="GP78" i="1"/>
  <c r="GQ78" i="1" s="1"/>
  <c r="GR78" i="1"/>
  <c r="GS78" i="1" s="1"/>
  <c r="GT78" i="1"/>
  <c r="GU78" i="1" s="1"/>
  <c r="GV78" i="1"/>
  <c r="GW78" i="1" s="1"/>
  <c r="GX78" i="1"/>
  <c r="GY78" i="1" s="1"/>
  <c r="GZ78" i="1"/>
  <c r="HA78" i="1" s="1"/>
  <c r="HB78" i="1"/>
  <c r="HC78" i="1" s="1"/>
  <c r="HD78" i="1"/>
  <c r="HE78" i="1" s="1"/>
  <c r="HH78" i="1"/>
  <c r="HI78" i="1" s="1"/>
  <c r="HJ78" i="1"/>
  <c r="HK78" i="1" s="1"/>
  <c r="HL78" i="1"/>
  <c r="HM78" i="1" s="1"/>
  <c r="HF78" i="1"/>
  <c r="HG78" i="1" s="1"/>
  <c r="HN78" i="1"/>
  <c r="HO78" i="1" s="1"/>
  <c r="HP78" i="1"/>
  <c r="HQ78" i="1" s="1"/>
  <c r="HR78" i="1"/>
  <c r="HS78" i="1" s="1"/>
  <c r="HT78" i="1"/>
  <c r="HU78" i="1" s="1"/>
  <c r="HV78" i="1"/>
  <c r="HW78" i="1" s="1"/>
  <c r="HX78" i="1"/>
  <c r="HY78" i="1" s="1"/>
  <c r="HZ78" i="1"/>
  <c r="IA78" i="1" s="1"/>
  <c r="IB78" i="1"/>
  <c r="IC78" i="1" s="1"/>
  <c r="ID78" i="1"/>
  <c r="IE78" i="1" s="1"/>
  <c r="IF78" i="1"/>
  <c r="IG78" i="1" s="1"/>
  <c r="IJ78" i="1"/>
  <c r="IK78" i="1" s="1"/>
  <c r="IL78" i="1"/>
  <c r="IM78" i="1" s="1"/>
  <c r="IN78" i="1"/>
  <c r="IO78" i="1" s="1"/>
  <c r="IH78" i="1"/>
  <c r="II78" i="1" s="1"/>
  <c r="IP78" i="1"/>
  <c r="IQ78" i="1" s="1"/>
  <c r="IR78" i="1"/>
  <c r="IS78" i="1" s="1"/>
  <c r="IT78" i="1"/>
  <c r="IU78" i="1" s="1"/>
  <c r="IV78" i="1"/>
  <c r="IW78" i="1" s="1"/>
  <c r="IX78" i="1"/>
  <c r="IY78" i="1" s="1"/>
  <c r="IZ78" i="1"/>
  <c r="JA78" i="1" s="1"/>
  <c r="JB78" i="1"/>
  <c r="JC78" i="1" s="1"/>
  <c r="JD78" i="1"/>
  <c r="JE78" i="1" s="1"/>
  <c r="JF78" i="1"/>
  <c r="JG78" i="1" s="1"/>
  <c r="GJ79" i="1"/>
  <c r="GK79" i="1" s="1"/>
  <c r="GL79" i="1"/>
  <c r="GM79" i="1" s="1"/>
  <c r="GN79" i="1"/>
  <c r="GO79" i="1" s="1"/>
  <c r="GP79" i="1"/>
  <c r="GQ79" i="1" s="1"/>
  <c r="GR79" i="1"/>
  <c r="GS79" i="1" s="1"/>
  <c r="GT79" i="1"/>
  <c r="GU79" i="1" s="1"/>
  <c r="GV79" i="1"/>
  <c r="GW79" i="1" s="1"/>
  <c r="GX79" i="1"/>
  <c r="GY79" i="1" s="1"/>
  <c r="GZ79" i="1"/>
  <c r="HA79" i="1" s="1"/>
  <c r="HB79" i="1"/>
  <c r="HC79" i="1" s="1"/>
  <c r="HD79" i="1"/>
  <c r="HE79" i="1" s="1"/>
  <c r="HH79" i="1"/>
  <c r="HI79" i="1" s="1"/>
  <c r="HJ79" i="1"/>
  <c r="HK79" i="1" s="1"/>
  <c r="HL79" i="1"/>
  <c r="HM79" i="1" s="1"/>
  <c r="HF79" i="1"/>
  <c r="HG79" i="1" s="1"/>
  <c r="HN79" i="1"/>
  <c r="HO79" i="1" s="1"/>
  <c r="HP79" i="1"/>
  <c r="HQ79" i="1" s="1"/>
  <c r="HR79" i="1"/>
  <c r="HS79" i="1" s="1"/>
  <c r="HT79" i="1"/>
  <c r="HU79" i="1" s="1"/>
  <c r="HV79" i="1"/>
  <c r="HW79" i="1" s="1"/>
  <c r="HX79" i="1"/>
  <c r="HY79" i="1" s="1"/>
  <c r="HZ79" i="1"/>
  <c r="IA79" i="1" s="1"/>
  <c r="IB79" i="1"/>
  <c r="IC79" i="1" s="1"/>
  <c r="ID79" i="1"/>
  <c r="IE79" i="1" s="1"/>
  <c r="IF79" i="1"/>
  <c r="IG79" i="1" s="1"/>
  <c r="IJ79" i="1"/>
  <c r="IK79" i="1" s="1"/>
  <c r="IL79" i="1"/>
  <c r="IM79" i="1" s="1"/>
  <c r="IN79" i="1"/>
  <c r="IO79" i="1" s="1"/>
  <c r="IH79" i="1"/>
  <c r="II79" i="1" s="1"/>
  <c r="IP79" i="1"/>
  <c r="IQ79" i="1" s="1"/>
  <c r="IR79" i="1"/>
  <c r="IS79" i="1" s="1"/>
  <c r="IT79" i="1"/>
  <c r="IU79" i="1" s="1"/>
  <c r="IV79" i="1"/>
  <c r="IW79" i="1" s="1"/>
  <c r="IX79" i="1"/>
  <c r="IY79" i="1" s="1"/>
  <c r="IZ79" i="1"/>
  <c r="JA79" i="1" s="1"/>
  <c r="JB79" i="1"/>
  <c r="JC79" i="1" s="1"/>
  <c r="JD79" i="1"/>
  <c r="JE79" i="1" s="1"/>
  <c r="JF79" i="1"/>
  <c r="JG79" i="1" s="1"/>
  <c r="GJ80" i="1"/>
  <c r="GK80" i="1" s="1"/>
  <c r="GL80" i="1"/>
  <c r="GM80" i="1" s="1"/>
  <c r="GN80" i="1"/>
  <c r="GO80" i="1" s="1"/>
  <c r="GP80" i="1"/>
  <c r="GQ80" i="1" s="1"/>
  <c r="GR80" i="1"/>
  <c r="GS80" i="1" s="1"/>
  <c r="GT80" i="1"/>
  <c r="GU80" i="1" s="1"/>
  <c r="GV80" i="1"/>
  <c r="GW80" i="1" s="1"/>
  <c r="GX80" i="1"/>
  <c r="GY80" i="1" s="1"/>
  <c r="GZ80" i="1"/>
  <c r="HA80" i="1" s="1"/>
  <c r="HB80" i="1"/>
  <c r="HC80" i="1" s="1"/>
  <c r="HD80" i="1"/>
  <c r="HE80" i="1" s="1"/>
  <c r="HH80" i="1"/>
  <c r="HI80" i="1" s="1"/>
  <c r="HJ80" i="1"/>
  <c r="HK80" i="1" s="1"/>
  <c r="HL80" i="1"/>
  <c r="HM80" i="1" s="1"/>
  <c r="HF80" i="1"/>
  <c r="HG80" i="1" s="1"/>
  <c r="HN80" i="1"/>
  <c r="HO80" i="1" s="1"/>
  <c r="HP80" i="1"/>
  <c r="HQ80" i="1" s="1"/>
  <c r="HR80" i="1"/>
  <c r="HS80" i="1" s="1"/>
  <c r="HT80" i="1"/>
  <c r="HU80" i="1" s="1"/>
  <c r="HV80" i="1"/>
  <c r="HW80" i="1" s="1"/>
  <c r="HX80" i="1"/>
  <c r="HY80" i="1" s="1"/>
  <c r="HZ80" i="1"/>
  <c r="IA80" i="1" s="1"/>
  <c r="IB80" i="1"/>
  <c r="IC80" i="1" s="1"/>
  <c r="ID80" i="1"/>
  <c r="IE80" i="1" s="1"/>
  <c r="IF80" i="1"/>
  <c r="IG80" i="1" s="1"/>
  <c r="IJ80" i="1"/>
  <c r="IK80" i="1" s="1"/>
  <c r="IL80" i="1"/>
  <c r="IM80" i="1" s="1"/>
  <c r="IN80" i="1"/>
  <c r="IO80" i="1" s="1"/>
  <c r="IH80" i="1"/>
  <c r="II80" i="1" s="1"/>
  <c r="IP80" i="1"/>
  <c r="IQ80" i="1" s="1"/>
  <c r="IR80" i="1"/>
  <c r="IS80" i="1" s="1"/>
  <c r="IT80" i="1"/>
  <c r="IU80" i="1" s="1"/>
  <c r="IV80" i="1"/>
  <c r="IW80" i="1" s="1"/>
  <c r="IX80" i="1"/>
  <c r="IY80" i="1" s="1"/>
  <c r="IZ80" i="1"/>
  <c r="JA80" i="1" s="1"/>
  <c r="JB80" i="1"/>
  <c r="JC80" i="1" s="1"/>
  <c r="JD80" i="1"/>
  <c r="JE80" i="1" s="1"/>
  <c r="JF80" i="1"/>
  <c r="JG80" i="1" s="1"/>
  <c r="GJ81" i="1"/>
  <c r="GK81" i="1" s="1"/>
  <c r="GL81" i="1"/>
  <c r="GM81" i="1" s="1"/>
  <c r="GN81" i="1"/>
  <c r="GO81" i="1" s="1"/>
  <c r="GP81" i="1"/>
  <c r="GQ81" i="1" s="1"/>
  <c r="GR81" i="1"/>
  <c r="GS81" i="1" s="1"/>
  <c r="GT81" i="1"/>
  <c r="GU81" i="1" s="1"/>
  <c r="GV81" i="1"/>
  <c r="GW81" i="1" s="1"/>
  <c r="GX81" i="1"/>
  <c r="GY81" i="1" s="1"/>
  <c r="GZ81" i="1"/>
  <c r="HA81" i="1" s="1"/>
  <c r="HB81" i="1"/>
  <c r="HC81" i="1" s="1"/>
  <c r="HD81" i="1"/>
  <c r="HE81" i="1" s="1"/>
  <c r="HH81" i="1"/>
  <c r="HI81" i="1" s="1"/>
  <c r="HJ81" i="1"/>
  <c r="HK81" i="1" s="1"/>
  <c r="HL81" i="1"/>
  <c r="HM81" i="1" s="1"/>
  <c r="HF81" i="1"/>
  <c r="HG81" i="1" s="1"/>
  <c r="HN81" i="1"/>
  <c r="HO81" i="1" s="1"/>
  <c r="HP81" i="1"/>
  <c r="HQ81" i="1" s="1"/>
  <c r="HR81" i="1"/>
  <c r="HS81" i="1" s="1"/>
  <c r="HT81" i="1"/>
  <c r="HU81" i="1" s="1"/>
  <c r="HV81" i="1"/>
  <c r="HW81" i="1" s="1"/>
  <c r="HX81" i="1"/>
  <c r="HY81" i="1" s="1"/>
  <c r="HZ81" i="1"/>
  <c r="IA81" i="1" s="1"/>
  <c r="IB81" i="1"/>
  <c r="IC81" i="1" s="1"/>
  <c r="ID81" i="1"/>
  <c r="IE81" i="1" s="1"/>
  <c r="IF81" i="1"/>
  <c r="IG81" i="1" s="1"/>
  <c r="IJ81" i="1"/>
  <c r="IK81" i="1" s="1"/>
  <c r="IL81" i="1"/>
  <c r="IM81" i="1" s="1"/>
  <c r="IN81" i="1"/>
  <c r="IO81" i="1" s="1"/>
  <c r="IH81" i="1"/>
  <c r="II81" i="1" s="1"/>
  <c r="IP81" i="1"/>
  <c r="IQ81" i="1" s="1"/>
  <c r="IR81" i="1"/>
  <c r="IS81" i="1" s="1"/>
  <c r="IT81" i="1"/>
  <c r="IU81" i="1" s="1"/>
  <c r="IV81" i="1"/>
  <c r="IW81" i="1" s="1"/>
  <c r="IX81" i="1"/>
  <c r="IY81" i="1" s="1"/>
  <c r="IZ81" i="1"/>
  <c r="JA81" i="1" s="1"/>
  <c r="JB81" i="1"/>
  <c r="JC81" i="1" s="1"/>
  <c r="JD81" i="1"/>
  <c r="JE81" i="1" s="1"/>
  <c r="JF81" i="1"/>
  <c r="JG81" i="1" s="1"/>
  <c r="GJ82" i="1"/>
  <c r="GK82" i="1" s="1"/>
  <c r="GL82" i="1"/>
  <c r="GM82" i="1" s="1"/>
  <c r="GN82" i="1"/>
  <c r="GO82" i="1" s="1"/>
  <c r="GP82" i="1"/>
  <c r="GQ82" i="1" s="1"/>
  <c r="GR82" i="1"/>
  <c r="GS82" i="1" s="1"/>
  <c r="GT82" i="1"/>
  <c r="GU82" i="1" s="1"/>
  <c r="GV82" i="1"/>
  <c r="GW82" i="1" s="1"/>
  <c r="GX82" i="1"/>
  <c r="GY82" i="1" s="1"/>
  <c r="GZ82" i="1"/>
  <c r="HA82" i="1" s="1"/>
  <c r="HB82" i="1"/>
  <c r="HC82" i="1" s="1"/>
  <c r="HD82" i="1"/>
  <c r="HE82" i="1" s="1"/>
  <c r="HH82" i="1"/>
  <c r="HI82" i="1" s="1"/>
  <c r="HJ82" i="1"/>
  <c r="HK82" i="1" s="1"/>
  <c r="HL82" i="1"/>
  <c r="HM82" i="1" s="1"/>
  <c r="HF82" i="1"/>
  <c r="HG82" i="1" s="1"/>
  <c r="HN82" i="1"/>
  <c r="HO82" i="1" s="1"/>
  <c r="HP82" i="1"/>
  <c r="HQ82" i="1" s="1"/>
  <c r="HR82" i="1"/>
  <c r="HS82" i="1" s="1"/>
  <c r="HT82" i="1"/>
  <c r="HU82" i="1" s="1"/>
  <c r="HV82" i="1"/>
  <c r="HW82" i="1" s="1"/>
  <c r="HX82" i="1"/>
  <c r="HY82" i="1" s="1"/>
  <c r="HZ82" i="1"/>
  <c r="IA82" i="1" s="1"/>
  <c r="IB82" i="1"/>
  <c r="IC82" i="1" s="1"/>
  <c r="ID82" i="1"/>
  <c r="IE82" i="1" s="1"/>
  <c r="IF82" i="1"/>
  <c r="IG82" i="1" s="1"/>
  <c r="IJ82" i="1"/>
  <c r="IK82" i="1" s="1"/>
  <c r="IL82" i="1"/>
  <c r="IM82" i="1" s="1"/>
  <c r="IN82" i="1"/>
  <c r="IO82" i="1" s="1"/>
  <c r="IH82" i="1"/>
  <c r="II82" i="1" s="1"/>
  <c r="IP82" i="1"/>
  <c r="IQ82" i="1" s="1"/>
  <c r="IR82" i="1"/>
  <c r="IS82" i="1" s="1"/>
  <c r="IT82" i="1"/>
  <c r="IU82" i="1" s="1"/>
  <c r="IV82" i="1"/>
  <c r="IW82" i="1" s="1"/>
  <c r="IX82" i="1"/>
  <c r="IY82" i="1" s="1"/>
  <c r="IZ82" i="1"/>
  <c r="JA82" i="1" s="1"/>
  <c r="JB82" i="1"/>
  <c r="JC82" i="1" s="1"/>
  <c r="JD82" i="1"/>
  <c r="JE82" i="1" s="1"/>
  <c r="JF82" i="1"/>
  <c r="JG82" i="1" s="1"/>
  <c r="GJ83" i="1"/>
  <c r="GK83" i="1" s="1"/>
  <c r="GL83" i="1"/>
  <c r="GM83" i="1" s="1"/>
  <c r="GN83" i="1"/>
  <c r="GO83" i="1" s="1"/>
  <c r="GP83" i="1"/>
  <c r="GQ83" i="1" s="1"/>
  <c r="GR83" i="1"/>
  <c r="GS83" i="1" s="1"/>
  <c r="GT83" i="1"/>
  <c r="GU83" i="1" s="1"/>
  <c r="GV83" i="1"/>
  <c r="GW83" i="1" s="1"/>
  <c r="GX83" i="1"/>
  <c r="GY83" i="1" s="1"/>
  <c r="GZ83" i="1"/>
  <c r="HA83" i="1" s="1"/>
  <c r="HB83" i="1"/>
  <c r="HC83" i="1" s="1"/>
  <c r="HD83" i="1"/>
  <c r="HE83" i="1" s="1"/>
  <c r="HH83" i="1"/>
  <c r="HI83" i="1" s="1"/>
  <c r="HJ83" i="1"/>
  <c r="HK83" i="1" s="1"/>
  <c r="HL83" i="1"/>
  <c r="HM83" i="1" s="1"/>
  <c r="HF83" i="1"/>
  <c r="HG83" i="1" s="1"/>
  <c r="HN83" i="1"/>
  <c r="HO83" i="1" s="1"/>
  <c r="HP83" i="1"/>
  <c r="HQ83" i="1" s="1"/>
  <c r="HR83" i="1"/>
  <c r="HS83" i="1" s="1"/>
  <c r="HT83" i="1"/>
  <c r="HU83" i="1" s="1"/>
  <c r="HV83" i="1"/>
  <c r="HW83" i="1" s="1"/>
  <c r="HX83" i="1"/>
  <c r="HY83" i="1" s="1"/>
  <c r="HZ83" i="1"/>
  <c r="IA83" i="1" s="1"/>
  <c r="IB83" i="1"/>
  <c r="IC83" i="1" s="1"/>
  <c r="ID83" i="1"/>
  <c r="IE83" i="1" s="1"/>
  <c r="IF83" i="1"/>
  <c r="IG83" i="1" s="1"/>
  <c r="IJ83" i="1"/>
  <c r="IK83" i="1" s="1"/>
  <c r="IL83" i="1"/>
  <c r="IM83" i="1" s="1"/>
  <c r="IN83" i="1"/>
  <c r="IO83" i="1" s="1"/>
  <c r="IH83" i="1"/>
  <c r="II83" i="1" s="1"/>
  <c r="IP83" i="1"/>
  <c r="IQ83" i="1" s="1"/>
  <c r="IR83" i="1"/>
  <c r="IS83" i="1" s="1"/>
  <c r="IT83" i="1"/>
  <c r="IU83" i="1" s="1"/>
  <c r="IV83" i="1"/>
  <c r="IW83" i="1" s="1"/>
  <c r="IX83" i="1"/>
  <c r="IY83" i="1" s="1"/>
  <c r="IZ83" i="1"/>
  <c r="JA83" i="1" s="1"/>
  <c r="JB83" i="1"/>
  <c r="JC83" i="1" s="1"/>
  <c r="JD83" i="1"/>
  <c r="JE83" i="1" s="1"/>
  <c r="JF83" i="1"/>
  <c r="JG83" i="1" s="1"/>
  <c r="GJ84" i="1"/>
  <c r="GK84" i="1" s="1"/>
  <c r="GL84" i="1"/>
  <c r="GM84" i="1" s="1"/>
  <c r="GN84" i="1"/>
  <c r="GO84" i="1" s="1"/>
  <c r="GP84" i="1"/>
  <c r="GQ84" i="1" s="1"/>
  <c r="GR84" i="1"/>
  <c r="GS84" i="1" s="1"/>
  <c r="GT84" i="1"/>
  <c r="GU84" i="1" s="1"/>
  <c r="GV84" i="1"/>
  <c r="GW84" i="1" s="1"/>
  <c r="GX84" i="1"/>
  <c r="GY84" i="1" s="1"/>
  <c r="GZ84" i="1"/>
  <c r="HA84" i="1" s="1"/>
  <c r="HB84" i="1"/>
  <c r="HC84" i="1" s="1"/>
  <c r="HD84" i="1"/>
  <c r="HE84" i="1" s="1"/>
  <c r="HH84" i="1"/>
  <c r="HI84" i="1" s="1"/>
  <c r="HJ84" i="1"/>
  <c r="HK84" i="1" s="1"/>
  <c r="HL84" i="1"/>
  <c r="HM84" i="1" s="1"/>
  <c r="HF84" i="1"/>
  <c r="HG84" i="1" s="1"/>
  <c r="HN84" i="1"/>
  <c r="HO84" i="1" s="1"/>
  <c r="HP84" i="1"/>
  <c r="HQ84" i="1" s="1"/>
  <c r="HR84" i="1"/>
  <c r="HS84" i="1" s="1"/>
  <c r="HT84" i="1"/>
  <c r="HU84" i="1" s="1"/>
  <c r="HV84" i="1"/>
  <c r="HW84" i="1" s="1"/>
  <c r="HX84" i="1"/>
  <c r="HY84" i="1" s="1"/>
  <c r="HZ84" i="1"/>
  <c r="IA84" i="1" s="1"/>
  <c r="IB84" i="1"/>
  <c r="IC84" i="1" s="1"/>
  <c r="ID84" i="1"/>
  <c r="IE84" i="1" s="1"/>
  <c r="IF84" i="1"/>
  <c r="IG84" i="1" s="1"/>
  <c r="IJ84" i="1"/>
  <c r="IK84" i="1" s="1"/>
  <c r="IL84" i="1"/>
  <c r="IM84" i="1" s="1"/>
  <c r="IN84" i="1"/>
  <c r="IO84" i="1" s="1"/>
  <c r="IH84" i="1"/>
  <c r="II84" i="1" s="1"/>
  <c r="IP84" i="1"/>
  <c r="IQ84" i="1" s="1"/>
  <c r="IR84" i="1"/>
  <c r="IS84" i="1" s="1"/>
  <c r="IT84" i="1"/>
  <c r="IU84" i="1" s="1"/>
  <c r="IV84" i="1"/>
  <c r="IW84" i="1" s="1"/>
  <c r="IX84" i="1"/>
  <c r="IY84" i="1" s="1"/>
  <c r="IZ84" i="1"/>
  <c r="JA84" i="1" s="1"/>
  <c r="JB84" i="1"/>
  <c r="JC84" i="1" s="1"/>
  <c r="JD84" i="1"/>
  <c r="JE84" i="1" s="1"/>
  <c r="JF84" i="1"/>
  <c r="JG84" i="1" s="1"/>
  <c r="GJ85" i="1"/>
  <c r="GK85" i="1" s="1"/>
  <c r="GL85" i="1"/>
  <c r="GM85" i="1" s="1"/>
  <c r="GN85" i="1"/>
  <c r="GO85" i="1" s="1"/>
  <c r="GP85" i="1"/>
  <c r="GQ85" i="1" s="1"/>
  <c r="GR85" i="1"/>
  <c r="GS85" i="1" s="1"/>
  <c r="GT85" i="1"/>
  <c r="GU85" i="1" s="1"/>
  <c r="GV85" i="1"/>
  <c r="GW85" i="1" s="1"/>
  <c r="GX85" i="1"/>
  <c r="GY85" i="1" s="1"/>
  <c r="GZ85" i="1"/>
  <c r="HA85" i="1" s="1"/>
  <c r="HB85" i="1"/>
  <c r="HC85" i="1" s="1"/>
  <c r="HD85" i="1"/>
  <c r="HE85" i="1" s="1"/>
  <c r="HH85" i="1"/>
  <c r="HI85" i="1" s="1"/>
  <c r="HJ85" i="1"/>
  <c r="HK85" i="1" s="1"/>
  <c r="HL85" i="1"/>
  <c r="HM85" i="1" s="1"/>
  <c r="HF85" i="1"/>
  <c r="HG85" i="1" s="1"/>
  <c r="HN85" i="1"/>
  <c r="HO85" i="1" s="1"/>
  <c r="HP85" i="1"/>
  <c r="HQ85" i="1" s="1"/>
  <c r="HR85" i="1"/>
  <c r="HS85" i="1" s="1"/>
  <c r="HT85" i="1"/>
  <c r="HU85" i="1" s="1"/>
  <c r="HV85" i="1"/>
  <c r="HW85" i="1" s="1"/>
  <c r="HX85" i="1"/>
  <c r="HY85" i="1" s="1"/>
  <c r="HZ85" i="1"/>
  <c r="IA85" i="1" s="1"/>
  <c r="IB85" i="1"/>
  <c r="IC85" i="1" s="1"/>
  <c r="ID85" i="1"/>
  <c r="IE85" i="1" s="1"/>
  <c r="IF85" i="1"/>
  <c r="IG85" i="1" s="1"/>
  <c r="IJ85" i="1"/>
  <c r="IK85" i="1" s="1"/>
  <c r="IL85" i="1"/>
  <c r="IM85" i="1" s="1"/>
  <c r="IN85" i="1"/>
  <c r="IO85" i="1" s="1"/>
  <c r="IH85" i="1"/>
  <c r="II85" i="1" s="1"/>
  <c r="IP85" i="1"/>
  <c r="IQ85" i="1" s="1"/>
  <c r="IR85" i="1"/>
  <c r="IS85" i="1" s="1"/>
  <c r="IT85" i="1"/>
  <c r="IU85" i="1" s="1"/>
  <c r="IV85" i="1"/>
  <c r="IW85" i="1" s="1"/>
  <c r="IX85" i="1"/>
  <c r="IY85" i="1" s="1"/>
  <c r="IZ85" i="1"/>
  <c r="JA85" i="1" s="1"/>
  <c r="JB85" i="1"/>
  <c r="JC85" i="1" s="1"/>
  <c r="JD85" i="1"/>
  <c r="JE85" i="1" s="1"/>
  <c r="JF85" i="1"/>
  <c r="JG85" i="1" s="1"/>
  <c r="GJ86" i="1"/>
  <c r="GK86" i="1" s="1"/>
  <c r="GL86" i="1"/>
  <c r="GM86" i="1" s="1"/>
  <c r="GN86" i="1"/>
  <c r="GO86" i="1" s="1"/>
  <c r="GP86" i="1"/>
  <c r="GQ86" i="1" s="1"/>
  <c r="GR86" i="1"/>
  <c r="GS86" i="1" s="1"/>
  <c r="GT86" i="1"/>
  <c r="GU86" i="1" s="1"/>
  <c r="GV86" i="1"/>
  <c r="GW86" i="1" s="1"/>
  <c r="GX86" i="1"/>
  <c r="GY86" i="1" s="1"/>
  <c r="GZ86" i="1"/>
  <c r="HA86" i="1" s="1"/>
  <c r="HB86" i="1"/>
  <c r="HC86" i="1" s="1"/>
  <c r="HD86" i="1"/>
  <c r="HE86" i="1" s="1"/>
  <c r="HH86" i="1"/>
  <c r="HI86" i="1" s="1"/>
  <c r="HJ86" i="1"/>
  <c r="HK86" i="1" s="1"/>
  <c r="HL86" i="1"/>
  <c r="HM86" i="1" s="1"/>
  <c r="HF86" i="1"/>
  <c r="HG86" i="1" s="1"/>
  <c r="HN86" i="1"/>
  <c r="HO86" i="1" s="1"/>
  <c r="HP86" i="1"/>
  <c r="HQ86" i="1" s="1"/>
  <c r="HR86" i="1"/>
  <c r="HS86" i="1" s="1"/>
  <c r="HT86" i="1"/>
  <c r="HU86" i="1" s="1"/>
  <c r="HV86" i="1"/>
  <c r="HW86" i="1" s="1"/>
  <c r="HX86" i="1"/>
  <c r="HY86" i="1" s="1"/>
  <c r="HZ86" i="1"/>
  <c r="IA86" i="1" s="1"/>
  <c r="IB86" i="1"/>
  <c r="IC86" i="1" s="1"/>
  <c r="ID86" i="1"/>
  <c r="IE86" i="1" s="1"/>
  <c r="IF86" i="1"/>
  <c r="IG86" i="1" s="1"/>
  <c r="IL86" i="1"/>
  <c r="IM86" i="1" s="1"/>
  <c r="IN86" i="1"/>
  <c r="IO86" i="1" s="1"/>
  <c r="IH86" i="1"/>
  <c r="II86" i="1" s="1"/>
  <c r="IP86" i="1"/>
  <c r="IQ86" i="1" s="1"/>
  <c r="IR86" i="1"/>
  <c r="IS86" i="1" s="1"/>
  <c r="IT86" i="1"/>
  <c r="IU86" i="1" s="1"/>
  <c r="IV86" i="1"/>
  <c r="IW86" i="1" s="1"/>
  <c r="IX86" i="1"/>
  <c r="IY86" i="1" s="1"/>
  <c r="IZ86" i="1"/>
  <c r="JA86" i="1" s="1"/>
  <c r="JB86" i="1"/>
  <c r="JC86" i="1" s="1"/>
  <c r="JD86" i="1"/>
  <c r="JE86" i="1" s="1"/>
  <c r="JF86" i="1"/>
  <c r="JG86" i="1" s="1"/>
  <c r="GJ87" i="1"/>
  <c r="GK87" i="1" s="1"/>
  <c r="GL87" i="1"/>
  <c r="GM87" i="1" s="1"/>
  <c r="GN87" i="1"/>
  <c r="GO87" i="1" s="1"/>
  <c r="GP87" i="1"/>
  <c r="GQ87" i="1" s="1"/>
  <c r="GR87" i="1"/>
  <c r="GS87" i="1" s="1"/>
  <c r="GT87" i="1"/>
  <c r="GU87" i="1" s="1"/>
  <c r="GV87" i="1"/>
  <c r="GW87" i="1" s="1"/>
  <c r="GX87" i="1"/>
  <c r="GY87" i="1" s="1"/>
  <c r="GZ87" i="1"/>
  <c r="HA87" i="1" s="1"/>
  <c r="HB87" i="1"/>
  <c r="HC87" i="1" s="1"/>
  <c r="HD87" i="1"/>
  <c r="HE87" i="1" s="1"/>
  <c r="HH87" i="1"/>
  <c r="HI87" i="1" s="1"/>
  <c r="HJ87" i="1"/>
  <c r="HK87" i="1" s="1"/>
  <c r="HL87" i="1"/>
  <c r="HM87" i="1" s="1"/>
  <c r="HF87" i="1"/>
  <c r="HG87" i="1" s="1"/>
  <c r="HN87" i="1"/>
  <c r="HO87" i="1" s="1"/>
  <c r="HP87" i="1"/>
  <c r="HQ87" i="1" s="1"/>
  <c r="HR87" i="1"/>
  <c r="HS87" i="1" s="1"/>
  <c r="HT87" i="1"/>
  <c r="HU87" i="1" s="1"/>
  <c r="HV87" i="1"/>
  <c r="HW87" i="1" s="1"/>
  <c r="HX87" i="1"/>
  <c r="HY87" i="1" s="1"/>
  <c r="HZ87" i="1"/>
  <c r="IA87" i="1" s="1"/>
  <c r="IB87" i="1"/>
  <c r="IC87" i="1" s="1"/>
  <c r="ID87" i="1"/>
  <c r="IE87" i="1" s="1"/>
  <c r="IF87" i="1"/>
  <c r="IG87" i="1" s="1"/>
  <c r="IJ87" i="1"/>
  <c r="IK87" i="1" s="1"/>
  <c r="IL87" i="1"/>
  <c r="IM87" i="1" s="1"/>
  <c r="IN87" i="1"/>
  <c r="IO87" i="1" s="1"/>
  <c r="IH87" i="1"/>
  <c r="II87" i="1" s="1"/>
  <c r="IP87" i="1"/>
  <c r="IQ87" i="1" s="1"/>
  <c r="IR87" i="1"/>
  <c r="IS87" i="1" s="1"/>
  <c r="IT87" i="1"/>
  <c r="IU87" i="1" s="1"/>
  <c r="IV87" i="1"/>
  <c r="IW87" i="1" s="1"/>
  <c r="IX87" i="1"/>
  <c r="IY87" i="1" s="1"/>
  <c r="IZ87" i="1"/>
  <c r="JA87" i="1" s="1"/>
  <c r="JB87" i="1"/>
  <c r="JC87" i="1" s="1"/>
  <c r="JD87" i="1"/>
  <c r="JE87" i="1" s="1"/>
  <c r="JF87" i="1"/>
  <c r="JG87" i="1" s="1"/>
  <c r="GJ88" i="1"/>
  <c r="GK88" i="1" s="1"/>
  <c r="GL88" i="1"/>
  <c r="GM88" i="1" s="1"/>
  <c r="GN88" i="1"/>
  <c r="GO88" i="1" s="1"/>
  <c r="GP88" i="1"/>
  <c r="GQ88" i="1" s="1"/>
  <c r="GR88" i="1"/>
  <c r="GS88" i="1" s="1"/>
  <c r="GT88" i="1"/>
  <c r="GU88" i="1" s="1"/>
  <c r="GV88" i="1"/>
  <c r="GW88" i="1" s="1"/>
  <c r="GX88" i="1"/>
  <c r="GY88" i="1" s="1"/>
  <c r="GZ88" i="1"/>
  <c r="HA88" i="1" s="1"/>
  <c r="HB88" i="1"/>
  <c r="HC88" i="1" s="1"/>
  <c r="HD88" i="1"/>
  <c r="HE88" i="1" s="1"/>
  <c r="HH88" i="1"/>
  <c r="HI88" i="1" s="1"/>
  <c r="HJ88" i="1"/>
  <c r="HK88" i="1" s="1"/>
  <c r="HL88" i="1"/>
  <c r="HM88" i="1" s="1"/>
  <c r="HF88" i="1"/>
  <c r="HG88" i="1" s="1"/>
  <c r="HN88" i="1"/>
  <c r="HO88" i="1" s="1"/>
  <c r="HP88" i="1"/>
  <c r="HQ88" i="1" s="1"/>
  <c r="HR88" i="1"/>
  <c r="HS88" i="1" s="1"/>
  <c r="HT88" i="1"/>
  <c r="HU88" i="1" s="1"/>
  <c r="HV88" i="1"/>
  <c r="HW88" i="1" s="1"/>
  <c r="HX88" i="1"/>
  <c r="HY88" i="1" s="1"/>
  <c r="HZ88" i="1"/>
  <c r="IA88" i="1" s="1"/>
  <c r="IB88" i="1"/>
  <c r="IC88" i="1" s="1"/>
  <c r="ID88" i="1"/>
  <c r="IE88" i="1" s="1"/>
  <c r="IF88" i="1"/>
  <c r="IG88" i="1" s="1"/>
  <c r="IJ88" i="1"/>
  <c r="IK88" i="1" s="1"/>
  <c r="IL88" i="1"/>
  <c r="IM88" i="1" s="1"/>
  <c r="IN88" i="1"/>
  <c r="IO88" i="1" s="1"/>
  <c r="IH88" i="1"/>
  <c r="II88" i="1" s="1"/>
  <c r="IP88" i="1"/>
  <c r="IQ88" i="1" s="1"/>
  <c r="IR88" i="1"/>
  <c r="IS88" i="1" s="1"/>
  <c r="IT88" i="1"/>
  <c r="IU88" i="1" s="1"/>
  <c r="IV88" i="1"/>
  <c r="IW88" i="1" s="1"/>
  <c r="IX88" i="1"/>
  <c r="IY88" i="1" s="1"/>
  <c r="IZ88" i="1"/>
  <c r="JA88" i="1" s="1"/>
  <c r="JB88" i="1"/>
  <c r="JC88" i="1" s="1"/>
  <c r="JD88" i="1"/>
  <c r="JE88" i="1" s="1"/>
  <c r="JF88" i="1"/>
  <c r="JG88" i="1" s="1"/>
  <c r="GJ89" i="1"/>
  <c r="GK89" i="1" s="1"/>
  <c r="GL89" i="1"/>
  <c r="GM89" i="1" s="1"/>
  <c r="GN89" i="1"/>
  <c r="GO89" i="1" s="1"/>
  <c r="GP89" i="1"/>
  <c r="GQ89" i="1" s="1"/>
  <c r="GR89" i="1"/>
  <c r="GS89" i="1" s="1"/>
  <c r="GT89" i="1"/>
  <c r="GU89" i="1" s="1"/>
  <c r="GV89" i="1"/>
  <c r="GW89" i="1" s="1"/>
  <c r="GX89" i="1"/>
  <c r="GY89" i="1" s="1"/>
  <c r="GZ89" i="1"/>
  <c r="HA89" i="1" s="1"/>
  <c r="HB89" i="1"/>
  <c r="HC89" i="1" s="1"/>
  <c r="HD89" i="1"/>
  <c r="HE89" i="1" s="1"/>
  <c r="HH89" i="1"/>
  <c r="HI89" i="1" s="1"/>
  <c r="HJ89" i="1"/>
  <c r="HK89" i="1" s="1"/>
  <c r="HL89" i="1"/>
  <c r="HM89" i="1" s="1"/>
  <c r="HF89" i="1"/>
  <c r="HG89" i="1" s="1"/>
  <c r="HN89" i="1"/>
  <c r="HO89" i="1" s="1"/>
  <c r="HP89" i="1"/>
  <c r="HQ89" i="1" s="1"/>
  <c r="HR89" i="1"/>
  <c r="HS89" i="1" s="1"/>
  <c r="HT89" i="1"/>
  <c r="HU89" i="1" s="1"/>
  <c r="HV89" i="1"/>
  <c r="HW89" i="1" s="1"/>
  <c r="HX89" i="1"/>
  <c r="HY89" i="1" s="1"/>
  <c r="HZ89" i="1"/>
  <c r="IA89" i="1" s="1"/>
  <c r="IB89" i="1"/>
  <c r="IC89" i="1" s="1"/>
  <c r="ID89" i="1"/>
  <c r="IE89" i="1" s="1"/>
  <c r="IF89" i="1"/>
  <c r="IG89" i="1" s="1"/>
  <c r="IJ89" i="1"/>
  <c r="IK89" i="1" s="1"/>
  <c r="IL89" i="1"/>
  <c r="IM89" i="1" s="1"/>
  <c r="IN89" i="1"/>
  <c r="IO89" i="1" s="1"/>
  <c r="IH89" i="1"/>
  <c r="II89" i="1" s="1"/>
  <c r="IP89" i="1"/>
  <c r="IQ89" i="1" s="1"/>
  <c r="IR89" i="1"/>
  <c r="IS89" i="1" s="1"/>
  <c r="IT89" i="1"/>
  <c r="IU89" i="1" s="1"/>
  <c r="IV89" i="1"/>
  <c r="IW89" i="1" s="1"/>
  <c r="IX89" i="1"/>
  <c r="IY89" i="1" s="1"/>
  <c r="IZ89" i="1"/>
  <c r="JA89" i="1" s="1"/>
  <c r="JB89" i="1"/>
  <c r="JC89" i="1" s="1"/>
  <c r="JD89" i="1"/>
  <c r="JE89" i="1" s="1"/>
  <c r="JF89" i="1"/>
  <c r="JG89" i="1" s="1"/>
  <c r="GJ90" i="1"/>
  <c r="GK90" i="1" s="1"/>
  <c r="GL90" i="1"/>
  <c r="GM90" i="1" s="1"/>
  <c r="GN90" i="1"/>
  <c r="GO90" i="1" s="1"/>
  <c r="GP90" i="1"/>
  <c r="GQ90" i="1" s="1"/>
  <c r="GR90" i="1"/>
  <c r="GS90" i="1" s="1"/>
  <c r="GT90" i="1"/>
  <c r="GU90" i="1" s="1"/>
  <c r="GV90" i="1"/>
  <c r="GW90" i="1" s="1"/>
  <c r="GX90" i="1"/>
  <c r="GY90" i="1" s="1"/>
  <c r="GZ90" i="1"/>
  <c r="HA90" i="1" s="1"/>
  <c r="HB90" i="1"/>
  <c r="HC90" i="1" s="1"/>
  <c r="HD90" i="1"/>
  <c r="HE90" i="1" s="1"/>
  <c r="HL90" i="1"/>
  <c r="HM90" i="1" s="1"/>
  <c r="HF90" i="1"/>
  <c r="HG90" i="1" s="1"/>
  <c r="HN90" i="1"/>
  <c r="HO90" i="1" s="1"/>
  <c r="HP90" i="1"/>
  <c r="HQ90" i="1" s="1"/>
  <c r="HR90" i="1"/>
  <c r="HS90" i="1" s="1"/>
  <c r="HV90" i="1"/>
  <c r="HW90" i="1" s="1"/>
  <c r="HX90" i="1"/>
  <c r="HY90" i="1" s="1"/>
  <c r="HZ90" i="1"/>
  <c r="IA90" i="1" s="1"/>
  <c r="IB90" i="1"/>
  <c r="IC90" i="1" s="1"/>
  <c r="ID90" i="1"/>
  <c r="IE90" i="1" s="1"/>
  <c r="IF90" i="1"/>
  <c r="IG90" i="1" s="1"/>
  <c r="IL90" i="1"/>
  <c r="IM90" i="1" s="1"/>
  <c r="IN90" i="1"/>
  <c r="IO90" i="1" s="1"/>
  <c r="IH90" i="1"/>
  <c r="II90" i="1" s="1"/>
  <c r="IP90" i="1"/>
  <c r="IQ90" i="1" s="1"/>
  <c r="IR90" i="1"/>
  <c r="IS90" i="1" s="1"/>
  <c r="IT90" i="1"/>
  <c r="IU90" i="1" s="1"/>
  <c r="IV90" i="1"/>
  <c r="IW90" i="1" s="1"/>
  <c r="IX90" i="1"/>
  <c r="IY90" i="1" s="1"/>
  <c r="IZ90" i="1"/>
  <c r="JA90" i="1" s="1"/>
  <c r="JB90" i="1"/>
  <c r="JC90" i="1" s="1"/>
  <c r="JD90" i="1"/>
  <c r="JE90" i="1" s="1"/>
  <c r="GJ91" i="1"/>
  <c r="GK91" i="1" s="1"/>
  <c r="GL91" i="1"/>
  <c r="GM91" i="1" s="1"/>
  <c r="GN91" i="1"/>
  <c r="GO91" i="1" s="1"/>
  <c r="GP91" i="1"/>
  <c r="GQ91" i="1" s="1"/>
  <c r="GR91" i="1"/>
  <c r="GS91" i="1" s="1"/>
  <c r="GT91" i="1"/>
  <c r="GU91" i="1" s="1"/>
  <c r="GV91" i="1"/>
  <c r="GW91" i="1" s="1"/>
  <c r="GX91" i="1"/>
  <c r="GY91" i="1" s="1"/>
  <c r="GZ91" i="1"/>
  <c r="HA91" i="1" s="1"/>
  <c r="HB91" i="1"/>
  <c r="HC91" i="1" s="1"/>
  <c r="HD91" i="1"/>
  <c r="HE91" i="1" s="1"/>
  <c r="HH91" i="1"/>
  <c r="HI91" i="1" s="1"/>
  <c r="HJ91" i="1"/>
  <c r="HK91" i="1" s="1"/>
  <c r="HL91" i="1"/>
  <c r="HM91" i="1" s="1"/>
  <c r="HF91" i="1"/>
  <c r="HG91" i="1" s="1"/>
  <c r="HN91" i="1"/>
  <c r="HO91" i="1" s="1"/>
  <c r="HP91" i="1"/>
  <c r="HQ91" i="1" s="1"/>
  <c r="HR91" i="1"/>
  <c r="HS91" i="1" s="1"/>
  <c r="HT91" i="1"/>
  <c r="HU91" i="1" s="1"/>
  <c r="HV91" i="1"/>
  <c r="HW91" i="1" s="1"/>
  <c r="HX91" i="1"/>
  <c r="HY91" i="1" s="1"/>
  <c r="HZ91" i="1"/>
  <c r="IA91" i="1" s="1"/>
  <c r="IB91" i="1"/>
  <c r="IC91" i="1" s="1"/>
  <c r="ID91" i="1"/>
  <c r="IE91" i="1" s="1"/>
  <c r="IF91" i="1"/>
  <c r="IG91" i="1" s="1"/>
  <c r="IJ91" i="1"/>
  <c r="IK91" i="1" s="1"/>
  <c r="IL91" i="1"/>
  <c r="IM91" i="1" s="1"/>
  <c r="IN91" i="1"/>
  <c r="IO91" i="1" s="1"/>
  <c r="IH91" i="1"/>
  <c r="II91" i="1" s="1"/>
  <c r="IP91" i="1"/>
  <c r="IQ91" i="1" s="1"/>
  <c r="IR91" i="1"/>
  <c r="IS91" i="1" s="1"/>
  <c r="IT91" i="1"/>
  <c r="IU91" i="1" s="1"/>
  <c r="IV91" i="1"/>
  <c r="IW91" i="1" s="1"/>
  <c r="IX91" i="1"/>
  <c r="IY91" i="1" s="1"/>
  <c r="IZ91" i="1"/>
  <c r="JA91" i="1" s="1"/>
  <c r="JB91" i="1"/>
  <c r="JC91" i="1" s="1"/>
  <c r="JD91" i="1"/>
  <c r="JE91" i="1" s="1"/>
  <c r="JF91" i="1"/>
  <c r="JG91" i="1" s="1"/>
  <c r="GJ92" i="1"/>
  <c r="GK92" i="1" s="1"/>
  <c r="GL92" i="1"/>
  <c r="GM92" i="1" s="1"/>
  <c r="GN92" i="1"/>
  <c r="GO92" i="1" s="1"/>
  <c r="GP92" i="1"/>
  <c r="GQ92" i="1" s="1"/>
  <c r="GR92" i="1"/>
  <c r="GS92" i="1" s="1"/>
  <c r="GT92" i="1"/>
  <c r="GU92" i="1" s="1"/>
  <c r="GV92" i="1"/>
  <c r="GW92" i="1" s="1"/>
  <c r="GX92" i="1"/>
  <c r="GY92" i="1" s="1"/>
  <c r="GZ92" i="1"/>
  <c r="HA92" i="1" s="1"/>
  <c r="HB92" i="1"/>
  <c r="HC92" i="1" s="1"/>
  <c r="HD92" i="1"/>
  <c r="HE92" i="1" s="1"/>
  <c r="HH92" i="1"/>
  <c r="HI92" i="1" s="1"/>
  <c r="HJ92" i="1"/>
  <c r="HK92" i="1" s="1"/>
  <c r="HL92" i="1"/>
  <c r="HM92" i="1" s="1"/>
  <c r="HF92" i="1"/>
  <c r="HG92" i="1" s="1"/>
  <c r="HN92" i="1"/>
  <c r="HO92" i="1" s="1"/>
  <c r="HP92" i="1"/>
  <c r="HQ92" i="1" s="1"/>
  <c r="HR92" i="1"/>
  <c r="HS92" i="1" s="1"/>
  <c r="HT92" i="1"/>
  <c r="HU92" i="1" s="1"/>
  <c r="HV92" i="1"/>
  <c r="HW92" i="1" s="1"/>
  <c r="HX92" i="1"/>
  <c r="HY92" i="1" s="1"/>
  <c r="HZ92" i="1"/>
  <c r="IA92" i="1" s="1"/>
  <c r="IB92" i="1"/>
  <c r="IC92" i="1" s="1"/>
  <c r="ID92" i="1"/>
  <c r="IE92" i="1" s="1"/>
  <c r="IF92" i="1"/>
  <c r="IG92" i="1" s="1"/>
  <c r="IJ92" i="1"/>
  <c r="IK92" i="1" s="1"/>
  <c r="IL92" i="1"/>
  <c r="IM92" i="1" s="1"/>
  <c r="IN92" i="1"/>
  <c r="IO92" i="1" s="1"/>
  <c r="IH92" i="1"/>
  <c r="II92" i="1" s="1"/>
  <c r="IP92" i="1"/>
  <c r="IQ92" i="1" s="1"/>
  <c r="IR92" i="1"/>
  <c r="IS92" i="1" s="1"/>
  <c r="IT92" i="1"/>
  <c r="IU92" i="1" s="1"/>
  <c r="IV92" i="1"/>
  <c r="IW92" i="1" s="1"/>
  <c r="IX92" i="1"/>
  <c r="IY92" i="1" s="1"/>
  <c r="IZ92" i="1"/>
  <c r="JA92" i="1" s="1"/>
  <c r="JB92" i="1"/>
  <c r="JC92" i="1" s="1"/>
  <c r="JD92" i="1"/>
  <c r="JE92" i="1" s="1"/>
  <c r="JF92" i="1"/>
  <c r="JG92" i="1" s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AM95" i="1"/>
  <c r="AN95" i="1"/>
  <c r="AO95" i="1"/>
  <c r="AQ95" i="1"/>
  <c r="AR95" i="1"/>
  <c r="AS95" i="1"/>
  <c r="AT95" i="1"/>
  <c r="AU95" i="1"/>
  <c r="AW95" i="1"/>
  <c r="AX95" i="1"/>
  <c r="AY95" i="1"/>
  <c r="AZ95" i="1"/>
  <c r="BA95" i="1"/>
  <c r="BB95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M96" i="1"/>
  <c r="AN96" i="1"/>
  <c r="AO96" i="1"/>
  <c r="AQ96" i="1"/>
  <c r="AR96" i="1"/>
  <c r="AS96" i="1"/>
  <c r="AT96" i="1"/>
  <c r="AU96" i="1"/>
  <c r="AW96" i="1"/>
  <c r="AX96" i="1"/>
  <c r="AY96" i="1"/>
  <c r="AZ96" i="1"/>
  <c r="BA96" i="1"/>
  <c r="BB96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M97" i="1"/>
  <c r="AN97" i="1"/>
  <c r="AO97" i="1"/>
  <c r="AQ97" i="1"/>
  <c r="AR97" i="1"/>
  <c r="AS97" i="1"/>
  <c r="AT97" i="1"/>
  <c r="AU97" i="1"/>
  <c r="AW97" i="1"/>
  <c r="AX97" i="1"/>
  <c r="AY97" i="1"/>
  <c r="AZ97" i="1"/>
  <c r="BA97" i="1"/>
  <c r="BB97" i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M98" i="1"/>
  <c r="AN98" i="1"/>
  <c r="AO98" i="1"/>
  <c r="AQ98" i="1"/>
  <c r="AR98" i="1"/>
  <c r="AS98" i="1"/>
  <c r="AT98" i="1"/>
  <c r="AU98" i="1"/>
  <c r="AW98" i="1"/>
  <c r="AX98" i="1"/>
  <c r="AY98" i="1"/>
  <c r="AZ98" i="1"/>
  <c r="BA98" i="1"/>
  <c r="BB98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M99" i="1"/>
  <c r="AN99" i="1"/>
  <c r="AO99" i="1"/>
  <c r="AQ99" i="1"/>
  <c r="AR99" i="1"/>
  <c r="AS99" i="1"/>
  <c r="AT99" i="1"/>
  <c r="AU99" i="1"/>
  <c r="AW99" i="1"/>
  <c r="AX99" i="1"/>
  <c r="AY99" i="1"/>
  <c r="AZ99" i="1"/>
  <c r="BA99" i="1"/>
  <c r="BB99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M100" i="1"/>
  <c r="AN100" i="1"/>
  <c r="AO100" i="1"/>
  <c r="AQ100" i="1"/>
  <c r="AR100" i="1"/>
  <c r="AS100" i="1"/>
  <c r="AT100" i="1"/>
  <c r="AU100" i="1"/>
  <c r="AW100" i="1"/>
  <c r="AX100" i="1"/>
  <c r="AY100" i="1"/>
  <c r="AZ100" i="1"/>
  <c r="BA100" i="1"/>
  <c r="BB100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M101" i="1"/>
  <c r="AN101" i="1"/>
  <c r="AO101" i="1"/>
  <c r="AQ101" i="1"/>
  <c r="AR101" i="1"/>
  <c r="AS101" i="1"/>
  <c r="AT101" i="1"/>
  <c r="AU101" i="1"/>
  <c r="AV101" i="1"/>
  <c r="AW101" i="1"/>
  <c r="AX101" i="1"/>
  <c r="AY101" i="1"/>
  <c r="AZ101" i="1"/>
  <c r="BA101" i="1"/>
  <c r="BB101" i="1"/>
  <c r="BC95" i="1"/>
  <c r="BD95" i="1"/>
  <c r="BE95" i="1"/>
  <c r="BG95" i="1"/>
  <c r="BH95" i="1"/>
  <c r="BI95" i="1"/>
  <c r="BK95" i="1"/>
  <c r="BL95" i="1"/>
  <c r="BM95" i="1"/>
  <c r="BN95" i="1"/>
  <c r="BO95" i="1"/>
  <c r="BP95" i="1"/>
  <c r="BQ95" i="1"/>
  <c r="BR95" i="1"/>
  <c r="BS95" i="1"/>
  <c r="BT95" i="1"/>
  <c r="BW95" i="1"/>
  <c r="BX95" i="1"/>
  <c r="BY95" i="1"/>
  <c r="CA95" i="1"/>
  <c r="CC95" i="1"/>
  <c r="CD95" i="1"/>
  <c r="CE95" i="1"/>
  <c r="CF95" i="1"/>
  <c r="CG95" i="1"/>
  <c r="CI95" i="1"/>
  <c r="CJ95" i="1"/>
  <c r="CK95" i="1"/>
  <c r="CL95" i="1"/>
  <c r="CM95" i="1"/>
  <c r="CN95" i="1"/>
  <c r="CO95" i="1"/>
  <c r="CP95" i="1"/>
  <c r="CQ95" i="1"/>
  <c r="CR95" i="1"/>
  <c r="CS95" i="1"/>
  <c r="CT95" i="1"/>
  <c r="CU95" i="1"/>
  <c r="CV95" i="1"/>
  <c r="CW95" i="1"/>
  <c r="CX95" i="1"/>
  <c r="CY95" i="1"/>
  <c r="DA95" i="1"/>
  <c r="DB95" i="1"/>
  <c r="DC95" i="1"/>
  <c r="DD95" i="1"/>
  <c r="DE95" i="1"/>
  <c r="DG95" i="1"/>
  <c r="DH95" i="1"/>
  <c r="DI95" i="1"/>
  <c r="DJ95" i="1"/>
  <c r="DK95" i="1"/>
  <c r="DL95" i="1"/>
  <c r="DM95" i="1"/>
  <c r="DN95" i="1"/>
  <c r="DO95" i="1"/>
  <c r="DP95" i="1"/>
  <c r="DQ95" i="1"/>
  <c r="DS95" i="1"/>
  <c r="DT95" i="1"/>
  <c r="DU95" i="1"/>
  <c r="DV95" i="1"/>
  <c r="DW95" i="1"/>
  <c r="DY95" i="1"/>
  <c r="DZ95" i="1"/>
  <c r="EA95" i="1"/>
  <c r="EB95" i="1"/>
  <c r="EC95" i="1"/>
  <c r="EE95" i="1"/>
  <c r="EF95" i="1"/>
  <c r="EG95" i="1"/>
  <c r="EH95" i="1"/>
  <c r="EI95" i="1"/>
  <c r="EJ95" i="1"/>
  <c r="EK95" i="1"/>
  <c r="EL95" i="1"/>
  <c r="EM95" i="1"/>
  <c r="EN95" i="1"/>
  <c r="EO95" i="1"/>
  <c r="EP95" i="1"/>
  <c r="EQ95" i="1"/>
  <c r="ER95" i="1"/>
  <c r="ES95" i="1"/>
  <c r="ET95" i="1"/>
  <c r="EU95" i="1"/>
  <c r="EV95" i="1"/>
  <c r="EW95" i="1"/>
  <c r="EX95" i="1"/>
  <c r="EY95" i="1"/>
  <c r="EZ95" i="1"/>
  <c r="FA95" i="1"/>
  <c r="FB95" i="1"/>
  <c r="FC95" i="1"/>
  <c r="FD95" i="1"/>
  <c r="FE95" i="1"/>
  <c r="FF95" i="1"/>
  <c r="FG95" i="1"/>
  <c r="FH95" i="1"/>
  <c r="FI95" i="1"/>
  <c r="FJ95" i="1"/>
  <c r="FK95" i="1"/>
  <c r="FL95" i="1"/>
  <c r="FM95" i="1"/>
  <c r="FO95" i="1"/>
  <c r="FP95" i="1"/>
  <c r="FW95" i="1"/>
  <c r="FX95" i="1"/>
  <c r="FY95" i="1"/>
  <c r="FZ95" i="1"/>
  <c r="GA95" i="1"/>
  <c r="GB95" i="1"/>
  <c r="GC95" i="1"/>
  <c r="GD95" i="1"/>
  <c r="GE95" i="1"/>
  <c r="GG95" i="1"/>
  <c r="GH95" i="1"/>
  <c r="BC96" i="1"/>
  <c r="BD96" i="1"/>
  <c r="BE96" i="1"/>
  <c r="BG96" i="1"/>
  <c r="BH96" i="1"/>
  <c r="BI96" i="1"/>
  <c r="BK96" i="1"/>
  <c r="BL96" i="1"/>
  <c r="BM96" i="1"/>
  <c r="BN96" i="1"/>
  <c r="BO96" i="1"/>
  <c r="BP96" i="1"/>
  <c r="BQ96" i="1"/>
  <c r="BR96" i="1"/>
  <c r="BS96" i="1"/>
  <c r="BT96" i="1"/>
  <c r="BU96" i="1"/>
  <c r="BW96" i="1"/>
  <c r="BX96" i="1"/>
  <c r="BY96" i="1"/>
  <c r="CA96" i="1"/>
  <c r="CC96" i="1"/>
  <c r="CD96" i="1"/>
  <c r="CE96" i="1"/>
  <c r="CF96" i="1"/>
  <c r="CG96" i="1"/>
  <c r="CI96" i="1"/>
  <c r="CJ96" i="1"/>
  <c r="CK96" i="1"/>
  <c r="CL96" i="1"/>
  <c r="CM96" i="1"/>
  <c r="CN96" i="1"/>
  <c r="CO96" i="1"/>
  <c r="CP96" i="1"/>
  <c r="CQ96" i="1"/>
  <c r="CR96" i="1"/>
  <c r="CS96" i="1"/>
  <c r="CT96" i="1"/>
  <c r="CU96" i="1"/>
  <c r="CV96" i="1"/>
  <c r="CW96" i="1"/>
  <c r="CX96" i="1"/>
  <c r="CY96" i="1"/>
  <c r="DA96" i="1"/>
  <c r="DB96" i="1"/>
  <c r="DC96" i="1"/>
  <c r="DD96" i="1"/>
  <c r="DE96" i="1"/>
  <c r="DG96" i="1"/>
  <c r="DH96" i="1"/>
  <c r="DI96" i="1"/>
  <c r="DJ96" i="1"/>
  <c r="DK96" i="1"/>
  <c r="DL96" i="1"/>
  <c r="DM96" i="1"/>
  <c r="DN96" i="1"/>
  <c r="DO96" i="1"/>
  <c r="DP96" i="1"/>
  <c r="DQ96" i="1"/>
  <c r="DS96" i="1"/>
  <c r="DT96" i="1"/>
  <c r="DU96" i="1"/>
  <c r="DV96" i="1"/>
  <c r="DW96" i="1"/>
  <c r="DY96" i="1"/>
  <c r="DZ96" i="1"/>
  <c r="EA96" i="1"/>
  <c r="EB96" i="1"/>
  <c r="EC96" i="1"/>
  <c r="EE96" i="1"/>
  <c r="EF96" i="1"/>
  <c r="EG96" i="1"/>
  <c r="EH96" i="1"/>
  <c r="EI96" i="1"/>
  <c r="EJ96" i="1"/>
  <c r="EK96" i="1"/>
  <c r="EL96" i="1"/>
  <c r="EM96" i="1"/>
  <c r="EN96" i="1"/>
  <c r="EO96" i="1"/>
  <c r="EP96" i="1"/>
  <c r="EQ96" i="1"/>
  <c r="ER96" i="1"/>
  <c r="ES96" i="1"/>
  <c r="ET96" i="1"/>
  <c r="EU96" i="1"/>
  <c r="EV96" i="1"/>
  <c r="EW96" i="1"/>
  <c r="EX96" i="1"/>
  <c r="EY96" i="1"/>
  <c r="EZ96" i="1"/>
  <c r="FA96" i="1"/>
  <c r="FB96" i="1"/>
  <c r="FC96" i="1"/>
  <c r="FD96" i="1"/>
  <c r="FE96" i="1"/>
  <c r="FF96" i="1"/>
  <c r="FG96" i="1"/>
  <c r="FH96" i="1"/>
  <c r="FI96" i="1"/>
  <c r="FJ96" i="1"/>
  <c r="FK96" i="1"/>
  <c r="FL96" i="1"/>
  <c r="FM96" i="1"/>
  <c r="FO96" i="1"/>
  <c r="FP96" i="1"/>
  <c r="FW96" i="1"/>
  <c r="FX96" i="1"/>
  <c r="FY96" i="1"/>
  <c r="FZ96" i="1"/>
  <c r="GA96" i="1"/>
  <c r="GB96" i="1"/>
  <c r="GC96" i="1"/>
  <c r="GD96" i="1"/>
  <c r="GE96" i="1"/>
  <c r="GG96" i="1"/>
  <c r="GH96" i="1"/>
  <c r="BC97" i="1"/>
  <c r="BD97" i="1"/>
  <c r="BE97" i="1"/>
  <c r="BG97" i="1"/>
  <c r="BH97" i="1"/>
  <c r="BI97" i="1"/>
  <c r="BK97" i="1"/>
  <c r="BL97" i="1"/>
  <c r="BM97" i="1"/>
  <c r="BN97" i="1"/>
  <c r="BO97" i="1"/>
  <c r="BP97" i="1"/>
  <c r="BQ97" i="1"/>
  <c r="BR97" i="1"/>
  <c r="BS97" i="1"/>
  <c r="BT97" i="1"/>
  <c r="BU97" i="1"/>
  <c r="BW97" i="1"/>
  <c r="BX97" i="1"/>
  <c r="BY97" i="1"/>
  <c r="CA97" i="1"/>
  <c r="CC97" i="1"/>
  <c r="CD97" i="1"/>
  <c r="CE97" i="1"/>
  <c r="CF97" i="1"/>
  <c r="CG97" i="1"/>
  <c r="CI97" i="1"/>
  <c r="CJ97" i="1"/>
  <c r="CK97" i="1"/>
  <c r="CL97" i="1"/>
  <c r="CM97" i="1"/>
  <c r="CN97" i="1"/>
  <c r="CO97" i="1"/>
  <c r="CP97" i="1"/>
  <c r="CQ97" i="1"/>
  <c r="CR97" i="1"/>
  <c r="CS97" i="1"/>
  <c r="CT97" i="1"/>
  <c r="CU97" i="1"/>
  <c r="CV97" i="1"/>
  <c r="CW97" i="1"/>
  <c r="CX97" i="1"/>
  <c r="CY97" i="1"/>
  <c r="DA97" i="1"/>
  <c r="DB97" i="1"/>
  <c r="DC97" i="1"/>
  <c r="DD97" i="1"/>
  <c r="DE97" i="1"/>
  <c r="DG97" i="1"/>
  <c r="DH97" i="1"/>
  <c r="DI97" i="1"/>
  <c r="DJ97" i="1"/>
  <c r="DK97" i="1"/>
  <c r="DL97" i="1"/>
  <c r="DM97" i="1"/>
  <c r="DN97" i="1"/>
  <c r="DO97" i="1"/>
  <c r="DP97" i="1"/>
  <c r="DQ97" i="1"/>
  <c r="DS97" i="1"/>
  <c r="DT97" i="1"/>
  <c r="DU97" i="1"/>
  <c r="DV97" i="1"/>
  <c r="DW97" i="1"/>
  <c r="DY97" i="1"/>
  <c r="DZ97" i="1"/>
  <c r="EA97" i="1"/>
  <c r="EB97" i="1"/>
  <c r="EC97" i="1"/>
  <c r="EE97" i="1"/>
  <c r="EF97" i="1"/>
  <c r="EG97" i="1"/>
  <c r="EH97" i="1"/>
  <c r="EI97" i="1"/>
  <c r="EJ97" i="1"/>
  <c r="EK97" i="1"/>
  <c r="EL97" i="1"/>
  <c r="EM97" i="1"/>
  <c r="EN97" i="1"/>
  <c r="EO97" i="1"/>
  <c r="EP97" i="1"/>
  <c r="EQ97" i="1"/>
  <c r="ER97" i="1"/>
  <c r="ES97" i="1"/>
  <c r="ET97" i="1"/>
  <c r="EU97" i="1"/>
  <c r="EV97" i="1"/>
  <c r="EW97" i="1"/>
  <c r="EX97" i="1"/>
  <c r="EY97" i="1"/>
  <c r="EZ97" i="1"/>
  <c r="FA97" i="1"/>
  <c r="FB97" i="1"/>
  <c r="FC97" i="1"/>
  <c r="FD97" i="1"/>
  <c r="FE97" i="1"/>
  <c r="FF97" i="1"/>
  <c r="FG97" i="1"/>
  <c r="FH97" i="1"/>
  <c r="FI97" i="1"/>
  <c r="FJ97" i="1"/>
  <c r="FK97" i="1"/>
  <c r="FL97" i="1"/>
  <c r="FM97" i="1"/>
  <c r="FO97" i="1"/>
  <c r="FP97" i="1"/>
  <c r="FW97" i="1"/>
  <c r="FX97" i="1"/>
  <c r="FY97" i="1"/>
  <c r="FZ97" i="1"/>
  <c r="GA97" i="1"/>
  <c r="GB97" i="1"/>
  <c r="GC97" i="1"/>
  <c r="GD97" i="1"/>
  <c r="GE97" i="1"/>
  <c r="GG97" i="1"/>
  <c r="GH97" i="1"/>
  <c r="BC98" i="1"/>
  <c r="BD98" i="1"/>
  <c r="BE98" i="1"/>
  <c r="BG98" i="1"/>
  <c r="BH98" i="1"/>
  <c r="BI98" i="1"/>
  <c r="BK98" i="1"/>
  <c r="BL98" i="1"/>
  <c r="BM98" i="1"/>
  <c r="BN98" i="1"/>
  <c r="BO98" i="1"/>
  <c r="BP98" i="1"/>
  <c r="BQ98" i="1"/>
  <c r="BR98" i="1"/>
  <c r="BS98" i="1"/>
  <c r="BT98" i="1"/>
  <c r="BU98" i="1"/>
  <c r="BW98" i="1"/>
  <c r="BX98" i="1"/>
  <c r="BY98" i="1"/>
  <c r="CA98" i="1"/>
  <c r="CC98" i="1"/>
  <c r="CD98" i="1"/>
  <c r="CE98" i="1"/>
  <c r="CF98" i="1"/>
  <c r="CG98" i="1"/>
  <c r="CI98" i="1"/>
  <c r="CJ98" i="1"/>
  <c r="CK98" i="1"/>
  <c r="CL98" i="1"/>
  <c r="CM98" i="1"/>
  <c r="CN98" i="1"/>
  <c r="CO98" i="1"/>
  <c r="CP98" i="1"/>
  <c r="CQ98" i="1"/>
  <c r="CR98" i="1"/>
  <c r="CS98" i="1"/>
  <c r="CT98" i="1"/>
  <c r="CU98" i="1"/>
  <c r="CV98" i="1"/>
  <c r="CW98" i="1"/>
  <c r="CX98" i="1"/>
  <c r="CY98" i="1"/>
  <c r="DA98" i="1"/>
  <c r="DB98" i="1"/>
  <c r="DC98" i="1"/>
  <c r="DD98" i="1"/>
  <c r="DE98" i="1"/>
  <c r="DG98" i="1"/>
  <c r="DH98" i="1"/>
  <c r="DI98" i="1"/>
  <c r="DJ98" i="1"/>
  <c r="DK98" i="1"/>
  <c r="DL98" i="1"/>
  <c r="DM98" i="1"/>
  <c r="DN98" i="1"/>
  <c r="DO98" i="1"/>
  <c r="DP98" i="1"/>
  <c r="DQ98" i="1"/>
  <c r="DS98" i="1"/>
  <c r="DT98" i="1"/>
  <c r="DU98" i="1"/>
  <c r="DV98" i="1"/>
  <c r="DW98" i="1"/>
  <c r="DY98" i="1"/>
  <c r="DZ98" i="1"/>
  <c r="EA98" i="1"/>
  <c r="EB98" i="1"/>
  <c r="EC98" i="1"/>
  <c r="EE98" i="1"/>
  <c r="EF98" i="1"/>
  <c r="EG98" i="1"/>
  <c r="EH98" i="1"/>
  <c r="EI98" i="1"/>
  <c r="EJ98" i="1"/>
  <c r="EK98" i="1"/>
  <c r="EL98" i="1"/>
  <c r="EM98" i="1"/>
  <c r="EN98" i="1"/>
  <c r="EO98" i="1"/>
  <c r="EP98" i="1"/>
  <c r="EQ98" i="1"/>
  <c r="ER98" i="1"/>
  <c r="ES98" i="1"/>
  <c r="ET98" i="1"/>
  <c r="EU98" i="1"/>
  <c r="EV98" i="1"/>
  <c r="EW98" i="1"/>
  <c r="EX98" i="1"/>
  <c r="EY98" i="1"/>
  <c r="EZ98" i="1"/>
  <c r="FA98" i="1"/>
  <c r="FB98" i="1"/>
  <c r="FC98" i="1"/>
  <c r="FD98" i="1"/>
  <c r="FE98" i="1"/>
  <c r="FF98" i="1"/>
  <c r="FG98" i="1"/>
  <c r="FH98" i="1"/>
  <c r="FI98" i="1"/>
  <c r="FJ98" i="1"/>
  <c r="FK98" i="1"/>
  <c r="FL98" i="1"/>
  <c r="FM98" i="1"/>
  <c r="FO98" i="1"/>
  <c r="FP98" i="1"/>
  <c r="FW98" i="1"/>
  <c r="FX98" i="1"/>
  <c r="FY98" i="1"/>
  <c r="FZ98" i="1"/>
  <c r="GA98" i="1"/>
  <c r="GB98" i="1"/>
  <c r="GC98" i="1"/>
  <c r="GD98" i="1"/>
  <c r="GE98" i="1"/>
  <c r="GG98" i="1"/>
  <c r="GH98" i="1"/>
  <c r="BC99" i="1"/>
  <c r="BD99" i="1"/>
  <c r="BE99" i="1"/>
  <c r="BG99" i="1"/>
  <c r="BH99" i="1"/>
  <c r="BI99" i="1"/>
  <c r="BK99" i="1"/>
  <c r="BL99" i="1"/>
  <c r="BM99" i="1"/>
  <c r="BN99" i="1"/>
  <c r="BO99" i="1"/>
  <c r="BP99" i="1"/>
  <c r="BQ99" i="1"/>
  <c r="BR99" i="1"/>
  <c r="BS99" i="1"/>
  <c r="BT99" i="1"/>
  <c r="BU99" i="1"/>
  <c r="BW99" i="1"/>
  <c r="BX99" i="1"/>
  <c r="BY99" i="1"/>
  <c r="CA99" i="1"/>
  <c r="CC99" i="1"/>
  <c r="CD99" i="1"/>
  <c r="CE99" i="1"/>
  <c r="CF99" i="1"/>
  <c r="CG99" i="1"/>
  <c r="CI99" i="1"/>
  <c r="CJ99" i="1"/>
  <c r="CK99" i="1"/>
  <c r="CL99" i="1"/>
  <c r="CM99" i="1"/>
  <c r="CN99" i="1"/>
  <c r="CO99" i="1"/>
  <c r="CP99" i="1"/>
  <c r="CQ99" i="1"/>
  <c r="CR99" i="1"/>
  <c r="CS99" i="1"/>
  <c r="CT99" i="1"/>
  <c r="CU99" i="1"/>
  <c r="CV99" i="1"/>
  <c r="CW99" i="1"/>
  <c r="CX99" i="1"/>
  <c r="CY99" i="1"/>
  <c r="DA99" i="1"/>
  <c r="DB99" i="1"/>
  <c r="DC99" i="1"/>
  <c r="DD99" i="1"/>
  <c r="DE99" i="1"/>
  <c r="DG99" i="1"/>
  <c r="DH99" i="1"/>
  <c r="DI99" i="1"/>
  <c r="DJ99" i="1"/>
  <c r="DK99" i="1"/>
  <c r="DL99" i="1"/>
  <c r="DM99" i="1"/>
  <c r="DN99" i="1"/>
  <c r="DO99" i="1"/>
  <c r="DP99" i="1"/>
  <c r="DQ99" i="1"/>
  <c r="DS99" i="1"/>
  <c r="DT99" i="1"/>
  <c r="DU99" i="1"/>
  <c r="DV99" i="1"/>
  <c r="DW99" i="1"/>
  <c r="DY99" i="1"/>
  <c r="DZ99" i="1"/>
  <c r="EA99" i="1"/>
  <c r="EB99" i="1"/>
  <c r="EC99" i="1"/>
  <c r="EE99" i="1"/>
  <c r="EF99" i="1"/>
  <c r="EG99" i="1"/>
  <c r="EH99" i="1"/>
  <c r="EI99" i="1"/>
  <c r="EJ99" i="1"/>
  <c r="EK99" i="1"/>
  <c r="EL99" i="1"/>
  <c r="EM99" i="1"/>
  <c r="EN99" i="1"/>
  <c r="EO99" i="1"/>
  <c r="EP99" i="1"/>
  <c r="EQ99" i="1"/>
  <c r="ER99" i="1"/>
  <c r="ES99" i="1"/>
  <c r="ET99" i="1"/>
  <c r="EU99" i="1"/>
  <c r="EV99" i="1"/>
  <c r="EW99" i="1"/>
  <c r="EX99" i="1"/>
  <c r="EY99" i="1"/>
  <c r="EZ99" i="1"/>
  <c r="FA99" i="1"/>
  <c r="FB99" i="1"/>
  <c r="FC99" i="1"/>
  <c r="FD99" i="1"/>
  <c r="FE99" i="1"/>
  <c r="FF99" i="1"/>
  <c r="FG99" i="1"/>
  <c r="FH99" i="1"/>
  <c r="FI99" i="1"/>
  <c r="FJ99" i="1"/>
  <c r="FK99" i="1"/>
  <c r="FL99" i="1"/>
  <c r="FM99" i="1"/>
  <c r="FO99" i="1"/>
  <c r="FP99" i="1"/>
  <c r="FS99" i="1"/>
  <c r="FW99" i="1"/>
  <c r="FX99" i="1"/>
  <c r="FY99" i="1"/>
  <c r="FZ99" i="1"/>
  <c r="GA99" i="1"/>
  <c r="GB99" i="1"/>
  <c r="GC99" i="1"/>
  <c r="GD99" i="1"/>
  <c r="GE99" i="1"/>
  <c r="GG99" i="1"/>
  <c r="GH99" i="1"/>
  <c r="BC100" i="1"/>
  <c r="BD100" i="1"/>
  <c r="BE100" i="1"/>
  <c r="BG100" i="1"/>
  <c r="BH100" i="1"/>
  <c r="BI100" i="1"/>
  <c r="BK100" i="1"/>
  <c r="BL100" i="1"/>
  <c r="BM100" i="1"/>
  <c r="BN100" i="1"/>
  <c r="BO100" i="1"/>
  <c r="BP100" i="1"/>
  <c r="BQ100" i="1"/>
  <c r="BR100" i="1"/>
  <c r="BS100" i="1"/>
  <c r="BT100" i="1"/>
  <c r="BU100" i="1"/>
  <c r="BW100" i="1"/>
  <c r="BX100" i="1"/>
  <c r="BY100" i="1"/>
  <c r="CA100" i="1"/>
  <c r="CC100" i="1"/>
  <c r="CD100" i="1"/>
  <c r="CE100" i="1"/>
  <c r="CF100" i="1"/>
  <c r="CG100" i="1"/>
  <c r="CH100" i="1"/>
  <c r="CI100" i="1"/>
  <c r="CJ100" i="1"/>
  <c r="CK100" i="1"/>
  <c r="CL100" i="1"/>
  <c r="CM100" i="1"/>
  <c r="CN100" i="1"/>
  <c r="CO100" i="1"/>
  <c r="CP100" i="1"/>
  <c r="CQ100" i="1"/>
  <c r="CR100" i="1"/>
  <c r="CS100" i="1"/>
  <c r="CT100" i="1"/>
  <c r="CU100" i="1"/>
  <c r="CV100" i="1"/>
  <c r="CW100" i="1"/>
  <c r="CX100" i="1"/>
  <c r="CY100" i="1"/>
  <c r="CZ100" i="1"/>
  <c r="DA100" i="1"/>
  <c r="DB100" i="1"/>
  <c r="DC100" i="1"/>
  <c r="DD100" i="1"/>
  <c r="DE100" i="1"/>
  <c r="DF100" i="1"/>
  <c r="DG100" i="1"/>
  <c r="DH100" i="1"/>
  <c r="DI100" i="1"/>
  <c r="DJ100" i="1"/>
  <c r="DK100" i="1"/>
  <c r="DL100" i="1"/>
  <c r="DM100" i="1"/>
  <c r="DN100" i="1"/>
  <c r="DO100" i="1"/>
  <c r="DP100" i="1"/>
  <c r="DQ100" i="1"/>
  <c r="DS100" i="1"/>
  <c r="DT100" i="1"/>
  <c r="DU100" i="1"/>
  <c r="DV100" i="1"/>
  <c r="DW100" i="1"/>
  <c r="DY100" i="1"/>
  <c r="DZ100" i="1"/>
  <c r="EA100" i="1"/>
  <c r="EB100" i="1"/>
  <c r="EC100" i="1"/>
  <c r="EE100" i="1"/>
  <c r="EF100" i="1"/>
  <c r="EG100" i="1"/>
  <c r="EH100" i="1"/>
  <c r="EI100" i="1"/>
  <c r="EJ100" i="1"/>
  <c r="EK100" i="1"/>
  <c r="EL100" i="1"/>
  <c r="EM100" i="1"/>
  <c r="EN100" i="1"/>
  <c r="EO100" i="1"/>
  <c r="EP100" i="1"/>
  <c r="EQ100" i="1"/>
  <c r="ER100" i="1"/>
  <c r="ES100" i="1"/>
  <c r="ET100" i="1"/>
  <c r="EU100" i="1"/>
  <c r="EV100" i="1"/>
  <c r="EW100" i="1"/>
  <c r="EX100" i="1"/>
  <c r="EY100" i="1"/>
  <c r="EZ100" i="1"/>
  <c r="FA100" i="1"/>
  <c r="FB100" i="1"/>
  <c r="FC100" i="1"/>
  <c r="FD100" i="1"/>
  <c r="FE100" i="1"/>
  <c r="FF100" i="1"/>
  <c r="FG100" i="1"/>
  <c r="FH100" i="1"/>
  <c r="FI100" i="1"/>
  <c r="FJ100" i="1"/>
  <c r="FK100" i="1"/>
  <c r="FL100" i="1"/>
  <c r="FM100" i="1"/>
  <c r="FO100" i="1"/>
  <c r="FP100" i="1"/>
  <c r="FS100" i="1"/>
  <c r="FW100" i="1"/>
  <c r="FX100" i="1"/>
  <c r="FY100" i="1"/>
  <c r="FZ100" i="1"/>
  <c r="GA100" i="1"/>
  <c r="GB100" i="1"/>
  <c r="GC100" i="1"/>
  <c r="GD100" i="1"/>
  <c r="GE100" i="1"/>
  <c r="GG100" i="1"/>
  <c r="GH100" i="1"/>
  <c r="BC101" i="1"/>
  <c r="BD101" i="1"/>
  <c r="BE101" i="1"/>
  <c r="BG101" i="1"/>
  <c r="BH101" i="1"/>
  <c r="BI101" i="1"/>
  <c r="BK101" i="1"/>
  <c r="BL101" i="1"/>
  <c r="BM101" i="1"/>
  <c r="BN101" i="1"/>
  <c r="BO101" i="1"/>
  <c r="BP101" i="1"/>
  <c r="BQ101" i="1"/>
  <c r="BR101" i="1"/>
  <c r="BS101" i="1"/>
  <c r="BT101" i="1"/>
  <c r="BU101" i="1"/>
  <c r="BW101" i="1"/>
  <c r="BX101" i="1"/>
  <c r="BY101" i="1"/>
  <c r="CA101" i="1"/>
  <c r="CC101" i="1"/>
  <c r="CD101" i="1"/>
  <c r="CE101" i="1"/>
  <c r="CF101" i="1"/>
  <c r="CG101" i="1"/>
  <c r="CH101" i="1"/>
  <c r="CI101" i="1"/>
  <c r="CJ101" i="1"/>
  <c r="CK101" i="1"/>
  <c r="CL101" i="1"/>
  <c r="CM101" i="1"/>
  <c r="CN101" i="1"/>
  <c r="CO101" i="1"/>
  <c r="CP101" i="1"/>
  <c r="CQ101" i="1"/>
  <c r="CR101" i="1"/>
  <c r="CS101" i="1"/>
  <c r="CT101" i="1"/>
  <c r="CU101" i="1"/>
  <c r="CV101" i="1"/>
  <c r="CW101" i="1"/>
  <c r="CX101" i="1"/>
  <c r="CY101" i="1"/>
  <c r="CZ101" i="1"/>
  <c r="DA101" i="1"/>
  <c r="DB101" i="1"/>
  <c r="DC101" i="1"/>
  <c r="DD101" i="1"/>
  <c r="DE101" i="1"/>
  <c r="DF101" i="1"/>
  <c r="DG101" i="1"/>
  <c r="DH101" i="1"/>
  <c r="DI101" i="1"/>
  <c r="DJ101" i="1"/>
  <c r="DK101" i="1"/>
  <c r="DL101" i="1"/>
  <c r="DM101" i="1"/>
  <c r="DN101" i="1"/>
  <c r="DO101" i="1"/>
  <c r="DP101" i="1"/>
  <c r="DQ101" i="1"/>
  <c r="DS101" i="1"/>
  <c r="DT101" i="1"/>
  <c r="DU101" i="1"/>
  <c r="DV101" i="1"/>
  <c r="DW101" i="1"/>
  <c r="DY101" i="1"/>
  <c r="DZ101" i="1"/>
  <c r="EA101" i="1"/>
  <c r="EB101" i="1"/>
  <c r="EC101" i="1"/>
  <c r="EE101" i="1"/>
  <c r="EF101" i="1"/>
  <c r="EG101" i="1"/>
  <c r="EH101" i="1"/>
  <c r="EI101" i="1"/>
  <c r="EJ101" i="1"/>
  <c r="EK101" i="1"/>
  <c r="EL101" i="1"/>
  <c r="EM101" i="1"/>
  <c r="EN101" i="1"/>
  <c r="EO101" i="1"/>
  <c r="EP101" i="1"/>
  <c r="EQ101" i="1"/>
  <c r="ER101" i="1"/>
  <c r="ES101" i="1"/>
  <c r="ET101" i="1"/>
  <c r="EU101" i="1"/>
  <c r="EV101" i="1"/>
  <c r="EW101" i="1"/>
  <c r="EX101" i="1"/>
  <c r="EY101" i="1"/>
  <c r="EZ101" i="1"/>
  <c r="FA101" i="1"/>
  <c r="FB101" i="1"/>
  <c r="FC101" i="1"/>
  <c r="FD101" i="1"/>
  <c r="FE101" i="1"/>
  <c r="FF101" i="1"/>
  <c r="FG101" i="1"/>
  <c r="FH101" i="1"/>
  <c r="FI101" i="1"/>
  <c r="FJ101" i="1"/>
  <c r="FK101" i="1"/>
  <c r="FL101" i="1"/>
  <c r="FM101" i="1"/>
  <c r="FO101" i="1"/>
  <c r="FP101" i="1"/>
  <c r="FS101" i="1"/>
  <c r="FW101" i="1"/>
  <c r="FX101" i="1"/>
  <c r="FY101" i="1"/>
  <c r="FZ101" i="1"/>
  <c r="GA101" i="1"/>
  <c r="GB101" i="1"/>
  <c r="GC101" i="1"/>
  <c r="GD101" i="1"/>
  <c r="GE101" i="1"/>
  <c r="GG101" i="1"/>
  <c r="GH101" i="1"/>
  <c r="G101" i="1"/>
  <c r="G98" i="1"/>
  <c r="G95" i="1"/>
  <c r="G100" i="1"/>
  <c r="G99" i="1"/>
  <c r="G97" i="1"/>
  <c r="G96" i="1"/>
  <c r="A93" i="1"/>
  <c r="IZ33" i="1" l="1"/>
  <c r="JA33" i="1" s="1"/>
  <c r="FN101" i="1"/>
  <c r="BJ101" i="1"/>
  <c r="FN100" i="1"/>
  <c r="BJ100" i="1"/>
  <c r="BJ99" i="1"/>
  <c r="FN98" i="1"/>
  <c r="BJ98" i="1"/>
  <c r="FN97" i="1"/>
  <c r="BJ97" i="1"/>
  <c r="FN96" i="1"/>
  <c r="BJ96" i="1"/>
  <c r="FN95" i="1"/>
  <c r="AV99" i="1"/>
  <c r="AV96" i="1"/>
  <c r="JF90" i="1"/>
  <c r="JG90" i="1" s="1"/>
  <c r="JG93" i="1" s="1"/>
  <c r="ID62" i="1"/>
  <c r="IE62" i="1" s="1"/>
  <c r="JF27" i="1"/>
  <c r="JG27" i="1" s="1"/>
  <c r="IN23" i="1"/>
  <c r="IO23" i="1" s="1"/>
  <c r="IF13" i="1"/>
  <c r="IG13" i="1" s="1"/>
  <c r="CZ99" i="1"/>
  <c r="CZ97" i="1"/>
  <c r="CZ96" i="1"/>
  <c r="CZ95" i="1"/>
  <c r="IL23" i="1"/>
  <c r="IM23" i="1" s="1"/>
  <c r="GF101" i="1"/>
  <c r="DX101" i="1"/>
  <c r="GF100" i="1"/>
  <c r="DX100" i="1"/>
  <c r="GF99" i="1"/>
  <c r="DX99" i="1"/>
  <c r="DX98" i="1"/>
  <c r="GF97" i="1"/>
  <c r="DX97" i="1"/>
  <c r="GF96" i="1"/>
  <c r="DX96" i="1"/>
  <c r="DF99" i="1"/>
  <c r="CH99" i="1"/>
  <c r="DF98" i="1"/>
  <c r="CH98" i="1"/>
  <c r="DF97" i="1"/>
  <c r="CH97" i="1"/>
  <c r="CH96" i="1"/>
  <c r="DF95" i="1"/>
  <c r="AV100" i="1"/>
  <c r="AV97" i="1"/>
  <c r="AR103" i="1"/>
  <c r="FU101" i="1"/>
  <c r="ED101" i="1"/>
  <c r="BF101" i="1"/>
  <c r="FU100" i="1"/>
  <c r="ED100" i="1"/>
  <c r="BF100" i="1"/>
  <c r="FU99" i="1"/>
  <c r="ED99" i="1"/>
  <c r="BF99" i="1"/>
  <c r="BF98" i="1"/>
  <c r="FU97" i="1"/>
  <c r="ED97" i="1"/>
  <c r="BF97" i="1"/>
  <c r="FU96" i="1"/>
  <c r="ED96" i="1"/>
  <c r="BF96" i="1"/>
  <c r="ED95" i="1"/>
  <c r="BF95" i="1"/>
  <c r="FS98" i="1"/>
  <c r="FS97" i="1"/>
  <c r="FS96" i="1"/>
  <c r="AV98" i="1"/>
  <c r="AV95" i="1"/>
  <c r="FR95" i="1"/>
  <c r="FR96" i="1"/>
  <c r="FR98" i="1"/>
  <c r="FR99" i="1"/>
  <c r="FR100" i="1"/>
  <c r="FR97" i="1"/>
  <c r="FR101" i="1"/>
  <c r="FV95" i="1"/>
  <c r="BV62" i="1"/>
  <c r="HT62" i="1" s="1"/>
  <c r="HU62" i="1" s="1"/>
  <c r="FS103" i="1"/>
  <c r="FR103" i="1"/>
  <c r="BP103" i="1"/>
  <c r="BV90" i="1"/>
  <c r="HT90" i="1" s="1"/>
  <c r="HU90" i="1" s="1"/>
  <c r="EV103" i="1"/>
  <c r="EP103" i="1"/>
  <c r="BY103" i="1"/>
  <c r="FQ62" i="1"/>
  <c r="FQ103" i="1" s="1"/>
  <c r="HA93" i="1"/>
  <c r="HQ93" i="1"/>
  <c r="FN103" i="1"/>
  <c r="DL103" i="1"/>
  <c r="ED103" i="1"/>
  <c r="GO93" i="1"/>
  <c r="AL99" i="1"/>
  <c r="IO93" i="1"/>
  <c r="GW93" i="1"/>
  <c r="JI53" i="1"/>
  <c r="JK53" i="1" s="1"/>
  <c r="GP6" i="1"/>
  <c r="GQ6" i="1" s="1"/>
  <c r="AL103" i="1"/>
  <c r="AL96" i="1"/>
  <c r="AL101" i="1"/>
  <c r="HE93" i="1"/>
  <c r="AP97" i="1"/>
  <c r="AP95" i="1"/>
  <c r="AL98" i="1"/>
  <c r="AP96" i="1"/>
  <c r="II93" i="1"/>
  <c r="JI71" i="1"/>
  <c r="JK71" i="1" s="1"/>
  <c r="AP99" i="1"/>
  <c r="JE93" i="1"/>
  <c r="AL100" i="1"/>
  <c r="AL97" i="1"/>
  <c r="AP101" i="1"/>
  <c r="JI61" i="1"/>
  <c r="JK61" i="1" s="1"/>
  <c r="JI63" i="1"/>
  <c r="JK63" i="1" s="1"/>
  <c r="IU93" i="1"/>
  <c r="JI64" i="1"/>
  <c r="JK64" i="1" s="1"/>
  <c r="IE93" i="1"/>
  <c r="JI89" i="1"/>
  <c r="JK89" i="1" s="1"/>
  <c r="JI79" i="1"/>
  <c r="JK79" i="1" s="1"/>
  <c r="JI67" i="1"/>
  <c r="JK67" i="1" s="1"/>
  <c r="GQ93" i="1"/>
  <c r="DX103" i="1"/>
  <c r="IL6" i="1"/>
  <c r="IM6" i="1" s="1"/>
  <c r="IM93" i="1" s="1"/>
  <c r="JI31" i="1"/>
  <c r="JK31" i="1" s="1"/>
  <c r="IG93" i="1"/>
  <c r="FB103" i="1"/>
  <c r="BJ103" i="1"/>
  <c r="AP103" i="1"/>
  <c r="HY93" i="1"/>
  <c r="IY93" i="1"/>
  <c r="IQ93" i="1"/>
  <c r="IA93" i="1"/>
  <c r="HS93" i="1"/>
  <c r="HM93" i="1"/>
  <c r="HC93" i="1"/>
  <c r="GU93" i="1"/>
  <c r="GM93" i="1"/>
  <c r="DR95" i="1"/>
  <c r="CZ103" i="1"/>
  <c r="CH103" i="1"/>
  <c r="BV13" i="1"/>
  <c r="HT13" i="1" s="1"/>
  <c r="HU13" i="1" s="1"/>
  <c r="HI93" i="1"/>
  <c r="AT103" i="1"/>
  <c r="JI8" i="1"/>
  <c r="JK8" i="1" s="1"/>
  <c r="GF103" i="1"/>
  <c r="CB6" i="1"/>
  <c r="CB103" i="1" s="1"/>
  <c r="AX103" i="1"/>
  <c r="JI16" i="1"/>
  <c r="JK16" i="1" s="1"/>
  <c r="FU103" i="1"/>
  <c r="BV23" i="1"/>
  <c r="HT23" i="1" s="1"/>
  <c r="HU23" i="1" s="1"/>
  <c r="JI23" i="1" s="1"/>
  <c r="JK23" i="1" s="1"/>
  <c r="DF103" i="1"/>
  <c r="JI91" i="1"/>
  <c r="JK91" i="1" s="1"/>
  <c r="JA93" i="1"/>
  <c r="HK93" i="1"/>
  <c r="JI87" i="1"/>
  <c r="JK87" i="1" s="1"/>
  <c r="JI81" i="1"/>
  <c r="JK81" i="1" s="1"/>
  <c r="GY93" i="1"/>
  <c r="IS93" i="1"/>
  <c r="GS93" i="1"/>
  <c r="JI92" i="1"/>
  <c r="JK92" i="1" s="1"/>
  <c r="HG93" i="1"/>
  <c r="IW93" i="1"/>
  <c r="JI83" i="1"/>
  <c r="JK83" i="1" s="1"/>
  <c r="JI88" i="1"/>
  <c r="JK88" i="1" s="1"/>
  <c r="IC93" i="1"/>
  <c r="JI85" i="1"/>
  <c r="JK85" i="1" s="1"/>
  <c r="BZ103" i="1"/>
  <c r="HV14" i="1"/>
  <c r="HW14" i="1" s="1"/>
  <c r="JI14" i="1" s="1"/>
  <c r="JK14" i="1" s="1"/>
  <c r="JI80" i="1"/>
  <c r="JK80" i="1" s="1"/>
  <c r="JI78" i="1"/>
  <c r="JK78" i="1" s="1"/>
  <c r="JI75" i="1"/>
  <c r="JK75" i="1" s="1"/>
  <c r="JI57" i="1"/>
  <c r="JK57" i="1" s="1"/>
  <c r="JI45" i="1"/>
  <c r="JK45" i="1" s="1"/>
  <c r="FV101" i="1"/>
  <c r="DR101" i="1"/>
  <c r="FV100" i="1"/>
  <c r="DR100" i="1"/>
  <c r="FV99" i="1"/>
  <c r="DR99" i="1"/>
  <c r="FV98" i="1"/>
  <c r="DR98" i="1"/>
  <c r="FV97" i="1"/>
  <c r="DR97" i="1"/>
  <c r="FV96" i="1"/>
  <c r="DR96" i="1"/>
  <c r="GK93" i="1"/>
  <c r="JI76" i="1"/>
  <c r="JK76" i="1" s="1"/>
  <c r="JI68" i="1"/>
  <c r="JK68" i="1" s="1"/>
  <c r="JI54" i="1"/>
  <c r="JK54" i="1" s="1"/>
  <c r="JI82" i="1"/>
  <c r="JK82" i="1" s="1"/>
  <c r="JI70" i="1"/>
  <c r="JK70" i="1" s="1"/>
  <c r="FV103" i="1"/>
  <c r="JI65" i="1"/>
  <c r="JK65" i="1" s="1"/>
  <c r="JI60" i="1"/>
  <c r="JK60" i="1" s="1"/>
  <c r="JI58" i="1"/>
  <c r="JK58" i="1" s="1"/>
  <c r="JI55" i="1"/>
  <c r="JK55" i="1" s="1"/>
  <c r="JI47" i="1"/>
  <c r="JK47" i="1" s="1"/>
  <c r="JI72" i="1"/>
  <c r="JK72" i="1" s="1"/>
  <c r="JI4" i="1"/>
  <c r="JK4" i="1" s="1"/>
  <c r="FT13" i="1"/>
  <c r="IJ13" i="1"/>
  <c r="IK13" i="1" s="1"/>
  <c r="IK93" i="1" s="1"/>
  <c r="BZ101" i="1"/>
  <c r="BZ100" i="1"/>
  <c r="BZ99" i="1"/>
  <c r="BZ98" i="1"/>
  <c r="BZ97" i="1"/>
  <c r="BZ96" i="1"/>
  <c r="BZ95" i="1"/>
  <c r="JI86" i="1"/>
  <c r="JK86" i="1" s="1"/>
  <c r="JI84" i="1"/>
  <c r="JK84" i="1" s="1"/>
  <c r="JI69" i="1"/>
  <c r="JK69" i="1" s="1"/>
  <c r="JI66" i="1"/>
  <c r="JK66" i="1" s="1"/>
  <c r="JI59" i="1"/>
  <c r="JK59" i="1" s="1"/>
  <c r="JI51" i="1"/>
  <c r="JK51" i="1" s="1"/>
  <c r="JI34" i="1"/>
  <c r="JK34" i="1" s="1"/>
  <c r="JI56" i="1"/>
  <c r="JK56" i="1" s="1"/>
  <c r="JI41" i="1"/>
  <c r="JK41" i="1" s="1"/>
  <c r="JI39" i="1"/>
  <c r="JK39" i="1" s="1"/>
  <c r="JI52" i="1"/>
  <c r="JK52" i="1" s="1"/>
  <c r="JI49" i="1"/>
  <c r="JK49" i="1" s="1"/>
  <c r="JI43" i="1"/>
  <c r="JK43" i="1" s="1"/>
  <c r="JI42" i="1"/>
  <c r="JK42" i="1" s="1"/>
  <c r="JI30" i="1"/>
  <c r="JK30" i="1" s="1"/>
  <c r="JI38" i="1"/>
  <c r="JK38" i="1" s="1"/>
  <c r="JI27" i="1"/>
  <c r="JK27" i="1" s="1"/>
  <c r="JI20" i="1"/>
  <c r="JK20" i="1" s="1"/>
  <c r="JI18" i="1"/>
  <c r="JK18" i="1" s="1"/>
  <c r="JI50" i="1"/>
  <c r="JK50" i="1" s="1"/>
  <c r="JI48" i="1"/>
  <c r="JK48" i="1" s="1"/>
  <c r="JI46" i="1"/>
  <c r="JK46" i="1" s="1"/>
  <c r="JI44" i="1"/>
  <c r="JK44" i="1" s="1"/>
  <c r="JI40" i="1"/>
  <c r="JK40" i="1" s="1"/>
  <c r="JI33" i="1"/>
  <c r="JK33" i="1" s="1"/>
  <c r="JI29" i="1"/>
  <c r="JK29" i="1" s="1"/>
  <c r="JI35" i="1"/>
  <c r="JK35" i="1" s="1"/>
  <c r="JI37" i="1"/>
  <c r="JK37" i="1" s="1"/>
  <c r="JI15" i="1"/>
  <c r="JK15" i="1" s="1"/>
  <c r="JI32" i="1"/>
  <c r="JK32" i="1" s="1"/>
  <c r="JI21" i="1"/>
  <c r="JK21" i="1" s="1"/>
  <c r="JI36" i="1"/>
  <c r="JK36" i="1" s="1"/>
  <c r="JI22" i="1"/>
  <c r="JK22" i="1" s="1"/>
  <c r="JI19" i="1"/>
  <c r="JK19" i="1" s="1"/>
  <c r="DR103" i="1"/>
  <c r="BT103" i="1"/>
  <c r="JI77" i="1"/>
  <c r="JK77" i="1" s="1"/>
  <c r="HN13" i="1"/>
  <c r="HO13" i="1" s="1"/>
  <c r="HO93" i="1" s="1"/>
  <c r="JI9" i="1"/>
  <c r="JK9" i="1" s="1"/>
  <c r="JI28" i="1"/>
  <c r="JK28" i="1" s="1"/>
  <c r="JI17" i="1"/>
  <c r="JK17" i="1" s="1"/>
  <c r="JI10" i="1"/>
  <c r="JK10" i="1" s="1"/>
  <c r="JI7" i="1"/>
  <c r="JK7" i="1" s="1"/>
  <c r="JI74" i="1"/>
  <c r="JK74" i="1" s="1"/>
  <c r="JI73" i="1"/>
  <c r="JK73" i="1" s="1"/>
  <c r="JI3" i="1"/>
  <c r="JI11" i="1"/>
  <c r="JK11" i="1" s="1"/>
  <c r="JI26" i="1"/>
  <c r="JK26" i="1" s="1"/>
  <c r="JI25" i="1"/>
  <c r="JK25" i="1" s="1"/>
  <c r="EJ103" i="1"/>
  <c r="BU103" i="1"/>
  <c r="JI5" i="1"/>
  <c r="JK5" i="1" s="1"/>
  <c r="FH103" i="1"/>
  <c r="JI24" i="1"/>
  <c r="JK24" i="1" s="1"/>
  <c r="JI12" i="1"/>
  <c r="JK12" i="1" s="1"/>
  <c r="BV6" i="1"/>
  <c r="BS103" i="1"/>
  <c r="JI90" i="1" l="1"/>
  <c r="JK90" i="1" s="1"/>
  <c r="FT62" i="1"/>
  <c r="HV6" i="1"/>
  <c r="HW6" i="1" s="1"/>
  <c r="HW93" i="1" s="1"/>
  <c r="JB62" i="1"/>
  <c r="JC62" i="1" s="1"/>
  <c r="JI62" i="1" s="1"/>
  <c r="JK62" i="1" s="1"/>
  <c r="FQ101" i="1"/>
  <c r="FQ100" i="1"/>
  <c r="FQ99" i="1"/>
  <c r="FQ95" i="1"/>
  <c r="FQ96" i="1"/>
  <c r="FQ97" i="1"/>
  <c r="FQ98" i="1"/>
  <c r="CB96" i="1"/>
  <c r="CB100" i="1"/>
  <c r="CB95" i="1"/>
  <c r="CB97" i="1"/>
  <c r="CB101" i="1"/>
  <c r="CB99" i="1"/>
  <c r="CB98" i="1"/>
  <c r="BV103" i="1"/>
  <c r="BV95" i="1"/>
  <c r="BV96" i="1"/>
  <c r="BV97" i="1"/>
  <c r="BV98" i="1"/>
  <c r="BV99" i="1"/>
  <c r="BV100" i="1"/>
  <c r="BV101" i="1"/>
  <c r="HT6" i="1"/>
  <c r="HU6" i="1" s="1"/>
  <c r="JK3" i="1"/>
  <c r="JB13" i="1"/>
  <c r="JC13" i="1" s="1"/>
  <c r="JC93" i="1" s="1"/>
  <c r="FT95" i="1"/>
  <c r="FT96" i="1"/>
  <c r="FT97" i="1"/>
  <c r="FT98" i="1"/>
  <c r="FT99" i="1"/>
  <c r="FT100" i="1"/>
  <c r="FT101" i="1"/>
  <c r="JI13" i="1"/>
  <c r="JK13" i="1" s="1"/>
  <c r="FT103" i="1"/>
  <c r="HU93" i="1" l="1"/>
  <c r="JI94" i="1" s="1"/>
  <c r="JI6" i="1"/>
  <c r="JK6" i="1" l="1"/>
  <c r="JK93" i="1" s="1"/>
  <c r="JI93" i="1"/>
</calcChain>
</file>

<file path=xl/sharedStrings.xml><?xml version="1.0" encoding="utf-8"?>
<sst xmlns="http://schemas.openxmlformats.org/spreadsheetml/2006/main" count="1050" uniqueCount="429">
  <si>
    <t>Program</t>
  </si>
  <si>
    <t>EADA ID</t>
  </si>
  <si>
    <t>Year</t>
  </si>
  <si>
    <t>Classification</t>
  </si>
  <si>
    <t>Conference</t>
  </si>
  <si>
    <t>UGMale</t>
  </si>
  <si>
    <t>UGFemale</t>
  </si>
  <si>
    <t>InstExpenses</t>
  </si>
  <si>
    <t>LastInstExpense</t>
  </si>
  <si>
    <t>AthDebtService</t>
  </si>
  <si>
    <t>LastAthDebtService</t>
  </si>
  <si>
    <t>InstDebtService</t>
  </si>
  <si>
    <t>LastInstDebtService</t>
  </si>
  <si>
    <t>AthOutstandDebt</t>
  </si>
  <si>
    <t>LastAthOutstandDebt</t>
  </si>
  <si>
    <t>TotOutstandDebtBal</t>
  </si>
  <si>
    <t>LastTotOutstandDebtBal</t>
  </si>
  <si>
    <t>InstE&amp;Gexpenses</t>
  </si>
  <si>
    <t>LastInstG&amp;Eexpenses</t>
  </si>
  <si>
    <t>ACFullGIAInState</t>
  </si>
  <si>
    <t>LastACFullGIAInState</t>
  </si>
  <si>
    <t>ACFullGIAOutOfState</t>
  </si>
  <si>
    <t>LastACFullGIAOutOfState</t>
  </si>
  <si>
    <t>TotalCOAInState</t>
  </si>
  <si>
    <t>LastTotalCOAInState</t>
  </si>
  <si>
    <t>TotalCOAOutOfState</t>
  </si>
  <si>
    <t>LastTotalCOAOutOfState</t>
  </si>
  <si>
    <t>#MensTeams</t>
  </si>
  <si>
    <t>#WomensTeams</t>
  </si>
  <si>
    <t>#MixedTeams</t>
  </si>
  <si>
    <t>AthleticRelatedStudentAidMens</t>
  </si>
  <si>
    <t>AthleticRelatedStudentAidWomens</t>
  </si>
  <si>
    <t>RecruitingMens</t>
  </si>
  <si>
    <t>RecruitingWomens</t>
  </si>
  <si>
    <t>AveHCSalariesMensPerFTE</t>
  </si>
  <si>
    <t>HCMensFTEs</t>
  </si>
  <si>
    <t>AveHCSalariesMensPerPosition</t>
  </si>
  <si>
    <t>HCMensPositions</t>
  </si>
  <si>
    <t>AveHCSalariesWomensPerFTE</t>
  </si>
  <si>
    <t>HCWomensFTEs</t>
  </si>
  <si>
    <t>AveHCSalariesWomensPerPosition</t>
  </si>
  <si>
    <t>HCWomensPositions</t>
  </si>
  <si>
    <t>AveACSalariesMensPerFTE</t>
  </si>
  <si>
    <t>ACMensFTEs</t>
  </si>
  <si>
    <t>AveACSalariesMensPerPosition</t>
  </si>
  <si>
    <t>ACMensPositions</t>
  </si>
  <si>
    <t>AveACSalariesWomensPerFTE</t>
  </si>
  <si>
    <t>ACWomensFTEs</t>
  </si>
  <si>
    <t>AveACSalariesWomensPerPosition</t>
  </si>
  <si>
    <t>ACWomensPositions</t>
  </si>
  <si>
    <t>TicketRevFB</t>
  </si>
  <si>
    <t>GuarFB</t>
  </si>
  <si>
    <t>ContribsFB</t>
  </si>
  <si>
    <t>ConcessFB</t>
  </si>
  <si>
    <t>SponsFB</t>
  </si>
  <si>
    <t>CampsFB</t>
  </si>
  <si>
    <t>TotRevFB</t>
  </si>
  <si>
    <t>AidFB</t>
  </si>
  <si>
    <t>AidMBKB</t>
  </si>
  <si>
    <t>AidWBKB</t>
  </si>
  <si>
    <t>AidOtherSports</t>
  </si>
  <si>
    <t>AidNPS</t>
  </si>
  <si>
    <t>AidTot</t>
  </si>
  <si>
    <t>GuarExpFB</t>
  </si>
  <si>
    <t>GuarExpMBKB</t>
  </si>
  <si>
    <t>GuarExpWBKB</t>
  </si>
  <si>
    <t>GuarExpOtherSports</t>
  </si>
  <si>
    <t>GuarExpNPS</t>
  </si>
  <si>
    <t>GuarExpTot</t>
  </si>
  <si>
    <t>CoachSalBenFB</t>
  </si>
  <si>
    <t>CoachSalBenMBKB</t>
  </si>
  <si>
    <t>CoachSalBenWBKB</t>
  </si>
  <si>
    <t>CoachSalBenOtherSports</t>
  </si>
  <si>
    <t>CoachSalBenNPS</t>
  </si>
  <si>
    <t>CoachSalBenTot</t>
  </si>
  <si>
    <t>CoachOtherFB</t>
  </si>
  <si>
    <t>CoachOtherMBKB</t>
  </si>
  <si>
    <t>CoachOtherWBKB</t>
  </si>
  <si>
    <t>CoachOtherOtherSports</t>
  </si>
  <si>
    <t>CoachOtherNPS</t>
  </si>
  <si>
    <t>CoachOtherTot</t>
  </si>
  <si>
    <t>StaffSalBenFB</t>
  </si>
  <si>
    <t>StaffSalBenMBKB</t>
  </si>
  <si>
    <t>StaffSalBenWBKB</t>
  </si>
  <si>
    <t>StaffSalBenOtherSports</t>
  </si>
  <si>
    <t>StaffSalBenNPS</t>
  </si>
  <si>
    <t>StaffSalBenTot</t>
  </si>
  <si>
    <t>StaffOtherFB</t>
  </si>
  <si>
    <t>StaffOtherMBKB</t>
  </si>
  <si>
    <t>StaffOtherWBKB</t>
  </si>
  <si>
    <t>StaffOtherOtherSports</t>
  </si>
  <si>
    <t>StaffOtherNPS</t>
  </si>
  <si>
    <t>StaffOtherTot</t>
  </si>
  <si>
    <t>SeveranceFB</t>
  </si>
  <si>
    <t>SeveranceMBKB</t>
  </si>
  <si>
    <t>SeveranceWBKB</t>
  </si>
  <si>
    <t>SeveranceOtherSports</t>
  </si>
  <si>
    <t>SeveranceNPS</t>
  </si>
  <si>
    <t>SeveranceTot</t>
  </si>
  <si>
    <t>RecruitFB</t>
  </si>
  <si>
    <t>RecruitMBKB</t>
  </si>
  <si>
    <t>RecruitWBKB</t>
  </si>
  <si>
    <t>RecruitOtherSports</t>
  </si>
  <si>
    <t>RecruitNPS</t>
  </si>
  <si>
    <t>RecruitTot</t>
  </si>
  <si>
    <t>TravelFB</t>
  </si>
  <si>
    <t>TravelMBKB</t>
  </si>
  <si>
    <t>TravelWBKB</t>
  </si>
  <si>
    <t>TravelOtherSports</t>
  </si>
  <si>
    <t>TravelNPS</t>
  </si>
  <si>
    <t>TravelTot</t>
  </si>
  <si>
    <t>EquipFB</t>
  </si>
  <si>
    <t>EquipMBKB</t>
  </si>
  <si>
    <t>EquipWBKB</t>
  </si>
  <si>
    <t>EquipOtherSports</t>
  </si>
  <si>
    <t>EquipNPS</t>
  </si>
  <si>
    <t>EquipTot</t>
  </si>
  <si>
    <t>GameFB</t>
  </si>
  <si>
    <t>GameMBKB</t>
  </si>
  <si>
    <t>GameWBKB</t>
  </si>
  <si>
    <t>GameOtherSports</t>
  </si>
  <si>
    <t>GameNPS</t>
  </si>
  <si>
    <t>GameTot</t>
  </si>
  <si>
    <t>MktgFB</t>
  </si>
  <si>
    <t>MktgMBKB</t>
  </si>
  <si>
    <t>MktgWBKB</t>
  </si>
  <si>
    <t>MktgOtherSports</t>
  </si>
  <si>
    <t>MktgNPS</t>
  </si>
  <si>
    <t>MktgTot</t>
  </si>
  <si>
    <t>CampExpFB</t>
  </si>
  <si>
    <t>CampExpMBKB</t>
  </si>
  <si>
    <t>CampExpWBKB</t>
  </si>
  <si>
    <t>CampExpOtherSports</t>
  </si>
  <si>
    <t>CampExpNPS</t>
  </si>
  <si>
    <t>CampExpTot</t>
  </si>
  <si>
    <t>DirFacilitiesFB</t>
  </si>
  <si>
    <t>DirFacilitiesMBKB</t>
  </si>
  <si>
    <t>DirFacilitiesWBKB</t>
  </si>
  <si>
    <t>DirFacilitiesOtherSports</t>
  </si>
  <si>
    <t>DirFacilitiesNPS</t>
  </si>
  <si>
    <t>DirFacilitiesTot</t>
  </si>
  <si>
    <t>SpiritFB</t>
  </si>
  <si>
    <t>SpiritMBKB</t>
  </si>
  <si>
    <t>SpiritWBKB</t>
  </si>
  <si>
    <t>SpiritOtherSports</t>
  </si>
  <si>
    <t>SpiritNPS</t>
  </si>
  <si>
    <t>SpiritTot</t>
  </si>
  <si>
    <t>IndirFacilitiesFB</t>
  </si>
  <si>
    <t>IndirFacilitiesMBKB</t>
  </si>
  <si>
    <t>IndirFacilitiesWBKB</t>
  </si>
  <si>
    <t>IndirFacilitiesOtherSports</t>
  </si>
  <si>
    <t>IndirFacilitiesNPS</t>
  </si>
  <si>
    <t>IndirFacilitiesTot</t>
  </si>
  <si>
    <t>Medical&amp;InsurFB</t>
  </si>
  <si>
    <t>Medical&amp;InsurMBKB</t>
  </si>
  <si>
    <t>Medical&amp;InsurWBKB</t>
  </si>
  <si>
    <t>Medical&amp;InsurOtherSports</t>
  </si>
  <si>
    <t>Medical&amp;InsurNPS</t>
  </si>
  <si>
    <t>Medical&amp;InsurTot</t>
  </si>
  <si>
    <t>DuesFB</t>
  </si>
  <si>
    <t>DuesMBKB</t>
  </si>
  <si>
    <t>DuesWBKB</t>
  </si>
  <si>
    <t>DuesOtherSports</t>
  </si>
  <si>
    <t>DuesNPS</t>
  </si>
  <si>
    <t>DuesTot</t>
  </si>
  <si>
    <t>OtherExpFB</t>
  </si>
  <si>
    <t>OtherExpMBKB</t>
  </si>
  <si>
    <t>OtherExpWBKB</t>
  </si>
  <si>
    <t>OtherExpOtherSports</t>
  </si>
  <si>
    <t>OtherExpNPS</t>
  </si>
  <si>
    <t>OtherExpTot</t>
  </si>
  <si>
    <t>TotExpFB</t>
  </si>
  <si>
    <t>TotExpMBKB</t>
  </si>
  <si>
    <t>TotExpWBKB</t>
  </si>
  <si>
    <t>TotExpOtherSports</t>
  </si>
  <si>
    <t>TotExpNPS</t>
  </si>
  <si>
    <t>TotExpTot</t>
  </si>
  <si>
    <t>TransfersFB</t>
  </si>
  <si>
    <t>TransfersMBKB</t>
  </si>
  <si>
    <t>TransfersWBKB</t>
  </si>
  <si>
    <t>TransfersOtherSports</t>
  </si>
  <si>
    <t>TransfersNPS</t>
  </si>
  <si>
    <t>TransfersTot</t>
  </si>
  <si>
    <t>Grand TotExpFB</t>
  </si>
  <si>
    <t>GrandTotExpMBKB</t>
  </si>
  <si>
    <t>GrandTotExpWBKB</t>
  </si>
  <si>
    <t>GrandTotExpOtherSports</t>
  </si>
  <si>
    <t>GrandTotExpNPS</t>
  </si>
  <si>
    <t>GrandTotExpTot</t>
  </si>
  <si>
    <t>Central Michigan</t>
  </si>
  <si>
    <t>Clemson</t>
  </si>
  <si>
    <t>Colorado</t>
  </si>
  <si>
    <t>Colorado State</t>
  </si>
  <si>
    <t>Connecticut</t>
  </si>
  <si>
    <t>Florida State</t>
  </si>
  <si>
    <t>Fresno State</t>
  </si>
  <si>
    <t>Akron</t>
  </si>
  <si>
    <t>Arizona</t>
  </si>
  <si>
    <t>Arizona State</t>
  </si>
  <si>
    <t>Arkansas</t>
  </si>
  <si>
    <t>Arkansas State</t>
  </si>
  <si>
    <t>Auburn</t>
  </si>
  <si>
    <t>Ball State</t>
  </si>
  <si>
    <t>Boise State</t>
  </si>
  <si>
    <t>Bowling Green</t>
  </si>
  <si>
    <t>Buffalo</t>
  </si>
  <si>
    <t>California</t>
  </si>
  <si>
    <t>Utah</t>
  </si>
  <si>
    <t>Utah State</t>
  </si>
  <si>
    <t>UTEP</t>
  </si>
  <si>
    <t>Virginia</t>
  </si>
  <si>
    <t>ACC</t>
  </si>
  <si>
    <t>Virginia Tech</t>
  </si>
  <si>
    <t>Washington</t>
  </si>
  <si>
    <t>Pac-12</t>
  </si>
  <si>
    <t>Western Kentucky</t>
  </si>
  <si>
    <t>Sun Belt</t>
  </si>
  <si>
    <t>Western Michigan</t>
  </si>
  <si>
    <t>Wisconsin</t>
  </si>
  <si>
    <t>Big Ten</t>
  </si>
  <si>
    <t>Wyoming</t>
  </si>
  <si>
    <t>Georgia</t>
  </si>
  <si>
    <t>Georgia Tech</t>
  </si>
  <si>
    <t>Hawaii</t>
  </si>
  <si>
    <t>Houston</t>
  </si>
  <si>
    <t>Idaho</t>
  </si>
  <si>
    <t>Illinois</t>
  </si>
  <si>
    <t>Indiana</t>
  </si>
  <si>
    <t>Iowa</t>
  </si>
  <si>
    <t>Iowa State</t>
  </si>
  <si>
    <t>Kansas</t>
  </si>
  <si>
    <t>Kent State</t>
  </si>
  <si>
    <t>Minnesota</t>
  </si>
  <si>
    <t>Mississippi State</t>
  </si>
  <si>
    <t>Missouri</t>
  </si>
  <si>
    <t>Nebraska</t>
  </si>
  <si>
    <t>Nevada</t>
  </si>
  <si>
    <t>New Mexico</t>
  </si>
  <si>
    <t>New Mexico State</t>
  </si>
  <si>
    <t>North Carolina</t>
  </si>
  <si>
    <t>North Carolina State</t>
  </si>
  <si>
    <t>Northern Illinois</t>
  </si>
  <si>
    <t>Kentucky</t>
  </si>
  <si>
    <t>Louisiana Tech</t>
  </si>
  <si>
    <t>Louisville</t>
  </si>
  <si>
    <t>Marshall</t>
  </si>
  <si>
    <t>Maryland</t>
  </si>
  <si>
    <t>Memphis</t>
  </si>
  <si>
    <t>Miami (OH)</t>
  </si>
  <si>
    <t>Michigan</t>
  </si>
  <si>
    <t>Michigan State</t>
  </si>
  <si>
    <t>North Texas</t>
  </si>
  <si>
    <t>Ohio</t>
  </si>
  <si>
    <t>Ohio State</t>
  </si>
  <si>
    <t>Oklahoma</t>
  </si>
  <si>
    <t>Oklahoma State</t>
  </si>
  <si>
    <t>Oregon</t>
  </si>
  <si>
    <t>Oregon State</t>
  </si>
  <si>
    <t>Purdue</t>
  </si>
  <si>
    <t>Rutgers</t>
  </si>
  <si>
    <t>South Carolina</t>
  </si>
  <si>
    <t>Southern Mississippi</t>
  </si>
  <si>
    <t>South Florida</t>
  </si>
  <si>
    <t>Texas</t>
  </si>
  <si>
    <t>Texas A&amp;M</t>
  </si>
  <si>
    <t>Texas Tech</t>
  </si>
  <si>
    <t>Toledo</t>
  </si>
  <si>
    <t>Troy</t>
  </si>
  <si>
    <t>UCLA</t>
  </si>
  <si>
    <t>UNLV</t>
  </si>
  <si>
    <t>Check 1</t>
  </si>
  <si>
    <t>Actual - Check</t>
  </si>
  <si>
    <t>Check 2</t>
  </si>
  <si>
    <t>Check 3</t>
  </si>
  <si>
    <t>Check 4</t>
  </si>
  <si>
    <t>Check 5</t>
  </si>
  <si>
    <t>Check 6</t>
  </si>
  <si>
    <t>Check 7</t>
  </si>
  <si>
    <t>Check 8</t>
  </si>
  <si>
    <t>Check 9</t>
  </si>
  <si>
    <t>Check 10</t>
  </si>
  <si>
    <t>Check 11</t>
  </si>
  <si>
    <t>Check 12</t>
  </si>
  <si>
    <t>Check 13</t>
  </si>
  <si>
    <t>Check 14</t>
  </si>
  <si>
    <t>Check 15</t>
  </si>
  <si>
    <t>Check 16</t>
  </si>
  <si>
    <t>Check 17</t>
  </si>
  <si>
    <t>Check 18</t>
  </si>
  <si>
    <t>Check 19</t>
  </si>
  <si>
    <t>Check 20</t>
  </si>
  <si>
    <t>Check 21</t>
  </si>
  <si>
    <t>Check 22</t>
  </si>
  <si>
    <t>Check 23</t>
  </si>
  <si>
    <t>Check 24</t>
  </si>
  <si>
    <t>Check 25</t>
  </si>
  <si>
    <t>Check 26</t>
  </si>
  <si>
    <t>Check 27</t>
  </si>
  <si>
    <t>Check 28</t>
  </si>
  <si>
    <t>Check 29</t>
  </si>
  <si>
    <t>Check 30</t>
  </si>
  <si>
    <t>Check 31</t>
  </si>
  <si>
    <t>Check 32</t>
  </si>
  <si>
    <t>Check 33</t>
  </si>
  <si>
    <t>Check 34</t>
  </si>
  <si>
    <t>Check 35</t>
  </si>
  <si>
    <t>Check 36</t>
  </si>
  <si>
    <t>Check 37</t>
  </si>
  <si>
    <t>Check 38</t>
  </si>
  <si>
    <t>Row Error Sum</t>
  </si>
  <si>
    <t>CUSA</t>
  </si>
  <si>
    <t>SEC</t>
  </si>
  <si>
    <t>MWC</t>
  </si>
  <si>
    <t>MAC</t>
  </si>
  <si>
    <t>Row Error Count</t>
  </si>
  <si>
    <t>Washington State</t>
  </si>
  <si>
    <t>Coder</t>
  </si>
  <si>
    <t>MA</t>
  </si>
  <si>
    <t>PC</t>
  </si>
  <si>
    <t>DR</t>
  </si>
  <si>
    <t>First and last initial.</t>
  </si>
  <si>
    <t>Department ID number from EADA.</t>
  </si>
  <si>
    <t>Year of the report.</t>
  </si>
  <si>
    <t>1 = FBS</t>
  </si>
  <si>
    <t>Big 12</t>
  </si>
  <si>
    <t>Big East</t>
  </si>
  <si>
    <t>The rest are all self-explanatory via the reports.</t>
  </si>
  <si>
    <t>Air Force</t>
  </si>
  <si>
    <t>Alabama</t>
  </si>
  <si>
    <t>SunBelt</t>
  </si>
  <si>
    <t>Pac12</t>
  </si>
  <si>
    <t>Army</t>
  </si>
  <si>
    <t>INDEP</t>
  </si>
  <si>
    <t>Baylor</t>
  </si>
  <si>
    <t>Big12</t>
  </si>
  <si>
    <t>Boston College</t>
  </si>
  <si>
    <t>BYU</t>
  </si>
  <si>
    <t>Cincinnati</t>
  </si>
  <si>
    <t>AAC</t>
  </si>
  <si>
    <t>Duke</t>
  </si>
  <si>
    <t>East Carolina</t>
  </si>
  <si>
    <t>Eastern Michigan</t>
  </si>
  <si>
    <t>Florida</t>
  </si>
  <si>
    <t>Florida Atlantic</t>
  </si>
  <si>
    <t>BigTen</t>
  </si>
  <si>
    <t>Kansas State</t>
  </si>
  <si>
    <t>Louisiana Lafayette</t>
  </si>
  <si>
    <t>Louisiana Monroe</t>
  </si>
  <si>
    <t>LSU</t>
  </si>
  <si>
    <t>Navy</t>
  </si>
  <si>
    <t>Northwestern</t>
  </si>
  <si>
    <t>Notre Dame</t>
  </si>
  <si>
    <t>Penn State</t>
  </si>
  <si>
    <t>Pittsburgh</t>
  </si>
  <si>
    <t>Rice</t>
  </si>
  <si>
    <t>San Diego State</t>
  </si>
  <si>
    <t>SMU</t>
  </si>
  <si>
    <t>Stanford</t>
  </si>
  <si>
    <t>Syracuse</t>
  </si>
  <si>
    <t>TCU</t>
  </si>
  <si>
    <t>Temple</t>
  </si>
  <si>
    <t>Tennessee</t>
  </si>
  <si>
    <t>Tulane</t>
  </si>
  <si>
    <t>Tulsa</t>
  </si>
  <si>
    <t>USC</t>
  </si>
  <si>
    <t>Vanderbilt</t>
  </si>
  <si>
    <t>Wake Forest</t>
  </si>
  <si>
    <t>West Virginia</t>
  </si>
  <si>
    <t>NOTE: The adopted convention  is to enter zero in the non-RevExp columns if a zero really was entered in the PDF, otherwise, it's a blank.</t>
  </si>
  <si>
    <t>GS</t>
  </si>
  <si>
    <t>San Jose State</t>
  </si>
  <si>
    <t>Don't expect any report on the private programs or the service academies. But there are a few that must have simply not submitted to FOIA:</t>
  </si>
  <si>
    <t>BR</t>
  </si>
  <si>
    <t>BigEast</t>
  </si>
  <si>
    <t>WAC</t>
  </si>
  <si>
    <t>SM</t>
  </si>
  <si>
    <t>No Report =</t>
  </si>
  <si>
    <t>Louisisna Monroe</t>
  </si>
  <si>
    <t>RF</t>
  </si>
  <si>
    <t>min</t>
  </si>
  <si>
    <t>max</t>
  </si>
  <si>
    <t>ave</t>
  </si>
  <si>
    <t>median</t>
  </si>
  <si>
    <t>mode</t>
  </si>
  <si>
    <t>sd</t>
  </si>
  <si>
    <t>How many = 0?</t>
  </si>
  <si>
    <t>JOh</t>
  </si>
  <si>
    <t xml:space="preserve">na </t>
  </si>
  <si>
    <t xml:space="preserve">119074 29      </t>
  </si>
  <si>
    <t xml:space="preserve">46251 10     </t>
  </si>
  <si>
    <t>?</t>
  </si>
  <si>
    <t>oi</t>
  </si>
  <si>
    <t>JOr</t>
  </si>
  <si>
    <t>Mississippi</t>
  </si>
  <si>
    <t>. 92776</t>
  </si>
  <si>
    <t>8,656.00</t>
  </si>
  <si>
    <t>0 0</t>
  </si>
  <si>
    <t>174235,53</t>
  </si>
  <si>
    <t>170018,51</t>
  </si>
  <si>
    <t>17.S</t>
  </si>
  <si>
    <t xml:space="preserve"> </t>
  </si>
  <si>
    <t xml:space="preserve">   </t>
  </si>
  <si>
    <t>2011 Data file reports for June 30, 2011. That means the file is for the 2010-11 School/Sports Year (e.g., 2010 regular FB season, 2011 FB Post-Season</t>
  </si>
  <si>
    <t>2010-2011 Schools and Conferences</t>
  </si>
  <si>
    <t>General</t>
  </si>
  <si>
    <t>Rev Exp #</t>
  </si>
  <si>
    <t>x</t>
  </si>
  <si>
    <t>Problems</t>
  </si>
  <si>
    <t>Redacted Student Aid split by male/female.</t>
  </si>
  <si>
    <t>DNR General Information.</t>
  </si>
  <si>
    <t>DNR General Information. DNR FTE/Positions data. Items #23, #31, and #37 are not reported. But these last are taken to be "0" consistent with totals reported.</t>
  </si>
  <si>
    <t>DNR Ave Salary Information and cannot calculate because FTE/Position information entered as "0".</t>
  </si>
  <si>
    <t>DNR E&amp;G Spending.</t>
  </si>
  <si>
    <t>NOTE: The adopted convention  is to enter zero in the RevExp columns if 1) the # row is there but an entry is - or 0 or blank or 2) enter zeroes if the #row is not even supplied (see Idaho).</t>
  </si>
  <si>
    <t>Survey response illegible. DNR Total Spending or E&amp;G Spending.</t>
  </si>
  <si>
    <t>#16 is given as $20,157,361. But break out table shows $1,192,670. Sum #1-#15 is $19,753,711. Go with this last. Same issue for TE #36 is given as $18,031,089, but break out table shows $11,650,168. Sum #17-#35 gives $14,238,235. Go with this last.</t>
  </si>
  <si>
    <t>#38 NPS is given as $25,967,001. By hand, #36 NPS + #37 NPS = $23,376,225. Go with this last.</t>
  </si>
  <si>
    <t>#17 NPS cut off in original; inferred from the rest of the #17 entries.</t>
  </si>
  <si>
    <t>#16 is given as $24,148,604. But break out table shows $864,185. Sum #1-#15 is $24,148,604. Go with this last. Same issue for TE #36 is given as $22,793,622, but break out table shows $12,933,228. Sum #17-#35 gives $22,793,622. Go with this last.</t>
  </si>
  <si>
    <t>Just rounding error in #4, #12, #16, #17, #33, #36.</t>
  </si>
  <si>
    <t>DNR survey results so no debt information. DNR #17, #18. #19,#20 report only totals and M/F. DNR #21 - #38 except for totals. NOTE: Any $1-$2 differences in the Check Sums is just rounding error.</t>
  </si>
  <si>
    <t>Non-#</t>
  </si>
  <si>
    <t>Common</t>
  </si>
  <si>
    <t>Alabama Birmingham</t>
  </si>
  <si>
    <t>Florida International</t>
  </si>
  <si>
    <t>Middle Tennessee State</t>
  </si>
  <si>
    <t>Central Florida</t>
  </si>
  <si>
    <t>Miami (FL)</t>
  </si>
  <si>
    <t>Centrtal Florida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</si>
</sst>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8" formatCode="&quot;$&quot;#,##0.00_);[Red]\(&quot;$&quot;#,##0.00\)"/>
    <numFmt numFmtId="164" formatCode="&quot;$&quot;#,##0"/>
    <numFmt numFmtId="165" formatCode="&quot;$&quot;#,##0;[Red]\-&quot;$&quot;#,##0"/>
  </numFmts>
  <fonts count="37"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6"/>
      <color theme="1"/>
      <name val="Calibri"/>
      <family val="2"/>
      <scheme val="minor"/>
    </font>
    <font>
      <u/>
      <sz val="6"/>
      <color theme="1"/>
      <name val="Calibri"/>
      <family val="2"/>
      <scheme val="minor"/>
    </font>
    <font>
      <sz val="6"/>
      <name val="Calibri"/>
      <family val="2"/>
      <scheme val="minor"/>
    </font>
    <font>
      <sz val="6"/>
      <color rgb="FF231F20"/>
      <name val="Calibri"/>
      <family val="2"/>
      <scheme val="minor"/>
    </font>
    <font>
      <sz val="6"/>
      <color rgb="FF212121"/>
      <name val="Calibri"/>
      <family val="2"/>
      <scheme val="minor"/>
    </font>
    <font>
      <sz val="6"/>
      <color rgb="FF3F3F3F"/>
      <name val="Calibri"/>
      <family val="2"/>
      <scheme val="minor"/>
    </font>
    <font>
      <sz val="6"/>
      <color rgb="FF363636"/>
      <name val="Calibri"/>
      <family val="2"/>
      <scheme val="minor"/>
    </font>
    <font>
      <sz val="6"/>
      <color rgb="FF424242"/>
      <name val="Calibri"/>
      <family val="2"/>
      <scheme val="minor"/>
    </font>
    <font>
      <sz val="6"/>
      <color rgb="FF383838"/>
      <name val="Calibri"/>
      <family val="2"/>
      <scheme val="minor"/>
    </font>
    <font>
      <sz val="6"/>
      <color rgb="FF4B4B4B"/>
      <name val="Calibri"/>
      <family val="2"/>
      <scheme val="minor"/>
    </font>
    <font>
      <sz val="6"/>
      <color rgb="FF1F1F1F"/>
      <name val="Calibri"/>
      <family val="2"/>
      <scheme val="minor"/>
    </font>
    <font>
      <sz val="6"/>
      <color rgb="FF444444"/>
      <name val="Calibri"/>
      <family val="2"/>
      <scheme val="minor"/>
    </font>
    <font>
      <sz val="6"/>
      <color rgb="FF313131"/>
      <name val="Calibri"/>
      <family val="2"/>
      <scheme val="minor"/>
    </font>
    <font>
      <sz val="6"/>
      <color rgb="FF000000"/>
      <name val="Calibri"/>
      <family val="2"/>
      <scheme val="minor"/>
    </font>
    <font>
      <sz val="6"/>
      <color rgb="FF0E0E0E"/>
      <name val="Calibri"/>
      <family val="2"/>
      <scheme val="minor"/>
    </font>
    <font>
      <sz val="6"/>
      <color rgb="FF232323"/>
      <name val="Calibri"/>
      <family val="2"/>
      <scheme val="minor"/>
    </font>
    <font>
      <sz val="6"/>
      <color rgb="FF0A0A0A"/>
      <name val="Calibri"/>
      <family val="2"/>
      <scheme val="minor"/>
    </font>
    <font>
      <sz val="6"/>
      <color rgb="FF070707"/>
      <name val="Calibri"/>
      <family val="2"/>
      <scheme val="minor"/>
    </font>
    <font>
      <sz val="6"/>
      <color rgb="FF1C1C1C"/>
      <name val="Calibri"/>
      <family val="2"/>
      <scheme val="minor"/>
    </font>
    <font>
      <sz val="6"/>
      <color rgb="FF414141"/>
      <name val="Calibri"/>
      <family val="2"/>
      <scheme val="minor"/>
    </font>
    <font>
      <sz val="6"/>
      <color rgb="FF505050"/>
      <name val="Calibri"/>
      <family val="2"/>
      <scheme val="minor"/>
    </font>
    <font>
      <sz val="6"/>
      <color rgb="FF2D2A2A"/>
      <name val="Calibri"/>
      <family val="2"/>
      <scheme val="minor"/>
    </font>
    <font>
      <sz val="6"/>
      <color rgb="FF181616"/>
      <name val="Calibri"/>
      <family val="2"/>
      <scheme val="minor"/>
    </font>
    <font>
      <sz val="6"/>
      <color rgb="FF3A3A3A"/>
      <name val="Calibri"/>
      <family val="2"/>
      <scheme val="minor"/>
    </font>
    <font>
      <sz val="6"/>
      <color rgb="FF545454"/>
      <name val="Calibri"/>
      <family val="2"/>
      <scheme val="minor"/>
    </font>
    <font>
      <sz val="6"/>
      <color rgb="FF59595B"/>
      <name val="Calibri"/>
      <family val="2"/>
      <scheme val="minor"/>
    </font>
    <font>
      <sz val="6"/>
      <color rgb="FF464646"/>
      <name val="Calibri"/>
      <family val="2"/>
      <scheme val="minor"/>
    </font>
    <font>
      <sz val="6"/>
      <color rgb="FF707070"/>
      <name val="Calibri"/>
      <family val="2"/>
      <scheme val="minor"/>
    </font>
    <font>
      <sz val="6"/>
      <color rgb="FF080808"/>
      <name val="Calibri"/>
      <family val="2"/>
      <scheme val="minor"/>
    </font>
    <font>
      <sz val="6"/>
      <color rgb="FF343434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0"/>
      <name val="Verdana"/>
      <family val="2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7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57">
    <xf numFmtId="0" fontId="0" fillId="0" borderId="0" xfId="0"/>
    <xf numFmtId="0" fontId="1" fillId="0" borderId="0" xfId="0" applyFont="1" applyFill="1" applyBorder="1" applyAlignment="1">
      <alignment horizontal="left"/>
    </xf>
    <xf numFmtId="0" fontId="0" fillId="2" borderId="0" xfId="0" applyFill="1"/>
    <xf numFmtId="0" fontId="0" fillId="0" borderId="0" xfId="0" applyNumberFormat="1" applyFill="1" applyAlignment="1"/>
    <xf numFmtId="0" fontId="4" fillId="0" borderId="0" xfId="0" applyFont="1" applyFill="1" applyBorder="1" applyAlignment="1">
      <alignment horizontal="right"/>
    </xf>
    <xf numFmtId="164" fontId="4" fillId="0" borderId="0" xfId="0" applyNumberFormat="1" applyFont="1" applyFill="1" applyBorder="1" applyAlignment="1">
      <alignment horizontal="right"/>
    </xf>
    <xf numFmtId="0" fontId="5" fillId="0" borderId="0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right"/>
    </xf>
    <xf numFmtId="164" fontId="5" fillId="0" borderId="0" xfId="0" applyNumberFormat="1" applyFont="1" applyFill="1" applyBorder="1" applyAlignment="1">
      <alignment horizontal="right"/>
    </xf>
    <xf numFmtId="0" fontId="6" fillId="0" borderId="0" xfId="0" applyFont="1" applyFill="1" applyBorder="1" applyAlignment="1">
      <alignment horizontal="left"/>
    </xf>
    <xf numFmtId="164" fontId="6" fillId="0" borderId="0" xfId="0" applyNumberFormat="1" applyFont="1" applyFill="1" applyBorder="1" applyAlignment="1">
      <alignment horizontal="right"/>
    </xf>
    <xf numFmtId="164" fontId="8" fillId="0" borderId="0" xfId="0" applyNumberFormat="1" applyFont="1" applyFill="1" applyBorder="1" applyAlignment="1">
      <alignment horizontal="right" vertical="top"/>
    </xf>
    <xf numFmtId="164" fontId="6" fillId="0" borderId="0" xfId="0" applyNumberFormat="1" applyFont="1" applyFill="1" applyBorder="1" applyAlignment="1">
      <alignment horizontal="right" vertical="top"/>
    </xf>
    <xf numFmtId="0" fontId="6" fillId="0" borderId="0" xfId="0" applyFont="1" applyFill="1" applyBorder="1" applyAlignment="1">
      <alignment horizontal="right"/>
    </xf>
    <xf numFmtId="164" fontId="16" fillId="0" borderId="0" xfId="0" applyNumberFormat="1" applyFont="1" applyFill="1" applyBorder="1" applyAlignment="1">
      <alignment horizontal="right" vertical="center"/>
    </xf>
    <xf numFmtId="6" fontId="4" fillId="0" borderId="0" xfId="0" applyNumberFormat="1" applyFont="1" applyFill="1" applyBorder="1" applyAlignment="1">
      <alignment horizontal="right"/>
    </xf>
    <xf numFmtId="0" fontId="4" fillId="0" borderId="0" xfId="0" applyNumberFormat="1" applyFont="1" applyFill="1" applyBorder="1" applyAlignment="1">
      <alignment horizontal="right"/>
    </xf>
    <xf numFmtId="0" fontId="0" fillId="0" borderId="0" xfId="0" applyFill="1"/>
    <xf numFmtId="0" fontId="4" fillId="0" borderId="0" xfId="0" applyFont="1" applyFill="1" applyBorder="1" applyAlignment="1">
      <alignment horizontal="left"/>
    </xf>
    <xf numFmtId="3" fontId="4" fillId="0" borderId="0" xfId="0" applyNumberFormat="1" applyFont="1" applyFill="1" applyBorder="1" applyAlignment="1">
      <alignment horizontal="right"/>
    </xf>
    <xf numFmtId="2" fontId="4" fillId="0" borderId="0" xfId="0" applyNumberFormat="1" applyFont="1" applyFill="1" applyBorder="1" applyAlignment="1">
      <alignment horizontal="right"/>
    </xf>
    <xf numFmtId="1" fontId="4" fillId="0" borderId="0" xfId="0" applyNumberFormat="1" applyFont="1" applyFill="1" applyBorder="1" applyAlignment="1">
      <alignment horizontal="right"/>
    </xf>
    <xf numFmtId="164" fontId="4" fillId="0" borderId="0" xfId="0" applyNumberFormat="1" applyFont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164" fontId="4" fillId="3" borderId="0" xfId="0" applyNumberFormat="1" applyFont="1" applyFill="1" applyBorder="1" applyAlignment="1">
      <alignment horizontal="right"/>
    </xf>
    <xf numFmtId="164" fontId="5" fillId="3" borderId="0" xfId="0" applyNumberFormat="1" applyFont="1" applyFill="1" applyBorder="1" applyAlignment="1">
      <alignment horizontal="right"/>
    </xf>
    <xf numFmtId="49" fontId="34" fillId="0" borderId="0" xfId="0" applyNumberFormat="1" applyFont="1"/>
    <xf numFmtId="49" fontId="0" fillId="0" borderId="0" xfId="0" applyNumberFormat="1" applyAlignment="1"/>
    <xf numFmtId="0" fontId="0" fillId="0" borderId="0" xfId="0" applyFont="1" applyBorder="1" applyAlignment="1">
      <alignment horizontal="left"/>
    </xf>
    <xf numFmtId="1" fontId="4" fillId="0" borderId="0" xfId="0" applyNumberFormat="1" applyFont="1" applyFill="1" applyBorder="1" applyAlignment="1">
      <alignment horizontal="left"/>
    </xf>
    <xf numFmtId="3" fontId="17" fillId="0" borderId="0" xfId="0" applyNumberFormat="1" applyFont="1" applyAlignment="1">
      <alignment horizontal="right"/>
    </xf>
    <xf numFmtId="8" fontId="4" fillId="0" borderId="0" xfId="0" applyNumberFormat="1" applyFont="1" applyFill="1" applyBorder="1" applyAlignment="1">
      <alignment horizontal="right"/>
    </xf>
    <xf numFmtId="0" fontId="17" fillId="0" borderId="0" xfId="0" applyNumberFormat="1" applyFont="1" applyAlignment="1">
      <alignment horizontal="right"/>
    </xf>
    <xf numFmtId="2" fontId="5" fillId="3" borderId="0" xfId="0" applyNumberFormat="1" applyFont="1" applyFill="1" applyBorder="1" applyAlignment="1">
      <alignment horizontal="right"/>
    </xf>
    <xf numFmtId="2" fontId="4" fillId="3" borderId="0" xfId="0" applyNumberFormat="1" applyFont="1" applyFill="1" applyBorder="1" applyAlignment="1">
      <alignment horizontal="right"/>
    </xf>
    <xf numFmtId="164" fontId="29" fillId="3" borderId="0" xfId="0" applyNumberFormat="1" applyFont="1" applyFill="1" applyBorder="1" applyAlignment="1">
      <alignment horizontal="right" vertical="center" wrapText="1"/>
    </xf>
    <xf numFmtId="2" fontId="29" fillId="3" borderId="0" xfId="0" applyNumberFormat="1" applyFont="1" applyFill="1" applyBorder="1" applyAlignment="1">
      <alignment horizontal="right" vertical="center" wrapText="1"/>
    </xf>
    <xf numFmtId="2" fontId="30" fillId="3" borderId="0" xfId="0" applyNumberFormat="1" applyFont="1" applyFill="1" applyBorder="1" applyAlignment="1">
      <alignment horizontal="right" vertical="center" wrapText="1"/>
    </xf>
    <xf numFmtId="2" fontId="11" fillId="3" borderId="0" xfId="0" applyNumberFormat="1" applyFont="1" applyFill="1" applyBorder="1" applyAlignment="1">
      <alignment horizontal="right" vertical="center"/>
    </xf>
    <xf numFmtId="164" fontId="11" fillId="3" borderId="0" xfId="0" applyNumberFormat="1" applyFont="1" applyFill="1" applyBorder="1" applyAlignment="1">
      <alignment horizontal="right" vertical="center"/>
    </xf>
    <xf numFmtId="164" fontId="4" fillId="3" borderId="0" xfId="0" applyNumberFormat="1" applyFont="1" applyFill="1" applyBorder="1" applyAlignment="1">
      <alignment horizontal="right" vertical="center"/>
    </xf>
    <xf numFmtId="2" fontId="4" fillId="3" borderId="0" xfId="0" applyNumberFormat="1" applyFont="1" applyFill="1" applyBorder="1" applyAlignment="1">
      <alignment horizontal="right" vertical="center"/>
    </xf>
    <xf numFmtId="164" fontId="22" fillId="3" borderId="0" xfId="0" applyNumberFormat="1" applyFont="1" applyFill="1" applyBorder="1" applyAlignment="1">
      <alignment horizontal="right" vertical="center"/>
    </xf>
    <xf numFmtId="164" fontId="21" fillId="3" borderId="0" xfId="0" applyNumberFormat="1" applyFont="1" applyFill="1" applyBorder="1" applyAlignment="1">
      <alignment horizontal="right" vertical="center"/>
    </xf>
    <xf numFmtId="2" fontId="22" fillId="3" borderId="0" xfId="0" applyNumberFormat="1" applyFont="1" applyFill="1" applyBorder="1" applyAlignment="1">
      <alignment horizontal="right" vertical="center"/>
    </xf>
    <xf numFmtId="2" fontId="21" fillId="3" borderId="0" xfId="0" applyNumberFormat="1" applyFont="1" applyFill="1" applyBorder="1" applyAlignment="1">
      <alignment horizontal="right" vertical="center"/>
    </xf>
    <xf numFmtId="164" fontId="6" fillId="3" borderId="0" xfId="0" applyNumberFormat="1" applyFont="1" applyFill="1" applyBorder="1" applyAlignment="1">
      <alignment horizontal="right" vertical="center"/>
    </xf>
    <xf numFmtId="164" fontId="6" fillId="3" borderId="0" xfId="0" applyNumberFormat="1" applyFont="1" applyFill="1" applyBorder="1" applyAlignment="1">
      <alignment horizontal="right"/>
    </xf>
    <xf numFmtId="2" fontId="6" fillId="3" borderId="0" xfId="0" applyNumberFormat="1" applyFont="1" applyFill="1" applyBorder="1" applyAlignment="1">
      <alignment horizontal="right"/>
    </xf>
    <xf numFmtId="164" fontId="5" fillId="4" borderId="0" xfId="0" applyNumberFormat="1" applyFont="1" applyFill="1" applyBorder="1" applyAlignment="1">
      <alignment horizontal="right"/>
    </xf>
    <xf numFmtId="164" fontId="4" fillId="4" borderId="0" xfId="0" applyNumberFormat="1" applyFont="1" applyFill="1" applyBorder="1" applyAlignment="1">
      <alignment horizontal="right" vertical="center"/>
    </xf>
    <xf numFmtId="164" fontId="6" fillId="4" borderId="0" xfId="0" applyNumberFormat="1" applyFont="1" applyFill="1" applyBorder="1" applyAlignment="1">
      <alignment horizontal="right" vertical="center"/>
    </xf>
    <xf numFmtId="164" fontId="4" fillId="4" borderId="0" xfId="0" applyNumberFormat="1" applyFont="1" applyFill="1" applyBorder="1" applyAlignment="1">
      <alignment horizontal="right"/>
    </xf>
    <xf numFmtId="164" fontId="30" fillId="4" borderId="0" xfId="0" applyNumberFormat="1" applyFont="1" applyFill="1" applyBorder="1" applyAlignment="1">
      <alignment horizontal="right" vertical="center" wrapText="1"/>
    </xf>
    <xf numFmtId="164" fontId="31" fillId="4" borderId="0" xfId="0" applyNumberFormat="1" applyFont="1" applyFill="1" applyBorder="1" applyAlignment="1">
      <alignment horizontal="right" vertical="center" wrapText="1"/>
    </xf>
    <xf numFmtId="164" fontId="29" fillId="4" borderId="0" xfId="0" applyNumberFormat="1" applyFont="1" applyFill="1" applyBorder="1" applyAlignment="1">
      <alignment horizontal="right" vertical="center" wrapText="1"/>
    </xf>
    <xf numFmtId="164" fontId="4" fillId="4" borderId="0" xfId="0" applyNumberFormat="1" applyFont="1" applyFill="1" applyBorder="1" applyAlignment="1">
      <alignment horizontal="right" vertical="center" wrapText="1"/>
    </xf>
    <xf numFmtId="164" fontId="6" fillId="4" borderId="0" xfId="0" applyNumberFormat="1" applyFont="1" applyFill="1" applyBorder="1" applyAlignment="1">
      <alignment horizontal="right"/>
    </xf>
    <xf numFmtId="164" fontId="32" fillId="4" borderId="0" xfId="0" applyNumberFormat="1" applyFont="1" applyFill="1" applyBorder="1" applyAlignment="1">
      <alignment horizontal="right" vertical="center" wrapText="1"/>
    </xf>
    <xf numFmtId="164" fontId="17" fillId="4" borderId="0" xfId="0" applyNumberFormat="1" applyFont="1" applyFill="1" applyBorder="1" applyAlignment="1">
      <alignment horizontal="right"/>
    </xf>
    <xf numFmtId="164" fontId="6" fillId="4" borderId="0" xfId="0" applyNumberFormat="1" applyFont="1" applyFill="1" applyBorder="1" applyAlignment="1">
      <alignment horizontal="right" vertical="top"/>
    </xf>
    <xf numFmtId="164" fontId="7" fillId="4" borderId="0" xfId="0" applyNumberFormat="1" applyFont="1" applyFill="1" applyBorder="1" applyAlignment="1">
      <alignment horizontal="right" vertical="top"/>
    </xf>
    <xf numFmtId="164" fontId="11" fillId="4" borderId="0" xfId="0" applyNumberFormat="1" applyFont="1" applyFill="1" applyBorder="1" applyAlignment="1">
      <alignment horizontal="right" vertical="center"/>
    </xf>
    <xf numFmtId="164" fontId="12" fillId="4" borderId="0" xfId="0" applyNumberFormat="1" applyFont="1" applyFill="1" applyBorder="1" applyAlignment="1">
      <alignment horizontal="right" vertical="center"/>
    </xf>
    <xf numFmtId="164" fontId="13" fillId="4" borderId="0" xfId="0" applyNumberFormat="1" applyFont="1" applyFill="1" applyBorder="1" applyAlignment="1">
      <alignment horizontal="right" vertical="center"/>
    </xf>
    <xf numFmtId="164" fontId="14" fillId="4" borderId="0" xfId="0" applyNumberFormat="1" applyFont="1" applyFill="1" applyBorder="1" applyAlignment="1">
      <alignment horizontal="right" vertical="center"/>
    </xf>
    <xf numFmtId="164" fontId="12" fillId="4" borderId="0" xfId="0" applyNumberFormat="1" applyFont="1" applyFill="1" applyBorder="1" applyAlignment="1">
      <alignment horizontal="right"/>
    </xf>
    <xf numFmtId="164" fontId="15" fillId="4" borderId="0" xfId="0" applyNumberFormat="1" applyFont="1" applyFill="1" applyBorder="1" applyAlignment="1">
      <alignment horizontal="right" vertical="center"/>
    </xf>
    <xf numFmtId="164" fontId="16" fillId="4" borderId="0" xfId="0" applyNumberFormat="1" applyFont="1" applyFill="1" applyBorder="1" applyAlignment="1">
      <alignment horizontal="right" vertical="center"/>
    </xf>
    <xf numFmtId="164" fontId="8" fillId="4" borderId="0" xfId="0" applyNumberFormat="1" applyFont="1" applyFill="1" applyBorder="1" applyAlignment="1">
      <alignment horizontal="right" vertical="top"/>
    </xf>
    <xf numFmtId="164" fontId="8" fillId="4" borderId="0" xfId="0" applyNumberFormat="1" applyFont="1" applyFill="1" applyBorder="1" applyAlignment="1">
      <alignment horizontal="right"/>
    </xf>
    <xf numFmtId="164" fontId="9" fillId="4" borderId="0" xfId="0" applyNumberFormat="1" applyFont="1" applyFill="1" applyBorder="1" applyAlignment="1">
      <alignment horizontal="right" vertical="top"/>
    </xf>
    <xf numFmtId="164" fontId="4" fillId="4" borderId="0" xfId="0" applyNumberFormat="1" applyFont="1" applyFill="1" applyBorder="1" applyAlignment="1">
      <alignment horizontal="right" vertical="center" wrapText="1" indent="2"/>
    </xf>
    <xf numFmtId="164" fontId="10" fillId="4" borderId="0" xfId="0" applyNumberFormat="1" applyFont="1" applyFill="1" applyBorder="1" applyAlignment="1">
      <alignment horizontal="right" vertical="top"/>
    </xf>
    <xf numFmtId="164" fontId="16" fillId="4" borderId="0" xfId="0" applyNumberFormat="1" applyFont="1" applyFill="1" applyBorder="1" applyAlignment="1">
      <alignment horizontal="right" vertical="center" wrapText="1"/>
    </xf>
    <xf numFmtId="164" fontId="27" fillId="4" borderId="0" xfId="0" applyNumberFormat="1" applyFont="1" applyFill="1" applyBorder="1" applyAlignment="1">
      <alignment horizontal="right" vertical="center" wrapText="1"/>
    </xf>
    <xf numFmtId="164" fontId="4" fillId="4" borderId="0" xfId="0" applyNumberFormat="1" applyFont="1" applyFill="1"/>
    <xf numFmtId="164" fontId="23" fillId="4" borderId="0" xfId="0" applyNumberFormat="1" applyFont="1" applyFill="1" applyBorder="1" applyAlignment="1">
      <alignment horizontal="right" vertical="center"/>
    </xf>
    <xf numFmtId="164" fontId="9" fillId="4" borderId="0" xfId="0" applyNumberFormat="1" applyFont="1" applyFill="1" applyBorder="1" applyAlignment="1">
      <alignment horizontal="right" vertical="center"/>
    </xf>
    <xf numFmtId="164" fontId="17" fillId="4" borderId="0" xfId="0" applyNumberFormat="1" applyFont="1" applyFill="1" applyBorder="1" applyAlignment="1">
      <alignment horizontal="right" vertical="center"/>
    </xf>
    <xf numFmtId="164" fontId="33" fillId="4" borderId="0" xfId="0" applyNumberFormat="1" applyFont="1" applyFill="1" applyBorder="1" applyAlignment="1">
      <alignment horizontal="right" vertical="center" wrapText="1"/>
    </xf>
    <xf numFmtId="164" fontId="15" fillId="4" borderId="0" xfId="0" applyNumberFormat="1" applyFont="1" applyFill="1" applyBorder="1" applyAlignment="1">
      <alignment horizontal="right" vertical="center" wrapText="1"/>
    </xf>
    <xf numFmtId="164" fontId="17" fillId="4" borderId="0" xfId="0" applyNumberFormat="1" applyFont="1" applyFill="1" applyBorder="1" applyAlignment="1">
      <alignment horizontal="right" vertical="top"/>
    </xf>
    <xf numFmtId="164" fontId="24" fillId="4" borderId="0" xfId="0" applyNumberFormat="1" applyFont="1" applyFill="1" applyBorder="1" applyAlignment="1">
      <alignment horizontal="right" vertical="center" wrapText="1"/>
    </xf>
    <xf numFmtId="164" fontId="26" fillId="4" borderId="0" xfId="0" applyNumberFormat="1" applyFont="1" applyFill="1" applyBorder="1" applyAlignment="1">
      <alignment horizontal="right" vertical="center" wrapText="1"/>
    </xf>
    <xf numFmtId="164" fontId="25" fillId="4" borderId="0" xfId="0" applyNumberFormat="1" applyFont="1" applyFill="1" applyBorder="1" applyAlignment="1">
      <alignment horizontal="right" vertical="center" wrapText="1"/>
    </xf>
    <xf numFmtId="164" fontId="4" fillId="4" borderId="0" xfId="0" applyNumberFormat="1" applyFont="1" applyFill="1" applyBorder="1" applyAlignment="1">
      <alignment vertical="center" wrapText="1"/>
    </xf>
    <xf numFmtId="49" fontId="0" fillId="5" borderId="0" xfId="0" applyNumberFormat="1" applyFill="1" applyAlignment="1"/>
    <xf numFmtId="49" fontId="0" fillId="0" borderId="0" xfId="0" applyNumberFormat="1" applyFill="1" applyAlignment="1"/>
    <xf numFmtId="0" fontId="4" fillId="6" borderId="0" xfId="0" applyFont="1" applyFill="1" applyBorder="1" applyAlignment="1">
      <alignment horizontal="left"/>
    </xf>
    <xf numFmtId="0" fontId="6" fillId="6" borderId="0" xfId="0" applyFont="1" applyFill="1" applyBorder="1" applyAlignment="1">
      <alignment horizontal="left"/>
    </xf>
    <xf numFmtId="0" fontId="5" fillId="7" borderId="0" xfId="0" applyFont="1" applyFill="1" applyBorder="1" applyAlignment="1">
      <alignment horizontal="center"/>
    </xf>
    <xf numFmtId="0" fontId="5" fillId="7" borderId="0" xfId="0" applyFont="1" applyFill="1" applyBorder="1" applyAlignment="1">
      <alignment horizontal="right"/>
    </xf>
    <xf numFmtId="3" fontId="5" fillId="7" borderId="0" xfId="0" applyNumberFormat="1" applyFont="1" applyFill="1" applyBorder="1" applyAlignment="1">
      <alignment horizontal="right"/>
    </xf>
    <xf numFmtId="164" fontId="5" fillId="7" borderId="0" xfId="0" applyNumberFormat="1" applyFont="1" applyFill="1" applyBorder="1" applyAlignment="1">
      <alignment horizontal="right"/>
    </xf>
    <xf numFmtId="0" fontId="4" fillId="7" borderId="0" xfId="0" applyFont="1" applyFill="1" applyBorder="1" applyAlignment="1">
      <alignment horizontal="center"/>
    </xf>
    <xf numFmtId="0" fontId="4" fillId="7" borderId="0" xfId="0" applyFont="1" applyFill="1" applyBorder="1" applyAlignment="1">
      <alignment horizontal="right"/>
    </xf>
    <xf numFmtId="3" fontId="4" fillId="7" borderId="0" xfId="0" applyNumberFormat="1" applyFont="1" applyFill="1" applyBorder="1" applyAlignment="1">
      <alignment horizontal="right"/>
    </xf>
    <xf numFmtId="164" fontId="4" fillId="7" borderId="0" xfId="0" applyNumberFormat="1" applyFont="1" applyFill="1" applyBorder="1" applyAlignment="1">
      <alignment horizontal="right"/>
    </xf>
    <xf numFmtId="0" fontId="6" fillId="7" borderId="0" xfId="0" applyFont="1" applyFill="1" applyBorder="1" applyAlignment="1">
      <alignment horizontal="center"/>
    </xf>
    <xf numFmtId="1" fontId="4" fillId="7" borderId="0" xfId="0" applyNumberFormat="1" applyFont="1" applyFill="1" applyBorder="1" applyAlignment="1">
      <alignment horizontal="right"/>
    </xf>
    <xf numFmtId="164" fontId="28" fillId="7" borderId="0" xfId="0" applyNumberFormat="1" applyFont="1" applyFill="1" applyBorder="1" applyAlignment="1">
      <alignment horizontal="right"/>
    </xf>
    <xf numFmtId="164" fontId="4" fillId="7" borderId="0" xfId="0" applyNumberFormat="1" applyFont="1" applyFill="1" applyBorder="1" applyAlignment="1"/>
    <xf numFmtId="0" fontId="17" fillId="7" borderId="0" xfId="0" applyFont="1" applyFill="1" applyBorder="1" applyAlignment="1">
      <alignment horizontal="center"/>
    </xf>
    <xf numFmtId="164" fontId="4" fillId="7" borderId="0" xfId="0" applyNumberFormat="1" applyFont="1" applyFill="1" applyBorder="1" applyAlignment="1">
      <alignment horizontal="right" vertical="center"/>
    </xf>
    <xf numFmtId="3" fontId="4" fillId="7" borderId="0" xfId="0" applyNumberFormat="1" applyFont="1" applyFill="1" applyBorder="1" applyAlignment="1">
      <alignment horizontal="right" vertical="center"/>
    </xf>
    <xf numFmtId="164" fontId="4" fillId="7" borderId="0" xfId="0" applyNumberFormat="1" applyFont="1" applyFill="1"/>
    <xf numFmtId="3" fontId="8" fillId="7" borderId="0" xfId="0" applyNumberFormat="1" applyFont="1" applyFill="1" applyBorder="1" applyAlignment="1">
      <alignment horizontal="right"/>
    </xf>
    <xf numFmtId="164" fontId="18" fillId="7" borderId="0" xfId="0" applyNumberFormat="1" applyFont="1" applyFill="1" applyBorder="1" applyAlignment="1">
      <alignment horizontal="right"/>
    </xf>
    <xf numFmtId="164" fontId="18" fillId="7" borderId="0" xfId="0" applyNumberFormat="1" applyFont="1" applyFill="1" applyBorder="1" applyAlignment="1">
      <alignment horizontal="right" vertical="center"/>
    </xf>
    <xf numFmtId="164" fontId="19" fillId="7" borderId="0" xfId="0" applyNumberFormat="1" applyFont="1" applyFill="1" applyBorder="1" applyAlignment="1">
      <alignment horizontal="right"/>
    </xf>
    <xf numFmtId="164" fontId="20" fillId="7" borderId="0" xfId="0" applyNumberFormat="1" applyFont="1" applyFill="1" applyBorder="1" applyAlignment="1">
      <alignment horizontal="right"/>
    </xf>
    <xf numFmtId="164" fontId="20" fillId="7" borderId="0" xfId="0" applyNumberFormat="1" applyFont="1" applyFill="1" applyBorder="1" applyAlignment="1">
      <alignment horizontal="right" vertical="center"/>
    </xf>
    <xf numFmtId="164" fontId="19" fillId="7" borderId="0" xfId="0" applyNumberFormat="1" applyFont="1" applyFill="1" applyBorder="1" applyAlignment="1">
      <alignment horizontal="right" vertical="center"/>
    </xf>
    <xf numFmtId="164" fontId="6" fillId="7" borderId="0" xfId="0" applyNumberFormat="1" applyFont="1" applyFill="1" applyBorder="1" applyAlignment="1"/>
    <xf numFmtId="0" fontId="6" fillId="7" borderId="0" xfId="0" applyFont="1" applyFill="1" applyBorder="1" applyAlignment="1">
      <alignment horizontal="right"/>
    </xf>
    <xf numFmtId="3" fontId="6" fillId="7" borderId="0" xfId="0" applyNumberFormat="1" applyFont="1" applyFill="1" applyBorder="1" applyAlignment="1">
      <alignment horizontal="right"/>
    </xf>
    <xf numFmtId="164" fontId="6" fillId="7" borderId="0" xfId="0" applyNumberFormat="1" applyFont="1" applyFill="1" applyBorder="1" applyAlignment="1">
      <alignment horizontal="right"/>
    </xf>
    <xf numFmtId="0" fontId="5" fillId="3" borderId="0" xfId="0" applyNumberFormat="1" applyFont="1" applyFill="1" applyBorder="1" applyAlignment="1">
      <alignment horizontal="right"/>
    </xf>
    <xf numFmtId="0" fontId="4" fillId="3" borderId="0" xfId="0" applyFont="1" applyFill="1" applyBorder="1" applyAlignment="1">
      <alignment horizontal="right"/>
    </xf>
    <xf numFmtId="1" fontId="4" fillId="3" borderId="0" xfId="0" applyNumberFormat="1" applyFont="1" applyFill="1" applyBorder="1" applyAlignment="1">
      <alignment horizontal="right"/>
    </xf>
    <xf numFmtId="3" fontId="4" fillId="3" borderId="0" xfId="0" applyNumberFormat="1" applyFont="1" applyFill="1" applyBorder="1" applyAlignment="1">
      <alignment horizontal="right"/>
    </xf>
    <xf numFmtId="164" fontId="11" fillId="3" borderId="0" xfId="0" applyNumberFormat="1" applyFont="1" applyFill="1" applyBorder="1" applyAlignment="1">
      <alignment horizontal="right"/>
    </xf>
    <xf numFmtId="165" fontId="4" fillId="3" borderId="0" xfId="0" applyNumberFormat="1" applyFont="1" applyFill="1" applyBorder="1" applyAlignment="1">
      <alignment horizontal="right"/>
    </xf>
    <xf numFmtId="164" fontId="21" fillId="3" borderId="0" xfId="0" applyNumberFormat="1" applyFont="1" applyFill="1" applyBorder="1" applyAlignment="1">
      <alignment horizontal="right"/>
    </xf>
    <xf numFmtId="164" fontId="22" fillId="3" borderId="0" xfId="0" applyNumberFormat="1" applyFont="1" applyFill="1" applyBorder="1" applyAlignment="1">
      <alignment horizontal="right"/>
    </xf>
    <xf numFmtId="1" fontId="4" fillId="3" borderId="0" xfId="0" applyNumberFormat="1" applyFont="1" applyFill="1" applyBorder="1" applyAlignment="1">
      <alignment horizontal="right" vertical="center"/>
    </xf>
    <xf numFmtId="0" fontId="4" fillId="3" borderId="0" xfId="0" applyFont="1" applyFill="1" applyBorder="1" applyAlignment="1">
      <alignment horizontal="right" vertical="center"/>
    </xf>
    <xf numFmtId="0" fontId="6" fillId="3" borderId="0" xfId="0" applyFont="1" applyFill="1" applyBorder="1" applyAlignment="1">
      <alignment horizontal="right"/>
    </xf>
    <xf numFmtId="0" fontId="4" fillId="3" borderId="0" xfId="0" applyNumberFormat="1" applyFont="1" applyFill="1" applyBorder="1" applyAlignment="1">
      <alignment horizontal="right"/>
    </xf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49" fontId="0" fillId="0" borderId="0" xfId="0" applyNumberFormat="1" applyAlignment="1">
      <alignment horizontal="center"/>
    </xf>
    <xf numFmtId="0" fontId="34" fillId="0" borderId="0" xfId="0" applyFont="1" applyAlignment="1">
      <alignment horizontal="center"/>
    </xf>
    <xf numFmtId="0" fontId="0" fillId="0" borderId="0" xfId="0" applyNumberFormat="1" applyFill="1" applyAlignment="1">
      <alignment horizontal="center"/>
    </xf>
    <xf numFmtId="0" fontId="0" fillId="0" borderId="1" xfId="0" applyBorder="1" applyAlignment="1">
      <alignment horizontal="center"/>
    </xf>
    <xf numFmtId="49" fontId="35" fillId="0" borderId="0" xfId="0" applyNumberFormat="1" applyFont="1" applyAlignment="1"/>
    <xf numFmtId="0" fontId="0" fillId="0" borderId="0" xfId="0" applyAlignment="1"/>
    <xf numFmtId="49" fontId="36" fillId="0" borderId="0" xfId="0" applyNumberFormat="1" applyFont="1" applyAlignment="1"/>
    <xf numFmtId="0" fontId="36" fillId="0" borderId="0" xfId="0" applyFont="1" applyAlignment="1"/>
    <xf numFmtId="49" fontId="0" fillId="6" borderId="0" xfId="0" applyNumberFormat="1" applyFill="1" applyAlignment="1"/>
    <xf numFmtId="49" fontId="36" fillId="6" borderId="0" xfId="0" applyNumberFormat="1" applyFont="1" applyFill="1" applyAlignment="1"/>
    <xf numFmtId="0" fontId="0" fillId="6" borderId="0" xfId="0" applyFill="1" applyAlignment="1"/>
    <xf numFmtId="49" fontId="4" fillId="0" borderId="0" xfId="0" applyNumberFormat="1" applyFont="1" applyFill="1" applyBorder="1" applyAlignment="1">
      <alignment horizontal="left"/>
    </xf>
    <xf numFmtId="49" fontId="4" fillId="6" borderId="0" xfId="0" applyNumberFormat="1" applyFont="1" applyFill="1" applyBorder="1" applyAlignment="1">
      <alignment horizontal="left"/>
    </xf>
    <xf numFmtId="49" fontId="6" fillId="0" borderId="0" xfId="0" applyNumberFormat="1" applyFont="1" applyFill="1" applyBorder="1" applyAlignment="1">
      <alignment horizontal="left"/>
    </xf>
    <xf numFmtId="49" fontId="6" fillId="6" borderId="0" xfId="0" applyNumberFormat="1" applyFont="1" applyFill="1" applyBorder="1" applyAlignment="1">
      <alignment horizontal="left"/>
    </xf>
    <xf numFmtId="49" fontId="0" fillId="0" borderId="0" xfId="0" applyNumberFormat="1"/>
    <xf numFmtId="49" fontId="0" fillId="5" borderId="0" xfId="0" applyNumberFormat="1" applyFill="1"/>
    <xf numFmtId="0" fontId="0" fillId="5" borderId="0" xfId="0" applyFill="1" applyAlignment="1"/>
    <xf numFmtId="49" fontId="36" fillId="5" borderId="0" xfId="0" applyNumberFormat="1" applyFont="1" applyFill="1" applyAlignment="1"/>
    <xf numFmtId="49" fontId="0" fillId="0" borderId="0" xfId="0" applyNumberFormat="1" applyFill="1"/>
    <xf numFmtId="3" fontId="0" fillId="0" borderId="0" xfId="0" applyNumberFormat="1" applyFill="1"/>
  </cellXfs>
  <cellStyles count="7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Normal" xfId="0" builtinId="0"/>
  </cellStyles>
  <dxfs count="1">
    <dxf>
      <font>
        <color rgb="FFFF0000"/>
      </font>
    </dxf>
  </dxfs>
  <tableStyles count="0" defaultTableStyle="TableStyleMedium9" defaultPivotStyle="PivotStyleMedium7"/>
  <colors>
    <mruColors>
      <color rgb="FF957FA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V105"/>
  <sheetViews>
    <sheetView tabSelected="1" topLeftCell="A62" zoomScale="200" zoomScaleNormal="200" zoomScalePageLayoutView="200" workbookViewId="0">
      <pane xSplit="1" topLeftCell="AX1" activePane="topRight" state="frozen"/>
      <selection pane="topRight" activeCell="AZ3" sqref="AZ3:BE92"/>
    </sheetView>
  </sheetViews>
  <sheetFormatPr baseColWidth="10" defaultRowHeight="10"/>
  <cols>
    <col min="1" max="1" width="14.5" style="18" customWidth="1"/>
    <col min="2" max="2" width="3.1640625" style="23" bestFit="1" customWidth="1"/>
    <col min="3" max="3" width="8.1640625" style="23" bestFit="1" customWidth="1"/>
    <col min="4" max="4" width="3" style="23" bestFit="1" customWidth="1"/>
    <col min="5" max="5" width="6.33203125" style="4" bestFit="1" customWidth="1"/>
    <col min="6" max="6" width="5.5" style="4" bestFit="1" customWidth="1"/>
    <col min="7" max="7" width="4.33203125" style="19" bestFit="1" customWidth="1"/>
    <col min="8" max="8" width="5.33203125" style="19" bestFit="1" customWidth="1"/>
    <col min="9" max="9" width="7.6640625" style="5" bestFit="1" customWidth="1"/>
    <col min="10" max="11" width="7.5" style="5" bestFit="1" customWidth="1"/>
    <col min="12" max="12" width="8.83203125" style="5" bestFit="1" customWidth="1"/>
    <col min="13" max="13" width="7.83203125" style="5" bestFit="1" customWidth="1"/>
    <col min="14" max="14" width="8.83203125" style="5" bestFit="1" customWidth="1"/>
    <col min="15" max="15" width="8.1640625" style="5" bestFit="1" customWidth="1"/>
    <col min="16" max="16" width="9.5" style="5" bestFit="1" customWidth="1"/>
    <col min="17" max="17" width="9.33203125" style="5" bestFit="1" customWidth="1"/>
    <col min="18" max="18" width="10.83203125" style="5" bestFit="1" customWidth="1"/>
    <col min="19" max="19" width="8.1640625" style="5" bestFit="1" customWidth="1"/>
    <col min="20" max="20" width="9.83203125" style="5" bestFit="1" customWidth="1"/>
    <col min="21" max="21" width="8.5" style="5" bestFit="1" customWidth="1"/>
    <col min="22" max="23" width="10.1640625" style="5" bestFit="1" customWidth="1"/>
    <col min="24" max="24" width="12" style="5" bestFit="1" customWidth="1"/>
    <col min="25" max="25" width="8" style="5" bestFit="1" customWidth="1"/>
    <col min="26" max="27" width="9.6640625" style="5" bestFit="1" customWidth="1"/>
    <col min="28" max="28" width="11.33203125" style="5" bestFit="1" customWidth="1"/>
    <col min="29" max="29" width="6.33203125" style="16" bestFit="1" customWidth="1"/>
    <col min="30" max="30" width="7.6640625" style="16" bestFit="1" customWidth="1"/>
    <col min="31" max="31" width="6.6640625" style="16" bestFit="1" customWidth="1"/>
    <col min="32" max="32" width="14" style="5" bestFit="1" customWidth="1"/>
    <col min="33" max="33" width="15.33203125" style="5" bestFit="1" customWidth="1"/>
    <col min="34" max="34" width="7.33203125" style="5" bestFit="1" customWidth="1"/>
    <col min="35" max="35" width="8.6640625" style="5" bestFit="1" customWidth="1"/>
    <col min="36" max="36" width="12.5" style="5" bestFit="1" customWidth="1"/>
    <col min="37" max="37" width="6.6640625" style="20" bestFit="1" customWidth="1"/>
    <col min="38" max="38" width="14" style="5" bestFit="1" customWidth="1"/>
    <col min="39" max="39" width="8.1640625" style="20" bestFit="1" customWidth="1"/>
    <col min="40" max="40" width="13.83203125" style="5" bestFit="1" customWidth="1"/>
    <col min="41" max="41" width="8" style="20" bestFit="1" customWidth="1"/>
    <col min="42" max="42" width="15.33203125" style="5" bestFit="1" customWidth="1"/>
    <col min="43" max="43" width="9.5" style="20" bestFit="1" customWidth="1"/>
    <col min="44" max="44" width="12.5" style="5" bestFit="1" customWidth="1"/>
    <col min="45" max="45" width="6.6640625" style="20" bestFit="1" customWidth="1"/>
    <col min="46" max="46" width="14" style="5" bestFit="1" customWidth="1"/>
    <col min="47" max="47" width="8.1640625" style="20" bestFit="1" customWidth="1"/>
    <col min="48" max="48" width="13.83203125" style="5" bestFit="1" customWidth="1"/>
    <col min="49" max="49" width="8" style="20" bestFit="1" customWidth="1"/>
    <col min="50" max="50" width="15.33203125" style="5" bestFit="1" customWidth="1"/>
    <col min="51" max="51" width="9.5" style="20" bestFit="1" customWidth="1"/>
    <col min="52" max="52" width="8.33203125" style="5" bestFit="1" customWidth="1"/>
    <col min="53" max="53" width="9.83203125" style="5" bestFit="1" customWidth="1"/>
    <col min="54" max="54" width="8" style="5" bestFit="1" customWidth="1"/>
    <col min="55" max="55" width="7.5" style="5" bestFit="1" customWidth="1"/>
    <col min="56" max="56" width="8" style="5" bestFit="1" customWidth="1"/>
    <col min="57" max="57" width="7.5" style="5" bestFit="1" customWidth="1"/>
    <col min="58" max="58" width="10" style="5" bestFit="1" customWidth="1"/>
    <col min="59" max="59" width="9.83203125" style="5" bestFit="1" customWidth="1"/>
    <col min="60" max="61" width="8.33203125" style="5" bestFit="1" customWidth="1"/>
    <col min="62" max="62" width="9.83203125" style="5" bestFit="1" customWidth="1"/>
    <col min="63" max="63" width="8" style="5" bestFit="1" customWidth="1"/>
    <col min="64" max="64" width="9.83203125" style="5" bestFit="1" customWidth="1"/>
    <col min="65" max="65" width="9.5" style="5" bestFit="1" customWidth="1"/>
    <col min="66" max="66" width="8.33203125" style="5" bestFit="1" customWidth="1"/>
    <col min="67" max="67" width="8.1640625" style="5" bestFit="1" customWidth="1"/>
    <col min="68" max="68" width="10" style="5" bestFit="1" customWidth="1"/>
    <col min="69" max="69" width="7.5" style="5" bestFit="1" customWidth="1"/>
    <col min="70" max="70" width="8.33203125" style="5" bestFit="1" customWidth="1"/>
    <col min="71" max="71" width="9.83203125" style="5" bestFit="1" customWidth="1"/>
    <col min="72" max="73" width="10" style="5" bestFit="1" customWidth="1"/>
    <col min="74" max="74" width="11.83203125" style="5" bestFit="1" customWidth="1"/>
    <col min="75" max="75" width="8.83203125" style="5" bestFit="1" customWidth="1"/>
    <col min="76" max="76" width="9.83203125" style="5" bestFit="1" customWidth="1"/>
    <col min="77" max="77" width="7.6640625" style="5" bestFit="1" customWidth="1"/>
    <col min="78" max="79" width="9.33203125" style="5" bestFit="1" customWidth="1"/>
    <col min="80" max="80" width="11.33203125" style="5" bestFit="1" customWidth="1"/>
    <col min="81" max="81" width="8.1640625" style="5" bestFit="1" customWidth="1"/>
    <col min="82" max="82" width="8" style="5" bestFit="1" customWidth="1"/>
    <col min="83" max="83" width="8.33203125" style="5" bestFit="1" customWidth="1"/>
    <col min="84" max="85" width="9.33203125" style="5" bestFit="1" customWidth="1"/>
    <col min="86" max="86" width="11.1640625" style="5" bestFit="1" customWidth="1"/>
    <col min="87" max="88" width="9.83203125" style="5" bestFit="1" customWidth="1"/>
    <col min="89" max="89" width="7" style="5" bestFit="1" customWidth="1"/>
    <col min="90" max="90" width="8.6640625" style="5" bestFit="1" customWidth="1"/>
    <col min="91" max="91" width="8.83203125" style="5" bestFit="1" customWidth="1"/>
    <col min="92" max="92" width="10.6640625" style="5" bestFit="1" customWidth="1"/>
    <col min="93" max="93" width="7.6640625" style="5" bestFit="1" customWidth="1"/>
    <col min="94" max="94" width="7.1640625" style="5" bestFit="1" customWidth="1"/>
    <col min="95" max="95" width="7.5" style="5" bestFit="1" customWidth="1"/>
    <col min="96" max="97" width="8.6640625" style="5" bestFit="1" customWidth="1"/>
    <col min="98" max="98" width="10.6640625" style="5" bestFit="1" customWidth="1"/>
    <col min="99" max="100" width="7.5" style="5" bestFit="1" customWidth="1"/>
    <col min="101" max="101" width="8.33203125" style="5" bestFit="1" customWidth="1"/>
    <col min="102" max="103" width="7.5" style="5" bestFit="1" customWidth="1"/>
    <col min="104" max="104" width="9.33203125" style="5" bestFit="1" customWidth="1"/>
    <col min="105" max="105" width="6.83203125" style="5" bestFit="1" customWidth="1"/>
    <col min="106" max="108" width="8.33203125" style="5" bestFit="1" customWidth="1"/>
    <col min="109" max="109" width="7.5" style="5" bestFit="1" customWidth="1"/>
    <col min="110" max="110" width="9" style="5" bestFit="1" customWidth="1"/>
    <col min="111" max="111" width="8.33203125" style="5" bestFit="1" customWidth="1"/>
    <col min="112" max="112" width="9.83203125" style="5" bestFit="1" customWidth="1"/>
    <col min="113" max="113" width="8.33203125" style="5" bestFit="1" customWidth="1"/>
    <col min="114" max="115" width="7.5" style="5" bestFit="1" customWidth="1"/>
    <col min="116" max="116" width="8.83203125" style="5" bestFit="1" customWidth="1"/>
    <col min="117" max="117" width="8.33203125" style="5" bestFit="1" customWidth="1"/>
    <col min="118" max="118" width="9.83203125" style="5" bestFit="1" customWidth="1"/>
    <col min="119" max="119" width="8.33203125" style="5" bestFit="1" customWidth="1"/>
    <col min="120" max="121" width="7.5" style="5" bestFit="1" customWidth="1"/>
    <col min="122" max="122" width="8.83203125" style="5" bestFit="1" customWidth="1"/>
    <col min="123" max="123" width="8" style="5" bestFit="1" customWidth="1"/>
    <col min="124" max="124" width="8.33203125" style="5" bestFit="1" customWidth="1"/>
    <col min="125" max="127" width="7.5" style="5" bestFit="1" customWidth="1"/>
    <col min="128" max="128" width="8.6640625" style="5" bestFit="1" customWidth="1"/>
    <col min="129" max="130" width="8.33203125" style="5" bestFit="1" customWidth="1"/>
    <col min="131" max="131" width="6.83203125" style="5" bestFit="1" customWidth="1"/>
    <col min="132" max="133" width="8.5" style="5" bestFit="1" customWidth="1"/>
    <col min="134" max="134" width="10.33203125" style="5" bestFit="1" customWidth="1"/>
    <col min="135" max="136" width="7.5" style="5" bestFit="1" customWidth="1"/>
    <col min="137" max="137" width="8" style="5" bestFit="1" customWidth="1"/>
    <col min="138" max="139" width="9.5" style="5" bestFit="1" customWidth="1"/>
    <col min="140" max="140" width="11.33203125" style="5" bestFit="1" customWidth="1"/>
    <col min="141" max="141" width="8.5" style="5" bestFit="1" customWidth="1"/>
    <col min="142" max="142" width="8.33203125" style="5" bestFit="1" customWidth="1"/>
    <col min="143" max="145" width="6.83203125" style="5" bestFit="1" customWidth="1"/>
    <col min="146" max="146" width="8.6640625" style="5" bestFit="1" customWidth="1"/>
    <col min="147" max="148" width="7.5" style="5" bestFit="1" customWidth="1"/>
    <col min="149" max="149" width="9.83203125" style="5" bestFit="1" customWidth="1"/>
    <col min="150" max="151" width="10.1640625" style="5" bestFit="1" customWidth="1"/>
    <col min="152" max="152" width="12" style="5" bestFit="1" customWidth="1"/>
    <col min="153" max="154" width="9.83203125" style="5" bestFit="1" customWidth="1"/>
    <col min="155" max="155" width="8.83203125" style="5" bestFit="1" customWidth="1"/>
    <col min="156" max="157" width="10.6640625" style="5" bestFit="1" customWidth="1"/>
    <col min="158" max="158" width="12.5" style="5" bestFit="1" customWidth="1"/>
    <col min="159" max="159" width="9.5" style="5" bestFit="1" customWidth="1"/>
    <col min="160" max="160" width="9" style="5" bestFit="1" customWidth="1"/>
    <col min="161" max="161" width="6.83203125" style="5" bestFit="1" customWidth="1"/>
    <col min="162" max="163" width="6.6640625" style="5" bestFit="1" customWidth="1"/>
    <col min="164" max="164" width="8.5" style="5" bestFit="1" customWidth="1"/>
    <col min="165" max="168" width="8.33203125" style="5" bestFit="1" customWidth="1"/>
    <col min="169" max="169" width="8.5" style="5" bestFit="1" customWidth="1"/>
    <col min="170" max="170" width="10.33203125" style="5" bestFit="1" customWidth="1"/>
    <col min="171" max="171" width="8.33203125" style="5" bestFit="1" customWidth="1"/>
    <col min="172" max="177" width="9.83203125" style="5" bestFit="1" customWidth="1"/>
    <col min="178" max="178" width="10.6640625" style="5" bestFit="1" customWidth="1"/>
    <col min="179" max="179" width="7.5" style="5" bestFit="1" customWidth="1"/>
    <col min="180" max="181" width="8.33203125" style="5" bestFit="1" customWidth="1"/>
    <col min="182" max="182" width="10.1640625" style="5" bestFit="1" customWidth="1"/>
    <col min="183" max="184" width="7.5" style="5" bestFit="1" customWidth="1"/>
    <col min="185" max="185" width="9.83203125" style="5" bestFit="1" customWidth="1"/>
    <col min="186" max="187" width="10" style="5" bestFit="1" customWidth="1"/>
    <col min="188" max="188" width="11.83203125" style="5" bestFit="1" customWidth="1"/>
    <col min="189" max="189" width="9.83203125" style="5" bestFit="1" customWidth="1"/>
    <col min="190" max="190" width="10.6640625" style="5" bestFit="1" customWidth="1"/>
    <col min="191" max="191" width="16.83203125" style="5" customWidth="1"/>
    <col min="192" max="192" width="6" style="5" bestFit="1" customWidth="1"/>
    <col min="193" max="193" width="7" style="26" bestFit="1" customWidth="1"/>
    <col min="194" max="194" width="6.5" style="5" customWidth="1"/>
    <col min="195" max="195" width="7" style="26" bestFit="1" customWidth="1"/>
    <col min="196" max="196" width="6" style="5" customWidth="1"/>
    <col min="197" max="197" width="7" style="26" bestFit="1" customWidth="1"/>
    <col min="198" max="198" width="6" style="5" bestFit="1" customWidth="1"/>
    <col min="199" max="199" width="7" style="26" bestFit="1" customWidth="1"/>
    <col min="200" max="200" width="5.5" style="5" customWidth="1"/>
    <col min="201" max="201" width="7" style="26" bestFit="1" customWidth="1"/>
    <col min="202" max="202" width="6.1640625" style="5" customWidth="1"/>
    <col min="203" max="203" width="7" style="26" bestFit="1" customWidth="1"/>
    <col min="204" max="204" width="6.33203125" style="5" customWidth="1"/>
    <col min="205" max="205" width="7" style="26" bestFit="1" customWidth="1"/>
    <col min="206" max="206" width="5.33203125" style="5" customWidth="1"/>
    <col min="207" max="207" width="7" style="26" bestFit="1" customWidth="1"/>
    <col min="208" max="208" width="6" style="5" bestFit="1" customWidth="1"/>
    <col min="209" max="209" width="7" style="26" bestFit="1" customWidth="1"/>
    <col min="210" max="210" width="5.83203125" style="5" customWidth="1"/>
    <col min="211" max="211" width="7" style="26" bestFit="1" customWidth="1"/>
    <col min="212" max="212" width="5.5" style="5" bestFit="1" customWidth="1"/>
    <col min="213" max="213" width="7" style="26" bestFit="1" customWidth="1"/>
    <col min="214" max="214" width="6.6640625" style="5" customWidth="1"/>
    <col min="215" max="215" width="7" style="26" bestFit="1" customWidth="1"/>
    <col min="216" max="216" width="5.5" style="5" bestFit="1" customWidth="1"/>
    <col min="217" max="217" width="7" style="26" bestFit="1" customWidth="1"/>
    <col min="218" max="218" width="6" style="5" bestFit="1" customWidth="1"/>
    <col min="219" max="219" width="7" style="26" bestFit="1" customWidth="1"/>
    <col min="220" max="220" width="6.33203125" style="5" customWidth="1"/>
    <col min="221" max="221" width="7" style="26" bestFit="1" customWidth="1"/>
    <col min="222" max="222" width="6.6640625" style="5" customWidth="1"/>
    <col min="223" max="223" width="7" style="26" bestFit="1" customWidth="1"/>
    <col min="224" max="224" width="6" style="5" bestFit="1" customWidth="1"/>
    <col min="225" max="225" width="7" style="26" bestFit="1" customWidth="1"/>
    <col min="226" max="226" width="5.5" style="5" bestFit="1" customWidth="1"/>
    <col min="227" max="227" width="7" style="26" bestFit="1" customWidth="1"/>
    <col min="228" max="228" width="6" style="5" bestFit="1" customWidth="1"/>
    <col min="229" max="229" width="7" style="26" bestFit="1" customWidth="1"/>
    <col min="230" max="230" width="5.33203125" style="5" customWidth="1"/>
    <col min="231" max="231" width="7" style="26" bestFit="1" customWidth="1"/>
    <col min="232" max="232" width="6" style="5" bestFit="1" customWidth="1"/>
    <col min="233" max="233" width="7" style="26" bestFit="1" customWidth="1"/>
    <col min="234" max="234" width="4.6640625" style="5" bestFit="1" customWidth="1"/>
    <col min="235" max="235" width="7" style="26" bestFit="1" customWidth="1"/>
    <col min="236" max="236" width="5.5" style="5" bestFit="1" customWidth="1"/>
    <col min="237" max="237" width="7" style="26" bestFit="1" customWidth="1"/>
    <col min="238" max="238" width="6.33203125" style="5" customWidth="1"/>
    <col min="239" max="239" width="7" style="26" bestFit="1" customWidth="1"/>
    <col min="240" max="240" width="5.5" style="5" bestFit="1" customWidth="1"/>
    <col min="241" max="241" width="7" style="26" bestFit="1" customWidth="1"/>
    <col min="242" max="242" width="5.5" style="5" bestFit="1" customWidth="1"/>
    <col min="243" max="243" width="7" style="26" bestFit="1" customWidth="1"/>
    <col min="244" max="244" width="6.6640625" style="5" customWidth="1"/>
    <col min="245" max="245" width="7" style="26" bestFit="1" customWidth="1"/>
    <col min="246" max="246" width="5.83203125" style="5" bestFit="1" customWidth="1"/>
    <col min="247" max="247" width="7" style="26" bestFit="1" customWidth="1"/>
    <col min="248" max="248" width="5.6640625" style="5" customWidth="1"/>
    <col min="249" max="249" width="7" style="26" bestFit="1" customWidth="1"/>
    <col min="250" max="250" width="6" style="5" customWidth="1"/>
    <col min="251" max="251" width="7" style="26" bestFit="1" customWidth="1"/>
    <col min="252" max="252" width="5.5" style="5" customWidth="1"/>
    <col min="253" max="253" width="7" style="26" bestFit="1" customWidth="1"/>
    <col min="254" max="254" width="6.33203125" style="5" customWidth="1"/>
    <col min="255" max="255" width="7" style="26" bestFit="1" customWidth="1"/>
    <col min="256" max="256" width="5.5" style="5" bestFit="1" customWidth="1"/>
    <col min="257" max="257" width="7" style="26" bestFit="1" customWidth="1"/>
    <col min="258" max="258" width="5.83203125" style="5" customWidth="1"/>
    <col min="259" max="259" width="7" style="26" bestFit="1" customWidth="1"/>
    <col min="260" max="260" width="6" style="5" bestFit="1" customWidth="1"/>
    <col min="261" max="261" width="7" style="26" bestFit="1" customWidth="1"/>
    <col min="262" max="262" width="6.83203125" style="5" customWidth="1"/>
    <col min="263" max="263" width="7" style="26" bestFit="1" customWidth="1"/>
    <col min="264" max="264" width="5.5" style="5" bestFit="1" customWidth="1"/>
    <col min="265" max="265" width="7" style="26" bestFit="1" customWidth="1"/>
    <col min="266" max="266" width="6.83203125" style="5" customWidth="1"/>
    <col min="267" max="267" width="7" style="26" bestFit="1" customWidth="1"/>
    <col min="268" max="268" width="12.1640625" style="5" customWidth="1"/>
    <col min="269" max="269" width="7.1640625" style="5" bestFit="1" customWidth="1"/>
    <col min="270" max="270" width="10.83203125" style="4"/>
    <col min="271" max="271" width="7.83203125" style="4" bestFit="1" customWidth="1"/>
    <col min="272" max="281" width="10.83203125" style="4"/>
    <col min="282" max="282" width="15" style="4" customWidth="1"/>
    <col min="283" max="16384" width="10.83203125" style="4"/>
  </cols>
  <sheetData>
    <row r="1" spans="1:271">
      <c r="AZ1" s="16">
        <v>1</v>
      </c>
      <c r="BA1" s="16">
        <v>3</v>
      </c>
      <c r="BB1" s="16">
        <v>4</v>
      </c>
      <c r="BC1" s="16">
        <v>11</v>
      </c>
      <c r="BD1" s="16">
        <v>12</v>
      </c>
      <c r="BE1" s="16">
        <v>13</v>
      </c>
      <c r="BF1" s="16">
        <v>16</v>
      </c>
      <c r="BG1" s="16">
        <v>17</v>
      </c>
      <c r="BH1" s="16">
        <v>17</v>
      </c>
      <c r="BI1" s="16">
        <v>17</v>
      </c>
      <c r="BJ1" s="16">
        <v>17</v>
      </c>
      <c r="BK1" s="16">
        <v>17</v>
      </c>
      <c r="BL1" s="16">
        <v>17</v>
      </c>
      <c r="BM1" s="16">
        <v>18</v>
      </c>
      <c r="BN1" s="16">
        <v>18</v>
      </c>
      <c r="BO1" s="16">
        <v>18</v>
      </c>
      <c r="BP1" s="16">
        <v>18</v>
      </c>
      <c r="BQ1" s="16">
        <v>18</v>
      </c>
      <c r="BR1" s="16">
        <v>18</v>
      </c>
      <c r="BS1" s="16">
        <v>19</v>
      </c>
      <c r="BT1" s="16">
        <v>19</v>
      </c>
      <c r="BU1" s="16">
        <v>19</v>
      </c>
      <c r="BV1" s="16">
        <v>19</v>
      </c>
      <c r="BW1" s="16">
        <v>19</v>
      </c>
      <c r="BX1" s="16">
        <v>19</v>
      </c>
      <c r="BY1" s="16">
        <v>20</v>
      </c>
      <c r="BZ1" s="16">
        <v>20</v>
      </c>
      <c r="CA1" s="16">
        <v>20</v>
      </c>
      <c r="CB1" s="16">
        <v>20</v>
      </c>
      <c r="CC1" s="16">
        <v>20</v>
      </c>
      <c r="CD1" s="16">
        <v>20</v>
      </c>
      <c r="CE1" s="16">
        <v>21</v>
      </c>
      <c r="CF1" s="16">
        <v>21</v>
      </c>
      <c r="CG1" s="16">
        <v>21</v>
      </c>
      <c r="CH1" s="16">
        <v>21</v>
      </c>
      <c r="CI1" s="16">
        <v>21</v>
      </c>
      <c r="CJ1" s="16">
        <v>21</v>
      </c>
      <c r="CK1" s="16">
        <v>22</v>
      </c>
      <c r="CL1" s="16">
        <v>22</v>
      </c>
      <c r="CM1" s="16">
        <v>22</v>
      </c>
      <c r="CN1" s="16">
        <v>22</v>
      </c>
      <c r="CO1" s="16">
        <v>22</v>
      </c>
      <c r="CP1" s="16">
        <v>22</v>
      </c>
      <c r="CQ1" s="16">
        <v>23</v>
      </c>
      <c r="CR1" s="16">
        <v>23</v>
      </c>
      <c r="CS1" s="16">
        <v>23</v>
      </c>
      <c r="CT1" s="16">
        <v>23</v>
      </c>
      <c r="CU1" s="16">
        <v>23</v>
      </c>
      <c r="CV1" s="16">
        <v>23</v>
      </c>
      <c r="CW1" s="16">
        <v>24</v>
      </c>
      <c r="CX1" s="16">
        <v>24</v>
      </c>
      <c r="CY1" s="16">
        <v>24</v>
      </c>
      <c r="CZ1" s="16">
        <v>24</v>
      </c>
      <c r="DA1" s="16">
        <v>24</v>
      </c>
      <c r="DB1" s="16">
        <v>24</v>
      </c>
      <c r="DC1" s="16">
        <v>25</v>
      </c>
      <c r="DD1" s="16">
        <v>25</v>
      </c>
      <c r="DE1" s="16">
        <v>25</v>
      </c>
      <c r="DF1" s="16">
        <v>25</v>
      </c>
      <c r="DG1" s="16">
        <v>25</v>
      </c>
      <c r="DH1" s="16">
        <v>25</v>
      </c>
      <c r="DI1" s="16">
        <v>26</v>
      </c>
      <c r="DJ1" s="16">
        <v>26</v>
      </c>
      <c r="DK1" s="16">
        <v>26</v>
      </c>
      <c r="DL1" s="16">
        <v>26</v>
      </c>
      <c r="DM1" s="16">
        <v>26</v>
      </c>
      <c r="DN1" s="16">
        <v>26</v>
      </c>
      <c r="DO1" s="16">
        <v>27</v>
      </c>
      <c r="DP1" s="16">
        <v>27</v>
      </c>
      <c r="DQ1" s="16">
        <v>27</v>
      </c>
      <c r="DR1" s="16">
        <v>27</v>
      </c>
      <c r="DS1" s="16">
        <v>27</v>
      </c>
      <c r="DT1" s="16">
        <v>27</v>
      </c>
      <c r="DU1" s="16">
        <v>28</v>
      </c>
      <c r="DV1" s="16">
        <v>28</v>
      </c>
      <c r="DW1" s="16">
        <v>28</v>
      </c>
      <c r="DX1" s="16">
        <v>28</v>
      </c>
      <c r="DY1" s="16">
        <v>28</v>
      </c>
      <c r="DZ1" s="16">
        <v>28</v>
      </c>
      <c r="EA1" s="16">
        <v>29</v>
      </c>
      <c r="EB1" s="16">
        <v>29</v>
      </c>
      <c r="EC1" s="16">
        <v>29</v>
      </c>
      <c r="ED1" s="16">
        <v>29</v>
      </c>
      <c r="EE1" s="16">
        <v>29</v>
      </c>
      <c r="EF1" s="16">
        <v>29</v>
      </c>
      <c r="EG1" s="16">
        <v>30</v>
      </c>
      <c r="EH1" s="16">
        <v>30</v>
      </c>
      <c r="EI1" s="16">
        <v>30</v>
      </c>
      <c r="EJ1" s="16">
        <v>30</v>
      </c>
      <c r="EK1" s="16">
        <v>30</v>
      </c>
      <c r="EL1" s="16">
        <v>30</v>
      </c>
      <c r="EM1" s="16">
        <v>31</v>
      </c>
      <c r="EN1" s="16">
        <v>31</v>
      </c>
      <c r="EO1" s="16">
        <v>31</v>
      </c>
      <c r="EP1" s="16">
        <v>31</v>
      </c>
      <c r="EQ1" s="16">
        <v>31</v>
      </c>
      <c r="ER1" s="16">
        <v>31</v>
      </c>
      <c r="ES1" s="16">
        <v>32</v>
      </c>
      <c r="ET1" s="16">
        <v>32</v>
      </c>
      <c r="EU1" s="16">
        <v>32</v>
      </c>
      <c r="EV1" s="16">
        <v>32</v>
      </c>
      <c r="EW1" s="16">
        <v>32</v>
      </c>
      <c r="EX1" s="16">
        <v>32</v>
      </c>
      <c r="EY1" s="16">
        <v>33</v>
      </c>
      <c r="EZ1" s="16">
        <v>33</v>
      </c>
      <c r="FA1" s="16">
        <v>33</v>
      </c>
      <c r="FB1" s="16">
        <v>33</v>
      </c>
      <c r="FC1" s="16">
        <v>33</v>
      </c>
      <c r="FD1" s="16">
        <v>33</v>
      </c>
      <c r="FE1" s="16">
        <v>34</v>
      </c>
      <c r="FF1" s="16">
        <v>34</v>
      </c>
      <c r="FG1" s="16">
        <v>34</v>
      </c>
      <c r="FH1" s="16">
        <v>34</v>
      </c>
      <c r="FI1" s="16">
        <v>34</v>
      </c>
      <c r="FJ1" s="16">
        <v>34</v>
      </c>
      <c r="FK1" s="16">
        <v>35</v>
      </c>
      <c r="FL1" s="16">
        <v>35</v>
      </c>
      <c r="FM1" s="16">
        <v>35</v>
      </c>
      <c r="FN1" s="16">
        <v>35</v>
      </c>
      <c r="FO1" s="16">
        <v>35</v>
      </c>
      <c r="FP1" s="16">
        <v>35</v>
      </c>
      <c r="FQ1" s="16">
        <v>36</v>
      </c>
      <c r="FR1" s="16">
        <v>36</v>
      </c>
      <c r="FS1" s="16">
        <v>36</v>
      </c>
      <c r="FT1" s="16">
        <v>36</v>
      </c>
      <c r="FU1" s="16">
        <v>36</v>
      </c>
      <c r="FV1" s="16">
        <v>36</v>
      </c>
      <c r="FW1" s="16">
        <v>37</v>
      </c>
      <c r="FX1" s="16">
        <v>37</v>
      </c>
      <c r="FY1" s="16">
        <v>37</v>
      </c>
      <c r="FZ1" s="16">
        <v>37</v>
      </c>
      <c r="GA1" s="16">
        <v>37</v>
      </c>
      <c r="GB1" s="16">
        <v>37</v>
      </c>
      <c r="GC1" s="16">
        <v>38</v>
      </c>
      <c r="GD1" s="16">
        <v>38</v>
      </c>
      <c r="GE1" s="16">
        <v>38</v>
      </c>
      <c r="GF1" s="16">
        <v>38</v>
      </c>
      <c r="GG1" s="16">
        <v>38</v>
      </c>
      <c r="GH1" s="16">
        <v>38</v>
      </c>
    </row>
    <row r="2" spans="1:271" s="7" customFormat="1">
      <c r="A2" s="6" t="s">
        <v>0</v>
      </c>
      <c r="B2" s="24" t="s">
        <v>316</v>
      </c>
      <c r="C2" s="93" t="s">
        <v>1</v>
      </c>
      <c r="D2" s="93" t="s">
        <v>2</v>
      </c>
      <c r="E2" s="94" t="s">
        <v>3</v>
      </c>
      <c r="F2" s="94" t="s">
        <v>4</v>
      </c>
      <c r="G2" s="95" t="s">
        <v>5</v>
      </c>
      <c r="H2" s="95" t="s">
        <v>6</v>
      </c>
      <c r="I2" s="96" t="s">
        <v>7</v>
      </c>
      <c r="J2" s="96" t="s">
        <v>8</v>
      </c>
      <c r="K2" s="96" t="s">
        <v>9</v>
      </c>
      <c r="L2" s="96" t="s">
        <v>10</v>
      </c>
      <c r="M2" s="96" t="s">
        <v>11</v>
      </c>
      <c r="N2" s="96" t="s">
        <v>12</v>
      </c>
      <c r="O2" s="96" t="s">
        <v>13</v>
      </c>
      <c r="P2" s="96" t="s">
        <v>14</v>
      </c>
      <c r="Q2" s="96" t="s">
        <v>15</v>
      </c>
      <c r="R2" s="96" t="s">
        <v>16</v>
      </c>
      <c r="S2" s="96" t="s">
        <v>17</v>
      </c>
      <c r="T2" s="96" t="s">
        <v>18</v>
      </c>
      <c r="U2" s="96" t="s">
        <v>19</v>
      </c>
      <c r="V2" s="96" t="s">
        <v>20</v>
      </c>
      <c r="W2" s="96" t="s">
        <v>21</v>
      </c>
      <c r="X2" s="96" t="s">
        <v>22</v>
      </c>
      <c r="Y2" s="96" t="s">
        <v>23</v>
      </c>
      <c r="Z2" s="96" t="s">
        <v>24</v>
      </c>
      <c r="AA2" s="96" t="s">
        <v>25</v>
      </c>
      <c r="AB2" s="96" t="s">
        <v>26</v>
      </c>
      <c r="AC2" s="120" t="s">
        <v>27</v>
      </c>
      <c r="AD2" s="120" t="s">
        <v>28</v>
      </c>
      <c r="AE2" s="120" t="s">
        <v>29</v>
      </c>
      <c r="AF2" s="27" t="s">
        <v>30</v>
      </c>
      <c r="AG2" s="27" t="s">
        <v>31</v>
      </c>
      <c r="AH2" s="27" t="s">
        <v>32</v>
      </c>
      <c r="AI2" s="27" t="s">
        <v>33</v>
      </c>
      <c r="AJ2" s="27" t="s">
        <v>34</v>
      </c>
      <c r="AK2" s="35" t="s">
        <v>35</v>
      </c>
      <c r="AL2" s="27" t="s">
        <v>36</v>
      </c>
      <c r="AM2" s="35" t="s">
        <v>37</v>
      </c>
      <c r="AN2" s="27" t="s">
        <v>38</v>
      </c>
      <c r="AO2" s="35" t="s">
        <v>39</v>
      </c>
      <c r="AP2" s="27" t="s">
        <v>40</v>
      </c>
      <c r="AQ2" s="35" t="s">
        <v>41</v>
      </c>
      <c r="AR2" s="27" t="s">
        <v>42</v>
      </c>
      <c r="AS2" s="35" t="s">
        <v>43</v>
      </c>
      <c r="AT2" s="27" t="s">
        <v>44</v>
      </c>
      <c r="AU2" s="35" t="s">
        <v>45</v>
      </c>
      <c r="AV2" s="27" t="s">
        <v>46</v>
      </c>
      <c r="AW2" s="35" t="s">
        <v>47</v>
      </c>
      <c r="AX2" s="27" t="s">
        <v>48</v>
      </c>
      <c r="AY2" s="35" t="s">
        <v>49</v>
      </c>
      <c r="AZ2" s="51" t="s">
        <v>50</v>
      </c>
      <c r="BA2" s="51" t="s">
        <v>51</v>
      </c>
      <c r="BB2" s="51" t="s">
        <v>52</v>
      </c>
      <c r="BC2" s="51" t="s">
        <v>53</v>
      </c>
      <c r="BD2" s="51" t="s">
        <v>54</v>
      </c>
      <c r="BE2" s="51" t="s">
        <v>55</v>
      </c>
      <c r="BF2" s="51" t="s">
        <v>56</v>
      </c>
      <c r="BG2" s="51" t="s">
        <v>57</v>
      </c>
      <c r="BH2" s="51" t="s">
        <v>58</v>
      </c>
      <c r="BI2" s="51" t="s">
        <v>59</v>
      </c>
      <c r="BJ2" s="51" t="s">
        <v>60</v>
      </c>
      <c r="BK2" s="51" t="s">
        <v>61</v>
      </c>
      <c r="BL2" s="51" t="s">
        <v>62</v>
      </c>
      <c r="BM2" s="51" t="s">
        <v>63</v>
      </c>
      <c r="BN2" s="51" t="s">
        <v>64</v>
      </c>
      <c r="BO2" s="51" t="s">
        <v>65</v>
      </c>
      <c r="BP2" s="51" t="s">
        <v>66</v>
      </c>
      <c r="BQ2" s="51" t="s">
        <v>67</v>
      </c>
      <c r="BR2" s="51" t="s">
        <v>68</v>
      </c>
      <c r="BS2" s="51" t="s">
        <v>69</v>
      </c>
      <c r="BT2" s="51" t="s">
        <v>70</v>
      </c>
      <c r="BU2" s="51" t="s">
        <v>71</v>
      </c>
      <c r="BV2" s="51" t="s">
        <v>72</v>
      </c>
      <c r="BW2" s="51" t="s">
        <v>73</v>
      </c>
      <c r="BX2" s="51" t="s">
        <v>74</v>
      </c>
      <c r="BY2" s="51" t="s">
        <v>75</v>
      </c>
      <c r="BZ2" s="51" t="s">
        <v>76</v>
      </c>
      <c r="CA2" s="51" t="s">
        <v>77</v>
      </c>
      <c r="CB2" s="51" t="s">
        <v>78</v>
      </c>
      <c r="CC2" s="51" t="s">
        <v>79</v>
      </c>
      <c r="CD2" s="51" t="s">
        <v>80</v>
      </c>
      <c r="CE2" s="51" t="s">
        <v>81</v>
      </c>
      <c r="CF2" s="51" t="s">
        <v>82</v>
      </c>
      <c r="CG2" s="51" t="s">
        <v>83</v>
      </c>
      <c r="CH2" s="51" t="s">
        <v>84</v>
      </c>
      <c r="CI2" s="51" t="s">
        <v>85</v>
      </c>
      <c r="CJ2" s="51" t="s">
        <v>86</v>
      </c>
      <c r="CK2" s="51" t="s">
        <v>87</v>
      </c>
      <c r="CL2" s="51" t="s">
        <v>88</v>
      </c>
      <c r="CM2" s="51" t="s">
        <v>89</v>
      </c>
      <c r="CN2" s="51" t="s">
        <v>90</v>
      </c>
      <c r="CO2" s="51" t="s">
        <v>91</v>
      </c>
      <c r="CP2" s="51" t="s">
        <v>92</v>
      </c>
      <c r="CQ2" s="51" t="s">
        <v>93</v>
      </c>
      <c r="CR2" s="51" t="s">
        <v>94</v>
      </c>
      <c r="CS2" s="51" t="s">
        <v>95</v>
      </c>
      <c r="CT2" s="51" t="s">
        <v>96</v>
      </c>
      <c r="CU2" s="51" t="s">
        <v>97</v>
      </c>
      <c r="CV2" s="51" t="s">
        <v>98</v>
      </c>
      <c r="CW2" s="51" t="s">
        <v>99</v>
      </c>
      <c r="CX2" s="51" t="s">
        <v>100</v>
      </c>
      <c r="CY2" s="51" t="s">
        <v>101</v>
      </c>
      <c r="CZ2" s="51" t="s">
        <v>102</v>
      </c>
      <c r="DA2" s="51" t="s">
        <v>103</v>
      </c>
      <c r="DB2" s="51" t="s">
        <v>104</v>
      </c>
      <c r="DC2" s="51" t="s">
        <v>105</v>
      </c>
      <c r="DD2" s="51" t="s">
        <v>106</v>
      </c>
      <c r="DE2" s="51" t="s">
        <v>107</v>
      </c>
      <c r="DF2" s="51" t="s">
        <v>108</v>
      </c>
      <c r="DG2" s="51" t="s">
        <v>109</v>
      </c>
      <c r="DH2" s="51" t="s">
        <v>110</v>
      </c>
      <c r="DI2" s="51" t="s">
        <v>111</v>
      </c>
      <c r="DJ2" s="51" t="s">
        <v>112</v>
      </c>
      <c r="DK2" s="51" t="s">
        <v>113</v>
      </c>
      <c r="DL2" s="51" t="s">
        <v>114</v>
      </c>
      <c r="DM2" s="51" t="s">
        <v>115</v>
      </c>
      <c r="DN2" s="51" t="s">
        <v>116</v>
      </c>
      <c r="DO2" s="51" t="s">
        <v>117</v>
      </c>
      <c r="DP2" s="51" t="s">
        <v>118</v>
      </c>
      <c r="DQ2" s="51" t="s">
        <v>119</v>
      </c>
      <c r="DR2" s="51" t="s">
        <v>120</v>
      </c>
      <c r="DS2" s="51" t="s">
        <v>121</v>
      </c>
      <c r="DT2" s="51" t="s">
        <v>122</v>
      </c>
      <c r="DU2" s="51" t="s">
        <v>123</v>
      </c>
      <c r="DV2" s="51" t="s">
        <v>124</v>
      </c>
      <c r="DW2" s="51" t="s">
        <v>125</v>
      </c>
      <c r="DX2" s="51" t="s">
        <v>126</v>
      </c>
      <c r="DY2" s="51" t="s">
        <v>127</v>
      </c>
      <c r="DZ2" s="51" t="s">
        <v>128</v>
      </c>
      <c r="EA2" s="51" t="s">
        <v>129</v>
      </c>
      <c r="EB2" s="51" t="s">
        <v>130</v>
      </c>
      <c r="EC2" s="51" t="s">
        <v>131</v>
      </c>
      <c r="ED2" s="51" t="s">
        <v>132</v>
      </c>
      <c r="EE2" s="51" t="s">
        <v>133</v>
      </c>
      <c r="EF2" s="51" t="s">
        <v>134</v>
      </c>
      <c r="EG2" s="51" t="s">
        <v>135</v>
      </c>
      <c r="EH2" s="51" t="s">
        <v>136</v>
      </c>
      <c r="EI2" s="51" t="s">
        <v>137</v>
      </c>
      <c r="EJ2" s="51" t="s">
        <v>138</v>
      </c>
      <c r="EK2" s="51" t="s">
        <v>139</v>
      </c>
      <c r="EL2" s="51" t="s">
        <v>140</v>
      </c>
      <c r="EM2" s="51" t="s">
        <v>141</v>
      </c>
      <c r="EN2" s="51" t="s">
        <v>142</v>
      </c>
      <c r="EO2" s="51" t="s">
        <v>143</v>
      </c>
      <c r="EP2" s="51" t="s">
        <v>144</v>
      </c>
      <c r="EQ2" s="51" t="s">
        <v>145</v>
      </c>
      <c r="ER2" s="51" t="s">
        <v>146</v>
      </c>
      <c r="ES2" s="51" t="s">
        <v>147</v>
      </c>
      <c r="ET2" s="51" t="s">
        <v>148</v>
      </c>
      <c r="EU2" s="51" t="s">
        <v>149</v>
      </c>
      <c r="EV2" s="51" t="s">
        <v>150</v>
      </c>
      <c r="EW2" s="51" t="s">
        <v>151</v>
      </c>
      <c r="EX2" s="51" t="s">
        <v>152</v>
      </c>
      <c r="EY2" s="51" t="s">
        <v>153</v>
      </c>
      <c r="EZ2" s="51" t="s">
        <v>154</v>
      </c>
      <c r="FA2" s="51" t="s">
        <v>155</v>
      </c>
      <c r="FB2" s="51" t="s">
        <v>156</v>
      </c>
      <c r="FC2" s="51" t="s">
        <v>157</v>
      </c>
      <c r="FD2" s="51" t="s">
        <v>158</v>
      </c>
      <c r="FE2" s="51" t="s">
        <v>159</v>
      </c>
      <c r="FF2" s="51" t="s">
        <v>160</v>
      </c>
      <c r="FG2" s="51" t="s">
        <v>161</v>
      </c>
      <c r="FH2" s="51" t="s">
        <v>162</v>
      </c>
      <c r="FI2" s="51" t="s">
        <v>163</v>
      </c>
      <c r="FJ2" s="51" t="s">
        <v>164</v>
      </c>
      <c r="FK2" s="51" t="s">
        <v>165</v>
      </c>
      <c r="FL2" s="51" t="s">
        <v>166</v>
      </c>
      <c r="FM2" s="51" t="s">
        <v>167</v>
      </c>
      <c r="FN2" s="51" t="s">
        <v>168</v>
      </c>
      <c r="FO2" s="51" t="s">
        <v>169</v>
      </c>
      <c r="FP2" s="51" t="s">
        <v>170</v>
      </c>
      <c r="FQ2" s="51" t="s">
        <v>171</v>
      </c>
      <c r="FR2" s="51" t="s">
        <v>172</v>
      </c>
      <c r="FS2" s="51" t="s">
        <v>173</v>
      </c>
      <c r="FT2" s="51" t="s">
        <v>174</v>
      </c>
      <c r="FU2" s="51" t="s">
        <v>175</v>
      </c>
      <c r="FV2" s="51" t="s">
        <v>176</v>
      </c>
      <c r="FW2" s="51" t="s">
        <v>177</v>
      </c>
      <c r="FX2" s="51" t="s">
        <v>178</v>
      </c>
      <c r="FY2" s="51" t="s">
        <v>179</v>
      </c>
      <c r="FZ2" s="51" t="s">
        <v>180</v>
      </c>
      <c r="GA2" s="51" t="s">
        <v>181</v>
      </c>
      <c r="GB2" s="51" t="s">
        <v>182</v>
      </c>
      <c r="GC2" s="51" t="s">
        <v>183</v>
      </c>
      <c r="GD2" s="51" t="s">
        <v>184</v>
      </c>
      <c r="GE2" s="51" t="s">
        <v>185</v>
      </c>
      <c r="GF2" s="51" t="s">
        <v>186</v>
      </c>
      <c r="GG2" s="51" t="s">
        <v>187</v>
      </c>
      <c r="GH2" s="51" t="s">
        <v>188</v>
      </c>
      <c r="GI2" s="8"/>
      <c r="GJ2" s="8" t="s">
        <v>270</v>
      </c>
      <c r="GK2" s="27" t="s">
        <v>271</v>
      </c>
      <c r="GL2" s="8" t="s">
        <v>272</v>
      </c>
      <c r="GM2" s="27" t="s">
        <v>271</v>
      </c>
      <c r="GN2" s="8" t="s">
        <v>273</v>
      </c>
      <c r="GO2" s="27" t="s">
        <v>271</v>
      </c>
      <c r="GP2" s="8" t="s">
        <v>274</v>
      </c>
      <c r="GQ2" s="27" t="s">
        <v>271</v>
      </c>
      <c r="GR2" s="8" t="s">
        <v>275</v>
      </c>
      <c r="GS2" s="27" t="s">
        <v>271</v>
      </c>
      <c r="GT2" s="5" t="s">
        <v>276</v>
      </c>
      <c r="GU2" s="26" t="s">
        <v>271</v>
      </c>
      <c r="GV2" s="8" t="s">
        <v>277</v>
      </c>
      <c r="GW2" s="27" t="s">
        <v>271</v>
      </c>
      <c r="GX2" s="8" t="s">
        <v>278</v>
      </c>
      <c r="GY2" s="27" t="s">
        <v>271</v>
      </c>
      <c r="GZ2" s="8" t="s">
        <v>279</v>
      </c>
      <c r="HA2" s="27" t="s">
        <v>271</v>
      </c>
      <c r="HB2" s="8" t="s">
        <v>280</v>
      </c>
      <c r="HC2" s="27" t="s">
        <v>271</v>
      </c>
      <c r="HD2" s="8" t="s">
        <v>281</v>
      </c>
      <c r="HE2" s="27" t="s">
        <v>271</v>
      </c>
      <c r="HF2" s="8" t="s">
        <v>282</v>
      </c>
      <c r="HG2" s="27" t="s">
        <v>271</v>
      </c>
      <c r="HH2" s="8" t="s">
        <v>283</v>
      </c>
      <c r="HI2" s="27" t="s">
        <v>271</v>
      </c>
      <c r="HJ2" s="8" t="s">
        <v>284</v>
      </c>
      <c r="HK2" s="27" t="s">
        <v>271</v>
      </c>
      <c r="HL2" s="8" t="s">
        <v>285</v>
      </c>
      <c r="HM2" s="27" t="s">
        <v>271</v>
      </c>
      <c r="HN2" s="8" t="s">
        <v>286</v>
      </c>
      <c r="HO2" s="27" t="s">
        <v>271</v>
      </c>
      <c r="HP2" s="8" t="s">
        <v>287</v>
      </c>
      <c r="HQ2" s="27" t="s">
        <v>271</v>
      </c>
      <c r="HR2" s="8" t="s">
        <v>288</v>
      </c>
      <c r="HS2" s="27" t="s">
        <v>271</v>
      </c>
      <c r="HT2" s="8" t="s">
        <v>289</v>
      </c>
      <c r="HU2" s="27" t="s">
        <v>271</v>
      </c>
      <c r="HV2" s="8" t="s">
        <v>290</v>
      </c>
      <c r="HW2" s="27" t="s">
        <v>271</v>
      </c>
      <c r="HX2" s="8" t="s">
        <v>291</v>
      </c>
      <c r="HY2" s="27" t="s">
        <v>271</v>
      </c>
      <c r="HZ2" s="5" t="s">
        <v>292</v>
      </c>
      <c r="IA2" s="26" t="s">
        <v>271</v>
      </c>
      <c r="IB2" s="8" t="s">
        <v>293</v>
      </c>
      <c r="IC2" s="27" t="s">
        <v>271</v>
      </c>
      <c r="ID2" s="8" t="s">
        <v>294</v>
      </c>
      <c r="IE2" s="27" t="s">
        <v>271</v>
      </c>
      <c r="IF2" s="8" t="s">
        <v>295</v>
      </c>
      <c r="IG2" s="27" t="s">
        <v>271</v>
      </c>
      <c r="IH2" s="8" t="s">
        <v>296</v>
      </c>
      <c r="II2" s="27" t="s">
        <v>271</v>
      </c>
      <c r="IJ2" s="8" t="s">
        <v>297</v>
      </c>
      <c r="IK2" s="27" t="s">
        <v>271</v>
      </c>
      <c r="IL2" s="8" t="s">
        <v>298</v>
      </c>
      <c r="IM2" s="27" t="s">
        <v>271</v>
      </c>
      <c r="IN2" s="8" t="s">
        <v>299</v>
      </c>
      <c r="IO2" s="27" t="s">
        <v>271</v>
      </c>
      <c r="IP2" s="8" t="s">
        <v>300</v>
      </c>
      <c r="IQ2" s="27" t="s">
        <v>271</v>
      </c>
      <c r="IR2" s="8" t="s">
        <v>301</v>
      </c>
      <c r="IS2" s="27" t="s">
        <v>271</v>
      </c>
      <c r="IT2" s="8" t="s">
        <v>302</v>
      </c>
      <c r="IU2" s="27" t="s">
        <v>271</v>
      </c>
      <c r="IV2" s="8" t="s">
        <v>303</v>
      </c>
      <c r="IW2" s="27" t="s">
        <v>271</v>
      </c>
      <c r="IX2" s="8" t="s">
        <v>304</v>
      </c>
      <c r="IY2" s="27" t="s">
        <v>271</v>
      </c>
      <c r="IZ2" s="8" t="s">
        <v>305</v>
      </c>
      <c r="JA2" s="27" t="s">
        <v>271</v>
      </c>
      <c r="JB2" s="8" t="s">
        <v>306</v>
      </c>
      <c r="JC2" s="27" t="s">
        <v>271</v>
      </c>
      <c r="JD2" s="8" t="s">
        <v>307</v>
      </c>
      <c r="JE2" s="27" t="s">
        <v>271</v>
      </c>
      <c r="JF2" s="8" t="s">
        <v>308</v>
      </c>
      <c r="JG2" s="27" t="s">
        <v>271</v>
      </c>
      <c r="JH2" s="8"/>
      <c r="JI2" s="8" t="s">
        <v>309</v>
      </c>
      <c r="JK2" s="7" t="s">
        <v>314</v>
      </c>
    </row>
    <row r="3" spans="1:271">
      <c r="A3" s="147" t="s">
        <v>196</v>
      </c>
      <c r="B3" s="25" t="s">
        <v>319</v>
      </c>
      <c r="C3" s="97">
        <v>178396</v>
      </c>
      <c r="D3" s="97">
        <v>2011</v>
      </c>
      <c r="E3" s="98">
        <v>1</v>
      </c>
      <c r="F3" s="98">
        <v>9</v>
      </c>
      <c r="G3" s="99">
        <v>9794</v>
      </c>
      <c r="H3" s="99">
        <v>9077</v>
      </c>
      <c r="I3" s="100">
        <v>445175498</v>
      </c>
      <c r="J3" s="100"/>
      <c r="K3" s="100">
        <v>5153138</v>
      </c>
      <c r="L3" s="100"/>
      <c r="M3" s="100">
        <v>31464662</v>
      </c>
      <c r="N3" s="100"/>
      <c r="O3" s="100">
        <v>76499536</v>
      </c>
      <c r="P3" s="100"/>
      <c r="Q3" s="100">
        <v>461062907</v>
      </c>
      <c r="R3" s="100"/>
      <c r="S3" s="100">
        <v>343242587</v>
      </c>
      <c r="T3" s="100"/>
      <c r="U3" s="100">
        <v>19721</v>
      </c>
      <c r="V3" s="100"/>
      <c r="W3" s="100">
        <v>29529</v>
      </c>
      <c r="X3" s="100"/>
      <c r="Y3" s="100">
        <v>23312</v>
      </c>
      <c r="Z3" s="100"/>
      <c r="AA3" s="100">
        <v>33570</v>
      </c>
      <c r="AB3" s="100"/>
      <c r="AC3" s="121">
        <v>8</v>
      </c>
      <c r="AD3" s="121">
        <v>10</v>
      </c>
      <c r="AE3" s="121">
        <v>1</v>
      </c>
      <c r="AF3" s="26">
        <v>3554666</v>
      </c>
      <c r="AG3" s="26">
        <v>2194822</v>
      </c>
      <c r="AH3" s="26">
        <v>284154</v>
      </c>
      <c r="AI3" s="26">
        <v>154265</v>
      </c>
      <c r="AJ3" s="26">
        <v>258343</v>
      </c>
      <c r="AK3" s="36">
        <v>6</v>
      </c>
      <c r="AL3" s="26">
        <v>221437</v>
      </c>
      <c r="AM3" s="36">
        <v>7</v>
      </c>
      <c r="AN3" s="26">
        <v>95578</v>
      </c>
      <c r="AO3" s="36">
        <v>8</v>
      </c>
      <c r="AP3" s="26">
        <v>84958</v>
      </c>
      <c r="AQ3" s="36">
        <v>9</v>
      </c>
      <c r="AR3" s="26">
        <v>77523</v>
      </c>
      <c r="AS3" s="36">
        <v>21</v>
      </c>
      <c r="AT3" s="26">
        <v>67833</v>
      </c>
      <c r="AU3" s="36">
        <v>24</v>
      </c>
      <c r="AV3" s="26">
        <v>52190</v>
      </c>
      <c r="AW3" s="36">
        <v>15</v>
      </c>
      <c r="AX3" s="26">
        <v>48928</v>
      </c>
      <c r="AY3" s="36">
        <v>16</v>
      </c>
      <c r="AZ3" s="52">
        <v>621361</v>
      </c>
      <c r="BA3" s="52">
        <v>550000</v>
      </c>
      <c r="BB3" s="52">
        <v>37797</v>
      </c>
      <c r="BC3" s="52">
        <v>0</v>
      </c>
      <c r="BD3" s="52">
        <v>0</v>
      </c>
      <c r="BE3" s="52">
        <v>19617</v>
      </c>
      <c r="BF3" s="52">
        <v>1254900</v>
      </c>
      <c r="BG3" s="52">
        <v>2175258</v>
      </c>
      <c r="BH3" s="52">
        <v>431515</v>
      </c>
      <c r="BI3" s="52">
        <v>362094</v>
      </c>
      <c r="BJ3" s="52">
        <v>2886102</v>
      </c>
      <c r="BK3" s="52">
        <v>42629</v>
      </c>
      <c r="BL3" s="52">
        <v>5897598</v>
      </c>
      <c r="BM3" s="52">
        <v>385000</v>
      </c>
      <c r="BN3" s="52">
        <v>271900</v>
      </c>
      <c r="BO3" s="52">
        <v>5000</v>
      </c>
      <c r="BP3" s="52">
        <v>4905</v>
      </c>
      <c r="BQ3" s="52">
        <v>0</v>
      </c>
      <c r="BR3" s="52">
        <v>666805</v>
      </c>
      <c r="BS3" s="52">
        <v>1432084</v>
      </c>
      <c r="BT3" s="52">
        <v>716580</v>
      </c>
      <c r="BU3" s="52">
        <v>383912</v>
      </c>
      <c r="BV3" s="52">
        <v>2192980</v>
      </c>
      <c r="BW3" s="52">
        <v>0</v>
      </c>
      <c r="BX3" s="52">
        <v>4725556</v>
      </c>
      <c r="BY3" s="52">
        <v>0</v>
      </c>
      <c r="BZ3" s="52">
        <v>0</v>
      </c>
      <c r="CA3" s="52">
        <v>0</v>
      </c>
      <c r="CB3" s="52">
        <v>0</v>
      </c>
      <c r="CC3" s="52">
        <v>0</v>
      </c>
      <c r="CD3" s="52">
        <v>0</v>
      </c>
      <c r="CE3" s="52">
        <v>362187</v>
      </c>
      <c r="CF3" s="52">
        <v>193781</v>
      </c>
      <c r="CG3" s="52">
        <v>85004</v>
      </c>
      <c r="CH3" s="52">
        <v>116852</v>
      </c>
      <c r="CI3" s="52">
        <v>3588525</v>
      </c>
      <c r="CJ3" s="52">
        <v>4346349</v>
      </c>
      <c r="CK3" s="52">
        <v>0</v>
      </c>
      <c r="CL3" s="52">
        <v>0</v>
      </c>
      <c r="CM3" s="52">
        <v>0</v>
      </c>
      <c r="CN3" s="52">
        <v>0</v>
      </c>
      <c r="CO3" s="52">
        <v>0</v>
      </c>
      <c r="CP3" s="52">
        <v>0</v>
      </c>
      <c r="CQ3" s="52">
        <v>0</v>
      </c>
      <c r="CR3" s="52">
        <v>0</v>
      </c>
      <c r="CS3" s="52">
        <v>0</v>
      </c>
      <c r="CT3" s="52">
        <v>0</v>
      </c>
      <c r="CU3" s="52">
        <v>0</v>
      </c>
      <c r="CV3" s="52">
        <v>0</v>
      </c>
      <c r="CW3" s="52">
        <v>186725</v>
      </c>
      <c r="CX3" s="52">
        <v>50176</v>
      </c>
      <c r="CY3" s="52">
        <v>57639</v>
      </c>
      <c r="CZ3" s="52">
        <v>144737</v>
      </c>
      <c r="DA3" s="52">
        <v>51825</v>
      </c>
      <c r="DB3" s="52">
        <v>491102</v>
      </c>
      <c r="DC3" s="52">
        <v>366055</v>
      </c>
      <c r="DD3" s="52">
        <v>267159</v>
      </c>
      <c r="DE3" s="52">
        <v>109122</v>
      </c>
      <c r="DF3" s="52">
        <v>929221</v>
      </c>
      <c r="DG3" s="52">
        <v>119768</v>
      </c>
      <c r="DH3" s="52">
        <v>1791325</v>
      </c>
      <c r="DI3" s="52">
        <v>240139</v>
      </c>
      <c r="DJ3" s="52">
        <v>41708</v>
      </c>
      <c r="DK3" s="52">
        <v>46263</v>
      </c>
      <c r="DL3" s="52">
        <v>356910</v>
      </c>
      <c r="DM3" s="52">
        <v>335400</v>
      </c>
      <c r="DN3" s="52">
        <v>1020420</v>
      </c>
      <c r="DO3" s="52">
        <v>205845</v>
      </c>
      <c r="DP3" s="52">
        <v>125531</v>
      </c>
      <c r="DQ3" s="52">
        <v>67935</v>
      </c>
      <c r="DR3" s="52">
        <v>121581</v>
      </c>
      <c r="DS3" s="52">
        <v>2482</v>
      </c>
      <c r="DT3" s="52">
        <v>523374</v>
      </c>
      <c r="DU3" s="52">
        <v>16656</v>
      </c>
      <c r="DV3" s="52">
        <v>13118</v>
      </c>
      <c r="DW3" s="52">
        <v>7462</v>
      </c>
      <c r="DX3" s="52">
        <v>12242</v>
      </c>
      <c r="DY3" s="52">
        <v>380865</v>
      </c>
      <c r="DZ3" s="52">
        <v>430343</v>
      </c>
      <c r="EA3" s="52">
        <v>16607</v>
      </c>
      <c r="EB3" s="52">
        <v>40327</v>
      </c>
      <c r="EC3" s="52">
        <v>20818</v>
      </c>
      <c r="ED3" s="52">
        <v>194871</v>
      </c>
      <c r="EE3" s="52">
        <v>22325</v>
      </c>
      <c r="EF3" s="52">
        <v>294948</v>
      </c>
      <c r="EG3" s="52">
        <v>307375</v>
      </c>
      <c r="EH3" s="52">
        <v>8150</v>
      </c>
      <c r="EI3" s="52">
        <v>18913</v>
      </c>
      <c r="EJ3" s="52">
        <v>24231</v>
      </c>
      <c r="EK3" s="52">
        <v>1888263</v>
      </c>
      <c r="EL3" s="52">
        <v>2246932</v>
      </c>
      <c r="EM3" s="52">
        <v>0</v>
      </c>
      <c r="EN3" s="52">
        <v>0</v>
      </c>
      <c r="EO3" s="52">
        <v>0</v>
      </c>
      <c r="EP3" s="52">
        <v>0</v>
      </c>
      <c r="EQ3" s="52">
        <v>82217</v>
      </c>
      <c r="ER3" s="52">
        <v>82217</v>
      </c>
      <c r="ES3" s="52">
        <v>0</v>
      </c>
      <c r="ET3" s="52">
        <v>0</v>
      </c>
      <c r="EU3" s="52">
        <v>0</v>
      </c>
      <c r="EV3" s="52">
        <v>0</v>
      </c>
      <c r="EW3" s="52">
        <v>0</v>
      </c>
      <c r="EX3" s="52">
        <v>0</v>
      </c>
      <c r="EY3" s="52">
        <v>381</v>
      </c>
      <c r="EZ3" s="52">
        <v>433</v>
      </c>
      <c r="FA3" s="52">
        <v>845</v>
      </c>
      <c r="FB3" s="52">
        <v>1162</v>
      </c>
      <c r="FC3" s="52">
        <v>262700</v>
      </c>
      <c r="FD3" s="52">
        <v>265521</v>
      </c>
      <c r="FE3" s="52">
        <v>1185</v>
      </c>
      <c r="FF3" s="52">
        <v>2475</v>
      </c>
      <c r="FG3" s="52">
        <v>3250</v>
      </c>
      <c r="FH3" s="52">
        <v>8865</v>
      </c>
      <c r="FI3" s="52">
        <v>262811</v>
      </c>
      <c r="FJ3" s="52">
        <v>278586</v>
      </c>
      <c r="FK3" s="52">
        <v>340140</v>
      </c>
      <c r="FL3" s="52">
        <v>134665</v>
      </c>
      <c r="FM3" s="52">
        <v>63821</v>
      </c>
      <c r="FN3" s="52">
        <v>276070</v>
      </c>
      <c r="FO3" s="52">
        <v>1468687</v>
      </c>
      <c r="FP3" s="52">
        <v>2283383</v>
      </c>
      <c r="FQ3" s="52">
        <v>6035637</v>
      </c>
      <c r="FR3" s="52">
        <v>2297518</v>
      </c>
      <c r="FS3" s="52">
        <v>1232078</v>
      </c>
      <c r="FT3" s="52">
        <v>7270729</v>
      </c>
      <c r="FU3" s="52">
        <v>8508497</v>
      </c>
      <c r="FV3" s="52">
        <v>25344459</v>
      </c>
      <c r="FW3" s="52">
        <v>0</v>
      </c>
      <c r="FX3" s="53">
        <v>0</v>
      </c>
      <c r="FY3" s="52">
        <v>0</v>
      </c>
      <c r="FZ3" s="52">
        <v>0</v>
      </c>
      <c r="GA3" s="52">
        <v>0</v>
      </c>
      <c r="GB3" s="52">
        <v>0</v>
      </c>
      <c r="GC3" s="52">
        <v>6035637</v>
      </c>
      <c r="GD3" s="52">
        <v>2297518</v>
      </c>
      <c r="GE3" s="52">
        <v>1232078</v>
      </c>
      <c r="GF3" s="52">
        <v>7270729</v>
      </c>
      <c r="GG3" s="52">
        <v>8508497</v>
      </c>
      <c r="GH3" s="52">
        <v>25344459</v>
      </c>
      <c r="GJ3" s="5">
        <f>SUM(AZ3:AZ3)</f>
        <v>621361</v>
      </c>
      <c r="GK3" s="26" t="e">
        <f>#REF!-GJ3</f>
        <v>#REF!</v>
      </c>
      <c r="GL3" s="5" t="e">
        <f>SUM(#REF!)</f>
        <v>#REF!</v>
      </c>
      <c r="GM3" s="26" t="e">
        <f>#REF!-GL3</f>
        <v>#REF!</v>
      </c>
      <c r="GN3" s="5">
        <f>SUM(BA3:BA3)</f>
        <v>550000</v>
      </c>
      <c r="GO3" s="26" t="e">
        <f>#REF!-GN3</f>
        <v>#REF!</v>
      </c>
      <c r="GP3" s="5">
        <f>SUM(BB3:BB3)</f>
        <v>37797</v>
      </c>
      <c r="GQ3" s="26" t="e">
        <f>#REF!-GP3</f>
        <v>#REF!</v>
      </c>
      <c r="GR3" s="5" t="e">
        <f>SUM(#REF!)</f>
        <v>#REF!</v>
      </c>
      <c r="GS3" s="26" t="e">
        <f>#REF!-GR3</f>
        <v>#REF!</v>
      </c>
      <c r="GT3" s="5" t="e">
        <f>SUM(#REF!)</f>
        <v>#REF!</v>
      </c>
      <c r="GU3" s="26" t="e">
        <f>#REF!-GT3</f>
        <v>#REF!</v>
      </c>
      <c r="GV3" s="5" t="e">
        <f>SUM(#REF!)</f>
        <v>#REF!</v>
      </c>
      <c r="GW3" s="26" t="e">
        <f>#REF!-GV3</f>
        <v>#REF!</v>
      </c>
      <c r="GX3" s="5" t="e">
        <f>SUM(#REF!)</f>
        <v>#REF!</v>
      </c>
      <c r="GY3" s="26" t="e">
        <f>#REF!-GX3</f>
        <v>#REF!</v>
      </c>
      <c r="GZ3" s="5" t="e">
        <f>SUM(#REF!)</f>
        <v>#REF!</v>
      </c>
      <c r="HA3" s="26" t="e">
        <f>#REF!-GZ3</f>
        <v>#REF!</v>
      </c>
      <c r="HB3" s="5" t="e">
        <f>SUM(#REF!)</f>
        <v>#REF!</v>
      </c>
      <c r="HC3" s="26" t="e">
        <f>#REF!-HB3</f>
        <v>#REF!</v>
      </c>
      <c r="HD3" s="5">
        <f t="shared" ref="HD3:HD34" si="0">SUM(BC3:BC3)</f>
        <v>0</v>
      </c>
      <c r="HE3" s="26" t="e">
        <f>#REF!-HD3</f>
        <v>#REF!</v>
      </c>
      <c r="HF3" s="5">
        <f t="shared" ref="HF3:HF34" si="1">SUM(BD3:BD3)</f>
        <v>0</v>
      </c>
      <c r="HG3" s="26" t="e">
        <f>#REF!-HF3</f>
        <v>#REF!</v>
      </c>
      <c r="HH3" s="5">
        <f t="shared" ref="HH3:HH34" si="2">SUM(BE3:BE3)</f>
        <v>19617</v>
      </c>
      <c r="HI3" s="26" t="e">
        <f>#REF!-HH3</f>
        <v>#REF!</v>
      </c>
      <c r="HJ3" s="5" t="e">
        <f>SUM(#REF!)</f>
        <v>#REF!</v>
      </c>
      <c r="HK3" s="26" t="e">
        <f>#REF!-HJ3</f>
        <v>#REF!</v>
      </c>
      <c r="HL3" s="5" t="e">
        <f>SUM(#REF!)</f>
        <v>#REF!</v>
      </c>
      <c r="HM3" s="26" t="e">
        <f>#REF!-HL3</f>
        <v>#REF!</v>
      </c>
      <c r="HN3" s="5">
        <f t="shared" ref="HN3:HN34" si="3">SUM(BF3:BF3)</f>
        <v>1254900</v>
      </c>
      <c r="HO3" s="26" t="e">
        <f>#REF!-HN3</f>
        <v>#REF!</v>
      </c>
      <c r="HP3" s="5">
        <f t="shared" ref="HP3:HP12" si="4">SUM(BG3:BK3)</f>
        <v>5897598</v>
      </c>
      <c r="HQ3" s="26">
        <f t="shared" ref="HQ3:HQ12" si="5">BL3-HP3</f>
        <v>0</v>
      </c>
      <c r="HR3" s="5">
        <f t="shared" ref="HR3:HR12" si="6">SUM(BM3:BQ3)</f>
        <v>666805</v>
      </c>
      <c r="HS3" s="26">
        <f t="shared" ref="HS3:HS12" si="7">BR3-HR3</f>
        <v>0</v>
      </c>
      <c r="HT3" s="5">
        <f t="shared" ref="HT3:HT12" si="8">SUM(BS3:BW3)</f>
        <v>4725556</v>
      </c>
      <c r="HU3" s="26">
        <f t="shared" ref="HU3:HU12" si="9">BX3-HT3</f>
        <v>0</v>
      </c>
      <c r="HV3" s="5">
        <f t="shared" ref="HV3:HV12" si="10">SUM(BY3:CC3)</f>
        <v>0</v>
      </c>
      <c r="HW3" s="26">
        <f t="shared" ref="HW3:HW12" si="11">CD3-HV3</f>
        <v>0</v>
      </c>
      <c r="HX3" s="5">
        <f t="shared" ref="HX3:HX12" si="12">SUM(CE3:CI3)</f>
        <v>4346349</v>
      </c>
      <c r="HY3" s="26">
        <f t="shared" ref="HY3:HY12" si="13">CJ3-HX3</f>
        <v>0</v>
      </c>
      <c r="HZ3" s="5">
        <f t="shared" ref="HZ3:HZ12" si="14">SUM(CK3:CO3)</f>
        <v>0</v>
      </c>
      <c r="IA3" s="26">
        <f t="shared" ref="IA3:IA12" si="15">CP3-HZ3</f>
        <v>0</v>
      </c>
      <c r="IB3" s="5">
        <f t="shared" ref="IB3:IB12" si="16">SUM(CQ3:CU3)</f>
        <v>0</v>
      </c>
      <c r="IC3" s="26">
        <f t="shared" ref="IC3:IC12" si="17">CV3-IB3</f>
        <v>0</v>
      </c>
      <c r="ID3" s="5">
        <f t="shared" ref="ID3:ID12" si="18">SUM(CW3:DA3)</f>
        <v>491102</v>
      </c>
      <c r="IE3" s="26">
        <f t="shared" ref="IE3:IE12" si="19">DB3-ID3</f>
        <v>0</v>
      </c>
      <c r="IF3" s="5">
        <f t="shared" ref="IF3:IF12" si="20">SUM(DC3:DG3)</f>
        <v>1791325</v>
      </c>
      <c r="IG3" s="26">
        <f t="shared" ref="IG3:IG12" si="21">DH3-IF3</f>
        <v>0</v>
      </c>
      <c r="IH3" s="5">
        <f t="shared" ref="IH3:IH12" si="22">SUM(DI3:DM3)</f>
        <v>1020420</v>
      </c>
      <c r="II3" s="26">
        <f t="shared" ref="II3:II12" si="23">DN3-IH3</f>
        <v>0</v>
      </c>
      <c r="IJ3" s="5">
        <f t="shared" ref="IJ3:IJ12" si="24">SUM(DO3:DS3)</f>
        <v>523374</v>
      </c>
      <c r="IK3" s="26">
        <f t="shared" ref="IK3:IK12" si="25">DT3-IJ3</f>
        <v>0</v>
      </c>
      <c r="IL3" s="5">
        <f t="shared" ref="IL3:IL12" si="26">SUM(DU3:DY3)</f>
        <v>430343</v>
      </c>
      <c r="IM3" s="26">
        <f t="shared" ref="IM3:IM12" si="27">DZ3-IL3</f>
        <v>0</v>
      </c>
      <c r="IN3" s="5">
        <f t="shared" ref="IN3:IN12" si="28">SUM(EA3:EE3)</f>
        <v>294948</v>
      </c>
      <c r="IO3" s="26">
        <f t="shared" ref="IO3:IO12" si="29">EF3-IN3</f>
        <v>0</v>
      </c>
      <c r="IP3" s="5">
        <f t="shared" ref="IP3:IP12" si="30">SUM(EG3:EK3)</f>
        <v>2246932</v>
      </c>
      <c r="IQ3" s="26">
        <f t="shared" ref="IQ3:IQ12" si="31">EL3-IP3</f>
        <v>0</v>
      </c>
      <c r="IR3" s="5">
        <f t="shared" ref="IR3:IR12" si="32">SUM(EM3:EQ3)</f>
        <v>82217</v>
      </c>
      <c r="IS3" s="26">
        <f t="shared" ref="IS3:IS12" si="33">ER3-IR3</f>
        <v>0</v>
      </c>
      <c r="IT3" s="5">
        <f t="shared" ref="IT3:IT12" si="34">SUM(ES3:EW3)</f>
        <v>0</v>
      </c>
      <c r="IU3" s="26">
        <f t="shared" ref="IU3:IU12" si="35">EX3-IT3</f>
        <v>0</v>
      </c>
      <c r="IV3" s="5">
        <f t="shared" ref="IV3:IV12" si="36">SUM(EY3:FC3)</f>
        <v>265521</v>
      </c>
      <c r="IW3" s="26">
        <f t="shared" ref="IW3:IW12" si="37">FD3-IV3</f>
        <v>0</v>
      </c>
      <c r="IX3" s="5">
        <f t="shared" ref="IX3:IX12" si="38">SUM(FE3:FI3)</f>
        <v>278586</v>
      </c>
      <c r="IY3" s="26">
        <f t="shared" ref="IY3:IY12" si="39">FJ3-IX3</f>
        <v>0</v>
      </c>
      <c r="IZ3" s="5">
        <f t="shared" ref="IZ3:IZ12" si="40">SUM(FK3:FO3)</f>
        <v>2283383</v>
      </c>
      <c r="JA3" s="26">
        <f t="shared" ref="JA3:JA12" si="41">FP3-IZ3</f>
        <v>0</v>
      </c>
      <c r="JB3" s="5">
        <f t="shared" ref="JB3:JB12" si="42">SUM(FQ3:FU3)</f>
        <v>25344459</v>
      </c>
      <c r="JC3" s="26">
        <f t="shared" ref="JC3:JC12" si="43">FV3-JB3</f>
        <v>0</v>
      </c>
      <c r="JD3" s="5">
        <f t="shared" ref="JD3:JD12" si="44">SUM(FW3:GA3)</f>
        <v>0</v>
      </c>
      <c r="JE3" s="26">
        <f t="shared" ref="JE3:JE12" si="45">GB3-JD3</f>
        <v>0</v>
      </c>
      <c r="JF3" s="5">
        <f>SUM(GC3:GG3)</f>
        <v>25344459</v>
      </c>
      <c r="JG3" s="26">
        <f>GH3-JF3</f>
        <v>0</v>
      </c>
      <c r="JI3" s="5" t="e">
        <f>GK3+GM3+GO3+GQ3+GS3+GU3+GW3+GY3+HA3+HC3+HE3+HI3+HK3+HM3+HG3+HO3+HQ3+HS3+HU3+HW3+HY3+IA3+IC3+IE3+IG3+IK3+IM3+IO3+II3+IQ3+IS3+IU3+IW3+IY3+JA3+JC3+JE3+JG3</f>
        <v>#REF!</v>
      </c>
      <c r="JK3" s="4" t="e">
        <f>IF(JI3=0,0,1)</f>
        <v>#REF!</v>
      </c>
    </row>
    <row r="4" spans="1:271">
      <c r="A4" s="148" t="s">
        <v>328</v>
      </c>
      <c r="B4" s="25" t="s">
        <v>392</v>
      </c>
      <c r="C4" s="101">
        <v>176017</v>
      </c>
      <c r="D4" s="97">
        <v>2011</v>
      </c>
      <c r="E4" s="98">
        <v>1</v>
      </c>
      <c r="F4" s="99">
        <v>5</v>
      </c>
      <c r="G4" s="99">
        <v>11838</v>
      </c>
      <c r="H4" s="99">
        <v>13046</v>
      </c>
      <c r="I4" s="100">
        <v>709630581</v>
      </c>
      <c r="J4" s="100"/>
      <c r="K4" s="100">
        <v>13317980</v>
      </c>
      <c r="L4" s="100"/>
      <c r="M4" s="100">
        <v>63806915</v>
      </c>
      <c r="N4" s="100"/>
      <c r="O4" s="100">
        <v>107197936</v>
      </c>
      <c r="P4" s="100"/>
      <c r="Q4" s="100">
        <v>616615669</v>
      </c>
      <c r="R4" s="100"/>
      <c r="S4" s="100">
        <v>506917979</v>
      </c>
      <c r="T4" s="100"/>
      <c r="U4" s="100">
        <v>19206</v>
      </c>
      <c r="V4" s="100"/>
      <c r="W4" s="100">
        <v>31806</v>
      </c>
      <c r="X4" s="100"/>
      <c r="Y4" s="100">
        <v>22381</v>
      </c>
      <c r="Z4" s="100"/>
      <c r="AA4" s="100">
        <v>36257</v>
      </c>
      <c r="AB4" s="100"/>
      <c r="AC4" s="122">
        <v>9</v>
      </c>
      <c r="AD4" s="122">
        <v>12</v>
      </c>
      <c r="AE4" s="122">
        <v>0</v>
      </c>
      <c r="AF4" s="26"/>
      <c r="AG4" s="26"/>
      <c r="AH4" s="26">
        <v>1339536</v>
      </c>
      <c r="AI4" s="26">
        <v>354665</v>
      </c>
      <c r="AJ4" s="26">
        <v>1208978</v>
      </c>
      <c r="AK4" s="36">
        <v>6.5</v>
      </c>
      <c r="AL4" s="26">
        <v>1122622.4285714286</v>
      </c>
      <c r="AM4" s="36">
        <v>7</v>
      </c>
      <c r="AN4" s="26">
        <v>201583.78947368421</v>
      </c>
      <c r="AO4" s="36">
        <v>9.5</v>
      </c>
      <c r="AP4" s="26">
        <v>191504.6</v>
      </c>
      <c r="AQ4" s="36">
        <v>10</v>
      </c>
      <c r="AR4" s="26">
        <v>290029.84999999998</v>
      </c>
      <c r="AS4" s="36">
        <v>20</v>
      </c>
      <c r="AT4" s="26">
        <v>263663.5</v>
      </c>
      <c r="AU4" s="36">
        <v>22</v>
      </c>
      <c r="AV4" s="26">
        <v>96073.789473684214</v>
      </c>
      <c r="AW4" s="36">
        <v>19</v>
      </c>
      <c r="AX4" s="26">
        <v>86923.904761904763</v>
      </c>
      <c r="AY4" s="36">
        <v>21</v>
      </c>
      <c r="AZ4" s="54">
        <v>29278884</v>
      </c>
      <c r="BA4" s="54">
        <v>200000</v>
      </c>
      <c r="BB4" s="54">
        <v>18458891</v>
      </c>
      <c r="BC4" s="54">
        <v>72714</v>
      </c>
      <c r="BD4" s="54">
        <v>546574</v>
      </c>
      <c r="BE4" s="54">
        <v>0</v>
      </c>
      <c r="BF4" s="54">
        <v>78285095</v>
      </c>
      <c r="BG4" s="54">
        <v>3089583</v>
      </c>
      <c r="BH4" s="54">
        <v>464261</v>
      </c>
      <c r="BI4" s="54">
        <v>495887</v>
      </c>
      <c r="BJ4" s="54">
        <v>5740487</v>
      </c>
      <c r="BK4" s="54">
        <v>2141529</v>
      </c>
      <c r="BL4" s="54">
        <v>11931747</v>
      </c>
      <c r="BM4" s="54">
        <v>1535000</v>
      </c>
      <c r="BN4" s="54">
        <v>614255</v>
      </c>
      <c r="BO4" s="54">
        <v>66000</v>
      </c>
      <c r="BP4" s="54">
        <v>39374</v>
      </c>
      <c r="BQ4" s="54">
        <v>0</v>
      </c>
      <c r="BR4" s="54">
        <v>2254629</v>
      </c>
      <c r="BS4" s="54">
        <v>9473565</v>
      </c>
      <c r="BT4" s="54">
        <v>2553787</v>
      </c>
      <c r="BU4" s="54">
        <v>743457</v>
      </c>
      <c r="BV4" s="54">
        <v>4628593</v>
      </c>
      <c r="BW4" s="54">
        <v>0</v>
      </c>
      <c r="BX4" s="54">
        <v>17399402</v>
      </c>
      <c r="BY4" s="54">
        <v>184037</v>
      </c>
      <c r="BZ4" s="54">
        <v>45583</v>
      </c>
      <c r="CA4" s="54">
        <v>2700</v>
      </c>
      <c r="CB4" s="54">
        <v>214088</v>
      </c>
      <c r="CC4" s="54">
        <v>0</v>
      </c>
      <c r="CD4" s="54">
        <v>446408</v>
      </c>
      <c r="CE4" s="54">
        <v>1779029</v>
      </c>
      <c r="CF4" s="54">
        <v>247549</v>
      </c>
      <c r="CG4" s="54">
        <v>219199</v>
      </c>
      <c r="CH4" s="54">
        <v>671147</v>
      </c>
      <c r="CI4" s="54">
        <v>15232984</v>
      </c>
      <c r="CJ4" s="54">
        <v>18149908</v>
      </c>
      <c r="CK4" s="54">
        <v>43785</v>
      </c>
      <c r="CL4" s="54">
        <v>2500</v>
      </c>
      <c r="CM4" s="54">
        <v>0</v>
      </c>
      <c r="CN4" s="54">
        <v>3700</v>
      </c>
      <c r="CO4" s="54">
        <v>91790</v>
      </c>
      <c r="CP4" s="54">
        <v>141775</v>
      </c>
      <c r="CQ4" s="54">
        <v>603021</v>
      </c>
      <c r="CR4" s="54">
        <v>702692</v>
      </c>
      <c r="CS4" s="54">
        <v>5539</v>
      </c>
      <c r="CT4" s="54">
        <v>70506</v>
      </c>
      <c r="CU4" s="54">
        <v>49142</v>
      </c>
      <c r="CV4" s="54">
        <v>1430900</v>
      </c>
      <c r="CW4" s="54">
        <v>980882</v>
      </c>
      <c r="CX4" s="54">
        <v>230522</v>
      </c>
      <c r="CY4" s="54">
        <v>88526</v>
      </c>
      <c r="CZ4" s="54">
        <v>394271</v>
      </c>
      <c r="DA4" s="54">
        <v>0</v>
      </c>
      <c r="DB4" s="54">
        <v>1694201</v>
      </c>
      <c r="DC4" s="54">
        <v>2325717</v>
      </c>
      <c r="DD4" s="54">
        <v>703804</v>
      </c>
      <c r="DE4" s="54">
        <v>474165</v>
      </c>
      <c r="DF4" s="54">
        <v>2238852</v>
      </c>
      <c r="DG4" s="54">
        <v>0</v>
      </c>
      <c r="DH4" s="54">
        <v>5742538</v>
      </c>
      <c r="DI4" s="54">
        <v>1205902</v>
      </c>
      <c r="DJ4" s="54">
        <v>43929</v>
      </c>
      <c r="DK4" s="54">
        <v>53541</v>
      </c>
      <c r="DL4" s="54">
        <v>532189</v>
      </c>
      <c r="DM4" s="54">
        <v>0</v>
      </c>
      <c r="DN4" s="54">
        <v>1835561</v>
      </c>
      <c r="DO4" s="54">
        <v>1933734</v>
      </c>
      <c r="DP4" s="54">
        <v>290527</v>
      </c>
      <c r="DQ4" s="54">
        <v>147177</v>
      </c>
      <c r="DR4" s="54">
        <v>450879</v>
      </c>
      <c r="DS4" s="54">
        <v>0</v>
      </c>
      <c r="DT4" s="54">
        <v>2822317</v>
      </c>
      <c r="DU4" s="54">
        <v>3731136</v>
      </c>
      <c r="DV4" s="54">
        <v>190733</v>
      </c>
      <c r="DW4" s="54">
        <v>39234</v>
      </c>
      <c r="DX4" s="54">
        <v>167718</v>
      </c>
      <c r="DY4" s="54">
        <v>1555827</v>
      </c>
      <c r="DZ4" s="54">
        <v>5684648</v>
      </c>
      <c r="EA4" s="54">
        <v>0</v>
      </c>
      <c r="EB4" s="54">
        <v>0</v>
      </c>
      <c r="EC4" s="54">
        <v>58558</v>
      </c>
      <c r="ED4" s="54">
        <v>30709</v>
      </c>
      <c r="EE4" s="54">
        <v>535588</v>
      </c>
      <c r="EF4" s="54">
        <v>624855</v>
      </c>
      <c r="EG4" s="54">
        <v>2099541</v>
      </c>
      <c r="EH4" s="54">
        <v>221775</v>
      </c>
      <c r="EI4" s="54">
        <v>26183</v>
      </c>
      <c r="EJ4" s="54">
        <v>364680</v>
      </c>
      <c r="EK4" s="54">
        <v>21873028</v>
      </c>
      <c r="EL4" s="54">
        <v>24585207</v>
      </c>
      <c r="EM4" s="54">
        <v>260543</v>
      </c>
      <c r="EN4" s="54">
        <v>130638</v>
      </c>
      <c r="EO4" s="54">
        <v>69383</v>
      </c>
      <c r="EP4" s="54">
        <v>150787</v>
      </c>
      <c r="EQ4" s="54">
        <v>0</v>
      </c>
      <c r="ER4" s="54">
        <v>611351</v>
      </c>
      <c r="ES4" s="54">
        <v>0</v>
      </c>
      <c r="ET4" s="54">
        <v>0</v>
      </c>
      <c r="EU4" s="54">
        <v>0</v>
      </c>
      <c r="EV4" s="54">
        <v>0</v>
      </c>
      <c r="EW4" s="54">
        <v>0</v>
      </c>
      <c r="EX4" s="54">
        <v>0</v>
      </c>
      <c r="EY4" s="54">
        <v>920211</v>
      </c>
      <c r="EZ4" s="54">
        <v>94601</v>
      </c>
      <c r="FA4" s="54">
        <v>83860</v>
      </c>
      <c r="FB4" s="54">
        <v>859490</v>
      </c>
      <c r="FC4" s="54">
        <v>0</v>
      </c>
      <c r="FD4" s="54">
        <v>1958162</v>
      </c>
      <c r="FE4" s="54">
        <v>3149</v>
      </c>
      <c r="FF4" s="54">
        <v>1224</v>
      </c>
      <c r="FG4" s="54">
        <v>1295</v>
      </c>
      <c r="FH4" s="54">
        <v>10745</v>
      </c>
      <c r="FI4" s="54">
        <v>75705</v>
      </c>
      <c r="FJ4" s="54">
        <v>92118</v>
      </c>
      <c r="FK4" s="54">
        <v>1639045</v>
      </c>
      <c r="FL4" s="54">
        <v>313603</v>
      </c>
      <c r="FM4" s="54">
        <v>113711</v>
      </c>
      <c r="FN4" s="54">
        <v>549070</v>
      </c>
      <c r="FO4" s="54">
        <v>5046996</v>
      </c>
      <c r="FP4" s="54">
        <v>7662425</v>
      </c>
      <c r="FQ4" s="54">
        <v>31807880</v>
      </c>
      <c r="FR4" s="54">
        <v>6851983</v>
      </c>
      <c r="FS4" s="54">
        <v>2688415</v>
      </c>
      <c r="FT4" s="54">
        <v>17117285</v>
      </c>
      <c r="FU4" s="54">
        <v>46602589</v>
      </c>
      <c r="FV4" s="54">
        <v>105068152</v>
      </c>
      <c r="FW4" s="54">
        <v>0</v>
      </c>
      <c r="FX4" s="54">
        <v>0</v>
      </c>
      <c r="FY4" s="54">
        <v>0</v>
      </c>
      <c r="FZ4" s="54">
        <v>0</v>
      </c>
      <c r="GA4" s="54">
        <v>5468879</v>
      </c>
      <c r="GB4" s="54">
        <v>5468879</v>
      </c>
      <c r="GC4" s="54">
        <v>31807880</v>
      </c>
      <c r="GD4" s="54">
        <v>6851983</v>
      </c>
      <c r="GE4" s="54">
        <v>2688415</v>
      </c>
      <c r="GF4" s="54">
        <v>17117285</v>
      </c>
      <c r="GG4" s="54">
        <v>52071468</v>
      </c>
      <c r="GH4" s="54">
        <v>110537031</v>
      </c>
      <c r="GJ4" s="5">
        <f>SUM(AZ4:AZ4)</f>
        <v>29278884</v>
      </c>
      <c r="GK4" s="26" t="e">
        <f>#REF!-GJ4</f>
        <v>#REF!</v>
      </c>
      <c r="GL4" s="5" t="e">
        <f>SUM(#REF!)</f>
        <v>#REF!</v>
      </c>
      <c r="GM4" s="26" t="e">
        <f>#REF!-GL4</f>
        <v>#REF!</v>
      </c>
      <c r="GN4" s="5">
        <f>SUM(BA4:BA4)</f>
        <v>200000</v>
      </c>
      <c r="GO4" s="26" t="e">
        <f>#REF!-GN4</f>
        <v>#REF!</v>
      </c>
      <c r="GP4" s="5">
        <f>SUM(BB4:BB4)</f>
        <v>18458891</v>
      </c>
      <c r="GQ4" s="26" t="e">
        <f>#REF!-GP4</f>
        <v>#REF!</v>
      </c>
      <c r="GR4" s="5" t="e">
        <f>SUM(#REF!)</f>
        <v>#REF!</v>
      </c>
      <c r="GS4" s="26" t="e">
        <f>#REF!-GR4</f>
        <v>#REF!</v>
      </c>
      <c r="GT4" s="5" t="e">
        <f>SUM(#REF!)</f>
        <v>#REF!</v>
      </c>
      <c r="GU4" s="26" t="e">
        <f>#REF!-GT4</f>
        <v>#REF!</v>
      </c>
      <c r="GV4" s="5" t="e">
        <f>SUM(#REF!)</f>
        <v>#REF!</v>
      </c>
      <c r="GW4" s="26" t="e">
        <f>#REF!-GV4</f>
        <v>#REF!</v>
      </c>
      <c r="GX4" s="5" t="e">
        <f>SUM(#REF!)</f>
        <v>#REF!</v>
      </c>
      <c r="GY4" s="26" t="e">
        <f>#REF!-GX4</f>
        <v>#REF!</v>
      </c>
      <c r="GZ4" s="5" t="e">
        <f>SUM(#REF!)</f>
        <v>#REF!</v>
      </c>
      <c r="HA4" s="26" t="e">
        <f>#REF!-GZ4</f>
        <v>#REF!</v>
      </c>
      <c r="HB4" s="5" t="e">
        <f>SUM(#REF!)</f>
        <v>#REF!</v>
      </c>
      <c r="HC4" s="26" t="e">
        <f>#REF!-HB4</f>
        <v>#REF!</v>
      </c>
      <c r="HD4" s="5">
        <f t="shared" si="0"/>
        <v>72714</v>
      </c>
      <c r="HE4" s="26" t="e">
        <f>#REF!-HD4</f>
        <v>#REF!</v>
      </c>
      <c r="HF4" s="5">
        <f t="shared" si="1"/>
        <v>546574</v>
      </c>
      <c r="HG4" s="26" t="e">
        <f>#REF!-HF4</f>
        <v>#REF!</v>
      </c>
      <c r="HH4" s="5">
        <f t="shared" si="2"/>
        <v>0</v>
      </c>
      <c r="HI4" s="26" t="e">
        <f>#REF!-HH4</f>
        <v>#REF!</v>
      </c>
      <c r="HJ4" s="5" t="e">
        <f>SUM(#REF!)</f>
        <v>#REF!</v>
      </c>
      <c r="HK4" s="26" t="e">
        <f>#REF!-HJ4</f>
        <v>#REF!</v>
      </c>
      <c r="HL4" s="5" t="e">
        <f>SUM(#REF!)</f>
        <v>#REF!</v>
      </c>
      <c r="HM4" s="26" t="e">
        <f>#REF!-HL4</f>
        <v>#REF!</v>
      </c>
      <c r="HN4" s="5">
        <f t="shared" si="3"/>
        <v>78285095</v>
      </c>
      <c r="HO4" s="26" t="e">
        <f>#REF!-HN4</f>
        <v>#REF!</v>
      </c>
      <c r="HP4" s="5">
        <f t="shared" si="4"/>
        <v>11931747</v>
      </c>
      <c r="HQ4" s="26">
        <f t="shared" si="5"/>
        <v>0</v>
      </c>
      <c r="HR4" s="5">
        <f t="shared" si="6"/>
        <v>2254629</v>
      </c>
      <c r="HS4" s="26">
        <f t="shared" si="7"/>
        <v>0</v>
      </c>
      <c r="HT4" s="5">
        <f t="shared" si="8"/>
        <v>17399402</v>
      </c>
      <c r="HU4" s="26">
        <f t="shared" si="9"/>
        <v>0</v>
      </c>
      <c r="HV4" s="5">
        <f t="shared" si="10"/>
        <v>446408</v>
      </c>
      <c r="HW4" s="26">
        <f t="shared" si="11"/>
        <v>0</v>
      </c>
      <c r="HX4" s="5">
        <f t="shared" si="12"/>
        <v>18149908</v>
      </c>
      <c r="HY4" s="26">
        <f t="shared" si="13"/>
        <v>0</v>
      </c>
      <c r="HZ4" s="5">
        <f t="shared" si="14"/>
        <v>141775</v>
      </c>
      <c r="IA4" s="26">
        <f t="shared" si="15"/>
        <v>0</v>
      </c>
      <c r="IB4" s="5">
        <f t="shared" si="16"/>
        <v>1430900</v>
      </c>
      <c r="IC4" s="26">
        <f t="shared" si="17"/>
        <v>0</v>
      </c>
      <c r="ID4" s="5">
        <f t="shared" si="18"/>
        <v>1694201</v>
      </c>
      <c r="IE4" s="26">
        <f t="shared" si="19"/>
        <v>0</v>
      </c>
      <c r="IF4" s="5">
        <f t="shared" si="20"/>
        <v>5742538</v>
      </c>
      <c r="IG4" s="26">
        <f t="shared" si="21"/>
        <v>0</v>
      </c>
      <c r="IH4" s="5">
        <f t="shared" si="22"/>
        <v>1835561</v>
      </c>
      <c r="II4" s="26">
        <f t="shared" si="23"/>
        <v>0</v>
      </c>
      <c r="IJ4" s="5">
        <f t="shared" si="24"/>
        <v>2822317</v>
      </c>
      <c r="IK4" s="26">
        <f t="shared" si="25"/>
        <v>0</v>
      </c>
      <c r="IL4" s="5">
        <f t="shared" si="26"/>
        <v>5684648</v>
      </c>
      <c r="IM4" s="26">
        <f t="shared" si="27"/>
        <v>0</v>
      </c>
      <c r="IN4" s="5">
        <f t="shared" si="28"/>
        <v>624855</v>
      </c>
      <c r="IO4" s="26">
        <f t="shared" si="29"/>
        <v>0</v>
      </c>
      <c r="IP4" s="5">
        <f t="shared" si="30"/>
        <v>24585207</v>
      </c>
      <c r="IQ4" s="26">
        <f t="shared" si="31"/>
        <v>0</v>
      </c>
      <c r="IR4" s="5">
        <f t="shared" si="32"/>
        <v>611351</v>
      </c>
      <c r="IS4" s="26">
        <f t="shared" si="33"/>
        <v>0</v>
      </c>
      <c r="IT4" s="5">
        <f t="shared" si="34"/>
        <v>0</v>
      </c>
      <c r="IU4" s="26">
        <f t="shared" si="35"/>
        <v>0</v>
      </c>
      <c r="IV4" s="5">
        <f t="shared" si="36"/>
        <v>1958162</v>
      </c>
      <c r="IW4" s="26">
        <f t="shared" si="37"/>
        <v>0</v>
      </c>
      <c r="IX4" s="5">
        <f t="shared" si="38"/>
        <v>92118</v>
      </c>
      <c r="IY4" s="26">
        <f t="shared" si="39"/>
        <v>0</v>
      </c>
      <c r="IZ4" s="5">
        <f t="shared" si="40"/>
        <v>7662425</v>
      </c>
      <c r="JA4" s="26">
        <f t="shared" si="41"/>
        <v>0</v>
      </c>
      <c r="JB4" s="5">
        <f t="shared" si="42"/>
        <v>105068152</v>
      </c>
      <c r="JC4" s="26">
        <f t="shared" si="43"/>
        <v>0</v>
      </c>
      <c r="JD4" s="5">
        <f t="shared" si="44"/>
        <v>5468879</v>
      </c>
      <c r="JE4" s="26">
        <f t="shared" si="45"/>
        <v>0</v>
      </c>
      <c r="JF4" s="5">
        <f t="shared" ref="JF4:JF12" si="46">SUM(GC4:GG4)</f>
        <v>110537031</v>
      </c>
      <c r="JG4" s="26">
        <f t="shared" ref="JG4:JG12" si="47">GH4-JF4</f>
        <v>0</v>
      </c>
      <c r="JI4" s="5" t="e">
        <f t="shared" ref="JI4:JI67" si="48">GK4+GM4+GO4+GQ4+GS4+GU4+GW4+GY4+HA4+HC4+HE4+HI4+HK4+HM4+HG4+HO4+HQ4+HS4+HU4+HW4+HY4+IA4+IC4+IE4+IG4+IK4+IM4+IO4+II4+IQ4+IS4+IU4+IW4+IY4+JA4+JC4+JE4+JG4</f>
        <v>#REF!</v>
      </c>
      <c r="JK4" s="4" t="e">
        <f t="shared" ref="JK4:JK67" si="49">IF(JI4=0,0,1)</f>
        <v>#REF!</v>
      </c>
    </row>
    <row r="5" spans="1:271">
      <c r="A5" s="149" t="s">
        <v>423</v>
      </c>
      <c r="B5" s="25" t="s">
        <v>319</v>
      </c>
      <c r="C5" s="97">
        <v>176080</v>
      </c>
      <c r="D5" s="97">
        <v>2011</v>
      </c>
      <c r="E5" s="98">
        <v>1</v>
      </c>
      <c r="F5" s="98">
        <v>8</v>
      </c>
      <c r="G5" s="99">
        <v>3321</v>
      </c>
      <c r="H5" s="99">
        <v>4645</v>
      </c>
      <c r="I5" s="100">
        <v>1003623840</v>
      </c>
      <c r="J5" s="100"/>
      <c r="K5" s="100">
        <v>0</v>
      </c>
      <c r="L5" s="100"/>
      <c r="M5" s="100">
        <v>15219892</v>
      </c>
      <c r="N5" s="100"/>
      <c r="O5" s="100">
        <v>0</v>
      </c>
      <c r="P5" s="100"/>
      <c r="Q5" s="100">
        <v>290543607</v>
      </c>
      <c r="R5" s="100"/>
      <c r="S5" s="100">
        <v>849773486</v>
      </c>
      <c r="T5" s="100"/>
      <c r="U5" s="100">
        <v>16378</v>
      </c>
      <c r="V5" s="100"/>
      <c r="W5" s="100">
        <v>23708</v>
      </c>
      <c r="X5" s="100"/>
      <c r="Y5" s="100">
        <v>21228</v>
      </c>
      <c r="Z5" s="100"/>
      <c r="AA5" s="100">
        <v>28983</v>
      </c>
      <c r="AB5" s="100"/>
      <c r="AC5" s="121">
        <v>6</v>
      </c>
      <c r="AD5" s="121">
        <v>13</v>
      </c>
      <c r="AE5" s="121">
        <v>0</v>
      </c>
      <c r="AF5" s="26">
        <v>3561933</v>
      </c>
      <c r="AG5" s="26">
        <v>2301299</v>
      </c>
      <c r="AH5" s="26">
        <v>234669</v>
      </c>
      <c r="AI5" s="26">
        <v>178434</v>
      </c>
      <c r="AJ5" s="26">
        <v>290147</v>
      </c>
      <c r="AK5" s="36">
        <v>6</v>
      </c>
      <c r="AL5" s="26">
        <v>290147</v>
      </c>
      <c r="AM5" s="36">
        <v>6</v>
      </c>
      <c r="AN5" s="26">
        <v>95241</v>
      </c>
      <c r="AO5" s="36">
        <v>8</v>
      </c>
      <c r="AP5" s="26">
        <v>80765</v>
      </c>
      <c r="AQ5" s="36">
        <v>10</v>
      </c>
      <c r="AR5" s="26">
        <v>149256</v>
      </c>
      <c r="AS5" s="36">
        <v>17</v>
      </c>
      <c r="AT5" s="26">
        <v>140964</v>
      </c>
      <c r="AU5" s="36">
        <v>18</v>
      </c>
      <c r="AV5" s="26">
        <v>65276</v>
      </c>
      <c r="AW5" s="36">
        <v>11</v>
      </c>
      <c r="AX5" s="26">
        <v>61740</v>
      </c>
      <c r="AY5" s="36">
        <v>12</v>
      </c>
      <c r="AZ5" s="54">
        <v>503223</v>
      </c>
      <c r="BA5" s="54">
        <v>950000</v>
      </c>
      <c r="BB5" s="54">
        <v>1213523</v>
      </c>
      <c r="BC5" s="54">
        <v>0</v>
      </c>
      <c r="BD5" s="54">
        <v>215183</v>
      </c>
      <c r="BE5" s="54">
        <v>0</v>
      </c>
      <c r="BF5" s="54">
        <v>6973310</v>
      </c>
      <c r="BG5" s="54">
        <v>2333301</v>
      </c>
      <c r="BH5" s="54">
        <v>340584</v>
      </c>
      <c r="BI5" s="54">
        <v>386150</v>
      </c>
      <c r="BJ5" s="54">
        <v>2803197</v>
      </c>
      <c r="BK5" s="54">
        <v>194240</v>
      </c>
      <c r="BL5" s="54">
        <v>6057472</v>
      </c>
      <c r="BM5" s="54">
        <v>352000</v>
      </c>
      <c r="BN5" s="54">
        <v>197854</v>
      </c>
      <c r="BO5" s="54">
        <v>26247</v>
      </c>
      <c r="BP5" s="54">
        <v>41432</v>
      </c>
      <c r="BQ5" s="54">
        <v>1800</v>
      </c>
      <c r="BR5" s="54">
        <v>619333</v>
      </c>
      <c r="BS5" s="54">
        <v>2174244</v>
      </c>
      <c r="BT5" s="54">
        <v>1433379</v>
      </c>
      <c r="BU5" s="54">
        <v>550696</v>
      </c>
      <c r="BV5" s="54">
        <v>1668475</v>
      </c>
      <c r="BW5" s="54">
        <v>0</v>
      </c>
      <c r="BX5" s="54">
        <v>5826794</v>
      </c>
      <c r="BY5" s="54">
        <v>0</v>
      </c>
      <c r="BZ5" s="54">
        <v>0</v>
      </c>
      <c r="CA5" s="54">
        <v>0</v>
      </c>
      <c r="CB5" s="54">
        <v>0</v>
      </c>
      <c r="CC5" s="54">
        <v>0</v>
      </c>
      <c r="CD5" s="54">
        <v>0</v>
      </c>
      <c r="CE5" s="54">
        <v>113121</v>
      </c>
      <c r="CF5" s="54">
        <v>94368</v>
      </c>
      <c r="CG5" s="54">
        <v>56913</v>
      </c>
      <c r="CH5" s="54">
        <v>66647</v>
      </c>
      <c r="CI5" s="54">
        <v>3948862</v>
      </c>
      <c r="CJ5" s="54">
        <v>4279911</v>
      </c>
      <c r="CK5" s="54">
        <v>0</v>
      </c>
      <c r="CL5" s="54">
        <v>0</v>
      </c>
      <c r="CM5" s="54">
        <v>0</v>
      </c>
      <c r="CN5" s="54">
        <v>0</v>
      </c>
      <c r="CO5" s="54">
        <v>0</v>
      </c>
      <c r="CP5" s="54">
        <v>0</v>
      </c>
      <c r="CQ5" s="54">
        <v>0</v>
      </c>
      <c r="CR5" s="54">
        <v>0</v>
      </c>
      <c r="CS5" s="54">
        <v>0</v>
      </c>
      <c r="CT5" s="54">
        <v>0</v>
      </c>
      <c r="CU5" s="54">
        <v>0</v>
      </c>
      <c r="CV5" s="54">
        <v>0</v>
      </c>
      <c r="CW5" s="54">
        <v>132112</v>
      </c>
      <c r="CX5" s="54">
        <v>47456</v>
      </c>
      <c r="CY5" s="54">
        <v>71713</v>
      </c>
      <c r="CZ5" s="54">
        <v>161822</v>
      </c>
      <c r="DA5" s="54">
        <v>19695</v>
      </c>
      <c r="DB5" s="54">
        <v>432798</v>
      </c>
      <c r="DC5" s="54">
        <v>453182</v>
      </c>
      <c r="DD5" s="54">
        <v>334165</v>
      </c>
      <c r="DE5" s="54">
        <v>316930</v>
      </c>
      <c r="DF5" s="54">
        <v>772135</v>
      </c>
      <c r="DG5" s="54">
        <v>5002</v>
      </c>
      <c r="DH5" s="54">
        <v>1881414</v>
      </c>
      <c r="DI5" s="54">
        <v>238963</v>
      </c>
      <c r="DJ5" s="54">
        <v>19302</v>
      </c>
      <c r="DK5" s="54">
        <v>49913</v>
      </c>
      <c r="DL5" s="54">
        <v>315546</v>
      </c>
      <c r="DM5" s="54">
        <v>277757</v>
      </c>
      <c r="DN5" s="54">
        <v>901481</v>
      </c>
      <c r="DO5" s="54">
        <v>121094</v>
      </c>
      <c r="DP5" s="54">
        <v>103850</v>
      </c>
      <c r="DQ5" s="54">
        <v>52171</v>
      </c>
      <c r="DR5" s="54">
        <v>83518</v>
      </c>
      <c r="DS5" s="54">
        <v>113414</v>
      </c>
      <c r="DT5" s="54">
        <v>474047</v>
      </c>
      <c r="DU5" s="54">
        <v>103</v>
      </c>
      <c r="DV5" s="54">
        <v>0</v>
      </c>
      <c r="DW5" s="54">
        <v>0</v>
      </c>
      <c r="DX5" s="54">
        <v>2403</v>
      </c>
      <c r="DY5" s="54">
        <v>580023</v>
      </c>
      <c r="DZ5" s="54">
        <v>582529</v>
      </c>
      <c r="EA5" s="54">
        <v>0</v>
      </c>
      <c r="EB5" s="54">
        <v>0</v>
      </c>
      <c r="EC5" s="54">
        <v>0</v>
      </c>
      <c r="ED5" s="54">
        <v>0</v>
      </c>
      <c r="EE5" s="54">
        <v>0</v>
      </c>
      <c r="EF5" s="54">
        <v>0</v>
      </c>
      <c r="EG5" s="54">
        <v>73901</v>
      </c>
      <c r="EH5" s="54">
        <v>41797</v>
      </c>
      <c r="EI5" s="54">
        <v>42519</v>
      </c>
      <c r="EJ5" s="54">
        <v>148646</v>
      </c>
      <c r="EK5" s="54">
        <v>578373</v>
      </c>
      <c r="EL5" s="54">
        <v>885236</v>
      </c>
      <c r="EM5" s="54">
        <v>488914</v>
      </c>
      <c r="EN5" s="54">
        <v>0</v>
      </c>
      <c r="EO5" s="54">
        <v>0</v>
      </c>
      <c r="EP5" s="54">
        <v>0</v>
      </c>
      <c r="EQ5" s="54">
        <v>218429</v>
      </c>
      <c r="ER5" s="54">
        <v>707343</v>
      </c>
      <c r="ES5" s="54">
        <v>11605</v>
      </c>
      <c r="ET5" s="54">
        <v>0</v>
      </c>
      <c r="EU5" s="54">
        <v>0</v>
      </c>
      <c r="EV5" s="54">
        <v>23724</v>
      </c>
      <c r="EW5" s="54">
        <v>286476</v>
      </c>
      <c r="EX5" s="54">
        <v>321805</v>
      </c>
      <c r="EY5" s="54">
        <v>7521</v>
      </c>
      <c r="EZ5" s="54">
        <v>13</v>
      </c>
      <c r="FA5" s="54">
        <v>25</v>
      </c>
      <c r="FB5" s="54">
        <v>4305</v>
      </c>
      <c r="FC5" s="54">
        <v>605259</v>
      </c>
      <c r="FD5" s="54">
        <v>617123</v>
      </c>
      <c r="FE5" s="54">
        <v>2559</v>
      </c>
      <c r="FF5" s="54">
        <v>1009</v>
      </c>
      <c r="FG5" s="54">
        <v>0</v>
      </c>
      <c r="FH5" s="54">
        <v>4720</v>
      </c>
      <c r="FI5" s="54">
        <v>316306</v>
      </c>
      <c r="FJ5" s="54">
        <v>324594</v>
      </c>
      <c r="FK5" s="54">
        <v>236852</v>
      </c>
      <c r="FL5" s="54">
        <v>119167</v>
      </c>
      <c r="FM5" s="54">
        <v>71470</v>
      </c>
      <c r="FN5" s="54">
        <v>216976</v>
      </c>
      <c r="FO5" s="54">
        <v>668081</v>
      </c>
      <c r="FP5" s="54">
        <v>1312546</v>
      </c>
      <c r="FQ5" s="54">
        <v>6739472</v>
      </c>
      <c r="FR5" s="54">
        <v>2732944</v>
      </c>
      <c r="FS5" s="54">
        <v>1624747</v>
      </c>
      <c r="FT5" s="54">
        <v>6313546</v>
      </c>
      <c r="FU5" s="54">
        <v>7813717</v>
      </c>
      <c r="FV5" s="54">
        <v>25224426</v>
      </c>
      <c r="FW5" s="54">
        <v>0</v>
      </c>
      <c r="FX5" s="54">
        <v>0</v>
      </c>
      <c r="FY5" s="54">
        <v>0</v>
      </c>
      <c r="FZ5" s="54">
        <v>0</v>
      </c>
      <c r="GA5" s="54">
        <v>0</v>
      </c>
      <c r="GB5" s="54">
        <v>0</v>
      </c>
      <c r="GC5" s="54">
        <v>6739472</v>
      </c>
      <c r="GD5" s="54">
        <v>2732944</v>
      </c>
      <c r="GE5" s="54">
        <v>1624747</v>
      </c>
      <c r="GF5" s="54">
        <v>6313546</v>
      </c>
      <c r="GG5" s="54">
        <v>7813717</v>
      </c>
      <c r="GH5" s="54">
        <v>25224426</v>
      </c>
      <c r="GJ5" s="5">
        <f>SUM(AZ5:AZ5)</f>
        <v>503223</v>
      </c>
      <c r="GK5" s="26" t="e">
        <f>#REF!-GJ5</f>
        <v>#REF!</v>
      </c>
      <c r="GL5" s="5" t="e">
        <f>SUM(#REF!)</f>
        <v>#REF!</v>
      </c>
      <c r="GM5" s="26" t="e">
        <f>#REF!-GL5</f>
        <v>#REF!</v>
      </c>
      <c r="GN5" s="5">
        <f>SUM(BA5:BA5)</f>
        <v>950000</v>
      </c>
      <c r="GO5" s="26" t="e">
        <f>#REF!-GN5</f>
        <v>#REF!</v>
      </c>
      <c r="GP5" s="5">
        <f>SUM(BB5:BB5)</f>
        <v>1213523</v>
      </c>
      <c r="GQ5" s="26" t="e">
        <f>#REF!-GP5</f>
        <v>#REF!</v>
      </c>
      <c r="GR5" s="5" t="e">
        <f>SUM(#REF!)</f>
        <v>#REF!</v>
      </c>
      <c r="GS5" s="26" t="e">
        <f>#REF!-GR5</f>
        <v>#REF!</v>
      </c>
      <c r="GT5" s="5" t="e">
        <f>SUM(#REF!)</f>
        <v>#REF!</v>
      </c>
      <c r="GU5" s="26" t="e">
        <f>#REF!-GT5</f>
        <v>#REF!</v>
      </c>
      <c r="GV5" s="5" t="e">
        <f>SUM(#REF!)</f>
        <v>#REF!</v>
      </c>
      <c r="GW5" s="26" t="e">
        <f>#REF!-GV5</f>
        <v>#REF!</v>
      </c>
      <c r="GX5" s="5" t="e">
        <f>SUM(#REF!)</f>
        <v>#REF!</v>
      </c>
      <c r="GY5" s="26" t="e">
        <f>#REF!-GX5</f>
        <v>#REF!</v>
      </c>
      <c r="GZ5" s="5" t="e">
        <f>SUM(#REF!)</f>
        <v>#REF!</v>
      </c>
      <c r="HA5" s="26" t="e">
        <f>#REF!-GZ5</f>
        <v>#REF!</v>
      </c>
      <c r="HB5" s="5" t="e">
        <f>SUM(#REF!)</f>
        <v>#REF!</v>
      </c>
      <c r="HC5" s="26" t="e">
        <f>#REF!-HB5</f>
        <v>#REF!</v>
      </c>
      <c r="HD5" s="5">
        <f t="shared" si="0"/>
        <v>0</v>
      </c>
      <c r="HE5" s="26" t="e">
        <f>#REF!-HD5</f>
        <v>#REF!</v>
      </c>
      <c r="HF5" s="5">
        <f t="shared" si="1"/>
        <v>215183</v>
      </c>
      <c r="HG5" s="26" t="e">
        <f>#REF!-HF5</f>
        <v>#REF!</v>
      </c>
      <c r="HH5" s="5">
        <f t="shared" si="2"/>
        <v>0</v>
      </c>
      <c r="HI5" s="26" t="e">
        <f>#REF!-HH5</f>
        <v>#REF!</v>
      </c>
      <c r="HJ5" s="5" t="e">
        <f>SUM(#REF!)</f>
        <v>#REF!</v>
      </c>
      <c r="HK5" s="26" t="e">
        <f>#REF!-HJ5</f>
        <v>#REF!</v>
      </c>
      <c r="HL5" s="5" t="e">
        <f>SUM(#REF!)</f>
        <v>#REF!</v>
      </c>
      <c r="HM5" s="26" t="e">
        <f>#REF!-HL5</f>
        <v>#REF!</v>
      </c>
      <c r="HN5" s="5">
        <f t="shared" si="3"/>
        <v>6973310</v>
      </c>
      <c r="HO5" s="26" t="e">
        <f>#REF!-HN5</f>
        <v>#REF!</v>
      </c>
      <c r="HP5" s="5">
        <f t="shared" si="4"/>
        <v>6057472</v>
      </c>
      <c r="HQ5" s="26">
        <f t="shared" si="5"/>
        <v>0</v>
      </c>
      <c r="HR5" s="5">
        <f t="shared" si="6"/>
        <v>619333</v>
      </c>
      <c r="HS5" s="26">
        <f t="shared" si="7"/>
        <v>0</v>
      </c>
      <c r="HT5" s="5">
        <f t="shared" si="8"/>
        <v>5826794</v>
      </c>
      <c r="HU5" s="26">
        <f t="shared" si="9"/>
        <v>0</v>
      </c>
      <c r="HV5" s="5">
        <f t="shared" si="10"/>
        <v>0</v>
      </c>
      <c r="HW5" s="26">
        <f t="shared" si="11"/>
        <v>0</v>
      </c>
      <c r="HX5" s="5">
        <f t="shared" si="12"/>
        <v>4279911</v>
      </c>
      <c r="HY5" s="26">
        <f t="shared" si="13"/>
        <v>0</v>
      </c>
      <c r="HZ5" s="5">
        <f t="shared" si="14"/>
        <v>0</v>
      </c>
      <c r="IA5" s="26">
        <f t="shared" si="15"/>
        <v>0</v>
      </c>
      <c r="IB5" s="5">
        <f t="shared" si="16"/>
        <v>0</v>
      </c>
      <c r="IC5" s="26">
        <f t="shared" si="17"/>
        <v>0</v>
      </c>
      <c r="ID5" s="5">
        <f t="shared" si="18"/>
        <v>432798</v>
      </c>
      <c r="IE5" s="26">
        <f t="shared" si="19"/>
        <v>0</v>
      </c>
      <c r="IF5" s="5">
        <f t="shared" si="20"/>
        <v>1881414</v>
      </c>
      <c r="IG5" s="26">
        <f t="shared" si="21"/>
        <v>0</v>
      </c>
      <c r="IH5" s="5">
        <f t="shared" si="22"/>
        <v>901481</v>
      </c>
      <c r="II5" s="26">
        <f t="shared" si="23"/>
        <v>0</v>
      </c>
      <c r="IJ5" s="5">
        <f t="shared" si="24"/>
        <v>474047</v>
      </c>
      <c r="IK5" s="26">
        <f t="shared" si="25"/>
        <v>0</v>
      </c>
      <c r="IL5" s="5">
        <f t="shared" si="26"/>
        <v>582529</v>
      </c>
      <c r="IM5" s="26">
        <f t="shared" si="27"/>
        <v>0</v>
      </c>
      <c r="IN5" s="5">
        <f t="shared" si="28"/>
        <v>0</v>
      </c>
      <c r="IO5" s="26">
        <f t="shared" si="29"/>
        <v>0</v>
      </c>
      <c r="IP5" s="5">
        <f t="shared" si="30"/>
        <v>885236</v>
      </c>
      <c r="IQ5" s="26">
        <f t="shared" si="31"/>
        <v>0</v>
      </c>
      <c r="IR5" s="5">
        <f t="shared" si="32"/>
        <v>707343</v>
      </c>
      <c r="IS5" s="26">
        <f t="shared" si="33"/>
        <v>0</v>
      </c>
      <c r="IT5" s="5">
        <f t="shared" si="34"/>
        <v>321805</v>
      </c>
      <c r="IU5" s="26">
        <f t="shared" si="35"/>
        <v>0</v>
      </c>
      <c r="IV5" s="5">
        <f t="shared" si="36"/>
        <v>617123</v>
      </c>
      <c r="IW5" s="26">
        <f t="shared" si="37"/>
        <v>0</v>
      </c>
      <c r="IX5" s="5">
        <f t="shared" si="38"/>
        <v>324594</v>
      </c>
      <c r="IY5" s="26">
        <f t="shared" si="39"/>
        <v>0</v>
      </c>
      <c r="IZ5" s="5">
        <f t="shared" si="40"/>
        <v>1312546</v>
      </c>
      <c r="JA5" s="26">
        <f t="shared" si="41"/>
        <v>0</v>
      </c>
      <c r="JB5" s="5">
        <f t="shared" si="42"/>
        <v>25224426</v>
      </c>
      <c r="JC5" s="26">
        <f t="shared" si="43"/>
        <v>0</v>
      </c>
      <c r="JD5" s="5">
        <f t="shared" si="44"/>
        <v>0</v>
      </c>
      <c r="JE5" s="26">
        <f t="shared" si="45"/>
        <v>0</v>
      </c>
      <c r="JF5" s="5">
        <f t="shared" si="46"/>
        <v>25224426</v>
      </c>
      <c r="JG5" s="26">
        <f t="shared" si="47"/>
        <v>0</v>
      </c>
      <c r="JI5" s="5" t="e">
        <f t="shared" si="48"/>
        <v>#REF!</v>
      </c>
      <c r="JK5" s="4" t="e">
        <f t="shared" si="49"/>
        <v>#REF!</v>
      </c>
    </row>
    <row r="6" spans="1:271">
      <c r="A6" s="147" t="s">
        <v>197</v>
      </c>
      <c r="B6" s="25" t="s">
        <v>372</v>
      </c>
      <c r="C6" s="97">
        <v>233921</v>
      </c>
      <c r="D6" s="97">
        <v>2011</v>
      </c>
      <c r="E6" s="98">
        <v>1</v>
      </c>
      <c r="F6" s="98">
        <v>4</v>
      </c>
      <c r="G6" s="99">
        <v>14641</v>
      </c>
      <c r="H6" s="99">
        <v>15951</v>
      </c>
      <c r="I6" s="100">
        <v>155574900</v>
      </c>
      <c r="J6" s="100"/>
      <c r="K6" s="100">
        <v>1824823</v>
      </c>
      <c r="L6" s="100"/>
      <c r="M6" s="100">
        <v>95525605</v>
      </c>
      <c r="N6" s="100"/>
      <c r="O6" s="100">
        <v>24125000</v>
      </c>
      <c r="P6" s="100"/>
      <c r="Q6" s="100">
        <v>1146893000</v>
      </c>
      <c r="R6" s="100"/>
      <c r="S6" s="103">
        <v>1151499000</v>
      </c>
      <c r="T6" s="100"/>
      <c r="U6" s="100">
        <v>19535</v>
      </c>
      <c r="V6" s="100"/>
      <c r="W6" s="100">
        <v>35894</v>
      </c>
      <c r="X6" s="100"/>
      <c r="Y6" s="100">
        <v>22444</v>
      </c>
      <c r="Z6" s="100"/>
      <c r="AA6" s="100">
        <v>38804</v>
      </c>
      <c r="AB6" s="100"/>
      <c r="AC6" s="122">
        <v>9</v>
      </c>
      <c r="AD6" s="122">
        <v>11</v>
      </c>
      <c r="AE6" s="122">
        <v>0</v>
      </c>
      <c r="AF6" s="26">
        <v>5571826</v>
      </c>
      <c r="AG6" s="26">
        <v>4172127</v>
      </c>
      <c r="AH6" s="26">
        <v>733394</v>
      </c>
      <c r="AI6" s="26">
        <v>3435856</v>
      </c>
      <c r="AJ6" s="26">
        <f>(4670324+540000)/AK6</f>
        <v>868387.33333333337</v>
      </c>
      <c r="AK6" s="36">
        <v>6</v>
      </c>
      <c r="AL6" s="26">
        <f>(4670324+540000)/AM6</f>
        <v>744332</v>
      </c>
      <c r="AM6" s="36">
        <v>7</v>
      </c>
      <c r="AN6" s="37">
        <f>(1194945+210000)/AO6</f>
        <v>175618.125</v>
      </c>
      <c r="AO6" s="38">
        <v>8</v>
      </c>
      <c r="AP6" s="37">
        <f>(1194945+210000)/AQ6</f>
        <v>156105</v>
      </c>
      <c r="AQ6" s="38">
        <v>9</v>
      </c>
      <c r="AR6" s="37">
        <f>3689085/AS6</f>
        <v>184454.25</v>
      </c>
      <c r="AS6" s="38">
        <v>20</v>
      </c>
      <c r="AT6" s="37">
        <f>3689085/AU6</f>
        <v>153711.875</v>
      </c>
      <c r="AU6" s="38">
        <v>24</v>
      </c>
      <c r="AV6" s="37">
        <f>1265250/AW6</f>
        <v>74426.470588235301</v>
      </c>
      <c r="AW6" s="39">
        <v>17</v>
      </c>
      <c r="AX6" s="37">
        <f>1265250/AY6</f>
        <v>60250</v>
      </c>
      <c r="AY6" s="39">
        <v>21</v>
      </c>
      <c r="AZ6" s="55">
        <v>7443145</v>
      </c>
      <c r="BA6" s="55">
        <v>1065853</v>
      </c>
      <c r="BB6" s="56">
        <v>4251726</v>
      </c>
      <c r="BC6" s="56">
        <v>938872</v>
      </c>
      <c r="BD6" s="54">
        <v>3253783</v>
      </c>
      <c r="BE6" s="56">
        <v>0</v>
      </c>
      <c r="BF6" s="56">
        <v>25648212</v>
      </c>
      <c r="BG6" s="57">
        <v>3279616</v>
      </c>
      <c r="BH6" s="57">
        <v>497359</v>
      </c>
      <c r="BI6" s="56">
        <v>437037</v>
      </c>
      <c r="BJ6" s="56">
        <f>5571826+4172127-BG6-BH6-BI6</f>
        <v>5529941</v>
      </c>
      <c r="BK6" s="56">
        <v>0</v>
      </c>
      <c r="BL6" s="57">
        <v>9743953</v>
      </c>
      <c r="BM6" s="58">
        <v>1885271</v>
      </c>
      <c r="BN6" s="58">
        <v>626817</v>
      </c>
      <c r="BO6" s="58">
        <v>62000</v>
      </c>
      <c r="BP6" s="58">
        <f>2568088+93950-BM6-BN6-BO6</f>
        <v>87950</v>
      </c>
      <c r="BQ6" s="58">
        <v>0</v>
      </c>
      <c r="BR6" s="58">
        <v>2662038</v>
      </c>
      <c r="BS6" s="58">
        <f>1728079+2310329</f>
        <v>4038408</v>
      </c>
      <c r="BT6" s="58">
        <f>2390306+739653</f>
        <v>3129959</v>
      </c>
      <c r="BU6" s="58">
        <f>271182+339867</f>
        <v>611049</v>
      </c>
      <c r="BV6" s="58">
        <f>4670324+3689085+1194945+1265250-BS6-BT6-BU6</f>
        <v>3040188</v>
      </c>
      <c r="BW6" s="58">
        <v>0</v>
      </c>
      <c r="BX6" s="58">
        <v>10819604</v>
      </c>
      <c r="BY6" s="54">
        <f>200000+0</f>
        <v>200000</v>
      </c>
      <c r="BZ6" s="54">
        <f>200000+0</f>
        <v>200000</v>
      </c>
      <c r="CA6" s="54">
        <f>25000+0</f>
        <v>25000</v>
      </c>
      <c r="CB6" s="54">
        <f>540000+0+210000+0-BY6-BZ6-CA6</f>
        <v>325000</v>
      </c>
      <c r="CC6" s="54">
        <v>0</v>
      </c>
      <c r="CD6" s="54">
        <v>750000</v>
      </c>
      <c r="CE6" s="58">
        <v>615108</v>
      </c>
      <c r="CF6" s="58">
        <v>190072</v>
      </c>
      <c r="CG6" s="58">
        <v>94532</v>
      </c>
      <c r="CH6" s="58">
        <f>5050014+4339366-CE6-CF6-CG6</f>
        <v>8489668</v>
      </c>
      <c r="CI6" s="58">
        <v>0</v>
      </c>
      <c r="CJ6" s="58">
        <v>9389380</v>
      </c>
      <c r="CK6" s="54">
        <v>0</v>
      </c>
      <c r="CL6" s="54">
        <v>0</v>
      </c>
      <c r="CM6" s="54">
        <v>0</v>
      </c>
      <c r="CN6" s="54">
        <v>0</v>
      </c>
      <c r="CO6" s="54">
        <v>0</v>
      </c>
      <c r="CP6" s="54">
        <v>0</v>
      </c>
      <c r="CQ6" s="54">
        <v>0</v>
      </c>
      <c r="CR6" s="54">
        <v>0</v>
      </c>
      <c r="CS6" s="54">
        <v>0</v>
      </c>
      <c r="CT6" s="54">
        <v>0</v>
      </c>
      <c r="CU6" s="54">
        <v>0</v>
      </c>
      <c r="CV6" s="54">
        <v>0</v>
      </c>
      <c r="CW6" s="58">
        <v>411785</v>
      </c>
      <c r="CX6" s="58">
        <v>172183</v>
      </c>
      <c r="CY6" s="58">
        <v>126489</v>
      </c>
      <c r="CZ6" s="58">
        <f>733394+346856-CW6-CX6-CY6</f>
        <v>369793</v>
      </c>
      <c r="DA6" s="58">
        <v>0</v>
      </c>
      <c r="DB6" s="58">
        <v>1080250</v>
      </c>
      <c r="DC6" s="58">
        <v>2102422</v>
      </c>
      <c r="DD6" s="58">
        <v>590457</v>
      </c>
      <c r="DE6" s="58">
        <v>289881</v>
      </c>
      <c r="DF6" s="58">
        <f>3511020+1379146-DC6-DD6-DE6</f>
        <v>1907406</v>
      </c>
      <c r="DG6" s="58">
        <v>0</v>
      </c>
      <c r="DH6" s="58">
        <v>4890166</v>
      </c>
      <c r="DI6" s="58">
        <v>637835</v>
      </c>
      <c r="DJ6" s="58">
        <v>169421</v>
      </c>
      <c r="DK6" s="58">
        <v>20803</v>
      </c>
      <c r="DL6" s="58">
        <f>1085222+416300-DI6-DJ6-DK6</f>
        <v>673463</v>
      </c>
      <c r="DM6" s="58">
        <v>0</v>
      </c>
      <c r="DN6" s="58">
        <v>1501522</v>
      </c>
      <c r="DO6" s="58">
        <v>1256163</v>
      </c>
      <c r="DP6" s="58">
        <v>1055958</v>
      </c>
      <c r="DQ6" s="58">
        <v>174281</v>
      </c>
      <c r="DR6" s="58">
        <f>2547877+469522-DO6-DP6-DQ6</f>
        <v>530997</v>
      </c>
      <c r="DS6" s="58">
        <v>0</v>
      </c>
      <c r="DT6" s="58">
        <v>3017399</v>
      </c>
      <c r="DU6" s="58">
        <v>582016</v>
      </c>
      <c r="DV6" s="58">
        <v>75662</v>
      </c>
      <c r="DW6" s="58">
        <v>75662</v>
      </c>
      <c r="DX6" s="58">
        <f>1198953+925404-DU6-DV6-DW6</f>
        <v>1391017</v>
      </c>
      <c r="DY6" s="58">
        <v>0</v>
      </c>
      <c r="DZ6" s="58">
        <v>2124357</v>
      </c>
      <c r="EA6" s="58">
        <v>0</v>
      </c>
      <c r="EB6" s="58">
        <v>0</v>
      </c>
      <c r="EC6" s="58">
        <v>0</v>
      </c>
      <c r="ED6" s="58">
        <v>0</v>
      </c>
      <c r="EE6" s="58">
        <v>0</v>
      </c>
      <c r="EF6" s="58">
        <v>0</v>
      </c>
      <c r="EG6" s="58">
        <v>2123773</v>
      </c>
      <c r="EH6" s="58">
        <v>276091</v>
      </c>
      <c r="EI6" s="58">
        <v>276091</v>
      </c>
      <c r="EJ6" s="58">
        <f>4374972+3376800-EG6-EH6-EI6</f>
        <v>5075817</v>
      </c>
      <c r="EK6" s="58">
        <v>0</v>
      </c>
      <c r="EL6" s="58">
        <v>7751772</v>
      </c>
      <c r="EM6" s="58">
        <v>72105</v>
      </c>
      <c r="EN6" s="58">
        <v>9374</v>
      </c>
      <c r="EO6" s="58">
        <v>9374</v>
      </c>
      <c r="EP6" s="58">
        <f>148537+114647-EM6-EN6-EO6</f>
        <v>172331</v>
      </c>
      <c r="EQ6" s="58">
        <v>0</v>
      </c>
      <c r="ER6" s="58">
        <v>263184</v>
      </c>
      <c r="ES6" s="54">
        <v>275685</v>
      </c>
      <c r="ET6" s="54">
        <v>35839</v>
      </c>
      <c r="EU6" s="54">
        <v>35839</v>
      </c>
      <c r="EV6" s="54">
        <f>567911+438339-ES6-ET6-EU6</f>
        <v>658887</v>
      </c>
      <c r="EW6" s="54">
        <v>0</v>
      </c>
      <c r="EX6" s="54">
        <v>1006250</v>
      </c>
      <c r="EY6" s="58">
        <v>288025</v>
      </c>
      <c r="EZ6" s="58">
        <v>37443</v>
      </c>
      <c r="FA6" s="58">
        <v>37443</v>
      </c>
      <c r="FB6" s="58">
        <f>593331+457960-EY6-EZ6-FA6</f>
        <v>688380</v>
      </c>
      <c r="FC6" s="58">
        <v>0</v>
      </c>
      <c r="FD6" s="58">
        <v>1051291</v>
      </c>
      <c r="FE6" s="58">
        <v>33526</v>
      </c>
      <c r="FF6" s="58">
        <v>4358</v>
      </c>
      <c r="FG6" s="58">
        <v>4358</v>
      </c>
      <c r="FH6" s="58">
        <f>69062+53305-FE6-FF6-FG6</f>
        <v>80125</v>
      </c>
      <c r="FI6" s="58">
        <v>0</v>
      </c>
      <c r="FJ6" s="58">
        <v>122367</v>
      </c>
      <c r="FK6" s="58">
        <v>639116</v>
      </c>
      <c r="FL6" s="58">
        <v>83085</v>
      </c>
      <c r="FM6" s="58">
        <v>83085</v>
      </c>
      <c r="FN6" s="58">
        <f>1316580+1016195-FK6-FL6-FM6</f>
        <v>1527489</v>
      </c>
      <c r="FO6" s="58">
        <v>0</v>
      </c>
      <c r="FP6" s="58">
        <v>2332775</v>
      </c>
      <c r="FQ6" s="58">
        <v>18440854</v>
      </c>
      <c r="FR6" s="58">
        <v>7154078</v>
      </c>
      <c r="FS6" s="58">
        <v>2362925</v>
      </c>
      <c r="FT6" s="58">
        <f>38236196+20270112-FQ6-FR6-FS6</f>
        <v>30548451</v>
      </c>
      <c r="FU6" s="58">
        <v>0</v>
      </c>
      <c r="FV6" s="58">
        <v>58506308</v>
      </c>
      <c r="FW6" s="54" t="s">
        <v>396</v>
      </c>
      <c r="FX6" s="54">
        <v>0</v>
      </c>
      <c r="FY6" s="54">
        <v>0</v>
      </c>
      <c r="FZ6" s="54">
        <v>0</v>
      </c>
      <c r="GA6" s="54">
        <v>0</v>
      </c>
      <c r="GB6" s="54">
        <v>0</v>
      </c>
      <c r="GC6" s="58">
        <v>18440854</v>
      </c>
      <c r="GD6" s="58">
        <v>7154078</v>
      </c>
      <c r="GE6" s="58">
        <v>2362925</v>
      </c>
      <c r="GF6" s="58">
        <f>38236196+20270112-GC6-GD6-GE6</f>
        <v>30548451</v>
      </c>
      <c r="GG6" s="58">
        <v>0</v>
      </c>
      <c r="GH6" s="58">
        <v>58506308</v>
      </c>
      <c r="GJ6" s="5">
        <f>SUM(AZ6:AZ6)</f>
        <v>7443145</v>
      </c>
      <c r="GK6" s="26" t="e">
        <f>#REF!-GJ6</f>
        <v>#REF!</v>
      </c>
      <c r="GL6" s="5" t="e">
        <f>SUM(#REF!)</f>
        <v>#REF!</v>
      </c>
      <c r="GM6" s="26" t="e">
        <f>#REF!-GL6</f>
        <v>#REF!</v>
      </c>
      <c r="GN6" s="5">
        <f>SUM(BA6:BA6)</f>
        <v>1065853</v>
      </c>
      <c r="GO6" s="26" t="e">
        <f>#REF!-GN6</f>
        <v>#REF!</v>
      </c>
      <c r="GP6" s="5">
        <f>SUM(BB6:BB6)</f>
        <v>4251726</v>
      </c>
      <c r="GQ6" s="26" t="e">
        <f>#REF!-GP6</f>
        <v>#REF!</v>
      </c>
      <c r="GR6" s="5" t="e">
        <f>SUM(#REF!)</f>
        <v>#REF!</v>
      </c>
      <c r="GS6" s="26" t="e">
        <f>#REF!-GR6</f>
        <v>#REF!</v>
      </c>
      <c r="GT6" s="5" t="e">
        <f>SUM(#REF!)</f>
        <v>#REF!</v>
      </c>
      <c r="GU6" s="26" t="e">
        <f>#REF!-GT6</f>
        <v>#REF!</v>
      </c>
      <c r="GV6" s="5" t="e">
        <f>SUM(#REF!)</f>
        <v>#REF!</v>
      </c>
      <c r="GW6" s="26" t="e">
        <f>#REF!-GV6</f>
        <v>#REF!</v>
      </c>
      <c r="GX6" s="5" t="e">
        <f>SUM(#REF!)</f>
        <v>#REF!</v>
      </c>
      <c r="GY6" s="26" t="e">
        <f>#REF!-GX6</f>
        <v>#REF!</v>
      </c>
      <c r="GZ6" s="5" t="e">
        <f>SUM(#REF!)</f>
        <v>#REF!</v>
      </c>
      <c r="HA6" s="26" t="e">
        <f>#REF!-GZ6</f>
        <v>#REF!</v>
      </c>
      <c r="HB6" s="5" t="e">
        <f>SUM(#REF!)</f>
        <v>#REF!</v>
      </c>
      <c r="HC6" s="26" t="e">
        <f>#REF!-HB6</f>
        <v>#REF!</v>
      </c>
      <c r="HD6" s="5">
        <f t="shared" si="0"/>
        <v>938872</v>
      </c>
      <c r="HE6" s="26" t="e">
        <f>#REF!-HD6</f>
        <v>#REF!</v>
      </c>
      <c r="HF6" s="5">
        <f t="shared" si="1"/>
        <v>3253783</v>
      </c>
      <c r="HG6" s="26" t="e">
        <f>#REF!-HF6</f>
        <v>#REF!</v>
      </c>
      <c r="HH6" s="5">
        <f t="shared" si="2"/>
        <v>0</v>
      </c>
      <c r="HI6" s="26" t="e">
        <f>#REF!-HH6</f>
        <v>#REF!</v>
      </c>
      <c r="HJ6" s="5" t="e">
        <f>SUM(#REF!)</f>
        <v>#REF!</v>
      </c>
      <c r="HK6" s="26" t="e">
        <f>#REF!-HJ6</f>
        <v>#REF!</v>
      </c>
      <c r="HL6" s="5" t="e">
        <f>SUM(#REF!)</f>
        <v>#REF!</v>
      </c>
      <c r="HM6" s="26" t="e">
        <f>#REF!-HL6</f>
        <v>#REF!</v>
      </c>
      <c r="HN6" s="5">
        <f t="shared" si="3"/>
        <v>25648212</v>
      </c>
      <c r="HO6" s="26" t="e">
        <f>#REF!-HN6</f>
        <v>#REF!</v>
      </c>
      <c r="HP6" s="5">
        <f t="shared" si="4"/>
        <v>9743953</v>
      </c>
      <c r="HQ6" s="26">
        <f t="shared" si="5"/>
        <v>0</v>
      </c>
      <c r="HR6" s="5">
        <f t="shared" si="6"/>
        <v>2662038</v>
      </c>
      <c r="HS6" s="26">
        <f t="shared" si="7"/>
        <v>0</v>
      </c>
      <c r="HT6" s="5">
        <f t="shared" si="8"/>
        <v>10819604</v>
      </c>
      <c r="HU6" s="26">
        <f t="shared" si="9"/>
        <v>0</v>
      </c>
      <c r="HV6" s="5">
        <f t="shared" si="10"/>
        <v>750000</v>
      </c>
      <c r="HW6" s="26">
        <f t="shared" si="11"/>
        <v>0</v>
      </c>
      <c r="HX6" s="5">
        <f t="shared" si="12"/>
        <v>9389380</v>
      </c>
      <c r="HY6" s="26">
        <f t="shared" si="13"/>
        <v>0</v>
      </c>
      <c r="HZ6" s="5">
        <f t="shared" si="14"/>
        <v>0</v>
      </c>
      <c r="IA6" s="26">
        <f t="shared" si="15"/>
        <v>0</v>
      </c>
      <c r="IB6" s="5">
        <f t="shared" si="16"/>
        <v>0</v>
      </c>
      <c r="IC6" s="26">
        <f t="shared" si="17"/>
        <v>0</v>
      </c>
      <c r="ID6" s="5">
        <f t="shared" si="18"/>
        <v>1080250</v>
      </c>
      <c r="IE6" s="26">
        <f t="shared" si="19"/>
        <v>0</v>
      </c>
      <c r="IF6" s="5">
        <f t="shared" si="20"/>
        <v>4890166</v>
      </c>
      <c r="IG6" s="26">
        <f t="shared" si="21"/>
        <v>0</v>
      </c>
      <c r="IH6" s="5">
        <f t="shared" si="22"/>
        <v>1501522</v>
      </c>
      <c r="II6" s="26">
        <f t="shared" si="23"/>
        <v>0</v>
      </c>
      <c r="IJ6" s="5">
        <f t="shared" si="24"/>
        <v>3017399</v>
      </c>
      <c r="IK6" s="26">
        <f t="shared" si="25"/>
        <v>0</v>
      </c>
      <c r="IL6" s="5">
        <f t="shared" si="26"/>
        <v>2124357</v>
      </c>
      <c r="IM6" s="26">
        <f t="shared" si="27"/>
        <v>0</v>
      </c>
      <c r="IN6" s="5">
        <f t="shared" si="28"/>
        <v>0</v>
      </c>
      <c r="IO6" s="26">
        <f t="shared" si="29"/>
        <v>0</v>
      </c>
      <c r="IP6" s="5">
        <f t="shared" si="30"/>
        <v>7751772</v>
      </c>
      <c r="IQ6" s="26">
        <f t="shared" si="31"/>
        <v>0</v>
      </c>
      <c r="IR6" s="5">
        <f t="shared" si="32"/>
        <v>263184</v>
      </c>
      <c r="IS6" s="26">
        <f t="shared" si="33"/>
        <v>0</v>
      </c>
      <c r="IT6" s="5">
        <f t="shared" si="34"/>
        <v>1006250</v>
      </c>
      <c r="IU6" s="26">
        <f t="shared" si="35"/>
        <v>0</v>
      </c>
      <c r="IV6" s="5">
        <f t="shared" si="36"/>
        <v>1051291</v>
      </c>
      <c r="IW6" s="26">
        <f t="shared" si="37"/>
        <v>0</v>
      </c>
      <c r="IX6" s="5">
        <f t="shared" si="38"/>
        <v>122367</v>
      </c>
      <c r="IY6" s="26">
        <f t="shared" si="39"/>
        <v>0</v>
      </c>
      <c r="IZ6" s="5">
        <f t="shared" si="40"/>
        <v>2332775</v>
      </c>
      <c r="JA6" s="26">
        <f t="shared" si="41"/>
        <v>0</v>
      </c>
      <c r="JB6" s="5">
        <f t="shared" si="42"/>
        <v>58506308</v>
      </c>
      <c r="JC6" s="26">
        <f t="shared" si="43"/>
        <v>0</v>
      </c>
      <c r="JD6" s="5">
        <f t="shared" si="44"/>
        <v>0</v>
      </c>
      <c r="JE6" s="26">
        <f t="shared" si="45"/>
        <v>0</v>
      </c>
      <c r="JF6" s="5">
        <f t="shared" si="46"/>
        <v>58506308</v>
      </c>
      <c r="JG6" s="26">
        <f t="shared" si="47"/>
        <v>0</v>
      </c>
      <c r="JI6" s="5" t="e">
        <f t="shared" si="48"/>
        <v>#REF!</v>
      </c>
      <c r="JK6" s="4" t="e">
        <f t="shared" si="49"/>
        <v>#REF!</v>
      </c>
    </row>
    <row r="7" spans="1:271">
      <c r="A7" s="149" t="s">
        <v>198</v>
      </c>
      <c r="B7" s="25" t="s">
        <v>317</v>
      </c>
      <c r="C7" s="101">
        <v>104151</v>
      </c>
      <c r="D7" s="97">
        <v>2011</v>
      </c>
      <c r="E7" s="98">
        <v>1</v>
      </c>
      <c r="F7" s="98">
        <v>4</v>
      </c>
      <c r="G7" s="99">
        <v>23164</v>
      </c>
      <c r="H7" s="99">
        <v>23830</v>
      </c>
      <c r="I7" s="100">
        <v>1556911000</v>
      </c>
      <c r="J7" s="100"/>
      <c r="K7" s="100">
        <v>4842000</v>
      </c>
      <c r="L7" s="100"/>
      <c r="M7" s="100">
        <v>90213000</v>
      </c>
      <c r="N7" s="100"/>
      <c r="O7" s="100">
        <v>32994000</v>
      </c>
      <c r="P7" s="100"/>
      <c r="Q7" s="100">
        <v>1140423000</v>
      </c>
      <c r="R7" s="100"/>
      <c r="S7" s="104">
        <v>1317217000</v>
      </c>
      <c r="T7" s="104"/>
      <c r="U7" s="104">
        <v>20589</v>
      </c>
      <c r="V7" s="104"/>
      <c r="W7" s="104">
        <v>33821</v>
      </c>
      <c r="X7" s="104"/>
      <c r="Y7" s="104">
        <v>23295</v>
      </c>
      <c r="Z7" s="104"/>
      <c r="AA7" s="104">
        <v>36527</v>
      </c>
      <c r="AB7" s="100"/>
      <c r="AC7" s="122">
        <v>9</v>
      </c>
      <c r="AD7" s="122">
        <v>12</v>
      </c>
      <c r="AE7" s="122">
        <v>0</v>
      </c>
      <c r="AF7" s="26">
        <v>5647827</v>
      </c>
      <c r="AG7" s="26">
        <v>4007120</v>
      </c>
      <c r="AH7" s="26">
        <v>500083</v>
      </c>
      <c r="AI7" s="26">
        <v>223028</v>
      </c>
      <c r="AJ7" s="26">
        <v>63346.5</v>
      </c>
      <c r="AK7" s="36">
        <v>6</v>
      </c>
      <c r="AL7" s="26">
        <v>542954.14</v>
      </c>
      <c r="AM7" s="36">
        <v>7</v>
      </c>
      <c r="AN7" s="26">
        <v>238384.89</v>
      </c>
      <c r="AO7" s="36">
        <v>9</v>
      </c>
      <c r="AP7" s="26">
        <v>214546.4</v>
      </c>
      <c r="AQ7" s="36">
        <v>10</v>
      </c>
      <c r="AR7" s="26">
        <v>150373.04999999999</v>
      </c>
      <c r="AS7" s="36">
        <v>21</v>
      </c>
      <c r="AT7" s="26">
        <v>126313.36</v>
      </c>
      <c r="AU7" s="36">
        <v>25</v>
      </c>
      <c r="AV7" s="26">
        <v>77470.509999999995</v>
      </c>
      <c r="AW7" s="36">
        <v>17.5</v>
      </c>
      <c r="AX7" s="26">
        <v>61624.27</v>
      </c>
      <c r="AY7" s="36">
        <v>22</v>
      </c>
      <c r="AZ7" s="54">
        <v>5950473</v>
      </c>
      <c r="BA7" s="54">
        <v>1585181</v>
      </c>
      <c r="BB7" s="54">
        <v>6184483</v>
      </c>
      <c r="BC7" s="54">
        <v>1217648</v>
      </c>
      <c r="BD7" s="54">
        <v>7922589</v>
      </c>
      <c r="BE7" s="54">
        <v>39075</v>
      </c>
      <c r="BF7" s="54">
        <v>28296237</v>
      </c>
      <c r="BG7" s="54">
        <v>3552722</v>
      </c>
      <c r="BH7" s="54">
        <v>546530</v>
      </c>
      <c r="BI7" s="54">
        <v>527694</v>
      </c>
      <c r="BJ7" s="54">
        <v>5028001</v>
      </c>
      <c r="BK7" s="54">
        <v>707139</v>
      </c>
      <c r="BL7" s="54">
        <v>10362086</v>
      </c>
      <c r="BM7" s="54">
        <v>1415000</v>
      </c>
      <c r="BN7" s="54">
        <v>518096</v>
      </c>
      <c r="BO7" s="54">
        <v>44104</v>
      </c>
      <c r="BP7" s="54">
        <v>75710</v>
      </c>
      <c r="BQ7" s="54">
        <v>0</v>
      </c>
      <c r="BR7" s="54">
        <v>2052910</v>
      </c>
      <c r="BS7" s="54">
        <v>3550507</v>
      </c>
      <c r="BT7" s="54">
        <v>1890647</v>
      </c>
      <c r="BU7" s="54">
        <v>1293538</v>
      </c>
      <c r="BV7" s="54">
        <v>3725019</v>
      </c>
      <c r="BW7" s="54">
        <v>0</v>
      </c>
      <c r="BX7" s="54">
        <v>10459711</v>
      </c>
      <c r="BY7" s="54">
        <v>56614</v>
      </c>
      <c r="BZ7" s="54">
        <v>32774</v>
      </c>
      <c r="CA7" s="54">
        <v>22100</v>
      </c>
      <c r="CB7" s="54">
        <v>128515</v>
      </c>
      <c r="CC7" s="54">
        <v>0</v>
      </c>
      <c r="CD7" s="54">
        <v>240003</v>
      </c>
      <c r="CE7" s="54">
        <v>579697</v>
      </c>
      <c r="CF7" s="54">
        <v>172374</v>
      </c>
      <c r="CG7" s="54">
        <v>86410</v>
      </c>
      <c r="CH7" s="54">
        <v>261736</v>
      </c>
      <c r="CI7" s="54">
        <v>6638793</v>
      </c>
      <c r="CJ7" s="54">
        <v>7739010</v>
      </c>
      <c r="CK7" s="54">
        <v>1500</v>
      </c>
      <c r="CL7" s="54">
        <v>1200</v>
      </c>
      <c r="CM7" s="54">
        <v>1200</v>
      </c>
      <c r="CN7" s="54">
        <v>2400</v>
      </c>
      <c r="CO7" s="54">
        <v>119323</v>
      </c>
      <c r="CP7" s="54">
        <v>125623</v>
      </c>
      <c r="CQ7" s="54">
        <v>0</v>
      </c>
      <c r="CR7" s="54">
        <v>0</v>
      </c>
      <c r="CS7" s="54">
        <v>0</v>
      </c>
      <c r="CT7" s="54">
        <v>0</v>
      </c>
      <c r="CU7" s="54">
        <v>0</v>
      </c>
      <c r="CV7" s="54">
        <v>0</v>
      </c>
      <c r="CW7" s="54">
        <v>229464</v>
      </c>
      <c r="CX7" s="54">
        <v>136405</v>
      </c>
      <c r="CY7" s="54">
        <v>67405</v>
      </c>
      <c r="CZ7" s="54">
        <v>289837</v>
      </c>
      <c r="DA7" s="54">
        <v>0</v>
      </c>
      <c r="DB7" s="54">
        <v>723111</v>
      </c>
      <c r="DC7" s="54">
        <v>853913</v>
      </c>
      <c r="DD7" s="54">
        <v>343730</v>
      </c>
      <c r="DE7" s="54">
        <v>200491</v>
      </c>
      <c r="DF7" s="54">
        <v>1559241</v>
      </c>
      <c r="DG7" s="54">
        <v>13405</v>
      </c>
      <c r="DH7" s="54">
        <v>2970780</v>
      </c>
      <c r="DI7" s="54">
        <v>831162</v>
      </c>
      <c r="DJ7" s="54">
        <v>144049</v>
      </c>
      <c r="DK7" s="54">
        <v>112241</v>
      </c>
      <c r="DL7" s="54">
        <v>976570</v>
      </c>
      <c r="DM7" s="54">
        <v>416278</v>
      </c>
      <c r="DN7" s="54">
        <v>2480300</v>
      </c>
      <c r="DO7" s="54">
        <v>2106412</v>
      </c>
      <c r="DP7" s="54">
        <v>308012</v>
      </c>
      <c r="DQ7" s="54">
        <v>164468</v>
      </c>
      <c r="DR7" s="54">
        <v>414608</v>
      </c>
      <c r="DS7" s="54">
        <v>36829</v>
      </c>
      <c r="DT7" s="54">
        <v>3030329</v>
      </c>
      <c r="DU7" s="54">
        <v>1021313</v>
      </c>
      <c r="DV7" s="54">
        <v>105716</v>
      </c>
      <c r="DW7" s="54">
        <v>36213</v>
      </c>
      <c r="DX7" s="54">
        <v>182875</v>
      </c>
      <c r="DY7" s="54">
        <v>737575</v>
      </c>
      <c r="DZ7" s="54">
        <v>2083692</v>
      </c>
      <c r="EA7" s="54">
        <v>107593</v>
      </c>
      <c r="EB7" s="54">
        <v>0</v>
      </c>
      <c r="EC7" s="54">
        <v>0</v>
      </c>
      <c r="ED7" s="54">
        <v>0</v>
      </c>
      <c r="EE7" s="54">
        <v>0</v>
      </c>
      <c r="EF7" s="54">
        <v>107593</v>
      </c>
      <c r="EG7" s="54">
        <v>1148975</v>
      </c>
      <c r="EH7" s="54">
        <v>1799674</v>
      </c>
      <c r="EI7" s="54">
        <v>1798938</v>
      </c>
      <c r="EJ7" s="54">
        <v>751554</v>
      </c>
      <c r="EK7" s="54">
        <v>2010225</v>
      </c>
      <c r="EL7" s="54">
        <v>7509366</v>
      </c>
      <c r="EM7" s="54">
        <v>1871</v>
      </c>
      <c r="EN7" s="54">
        <v>1871</v>
      </c>
      <c r="EO7" s="54">
        <v>1871</v>
      </c>
      <c r="EP7" s="54">
        <v>0</v>
      </c>
      <c r="EQ7" s="54">
        <v>0</v>
      </c>
      <c r="ER7" s="54">
        <v>5613</v>
      </c>
      <c r="ES7" s="54">
        <v>473806</v>
      </c>
      <c r="ET7" s="54">
        <v>80358</v>
      </c>
      <c r="EU7" s="54">
        <v>80358</v>
      </c>
      <c r="EV7" s="54">
        <v>383819</v>
      </c>
      <c r="EW7" s="54">
        <v>318135</v>
      </c>
      <c r="EX7" s="54">
        <v>1336476</v>
      </c>
      <c r="EY7" s="54">
        <v>310564</v>
      </c>
      <c r="EZ7" s="54">
        <v>31805</v>
      </c>
      <c r="FA7" s="54">
        <v>75025</v>
      </c>
      <c r="FB7" s="54">
        <v>569523</v>
      </c>
      <c r="FC7" s="54">
        <v>69315</v>
      </c>
      <c r="FD7" s="54">
        <v>1056232</v>
      </c>
      <c r="FE7" s="54">
        <v>1200</v>
      </c>
      <c r="FF7" s="54">
        <v>2889</v>
      </c>
      <c r="FG7" s="54">
        <v>890</v>
      </c>
      <c r="FH7" s="54">
        <v>17432</v>
      </c>
      <c r="FI7" s="54">
        <v>8735</v>
      </c>
      <c r="FJ7" s="54">
        <v>31146</v>
      </c>
      <c r="FK7" s="54">
        <v>366196</v>
      </c>
      <c r="FL7" s="54">
        <v>166551</v>
      </c>
      <c r="FM7" s="54">
        <v>130631</v>
      </c>
      <c r="FN7" s="54">
        <v>846903</v>
      </c>
      <c r="FO7" s="54">
        <v>3256622</v>
      </c>
      <c r="FP7" s="54">
        <v>4766903</v>
      </c>
      <c r="FQ7" s="54">
        <v>16608509</v>
      </c>
      <c r="FR7" s="54">
        <v>6282681</v>
      </c>
      <c r="FS7" s="54">
        <v>4643577</v>
      </c>
      <c r="FT7" s="54">
        <v>15213743</v>
      </c>
      <c r="FU7" s="54">
        <v>14332374</v>
      </c>
      <c r="FV7" s="54">
        <v>57080884</v>
      </c>
      <c r="FW7" s="54">
        <v>0</v>
      </c>
      <c r="FX7" s="54">
        <v>0</v>
      </c>
      <c r="FY7" s="54">
        <v>0</v>
      </c>
      <c r="FZ7" s="54">
        <v>0</v>
      </c>
      <c r="GA7" s="54">
        <v>0</v>
      </c>
      <c r="GB7" s="54">
        <v>0</v>
      </c>
      <c r="GC7" s="54">
        <v>16608509</v>
      </c>
      <c r="GD7" s="54">
        <v>6282681</v>
      </c>
      <c r="GE7" s="54">
        <v>4643577</v>
      </c>
      <c r="GF7" s="54">
        <v>15213743</v>
      </c>
      <c r="GG7" s="54">
        <v>14332374</v>
      </c>
      <c r="GH7" s="54">
        <v>57080884</v>
      </c>
      <c r="GJ7" s="5">
        <f>SUM(AZ7:AZ7)</f>
        <v>5950473</v>
      </c>
      <c r="GK7" s="26" t="e">
        <f>#REF!-GJ7</f>
        <v>#REF!</v>
      </c>
      <c r="GL7" s="5" t="e">
        <f>SUM(#REF!)</f>
        <v>#REF!</v>
      </c>
      <c r="GM7" s="26" t="e">
        <f>#REF!-GL7</f>
        <v>#REF!</v>
      </c>
      <c r="GN7" s="5">
        <f>SUM(BA7:BA7)</f>
        <v>1585181</v>
      </c>
      <c r="GO7" s="26" t="e">
        <f>#REF!-GN7</f>
        <v>#REF!</v>
      </c>
      <c r="GP7" s="5">
        <f>SUM(BB7:BB7)</f>
        <v>6184483</v>
      </c>
      <c r="GQ7" s="26" t="e">
        <f>#REF!-GP7</f>
        <v>#REF!</v>
      </c>
      <c r="GR7" s="5" t="e">
        <f>SUM(#REF!)</f>
        <v>#REF!</v>
      </c>
      <c r="GS7" s="26" t="e">
        <f>#REF!-GR7</f>
        <v>#REF!</v>
      </c>
      <c r="GT7" s="5" t="e">
        <f>SUM(#REF!)</f>
        <v>#REF!</v>
      </c>
      <c r="GU7" s="26" t="e">
        <f>#REF!-GT7</f>
        <v>#REF!</v>
      </c>
      <c r="GV7" s="5" t="e">
        <f>SUM(#REF!)</f>
        <v>#REF!</v>
      </c>
      <c r="GW7" s="26" t="e">
        <f>#REF!-GV7</f>
        <v>#REF!</v>
      </c>
      <c r="GX7" s="5" t="e">
        <f>SUM(#REF!)</f>
        <v>#REF!</v>
      </c>
      <c r="GY7" s="26" t="e">
        <f>#REF!-GX7</f>
        <v>#REF!</v>
      </c>
      <c r="GZ7" s="5" t="e">
        <f>SUM(#REF!)</f>
        <v>#REF!</v>
      </c>
      <c r="HA7" s="26" t="e">
        <f>#REF!-GZ7</f>
        <v>#REF!</v>
      </c>
      <c r="HB7" s="5" t="e">
        <f>SUM(#REF!)</f>
        <v>#REF!</v>
      </c>
      <c r="HC7" s="26" t="e">
        <f>#REF!-HB7</f>
        <v>#REF!</v>
      </c>
      <c r="HD7" s="5">
        <f t="shared" si="0"/>
        <v>1217648</v>
      </c>
      <c r="HE7" s="26" t="e">
        <f>#REF!-HD7</f>
        <v>#REF!</v>
      </c>
      <c r="HF7" s="5">
        <f t="shared" si="1"/>
        <v>7922589</v>
      </c>
      <c r="HG7" s="26" t="e">
        <f>#REF!-HF7</f>
        <v>#REF!</v>
      </c>
      <c r="HH7" s="5">
        <f t="shared" si="2"/>
        <v>39075</v>
      </c>
      <c r="HI7" s="26" t="e">
        <f>#REF!-HH7</f>
        <v>#REF!</v>
      </c>
      <c r="HJ7" s="5" t="e">
        <f>SUM(#REF!)</f>
        <v>#REF!</v>
      </c>
      <c r="HK7" s="26" t="e">
        <f>#REF!-HJ7</f>
        <v>#REF!</v>
      </c>
      <c r="HL7" s="5" t="e">
        <f>SUM(#REF!)</f>
        <v>#REF!</v>
      </c>
      <c r="HM7" s="26" t="e">
        <f>#REF!-HL7</f>
        <v>#REF!</v>
      </c>
      <c r="HN7" s="5">
        <f t="shared" si="3"/>
        <v>28296237</v>
      </c>
      <c r="HO7" s="26" t="e">
        <f>#REF!-HN7</f>
        <v>#REF!</v>
      </c>
      <c r="HP7" s="5">
        <f t="shared" si="4"/>
        <v>10362086</v>
      </c>
      <c r="HQ7" s="26">
        <f t="shared" si="5"/>
        <v>0</v>
      </c>
      <c r="HR7" s="5">
        <f t="shared" si="6"/>
        <v>2052910</v>
      </c>
      <c r="HS7" s="26">
        <f t="shared" si="7"/>
        <v>0</v>
      </c>
      <c r="HT7" s="5">
        <f t="shared" si="8"/>
        <v>10459711</v>
      </c>
      <c r="HU7" s="26">
        <f t="shared" si="9"/>
        <v>0</v>
      </c>
      <c r="HV7" s="5">
        <f t="shared" si="10"/>
        <v>240003</v>
      </c>
      <c r="HW7" s="26">
        <f t="shared" si="11"/>
        <v>0</v>
      </c>
      <c r="HX7" s="5">
        <f t="shared" si="12"/>
        <v>7739010</v>
      </c>
      <c r="HY7" s="26">
        <f t="shared" si="13"/>
        <v>0</v>
      </c>
      <c r="HZ7" s="5">
        <f t="shared" si="14"/>
        <v>125623</v>
      </c>
      <c r="IA7" s="26">
        <f t="shared" si="15"/>
        <v>0</v>
      </c>
      <c r="IB7" s="5">
        <f t="shared" si="16"/>
        <v>0</v>
      </c>
      <c r="IC7" s="26">
        <f t="shared" si="17"/>
        <v>0</v>
      </c>
      <c r="ID7" s="5">
        <f t="shared" si="18"/>
        <v>723111</v>
      </c>
      <c r="IE7" s="26">
        <f t="shared" si="19"/>
        <v>0</v>
      </c>
      <c r="IF7" s="5">
        <f t="shared" si="20"/>
        <v>2970780</v>
      </c>
      <c r="IG7" s="26">
        <f t="shared" si="21"/>
        <v>0</v>
      </c>
      <c r="IH7" s="5">
        <f t="shared" si="22"/>
        <v>2480300</v>
      </c>
      <c r="II7" s="26">
        <f t="shared" si="23"/>
        <v>0</v>
      </c>
      <c r="IJ7" s="5">
        <f t="shared" si="24"/>
        <v>3030329</v>
      </c>
      <c r="IK7" s="26">
        <f t="shared" si="25"/>
        <v>0</v>
      </c>
      <c r="IL7" s="5">
        <f t="shared" si="26"/>
        <v>2083692</v>
      </c>
      <c r="IM7" s="26">
        <f t="shared" si="27"/>
        <v>0</v>
      </c>
      <c r="IN7" s="5">
        <f t="shared" si="28"/>
        <v>107593</v>
      </c>
      <c r="IO7" s="26">
        <f t="shared" si="29"/>
        <v>0</v>
      </c>
      <c r="IP7" s="5">
        <f t="shared" si="30"/>
        <v>7509366</v>
      </c>
      <c r="IQ7" s="26">
        <f t="shared" si="31"/>
        <v>0</v>
      </c>
      <c r="IR7" s="5">
        <f t="shared" si="32"/>
        <v>5613</v>
      </c>
      <c r="IS7" s="26">
        <f t="shared" si="33"/>
        <v>0</v>
      </c>
      <c r="IT7" s="5">
        <f t="shared" si="34"/>
        <v>1336476</v>
      </c>
      <c r="IU7" s="26">
        <f t="shared" si="35"/>
        <v>0</v>
      </c>
      <c r="IV7" s="5">
        <f t="shared" si="36"/>
        <v>1056232</v>
      </c>
      <c r="IW7" s="26">
        <f t="shared" si="37"/>
        <v>0</v>
      </c>
      <c r="IX7" s="5">
        <f t="shared" si="38"/>
        <v>31146</v>
      </c>
      <c r="IY7" s="26">
        <f t="shared" si="39"/>
        <v>0</v>
      </c>
      <c r="IZ7" s="5">
        <f t="shared" si="40"/>
        <v>4766903</v>
      </c>
      <c r="JA7" s="26">
        <f t="shared" si="41"/>
        <v>0</v>
      </c>
      <c r="JB7" s="5">
        <f t="shared" si="42"/>
        <v>57080884</v>
      </c>
      <c r="JC7" s="26">
        <f t="shared" si="43"/>
        <v>0</v>
      </c>
      <c r="JD7" s="5">
        <f t="shared" si="44"/>
        <v>0</v>
      </c>
      <c r="JE7" s="26">
        <f t="shared" si="45"/>
        <v>0</v>
      </c>
      <c r="JF7" s="5">
        <f t="shared" si="46"/>
        <v>57080884</v>
      </c>
      <c r="JG7" s="26">
        <f t="shared" si="47"/>
        <v>0</v>
      </c>
      <c r="JI7" s="5" t="e">
        <f t="shared" si="48"/>
        <v>#REF!</v>
      </c>
      <c r="JK7" s="4" t="e">
        <f t="shared" si="49"/>
        <v>#REF!</v>
      </c>
    </row>
    <row r="8" spans="1:271">
      <c r="A8" s="147" t="s">
        <v>199</v>
      </c>
      <c r="B8" s="25" t="s">
        <v>392</v>
      </c>
      <c r="C8" s="101">
        <v>220978</v>
      </c>
      <c r="D8" s="97">
        <v>2011</v>
      </c>
      <c r="E8" s="98">
        <v>1</v>
      </c>
      <c r="F8" s="98">
        <v>5</v>
      </c>
      <c r="G8" s="99">
        <v>7573</v>
      </c>
      <c r="H8" s="99">
        <v>7212</v>
      </c>
      <c r="I8" s="100">
        <v>547737733</v>
      </c>
      <c r="J8" s="100"/>
      <c r="K8" s="100">
        <v>7335672</v>
      </c>
      <c r="L8" s="100"/>
      <c r="M8" s="100">
        <v>39049839</v>
      </c>
      <c r="N8" s="100"/>
      <c r="O8" s="100">
        <v>64081740</v>
      </c>
      <c r="P8" s="100"/>
      <c r="Q8" s="100">
        <v>572932656</v>
      </c>
      <c r="R8" s="100"/>
      <c r="S8" s="100">
        <v>419123907</v>
      </c>
      <c r="T8" s="100"/>
      <c r="U8" s="100">
        <v>15210</v>
      </c>
      <c r="V8" s="100"/>
      <c r="W8" s="100">
        <v>24442</v>
      </c>
      <c r="X8" s="100"/>
      <c r="Y8" s="100">
        <v>19490</v>
      </c>
      <c r="Z8" s="100"/>
      <c r="AA8" s="100">
        <v>28722</v>
      </c>
      <c r="AB8" s="100"/>
      <c r="AC8" s="122">
        <v>8</v>
      </c>
      <c r="AD8" s="122">
        <v>11</v>
      </c>
      <c r="AE8" s="122">
        <v>0</v>
      </c>
      <c r="AF8" s="26">
        <v>3951785</v>
      </c>
      <c r="AG8" s="26">
        <v>3323173</v>
      </c>
      <c r="AH8" s="26">
        <v>1060500</v>
      </c>
      <c r="AI8" s="26">
        <v>420057</v>
      </c>
      <c r="AJ8" s="26">
        <v>1098440.6666666667</v>
      </c>
      <c r="AK8" s="36">
        <v>6</v>
      </c>
      <c r="AL8" s="26">
        <v>1098440.6666666667</v>
      </c>
      <c r="AM8" s="36">
        <v>6</v>
      </c>
      <c r="AN8" s="26">
        <v>193893.33333333334</v>
      </c>
      <c r="AO8" s="36">
        <v>9</v>
      </c>
      <c r="AP8" s="26">
        <v>193893.33333333334</v>
      </c>
      <c r="AQ8" s="36">
        <v>9</v>
      </c>
      <c r="AR8" s="26">
        <v>250127.5</v>
      </c>
      <c r="AS8" s="36">
        <v>18</v>
      </c>
      <c r="AT8" s="26">
        <v>250127.5</v>
      </c>
      <c r="AU8" s="36">
        <v>18</v>
      </c>
      <c r="AV8" s="26">
        <v>80860.470588235301</v>
      </c>
      <c r="AW8" s="36">
        <v>17</v>
      </c>
      <c r="AX8" s="26">
        <v>80860.470588235301</v>
      </c>
      <c r="AY8" s="36">
        <v>17</v>
      </c>
      <c r="AZ8" s="54">
        <v>28479575</v>
      </c>
      <c r="BA8" s="54">
        <v>0</v>
      </c>
      <c r="BB8" s="54">
        <v>15443739</v>
      </c>
      <c r="BC8" s="54">
        <v>626132</v>
      </c>
      <c r="BD8" s="54">
        <v>75000</v>
      </c>
      <c r="BE8" s="54">
        <v>1250</v>
      </c>
      <c r="BF8" s="54">
        <v>61131707</v>
      </c>
      <c r="BG8" s="54">
        <v>2580733</v>
      </c>
      <c r="BH8" s="54">
        <v>430827</v>
      </c>
      <c r="BI8" s="54">
        <v>482884</v>
      </c>
      <c r="BJ8" s="54">
        <v>3780514</v>
      </c>
      <c r="BK8" s="54">
        <v>167971</v>
      </c>
      <c r="BL8" s="54">
        <v>7442929</v>
      </c>
      <c r="BM8" s="54">
        <v>1475000</v>
      </c>
      <c r="BN8" s="54">
        <v>921963</v>
      </c>
      <c r="BO8" s="54">
        <v>103278</v>
      </c>
      <c r="BP8" s="54">
        <v>98087</v>
      </c>
      <c r="BQ8" s="54">
        <v>0</v>
      </c>
      <c r="BR8" s="54">
        <v>2598328</v>
      </c>
      <c r="BS8" s="54">
        <v>6705574</v>
      </c>
      <c r="BT8" s="54">
        <v>2558051</v>
      </c>
      <c r="BU8" s="54">
        <v>908519</v>
      </c>
      <c r="BV8" s="54">
        <v>4040463</v>
      </c>
      <c r="BW8" s="54">
        <v>0</v>
      </c>
      <c r="BX8" s="54">
        <v>14212607</v>
      </c>
      <c r="BY8" s="54">
        <v>0</v>
      </c>
      <c r="BZ8" s="54">
        <v>0</v>
      </c>
      <c r="CA8" s="54">
        <v>0</v>
      </c>
      <c r="CB8" s="54">
        <v>73500</v>
      </c>
      <c r="CC8" s="54">
        <v>0</v>
      </c>
      <c r="CD8" s="54">
        <v>73500</v>
      </c>
      <c r="CE8" s="54">
        <v>577267</v>
      </c>
      <c r="CF8" s="54">
        <v>356063</v>
      </c>
      <c r="CG8" s="54">
        <v>182308</v>
      </c>
      <c r="CH8" s="54">
        <v>315876</v>
      </c>
      <c r="CI8" s="54">
        <v>12998452</v>
      </c>
      <c r="CJ8" s="54">
        <v>14429966</v>
      </c>
      <c r="CK8" s="54">
        <v>0</v>
      </c>
      <c r="CL8" s="54">
        <v>0</v>
      </c>
      <c r="CM8" s="54">
        <v>0</v>
      </c>
      <c r="CN8" s="54">
        <v>0</v>
      </c>
      <c r="CO8" s="54">
        <v>0</v>
      </c>
      <c r="CP8" s="54">
        <v>0</v>
      </c>
      <c r="CQ8" s="54">
        <v>0</v>
      </c>
      <c r="CR8" s="54">
        <v>1274874</v>
      </c>
      <c r="CS8" s="54">
        <v>0</v>
      </c>
      <c r="CT8" s="54">
        <v>0</v>
      </c>
      <c r="CU8" s="54">
        <v>23175</v>
      </c>
      <c r="CV8" s="54">
        <v>1298049</v>
      </c>
      <c r="CW8" s="54">
        <v>666419</v>
      </c>
      <c r="CX8" s="54">
        <v>208435</v>
      </c>
      <c r="CY8" s="54">
        <v>128185</v>
      </c>
      <c r="CZ8" s="54">
        <v>477518</v>
      </c>
      <c r="DA8" s="54">
        <v>0</v>
      </c>
      <c r="DB8" s="54">
        <v>1480557</v>
      </c>
      <c r="DC8" s="54">
        <v>3257936</v>
      </c>
      <c r="DD8" s="54">
        <v>729067</v>
      </c>
      <c r="DE8" s="54">
        <v>452775</v>
      </c>
      <c r="DF8" s="54">
        <v>2918167</v>
      </c>
      <c r="DG8" s="54">
        <v>0</v>
      </c>
      <c r="DH8" s="54">
        <v>7357945</v>
      </c>
      <c r="DI8" s="54">
        <v>1179619</v>
      </c>
      <c r="DJ8" s="54">
        <v>111902</v>
      </c>
      <c r="DK8" s="54">
        <v>64421</v>
      </c>
      <c r="DL8" s="54">
        <v>960342</v>
      </c>
      <c r="DM8" s="54">
        <v>0</v>
      </c>
      <c r="DN8" s="54">
        <v>2316284</v>
      </c>
      <c r="DO8" s="54">
        <v>2780872</v>
      </c>
      <c r="DP8" s="54">
        <v>675173</v>
      </c>
      <c r="DQ8" s="54">
        <v>251115</v>
      </c>
      <c r="DR8" s="54">
        <v>762383</v>
      </c>
      <c r="DS8" s="54">
        <v>0</v>
      </c>
      <c r="DT8" s="54">
        <v>4469543</v>
      </c>
      <c r="DU8" s="54">
        <v>395404</v>
      </c>
      <c r="DV8" s="54">
        <v>103794</v>
      </c>
      <c r="DW8" s="54">
        <v>22939</v>
      </c>
      <c r="DX8" s="54">
        <v>54520</v>
      </c>
      <c r="DY8" s="54">
        <v>1109533</v>
      </c>
      <c r="DZ8" s="54">
        <v>1686190</v>
      </c>
      <c r="EA8" s="54">
        <v>0</v>
      </c>
      <c r="EB8" s="54">
        <v>0</v>
      </c>
      <c r="EC8" s="54">
        <v>0</v>
      </c>
      <c r="ED8" s="54">
        <v>0</v>
      </c>
      <c r="EE8" s="54">
        <v>0</v>
      </c>
      <c r="EF8" s="54">
        <v>0</v>
      </c>
      <c r="EG8" s="54">
        <v>2519631</v>
      </c>
      <c r="EH8" s="54">
        <v>1368409</v>
      </c>
      <c r="EI8" s="54">
        <v>1203954</v>
      </c>
      <c r="EJ8" s="54">
        <v>2005950</v>
      </c>
      <c r="EK8" s="54">
        <v>5087706</v>
      </c>
      <c r="EL8" s="54">
        <v>12185650</v>
      </c>
      <c r="EM8" s="54">
        <v>0</v>
      </c>
      <c r="EN8" s="54">
        <v>0</v>
      </c>
      <c r="EO8" s="54">
        <v>0</v>
      </c>
      <c r="EP8" s="54">
        <v>0</v>
      </c>
      <c r="EQ8" s="54">
        <v>1037704</v>
      </c>
      <c r="ER8" s="54">
        <v>1037704</v>
      </c>
      <c r="ES8" s="54">
        <v>0</v>
      </c>
      <c r="ET8" s="54">
        <v>0</v>
      </c>
      <c r="EU8" s="54">
        <v>0</v>
      </c>
      <c r="EV8" s="54">
        <v>0</v>
      </c>
      <c r="EW8" s="54">
        <v>0</v>
      </c>
      <c r="EX8" s="54">
        <v>0</v>
      </c>
      <c r="EY8" s="54">
        <v>275186</v>
      </c>
      <c r="EZ8" s="54">
        <v>49024</v>
      </c>
      <c r="FA8" s="54">
        <v>53136</v>
      </c>
      <c r="FB8" s="54">
        <v>409338</v>
      </c>
      <c r="FC8" s="54">
        <v>359164</v>
      </c>
      <c r="FD8" s="54">
        <v>1145848</v>
      </c>
      <c r="FE8" s="54">
        <v>25</v>
      </c>
      <c r="FF8" s="54">
        <v>155</v>
      </c>
      <c r="FG8" s="54">
        <v>1080</v>
      </c>
      <c r="FH8" s="54">
        <v>5091</v>
      </c>
      <c r="FI8" s="54">
        <v>23135</v>
      </c>
      <c r="FJ8" s="54">
        <v>29486</v>
      </c>
      <c r="FK8" s="54">
        <v>1645525</v>
      </c>
      <c r="FL8" s="54">
        <v>760397</v>
      </c>
      <c r="FM8" s="54">
        <v>101220</v>
      </c>
      <c r="FN8" s="54">
        <v>622351</v>
      </c>
      <c r="FO8" s="54">
        <v>4498909</v>
      </c>
      <c r="FP8" s="54">
        <v>7628402</v>
      </c>
      <c r="FQ8" s="54">
        <v>24059191</v>
      </c>
      <c r="FR8" s="54">
        <v>9548134</v>
      </c>
      <c r="FS8" s="54">
        <v>3955814</v>
      </c>
      <c r="FT8" s="54">
        <v>16524100</v>
      </c>
      <c r="FU8" s="54">
        <v>25305749</v>
      </c>
      <c r="FV8" s="54">
        <v>79392988</v>
      </c>
      <c r="FW8" s="54">
        <v>0</v>
      </c>
      <c r="FX8" s="54">
        <v>0</v>
      </c>
      <c r="FY8" s="54">
        <v>0</v>
      </c>
      <c r="FZ8" s="54">
        <v>0</v>
      </c>
      <c r="GA8" s="54">
        <v>1089500</v>
      </c>
      <c r="GB8" s="54">
        <v>1089500</v>
      </c>
      <c r="GC8" s="54">
        <v>24059191</v>
      </c>
      <c r="GD8" s="54">
        <v>9548134</v>
      </c>
      <c r="GE8" s="54">
        <v>3955814</v>
      </c>
      <c r="GF8" s="54">
        <v>16524100</v>
      </c>
      <c r="GG8" s="54">
        <v>26395249</v>
      </c>
      <c r="GH8" s="54">
        <v>80482488</v>
      </c>
      <c r="GJ8" s="5">
        <f>SUM(AZ8:AZ8)</f>
        <v>28479575</v>
      </c>
      <c r="GK8" s="26" t="e">
        <f>#REF!-GJ8</f>
        <v>#REF!</v>
      </c>
      <c r="GL8" s="5" t="e">
        <f>SUM(#REF!)</f>
        <v>#REF!</v>
      </c>
      <c r="GM8" s="26" t="e">
        <f>#REF!-GL8</f>
        <v>#REF!</v>
      </c>
      <c r="GN8" s="5">
        <f>SUM(BA8:BA8)</f>
        <v>0</v>
      </c>
      <c r="GO8" s="26" t="e">
        <f>#REF!-GN8</f>
        <v>#REF!</v>
      </c>
      <c r="GP8" s="5">
        <f>SUM(BB8:BB8)</f>
        <v>15443739</v>
      </c>
      <c r="GQ8" s="26" t="e">
        <f>#REF!-GP8</f>
        <v>#REF!</v>
      </c>
      <c r="GR8" s="5" t="e">
        <f>SUM(#REF!)</f>
        <v>#REF!</v>
      </c>
      <c r="GS8" s="26" t="e">
        <f>#REF!-GR8</f>
        <v>#REF!</v>
      </c>
      <c r="GT8" s="5" t="e">
        <f>SUM(#REF!)</f>
        <v>#REF!</v>
      </c>
      <c r="GU8" s="26" t="e">
        <f>#REF!-GT8</f>
        <v>#REF!</v>
      </c>
      <c r="GV8" s="5" t="e">
        <f>SUM(#REF!)</f>
        <v>#REF!</v>
      </c>
      <c r="GW8" s="26" t="e">
        <f>#REF!-GV8</f>
        <v>#REF!</v>
      </c>
      <c r="GX8" s="5" t="e">
        <f>SUM(#REF!)</f>
        <v>#REF!</v>
      </c>
      <c r="GY8" s="26" t="e">
        <f>#REF!-GX8</f>
        <v>#REF!</v>
      </c>
      <c r="GZ8" s="5" t="e">
        <f>SUM(#REF!)</f>
        <v>#REF!</v>
      </c>
      <c r="HA8" s="26" t="e">
        <f>#REF!-GZ8</f>
        <v>#REF!</v>
      </c>
      <c r="HB8" s="5" t="e">
        <f>SUM(#REF!)</f>
        <v>#REF!</v>
      </c>
      <c r="HC8" s="26" t="e">
        <f>#REF!-HB8</f>
        <v>#REF!</v>
      </c>
      <c r="HD8" s="5">
        <f t="shared" si="0"/>
        <v>626132</v>
      </c>
      <c r="HE8" s="26" t="e">
        <f>#REF!-HD8</f>
        <v>#REF!</v>
      </c>
      <c r="HF8" s="5">
        <f t="shared" si="1"/>
        <v>75000</v>
      </c>
      <c r="HG8" s="26" t="e">
        <f>#REF!-HF8</f>
        <v>#REF!</v>
      </c>
      <c r="HH8" s="5">
        <f t="shared" si="2"/>
        <v>1250</v>
      </c>
      <c r="HI8" s="26" t="e">
        <f>#REF!-HH8</f>
        <v>#REF!</v>
      </c>
      <c r="HJ8" s="5" t="e">
        <f>SUM(#REF!)</f>
        <v>#REF!</v>
      </c>
      <c r="HK8" s="26" t="e">
        <f>#REF!-HJ8</f>
        <v>#REF!</v>
      </c>
      <c r="HL8" s="5" t="e">
        <f>SUM(#REF!)</f>
        <v>#REF!</v>
      </c>
      <c r="HM8" s="26" t="e">
        <f>#REF!-HL8</f>
        <v>#REF!</v>
      </c>
      <c r="HN8" s="5">
        <f t="shared" si="3"/>
        <v>61131707</v>
      </c>
      <c r="HO8" s="26" t="e">
        <f>#REF!-HN8</f>
        <v>#REF!</v>
      </c>
      <c r="HP8" s="5">
        <f t="shared" si="4"/>
        <v>7442929</v>
      </c>
      <c r="HQ8" s="26">
        <f t="shared" si="5"/>
        <v>0</v>
      </c>
      <c r="HR8" s="5">
        <f t="shared" si="6"/>
        <v>2598328</v>
      </c>
      <c r="HS8" s="26">
        <f t="shared" si="7"/>
        <v>0</v>
      </c>
      <c r="HT8" s="5">
        <f t="shared" si="8"/>
        <v>14212607</v>
      </c>
      <c r="HU8" s="26">
        <f t="shared" si="9"/>
        <v>0</v>
      </c>
      <c r="HV8" s="5">
        <f t="shared" si="10"/>
        <v>73500</v>
      </c>
      <c r="HW8" s="26">
        <f t="shared" si="11"/>
        <v>0</v>
      </c>
      <c r="HX8" s="5">
        <f t="shared" si="12"/>
        <v>14429966</v>
      </c>
      <c r="HY8" s="26">
        <f t="shared" si="13"/>
        <v>0</v>
      </c>
      <c r="HZ8" s="5">
        <f t="shared" si="14"/>
        <v>0</v>
      </c>
      <c r="IA8" s="26">
        <f t="shared" si="15"/>
        <v>0</v>
      </c>
      <c r="IB8" s="5">
        <f t="shared" si="16"/>
        <v>1298049</v>
      </c>
      <c r="IC8" s="26">
        <f t="shared" si="17"/>
        <v>0</v>
      </c>
      <c r="ID8" s="5">
        <f t="shared" si="18"/>
        <v>1480557</v>
      </c>
      <c r="IE8" s="26">
        <f t="shared" si="19"/>
        <v>0</v>
      </c>
      <c r="IF8" s="5">
        <f t="shared" si="20"/>
        <v>7357945</v>
      </c>
      <c r="IG8" s="26">
        <f t="shared" si="21"/>
        <v>0</v>
      </c>
      <c r="IH8" s="5">
        <f t="shared" si="22"/>
        <v>2316284</v>
      </c>
      <c r="II8" s="26">
        <f t="shared" si="23"/>
        <v>0</v>
      </c>
      <c r="IJ8" s="5">
        <f t="shared" si="24"/>
        <v>4469543</v>
      </c>
      <c r="IK8" s="26">
        <f t="shared" si="25"/>
        <v>0</v>
      </c>
      <c r="IL8" s="5">
        <f t="shared" si="26"/>
        <v>1686190</v>
      </c>
      <c r="IM8" s="26">
        <f t="shared" si="27"/>
        <v>0</v>
      </c>
      <c r="IN8" s="5">
        <f t="shared" si="28"/>
        <v>0</v>
      </c>
      <c r="IO8" s="26">
        <f t="shared" si="29"/>
        <v>0</v>
      </c>
      <c r="IP8" s="5">
        <f t="shared" si="30"/>
        <v>12185650</v>
      </c>
      <c r="IQ8" s="26">
        <f t="shared" si="31"/>
        <v>0</v>
      </c>
      <c r="IR8" s="5">
        <f t="shared" si="32"/>
        <v>1037704</v>
      </c>
      <c r="IS8" s="26">
        <f t="shared" si="33"/>
        <v>0</v>
      </c>
      <c r="IT8" s="5">
        <f t="shared" si="34"/>
        <v>0</v>
      </c>
      <c r="IU8" s="26">
        <f t="shared" si="35"/>
        <v>0</v>
      </c>
      <c r="IV8" s="5">
        <f t="shared" si="36"/>
        <v>1145848</v>
      </c>
      <c r="IW8" s="26">
        <f t="shared" si="37"/>
        <v>0</v>
      </c>
      <c r="IX8" s="5">
        <f t="shared" si="38"/>
        <v>29486</v>
      </c>
      <c r="IY8" s="26">
        <f t="shared" si="39"/>
        <v>0</v>
      </c>
      <c r="IZ8" s="5">
        <f t="shared" si="40"/>
        <v>7628402</v>
      </c>
      <c r="JA8" s="26">
        <f t="shared" si="41"/>
        <v>0</v>
      </c>
      <c r="JB8" s="5">
        <f t="shared" si="42"/>
        <v>79392988</v>
      </c>
      <c r="JC8" s="26">
        <f t="shared" si="43"/>
        <v>0</v>
      </c>
      <c r="JD8" s="5">
        <f t="shared" si="44"/>
        <v>1089500</v>
      </c>
      <c r="JE8" s="26">
        <f t="shared" si="45"/>
        <v>0</v>
      </c>
      <c r="JF8" s="5">
        <f t="shared" si="46"/>
        <v>80482488</v>
      </c>
      <c r="JG8" s="26">
        <f t="shared" si="47"/>
        <v>0</v>
      </c>
      <c r="JI8" s="5" t="e">
        <f t="shared" si="48"/>
        <v>#REF!</v>
      </c>
      <c r="JK8" s="4" t="e">
        <f t="shared" si="49"/>
        <v>#REF!</v>
      </c>
    </row>
    <row r="9" spans="1:271">
      <c r="A9" s="147" t="s">
        <v>200</v>
      </c>
      <c r="B9" s="25" t="s">
        <v>372</v>
      </c>
      <c r="C9" s="97">
        <v>106458</v>
      </c>
      <c r="D9" s="97">
        <v>2011</v>
      </c>
      <c r="E9" s="98">
        <v>1</v>
      </c>
      <c r="F9" s="98">
        <v>11</v>
      </c>
      <c r="G9" s="99">
        <v>3272</v>
      </c>
      <c r="H9" s="99">
        <v>4409</v>
      </c>
      <c r="I9" s="100">
        <v>187969159</v>
      </c>
      <c r="J9" s="100"/>
      <c r="K9" s="100">
        <v>0</v>
      </c>
      <c r="L9" s="100"/>
      <c r="M9" s="100">
        <v>10248796</v>
      </c>
      <c r="N9" s="100"/>
      <c r="O9" s="100">
        <v>0</v>
      </c>
      <c r="P9" s="100"/>
      <c r="Q9" s="100">
        <v>122172956</v>
      </c>
      <c r="R9" s="100"/>
      <c r="S9" s="100">
        <v>130304411</v>
      </c>
      <c r="T9" s="100"/>
      <c r="U9" s="100">
        <v>13584</v>
      </c>
      <c r="V9" s="100"/>
      <c r="W9" s="100">
        <v>21804</v>
      </c>
      <c r="X9" s="100"/>
      <c r="Y9" s="100">
        <v>18772</v>
      </c>
      <c r="Z9" s="100"/>
      <c r="AA9" s="100">
        <v>27322</v>
      </c>
      <c r="AB9" s="100"/>
      <c r="AC9" s="122">
        <v>7</v>
      </c>
      <c r="AD9" s="122">
        <v>9</v>
      </c>
      <c r="AE9" s="122">
        <v>0</v>
      </c>
      <c r="AF9" s="26">
        <v>2718724</v>
      </c>
      <c r="AG9" s="26">
        <v>1764248</v>
      </c>
      <c r="AH9" s="26">
        <v>204772</v>
      </c>
      <c r="AI9" s="26">
        <v>104456</v>
      </c>
      <c r="AJ9" s="26">
        <v>110753.33</v>
      </c>
      <c r="AK9" s="36">
        <v>4.5</v>
      </c>
      <c r="AL9" s="26">
        <v>99678</v>
      </c>
      <c r="AM9" s="36">
        <v>5</v>
      </c>
      <c r="AN9" s="26">
        <v>63634.46</v>
      </c>
      <c r="AO9" s="36">
        <v>6.5</v>
      </c>
      <c r="AP9" s="26">
        <v>59089.14</v>
      </c>
      <c r="AQ9" s="36">
        <v>7</v>
      </c>
      <c r="AR9" s="26">
        <v>73077.399999999994</v>
      </c>
      <c r="AS9" s="36">
        <v>15.75</v>
      </c>
      <c r="AT9" s="26">
        <v>54808.05</v>
      </c>
      <c r="AU9" s="36">
        <v>21</v>
      </c>
      <c r="AV9" s="26">
        <v>38992.46</v>
      </c>
      <c r="AW9" s="36">
        <v>6.5</v>
      </c>
      <c r="AX9" s="26">
        <v>23041</v>
      </c>
      <c r="AY9" s="36">
        <v>11</v>
      </c>
      <c r="AZ9" s="60">
        <v>480770</v>
      </c>
      <c r="BA9" s="60">
        <v>2600000</v>
      </c>
      <c r="BB9" s="60">
        <v>0</v>
      </c>
      <c r="BC9" s="54">
        <v>42711</v>
      </c>
      <c r="BD9" s="54">
        <v>0</v>
      </c>
      <c r="BE9" s="54">
        <v>0</v>
      </c>
      <c r="BF9" s="54">
        <v>3943263</v>
      </c>
      <c r="BG9" s="54">
        <v>1823974</v>
      </c>
      <c r="BH9" s="54">
        <v>252275</v>
      </c>
      <c r="BI9" s="54">
        <v>311858</v>
      </c>
      <c r="BJ9" s="54">
        <v>2094865</v>
      </c>
      <c r="BK9" s="54">
        <v>75913</v>
      </c>
      <c r="BL9" s="54">
        <v>4558885</v>
      </c>
      <c r="BM9" s="54">
        <v>400000</v>
      </c>
      <c r="BN9" s="54">
        <v>25349</v>
      </c>
      <c r="BO9" s="54">
        <v>19882</v>
      </c>
      <c r="BP9" s="54">
        <v>4767</v>
      </c>
      <c r="BQ9" s="54">
        <v>0</v>
      </c>
      <c r="BR9" s="54">
        <v>449998</v>
      </c>
      <c r="BS9" s="54">
        <v>1034103</v>
      </c>
      <c r="BT9" s="54">
        <v>310211</v>
      </c>
      <c r="BU9" s="54">
        <v>248713</v>
      </c>
      <c r="BV9" s="54">
        <v>723407</v>
      </c>
      <c r="BW9" s="54">
        <v>0</v>
      </c>
      <c r="BX9" s="54">
        <v>2316434</v>
      </c>
      <c r="BY9" s="54">
        <v>282042</v>
      </c>
      <c r="BZ9" s="54">
        <v>40012</v>
      </c>
      <c r="CA9" s="54">
        <v>44492</v>
      </c>
      <c r="CB9" s="54">
        <v>84111</v>
      </c>
      <c r="CC9" s="54">
        <v>0</v>
      </c>
      <c r="CD9" s="54">
        <v>450657</v>
      </c>
      <c r="CE9" s="58">
        <v>38235</v>
      </c>
      <c r="CF9" s="58">
        <v>33197</v>
      </c>
      <c r="CG9" s="58">
        <v>0</v>
      </c>
      <c r="CH9" s="58">
        <v>0</v>
      </c>
      <c r="CI9" s="58">
        <v>1481739</v>
      </c>
      <c r="CJ9" s="58">
        <v>1553171</v>
      </c>
      <c r="CK9" s="54">
        <v>26070</v>
      </c>
      <c r="CL9" s="54">
        <v>0</v>
      </c>
      <c r="CM9" s="54">
        <v>300</v>
      </c>
      <c r="CN9" s="54">
        <v>200</v>
      </c>
      <c r="CO9" s="54">
        <v>0</v>
      </c>
      <c r="CP9" s="54">
        <v>26570</v>
      </c>
      <c r="CQ9" s="54">
        <v>0</v>
      </c>
      <c r="CR9" s="54">
        <v>0</v>
      </c>
      <c r="CS9" s="54">
        <v>0</v>
      </c>
      <c r="CT9" s="54">
        <v>0</v>
      </c>
      <c r="CU9" s="54">
        <v>0</v>
      </c>
      <c r="CV9" s="54">
        <v>0</v>
      </c>
      <c r="CW9" s="54">
        <v>123086</v>
      </c>
      <c r="CX9" s="54">
        <v>55032</v>
      </c>
      <c r="CY9" s="54">
        <v>49019</v>
      </c>
      <c r="CZ9" s="54">
        <v>82091</v>
      </c>
      <c r="DA9" s="54">
        <v>3143</v>
      </c>
      <c r="DB9" s="54">
        <v>312371</v>
      </c>
      <c r="DC9" s="54">
        <v>556337</v>
      </c>
      <c r="DD9" s="54">
        <v>171297</v>
      </c>
      <c r="DE9" s="54">
        <v>138865</v>
      </c>
      <c r="DF9" s="54">
        <v>561909</v>
      </c>
      <c r="DG9" s="54">
        <v>6576</v>
      </c>
      <c r="DH9" s="54">
        <v>1434984</v>
      </c>
      <c r="DI9" s="54">
        <v>209369</v>
      </c>
      <c r="DJ9" s="54">
        <v>30042</v>
      </c>
      <c r="DK9" s="54">
        <v>28510</v>
      </c>
      <c r="DL9" s="54">
        <v>190051</v>
      </c>
      <c r="DM9" s="54">
        <v>121868</v>
      </c>
      <c r="DN9" s="54">
        <v>579840</v>
      </c>
      <c r="DO9" s="54">
        <v>155502</v>
      </c>
      <c r="DP9" s="54">
        <v>76409</v>
      </c>
      <c r="DQ9" s="54">
        <v>56198</v>
      </c>
      <c r="DR9" s="54">
        <v>85358</v>
      </c>
      <c r="DS9" s="54">
        <v>71680</v>
      </c>
      <c r="DT9" s="54">
        <v>445147</v>
      </c>
      <c r="DU9" s="54">
        <v>3833</v>
      </c>
      <c r="DV9" s="54">
        <v>1240</v>
      </c>
      <c r="DW9" s="54">
        <v>2933</v>
      </c>
      <c r="DX9" s="54">
        <v>1542</v>
      </c>
      <c r="DY9" s="54">
        <v>46600</v>
      </c>
      <c r="DZ9" s="54">
        <v>56148</v>
      </c>
      <c r="EA9" s="54">
        <v>0</v>
      </c>
      <c r="EB9" s="54">
        <v>0</v>
      </c>
      <c r="EC9" s="54">
        <v>0</v>
      </c>
      <c r="ED9" s="54">
        <v>0</v>
      </c>
      <c r="EE9" s="54">
        <v>0</v>
      </c>
      <c r="EF9" s="54">
        <v>0</v>
      </c>
      <c r="EG9" s="54">
        <v>8242</v>
      </c>
      <c r="EH9" s="54">
        <v>650</v>
      </c>
      <c r="EI9" s="54">
        <v>677</v>
      </c>
      <c r="EJ9" s="54">
        <v>1899</v>
      </c>
      <c r="EK9" s="54">
        <v>355657</v>
      </c>
      <c r="EL9" s="54">
        <v>367125</v>
      </c>
      <c r="EM9" s="54">
        <v>0</v>
      </c>
      <c r="EN9" s="54">
        <v>0</v>
      </c>
      <c r="EO9" s="54">
        <v>0</v>
      </c>
      <c r="EP9" s="54">
        <v>0</v>
      </c>
      <c r="EQ9" s="54">
        <v>0</v>
      </c>
      <c r="ER9" s="54">
        <v>0</v>
      </c>
      <c r="ES9" s="54">
        <v>0</v>
      </c>
      <c r="ET9" s="54">
        <v>0</v>
      </c>
      <c r="EU9" s="54">
        <v>0</v>
      </c>
      <c r="EV9" s="54">
        <v>0</v>
      </c>
      <c r="EW9" s="54">
        <v>0</v>
      </c>
      <c r="EX9" s="54">
        <v>0</v>
      </c>
      <c r="EY9" s="54">
        <v>800</v>
      </c>
      <c r="EZ9" s="54">
        <v>0</v>
      </c>
      <c r="FA9" s="54">
        <v>0</v>
      </c>
      <c r="FB9" s="54">
        <v>0</v>
      </c>
      <c r="FC9" s="54">
        <v>116346</v>
      </c>
      <c r="FD9" s="54">
        <v>117146</v>
      </c>
      <c r="FE9" s="54">
        <v>5398</v>
      </c>
      <c r="FF9" s="54">
        <v>4092</v>
      </c>
      <c r="FG9" s="54">
        <v>518</v>
      </c>
      <c r="FH9" s="54">
        <v>3893</v>
      </c>
      <c r="FI9" s="54">
        <v>123254</v>
      </c>
      <c r="FJ9" s="54">
        <v>137155</v>
      </c>
      <c r="FK9" s="54">
        <v>118714</v>
      </c>
      <c r="FL9" s="54">
        <v>48815</v>
      </c>
      <c r="FM9" s="54">
        <v>28847</v>
      </c>
      <c r="FN9" s="54">
        <v>74361</v>
      </c>
      <c r="FO9" s="54">
        <v>298139</v>
      </c>
      <c r="FP9" s="54">
        <v>568876</v>
      </c>
      <c r="FQ9" s="54">
        <v>4785705</v>
      </c>
      <c r="FR9" s="54">
        <v>1048621</v>
      </c>
      <c r="FS9" s="54">
        <v>930812</v>
      </c>
      <c r="FT9" s="54">
        <v>3908454</v>
      </c>
      <c r="FU9" s="54">
        <v>2700915</v>
      </c>
      <c r="FV9" s="54">
        <v>13374507</v>
      </c>
      <c r="FW9" s="54">
        <v>0</v>
      </c>
      <c r="FX9" s="54">
        <v>0</v>
      </c>
      <c r="FY9" s="54">
        <v>0</v>
      </c>
      <c r="FZ9" s="54">
        <v>0</v>
      </c>
      <c r="GA9" s="54">
        <v>0</v>
      </c>
      <c r="GB9" s="54">
        <v>0</v>
      </c>
      <c r="GC9" s="54">
        <v>4785705</v>
      </c>
      <c r="GD9" s="54">
        <v>1048621</v>
      </c>
      <c r="GE9" s="54">
        <v>930812</v>
      </c>
      <c r="GF9" s="54">
        <v>3908454</v>
      </c>
      <c r="GG9" s="54">
        <v>2700915</v>
      </c>
      <c r="GH9" s="54">
        <v>13374507</v>
      </c>
      <c r="GJ9" s="5">
        <f>SUM(AZ9:AZ9)</f>
        <v>480770</v>
      </c>
      <c r="GK9" s="26" t="e">
        <f>#REF!-GJ9</f>
        <v>#REF!</v>
      </c>
      <c r="GL9" s="5" t="e">
        <f>SUM(#REF!)</f>
        <v>#REF!</v>
      </c>
      <c r="GM9" s="26" t="e">
        <f>#REF!-GL9</f>
        <v>#REF!</v>
      </c>
      <c r="GN9" s="5">
        <f>SUM(BA9:BA9)</f>
        <v>2600000</v>
      </c>
      <c r="GO9" s="26" t="e">
        <f>#REF!-GN9</f>
        <v>#REF!</v>
      </c>
      <c r="GP9" s="5">
        <f>SUM(BB9:BB9)</f>
        <v>0</v>
      </c>
      <c r="GQ9" s="26" t="e">
        <f>#REF!-GP9</f>
        <v>#REF!</v>
      </c>
      <c r="GR9" s="5" t="e">
        <f>SUM(#REF!)</f>
        <v>#REF!</v>
      </c>
      <c r="GS9" s="26" t="e">
        <f>#REF!-GR9</f>
        <v>#REF!</v>
      </c>
      <c r="GT9" s="5" t="e">
        <f>SUM(#REF!)</f>
        <v>#REF!</v>
      </c>
      <c r="GU9" s="26" t="e">
        <f>#REF!-GT9</f>
        <v>#REF!</v>
      </c>
      <c r="GV9" s="5" t="e">
        <f>SUM(#REF!)</f>
        <v>#REF!</v>
      </c>
      <c r="GW9" s="26" t="e">
        <f>#REF!-GV9</f>
        <v>#REF!</v>
      </c>
      <c r="GX9" s="5" t="e">
        <f>SUM(#REF!)</f>
        <v>#REF!</v>
      </c>
      <c r="GY9" s="26" t="e">
        <f>#REF!-GX9</f>
        <v>#REF!</v>
      </c>
      <c r="GZ9" s="5" t="e">
        <f>SUM(#REF!)</f>
        <v>#REF!</v>
      </c>
      <c r="HA9" s="26" t="e">
        <f>#REF!-GZ9</f>
        <v>#REF!</v>
      </c>
      <c r="HB9" s="5" t="e">
        <f>SUM(#REF!)</f>
        <v>#REF!</v>
      </c>
      <c r="HC9" s="26" t="e">
        <f>#REF!-HB9</f>
        <v>#REF!</v>
      </c>
      <c r="HD9" s="5">
        <f t="shared" si="0"/>
        <v>42711</v>
      </c>
      <c r="HE9" s="26" t="e">
        <f>#REF!-HD9</f>
        <v>#REF!</v>
      </c>
      <c r="HF9" s="5">
        <f t="shared" si="1"/>
        <v>0</v>
      </c>
      <c r="HG9" s="26" t="e">
        <f>#REF!-HF9</f>
        <v>#REF!</v>
      </c>
      <c r="HH9" s="5">
        <f t="shared" si="2"/>
        <v>0</v>
      </c>
      <c r="HI9" s="26" t="e">
        <f>#REF!-HH9</f>
        <v>#REF!</v>
      </c>
      <c r="HJ9" s="5" t="e">
        <f>SUM(#REF!)</f>
        <v>#REF!</v>
      </c>
      <c r="HK9" s="26" t="e">
        <f>#REF!-HJ9</f>
        <v>#REF!</v>
      </c>
      <c r="HL9" s="5" t="e">
        <f>SUM(#REF!)</f>
        <v>#REF!</v>
      </c>
      <c r="HM9" s="26" t="e">
        <f>#REF!-HL9</f>
        <v>#REF!</v>
      </c>
      <c r="HN9" s="5">
        <f t="shared" si="3"/>
        <v>3943263</v>
      </c>
      <c r="HO9" s="26" t="e">
        <f>#REF!-HN9</f>
        <v>#REF!</v>
      </c>
      <c r="HP9" s="5">
        <f t="shared" si="4"/>
        <v>4558885</v>
      </c>
      <c r="HQ9" s="26">
        <f t="shared" si="5"/>
        <v>0</v>
      </c>
      <c r="HR9" s="5">
        <f t="shared" si="6"/>
        <v>449998</v>
      </c>
      <c r="HS9" s="26">
        <f t="shared" si="7"/>
        <v>0</v>
      </c>
      <c r="HT9" s="5">
        <f t="shared" si="8"/>
        <v>2316434</v>
      </c>
      <c r="HU9" s="26">
        <f t="shared" si="9"/>
        <v>0</v>
      </c>
      <c r="HV9" s="5">
        <f t="shared" si="10"/>
        <v>450657</v>
      </c>
      <c r="HW9" s="26">
        <f t="shared" si="11"/>
        <v>0</v>
      </c>
      <c r="HX9" s="5">
        <f t="shared" si="12"/>
        <v>1553171</v>
      </c>
      <c r="HY9" s="26">
        <f t="shared" si="13"/>
        <v>0</v>
      </c>
      <c r="HZ9" s="5">
        <f t="shared" si="14"/>
        <v>26570</v>
      </c>
      <c r="IA9" s="26">
        <f t="shared" si="15"/>
        <v>0</v>
      </c>
      <c r="IB9" s="5">
        <f t="shared" si="16"/>
        <v>0</v>
      </c>
      <c r="IC9" s="26">
        <f t="shared" si="17"/>
        <v>0</v>
      </c>
      <c r="ID9" s="5">
        <f t="shared" si="18"/>
        <v>312371</v>
      </c>
      <c r="IE9" s="26">
        <f t="shared" si="19"/>
        <v>0</v>
      </c>
      <c r="IF9" s="5">
        <f t="shared" si="20"/>
        <v>1434984</v>
      </c>
      <c r="IG9" s="26">
        <f t="shared" si="21"/>
        <v>0</v>
      </c>
      <c r="IH9" s="5">
        <f t="shared" si="22"/>
        <v>579840</v>
      </c>
      <c r="II9" s="26">
        <f t="shared" si="23"/>
        <v>0</v>
      </c>
      <c r="IJ9" s="5">
        <f t="shared" si="24"/>
        <v>445147</v>
      </c>
      <c r="IK9" s="26">
        <f t="shared" si="25"/>
        <v>0</v>
      </c>
      <c r="IL9" s="5">
        <f t="shared" si="26"/>
        <v>56148</v>
      </c>
      <c r="IM9" s="26">
        <f t="shared" si="27"/>
        <v>0</v>
      </c>
      <c r="IN9" s="5">
        <f t="shared" si="28"/>
        <v>0</v>
      </c>
      <c r="IO9" s="26">
        <f t="shared" si="29"/>
        <v>0</v>
      </c>
      <c r="IP9" s="5">
        <f t="shared" si="30"/>
        <v>367125</v>
      </c>
      <c r="IQ9" s="26">
        <f t="shared" si="31"/>
        <v>0</v>
      </c>
      <c r="IR9" s="5">
        <f t="shared" si="32"/>
        <v>0</v>
      </c>
      <c r="IS9" s="26">
        <f t="shared" si="33"/>
        <v>0</v>
      </c>
      <c r="IT9" s="5">
        <f t="shared" si="34"/>
        <v>0</v>
      </c>
      <c r="IU9" s="26">
        <f t="shared" si="35"/>
        <v>0</v>
      </c>
      <c r="IV9" s="5">
        <f t="shared" si="36"/>
        <v>117146</v>
      </c>
      <c r="IW9" s="26">
        <f t="shared" si="37"/>
        <v>0</v>
      </c>
      <c r="IX9" s="5">
        <f t="shared" si="38"/>
        <v>137155</v>
      </c>
      <c r="IY9" s="26">
        <f t="shared" si="39"/>
        <v>0</v>
      </c>
      <c r="IZ9" s="5">
        <f t="shared" si="40"/>
        <v>568876</v>
      </c>
      <c r="JA9" s="26">
        <f t="shared" si="41"/>
        <v>0</v>
      </c>
      <c r="JB9" s="5">
        <f t="shared" si="42"/>
        <v>13374507</v>
      </c>
      <c r="JC9" s="26">
        <f t="shared" si="43"/>
        <v>0</v>
      </c>
      <c r="JD9" s="5">
        <f t="shared" si="44"/>
        <v>0</v>
      </c>
      <c r="JE9" s="26">
        <f t="shared" si="45"/>
        <v>0</v>
      </c>
      <c r="JF9" s="5">
        <f t="shared" si="46"/>
        <v>13374507</v>
      </c>
      <c r="JG9" s="26">
        <f t="shared" si="47"/>
        <v>0</v>
      </c>
      <c r="JI9" s="5" t="e">
        <f t="shared" si="48"/>
        <v>#REF!</v>
      </c>
      <c r="JK9" s="4" t="e">
        <f t="shared" si="49"/>
        <v>#REF!</v>
      </c>
    </row>
    <row r="10" spans="1:271">
      <c r="A10" s="149" t="s">
        <v>201</v>
      </c>
      <c r="B10" s="25" t="s">
        <v>375</v>
      </c>
      <c r="C10" s="101">
        <v>100858</v>
      </c>
      <c r="D10" s="97">
        <v>2011</v>
      </c>
      <c r="E10" s="98">
        <v>1</v>
      </c>
      <c r="F10" s="98">
        <v>5</v>
      </c>
      <c r="G10" s="99">
        <v>10397</v>
      </c>
      <c r="H10" s="99">
        <v>9824</v>
      </c>
      <c r="I10" s="100">
        <v>861623709</v>
      </c>
      <c r="J10" s="100"/>
      <c r="K10" s="100">
        <v>10086000</v>
      </c>
      <c r="L10" s="100"/>
      <c r="M10" s="100">
        <v>44682134</v>
      </c>
      <c r="N10" s="100"/>
      <c r="O10" s="100">
        <v>106073955</v>
      </c>
      <c r="P10" s="100"/>
      <c r="Q10" s="100">
        <v>752429162</v>
      </c>
      <c r="R10" s="100"/>
      <c r="S10" s="104">
        <v>749288693</v>
      </c>
      <c r="T10" s="104"/>
      <c r="U10" s="104">
        <v>17930</v>
      </c>
      <c r="V10" s="104"/>
      <c r="W10" s="104">
        <v>31946</v>
      </c>
      <c r="X10" s="104"/>
      <c r="Y10" s="104">
        <v>23486</v>
      </c>
      <c r="Z10" s="104"/>
      <c r="AA10" s="104">
        <v>37502</v>
      </c>
      <c r="AB10" s="100"/>
      <c r="AC10" s="121">
        <v>9</v>
      </c>
      <c r="AD10" s="121">
        <v>12</v>
      </c>
      <c r="AE10" s="121">
        <v>0</v>
      </c>
      <c r="AF10" s="26">
        <v>5692699</v>
      </c>
      <c r="AG10" s="26">
        <v>3927013</v>
      </c>
      <c r="AH10" s="26">
        <v>1530917</v>
      </c>
      <c r="AI10" s="26">
        <v>586278</v>
      </c>
      <c r="AJ10" s="26">
        <v>1281198.04</v>
      </c>
      <c r="AK10" s="36">
        <v>6.11</v>
      </c>
      <c r="AL10" s="26">
        <v>1118302.8600000001</v>
      </c>
      <c r="AM10" s="36">
        <v>7</v>
      </c>
      <c r="AN10" s="26">
        <v>230195.45</v>
      </c>
      <c r="AO10" s="36">
        <v>8.7899999999999991</v>
      </c>
      <c r="AP10" s="26">
        <v>202341.8</v>
      </c>
      <c r="AQ10" s="36">
        <v>10</v>
      </c>
      <c r="AR10" s="26">
        <v>377624.73</v>
      </c>
      <c r="AS10" s="36">
        <v>21.55</v>
      </c>
      <c r="AT10" s="26">
        <v>312992.81</v>
      </c>
      <c r="AU10" s="36">
        <v>26</v>
      </c>
      <c r="AV10" s="26">
        <v>92884.68</v>
      </c>
      <c r="AW10" s="36">
        <v>19.45</v>
      </c>
      <c r="AX10" s="26">
        <v>72264.28</v>
      </c>
      <c r="AY10" s="36">
        <v>25</v>
      </c>
      <c r="AZ10" s="54">
        <v>27598702</v>
      </c>
      <c r="BA10" s="54">
        <v>0</v>
      </c>
      <c r="BB10" s="54">
        <v>27126569</v>
      </c>
      <c r="BC10" s="54">
        <v>1389895</v>
      </c>
      <c r="BD10" s="54">
        <v>0</v>
      </c>
      <c r="BE10" s="54">
        <v>0</v>
      </c>
      <c r="BF10" s="54">
        <v>76227804</v>
      </c>
      <c r="BG10" s="54">
        <v>3379051</v>
      </c>
      <c r="BH10" s="54">
        <v>482135</v>
      </c>
      <c r="BI10" s="54">
        <v>467162</v>
      </c>
      <c r="BJ10" s="54">
        <v>5291364</v>
      </c>
      <c r="BK10" s="54">
        <v>113899</v>
      </c>
      <c r="BL10" s="54">
        <v>9733611</v>
      </c>
      <c r="BM10" s="54">
        <v>3425000</v>
      </c>
      <c r="BN10" s="54">
        <v>794950</v>
      </c>
      <c r="BO10" s="54">
        <v>28000</v>
      </c>
      <c r="BP10" s="54">
        <v>71361</v>
      </c>
      <c r="BQ10" s="54">
        <v>0</v>
      </c>
      <c r="BR10" s="54">
        <v>4319311</v>
      </c>
      <c r="BS10" s="54">
        <v>11362515</v>
      </c>
      <c r="BT10" s="54">
        <v>2538419</v>
      </c>
      <c r="BU10" s="54">
        <v>1194744</v>
      </c>
      <c r="BV10" s="54">
        <v>4700280</v>
      </c>
      <c r="BW10" s="54">
        <v>0</v>
      </c>
      <c r="BX10" s="54">
        <v>19795958</v>
      </c>
      <c r="BY10" s="54">
        <v>0</v>
      </c>
      <c r="BZ10" s="54">
        <v>0</v>
      </c>
      <c r="CA10" s="54">
        <v>0</v>
      </c>
      <c r="CB10" s="54">
        <v>0</v>
      </c>
      <c r="CC10" s="54">
        <v>0</v>
      </c>
      <c r="CD10" s="54">
        <v>0</v>
      </c>
      <c r="CE10" s="54">
        <v>2034290</v>
      </c>
      <c r="CF10" s="54">
        <v>468664</v>
      </c>
      <c r="CG10" s="54">
        <v>335000</v>
      </c>
      <c r="CH10" s="54">
        <v>382298</v>
      </c>
      <c r="CI10" s="54">
        <v>11316710</v>
      </c>
      <c r="CJ10" s="54">
        <v>14536962</v>
      </c>
      <c r="CK10" s="54">
        <v>0</v>
      </c>
      <c r="CL10" s="54">
        <v>0</v>
      </c>
      <c r="CM10" s="54">
        <v>0</v>
      </c>
      <c r="CN10" s="54">
        <v>0</v>
      </c>
      <c r="CO10" s="54">
        <v>0</v>
      </c>
      <c r="CP10" s="54">
        <v>0</v>
      </c>
      <c r="CQ10" s="54">
        <v>0</v>
      </c>
      <c r="CR10" s="54">
        <v>0</v>
      </c>
      <c r="CS10" s="54">
        <v>0</v>
      </c>
      <c r="CT10" s="54">
        <v>0</v>
      </c>
      <c r="CU10" s="54">
        <v>0</v>
      </c>
      <c r="CV10" s="54">
        <v>0</v>
      </c>
      <c r="CW10" s="54">
        <v>950378</v>
      </c>
      <c r="CX10" s="54">
        <v>296931</v>
      </c>
      <c r="CY10" s="54">
        <v>153161</v>
      </c>
      <c r="CZ10" s="54">
        <v>717175</v>
      </c>
      <c r="DA10" s="54">
        <v>15247</v>
      </c>
      <c r="DB10" s="54">
        <v>2132892</v>
      </c>
      <c r="DC10" s="54">
        <v>2343883</v>
      </c>
      <c r="DD10" s="54">
        <v>287876</v>
      </c>
      <c r="DE10" s="54">
        <v>447137</v>
      </c>
      <c r="DF10" s="54">
        <v>1807456</v>
      </c>
      <c r="DG10" s="54">
        <v>156651</v>
      </c>
      <c r="DH10" s="54">
        <v>5043003</v>
      </c>
      <c r="DI10" s="54">
        <v>1196399</v>
      </c>
      <c r="DJ10" s="54">
        <v>105313</v>
      </c>
      <c r="DK10" s="54">
        <v>84338</v>
      </c>
      <c r="DL10" s="54">
        <v>868311</v>
      </c>
      <c r="DM10" s="54">
        <v>240097</v>
      </c>
      <c r="DN10" s="54">
        <v>2494458</v>
      </c>
      <c r="DO10" s="54">
        <v>2328806</v>
      </c>
      <c r="DP10" s="54">
        <v>510357</v>
      </c>
      <c r="DQ10" s="54">
        <v>240178</v>
      </c>
      <c r="DR10" s="54">
        <v>586470</v>
      </c>
      <c r="DS10" s="54">
        <v>150399</v>
      </c>
      <c r="DT10" s="54">
        <v>3816210</v>
      </c>
      <c r="DU10" s="54">
        <v>4094785</v>
      </c>
      <c r="DV10" s="54">
        <v>801555</v>
      </c>
      <c r="DW10" s="54">
        <v>192752</v>
      </c>
      <c r="DX10" s="54">
        <v>81980</v>
      </c>
      <c r="DY10" s="54">
        <v>1032073</v>
      </c>
      <c r="DZ10" s="54">
        <v>6203145</v>
      </c>
      <c r="EA10" s="54">
        <v>0</v>
      </c>
      <c r="EB10" s="54">
        <v>0</v>
      </c>
      <c r="EC10" s="54">
        <v>0</v>
      </c>
      <c r="ED10" s="54">
        <v>0</v>
      </c>
      <c r="EE10" s="54">
        <v>0</v>
      </c>
      <c r="EF10" s="54">
        <v>0</v>
      </c>
      <c r="EG10" s="54">
        <v>3903972</v>
      </c>
      <c r="EH10" s="54">
        <v>981713</v>
      </c>
      <c r="EI10" s="54">
        <v>930755</v>
      </c>
      <c r="EJ10" s="54">
        <v>3688906</v>
      </c>
      <c r="EK10" s="54">
        <v>14685047</v>
      </c>
      <c r="EL10" s="54">
        <v>24190393</v>
      </c>
      <c r="EM10" s="54">
        <v>413676</v>
      </c>
      <c r="EN10" s="54">
        <v>89463</v>
      </c>
      <c r="EO10" s="54">
        <v>89463</v>
      </c>
      <c r="EP10" s="54">
        <v>0</v>
      </c>
      <c r="EQ10" s="54">
        <v>0</v>
      </c>
      <c r="ER10" s="54">
        <v>592602</v>
      </c>
      <c r="ES10" s="54">
        <v>0</v>
      </c>
      <c r="ET10" s="54">
        <v>0</v>
      </c>
      <c r="EU10" s="54">
        <v>0</v>
      </c>
      <c r="EV10" s="54">
        <v>0</v>
      </c>
      <c r="EW10" s="54">
        <v>0</v>
      </c>
      <c r="EX10" s="54">
        <v>0</v>
      </c>
      <c r="EY10" s="54">
        <v>215460</v>
      </c>
      <c r="EZ10" s="54">
        <v>21328</v>
      </c>
      <c r="FA10" s="54">
        <v>12006</v>
      </c>
      <c r="FB10" s="54">
        <v>214169</v>
      </c>
      <c r="FC10" s="54">
        <v>389514</v>
      </c>
      <c r="FD10" s="54">
        <v>852477</v>
      </c>
      <c r="FE10" s="54">
        <v>36116</v>
      </c>
      <c r="FF10" s="54">
        <v>20117</v>
      </c>
      <c r="FG10" s="54">
        <v>4821</v>
      </c>
      <c r="FH10" s="54">
        <v>18526</v>
      </c>
      <c r="FI10" s="54">
        <v>33829</v>
      </c>
      <c r="FJ10" s="54">
        <v>113409</v>
      </c>
      <c r="FK10" s="54">
        <v>3385344</v>
      </c>
      <c r="FL10" s="54">
        <v>218190</v>
      </c>
      <c r="FM10" s="54">
        <v>99641</v>
      </c>
      <c r="FN10" s="54">
        <v>472925</v>
      </c>
      <c r="FO10" s="54">
        <v>2497253</v>
      </c>
      <c r="FP10" s="54">
        <v>6673353</v>
      </c>
      <c r="FQ10" s="54">
        <v>39069675</v>
      </c>
      <c r="FR10" s="54">
        <v>7617011</v>
      </c>
      <c r="FS10" s="54">
        <v>4279158</v>
      </c>
      <c r="FT10" s="54">
        <v>18901221</v>
      </c>
      <c r="FU10" s="54">
        <v>30630719</v>
      </c>
      <c r="FV10" s="54">
        <v>100497784</v>
      </c>
      <c r="FW10" s="54">
        <v>0</v>
      </c>
      <c r="FX10" s="54">
        <v>0</v>
      </c>
      <c r="FY10" s="54">
        <v>0</v>
      </c>
      <c r="FZ10" s="54">
        <v>0</v>
      </c>
      <c r="GA10" s="54">
        <v>0</v>
      </c>
      <c r="GB10" s="54">
        <v>0</v>
      </c>
      <c r="GC10" s="54">
        <v>39069675</v>
      </c>
      <c r="GD10" s="54">
        <v>7617011</v>
      </c>
      <c r="GE10" s="54">
        <v>4279158</v>
      </c>
      <c r="GF10" s="54">
        <v>18901221</v>
      </c>
      <c r="GG10" s="54">
        <v>30630719</v>
      </c>
      <c r="GH10" s="54">
        <v>100497784</v>
      </c>
      <c r="GJ10" s="5">
        <f>SUM(AZ10:AZ10)</f>
        <v>27598702</v>
      </c>
      <c r="GK10" s="26" t="e">
        <f>#REF!-GJ10</f>
        <v>#REF!</v>
      </c>
      <c r="GL10" s="5" t="e">
        <f>SUM(#REF!)</f>
        <v>#REF!</v>
      </c>
      <c r="GM10" s="26" t="e">
        <f>#REF!-GL10</f>
        <v>#REF!</v>
      </c>
      <c r="GN10" s="5">
        <f>SUM(BA10:BA10)</f>
        <v>0</v>
      </c>
      <c r="GO10" s="26" t="e">
        <f>#REF!-GN10</f>
        <v>#REF!</v>
      </c>
      <c r="GP10" s="5">
        <f>SUM(BB10:BB10)</f>
        <v>27126569</v>
      </c>
      <c r="GQ10" s="26" t="e">
        <f>#REF!-GP10</f>
        <v>#REF!</v>
      </c>
      <c r="GR10" s="5" t="e">
        <f>SUM(#REF!)</f>
        <v>#REF!</v>
      </c>
      <c r="GS10" s="26" t="e">
        <f>#REF!-GR10</f>
        <v>#REF!</v>
      </c>
      <c r="GT10" s="5" t="e">
        <f>SUM(#REF!)</f>
        <v>#REF!</v>
      </c>
      <c r="GU10" s="26" t="e">
        <f>#REF!-GT10</f>
        <v>#REF!</v>
      </c>
      <c r="GV10" s="5" t="e">
        <f>SUM(#REF!)</f>
        <v>#REF!</v>
      </c>
      <c r="GW10" s="26" t="e">
        <f>#REF!-GV10</f>
        <v>#REF!</v>
      </c>
      <c r="GX10" s="5" t="e">
        <f>SUM(#REF!)</f>
        <v>#REF!</v>
      </c>
      <c r="GY10" s="26" t="e">
        <f>#REF!-GX10</f>
        <v>#REF!</v>
      </c>
      <c r="GZ10" s="5" t="e">
        <f>SUM(#REF!)</f>
        <v>#REF!</v>
      </c>
      <c r="HA10" s="26" t="e">
        <f>#REF!-GZ10</f>
        <v>#REF!</v>
      </c>
      <c r="HB10" s="5" t="e">
        <f>SUM(#REF!)</f>
        <v>#REF!</v>
      </c>
      <c r="HC10" s="26" t="e">
        <f>#REF!-HB10</f>
        <v>#REF!</v>
      </c>
      <c r="HD10" s="5">
        <f t="shared" si="0"/>
        <v>1389895</v>
      </c>
      <c r="HE10" s="26" t="e">
        <f>#REF!-HD10</f>
        <v>#REF!</v>
      </c>
      <c r="HF10" s="5">
        <f t="shared" si="1"/>
        <v>0</v>
      </c>
      <c r="HG10" s="26" t="e">
        <f>#REF!-HF10</f>
        <v>#REF!</v>
      </c>
      <c r="HH10" s="5">
        <f t="shared" si="2"/>
        <v>0</v>
      </c>
      <c r="HI10" s="26" t="e">
        <f>#REF!-HH10</f>
        <v>#REF!</v>
      </c>
      <c r="HJ10" s="5" t="e">
        <f>SUM(#REF!)</f>
        <v>#REF!</v>
      </c>
      <c r="HK10" s="26" t="e">
        <f>#REF!-HJ10</f>
        <v>#REF!</v>
      </c>
      <c r="HL10" s="5" t="e">
        <f>SUM(#REF!)</f>
        <v>#REF!</v>
      </c>
      <c r="HM10" s="26" t="e">
        <f>#REF!-HL10</f>
        <v>#REF!</v>
      </c>
      <c r="HN10" s="5">
        <f t="shared" si="3"/>
        <v>76227804</v>
      </c>
      <c r="HO10" s="26" t="e">
        <f>#REF!-HN10</f>
        <v>#REF!</v>
      </c>
      <c r="HP10" s="5">
        <f t="shared" si="4"/>
        <v>9733611</v>
      </c>
      <c r="HQ10" s="26">
        <f t="shared" si="5"/>
        <v>0</v>
      </c>
      <c r="HR10" s="5">
        <f t="shared" si="6"/>
        <v>4319311</v>
      </c>
      <c r="HS10" s="26">
        <f t="shared" si="7"/>
        <v>0</v>
      </c>
      <c r="HT10" s="5">
        <f t="shared" si="8"/>
        <v>19795958</v>
      </c>
      <c r="HU10" s="26">
        <f t="shared" si="9"/>
        <v>0</v>
      </c>
      <c r="HV10" s="5">
        <f t="shared" si="10"/>
        <v>0</v>
      </c>
      <c r="HW10" s="26">
        <f t="shared" si="11"/>
        <v>0</v>
      </c>
      <c r="HX10" s="5">
        <f t="shared" si="12"/>
        <v>14536962</v>
      </c>
      <c r="HY10" s="26">
        <f t="shared" si="13"/>
        <v>0</v>
      </c>
      <c r="HZ10" s="5">
        <f t="shared" si="14"/>
        <v>0</v>
      </c>
      <c r="IA10" s="26">
        <f t="shared" si="15"/>
        <v>0</v>
      </c>
      <c r="IB10" s="5">
        <f t="shared" si="16"/>
        <v>0</v>
      </c>
      <c r="IC10" s="26">
        <f t="shared" si="17"/>
        <v>0</v>
      </c>
      <c r="ID10" s="5">
        <f t="shared" si="18"/>
        <v>2132892</v>
      </c>
      <c r="IE10" s="26">
        <f t="shared" si="19"/>
        <v>0</v>
      </c>
      <c r="IF10" s="5">
        <f t="shared" si="20"/>
        <v>5043003</v>
      </c>
      <c r="IG10" s="26">
        <f t="shared" si="21"/>
        <v>0</v>
      </c>
      <c r="IH10" s="5">
        <f t="shared" si="22"/>
        <v>2494458</v>
      </c>
      <c r="II10" s="26">
        <f t="shared" si="23"/>
        <v>0</v>
      </c>
      <c r="IJ10" s="5">
        <f t="shared" si="24"/>
        <v>3816210</v>
      </c>
      <c r="IK10" s="26">
        <f t="shared" si="25"/>
        <v>0</v>
      </c>
      <c r="IL10" s="5">
        <f t="shared" si="26"/>
        <v>6203145</v>
      </c>
      <c r="IM10" s="26">
        <f t="shared" si="27"/>
        <v>0</v>
      </c>
      <c r="IN10" s="5">
        <f t="shared" si="28"/>
        <v>0</v>
      </c>
      <c r="IO10" s="26">
        <f t="shared" si="29"/>
        <v>0</v>
      </c>
      <c r="IP10" s="5">
        <f t="shared" si="30"/>
        <v>24190393</v>
      </c>
      <c r="IQ10" s="26">
        <f t="shared" si="31"/>
        <v>0</v>
      </c>
      <c r="IR10" s="5">
        <f t="shared" si="32"/>
        <v>592602</v>
      </c>
      <c r="IS10" s="26">
        <f t="shared" si="33"/>
        <v>0</v>
      </c>
      <c r="IT10" s="5">
        <f t="shared" si="34"/>
        <v>0</v>
      </c>
      <c r="IU10" s="26">
        <f t="shared" si="35"/>
        <v>0</v>
      </c>
      <c r="IV10" s="5">
        <f t="shared" si="36"/>
        <v>852477</v>
      </c>
      <c r="IW10" s="26">
        <f t="shared" si="37"/>
        <v>0</v>
      </c>
      <c r="IX10" s="5">
        <f t="shared" si="38"/>
        <v>113409</v>
      </c>
      <c r="IY10" s="26">
        <f t="shared" si="39"/>
        <v>0</v>
      </c>
      <c r="IZ10" s="5">
        <f t="shared" si="40"/>
        <v>6673353</v>
      </c>
      <c r="JA10" s="26">
        <f t="shared" si="41"/>
        <v>0</v>
      </c>
      <c r="JB10" s="5">
        <f t="shared" si="42"/>
        <v>100497784</v>
      </c>
      <c r="JC10" s="26">
        <f t="shared" si="43"/>
        <v>0</v>
      </c>
      <c r="JD10" s="5">
        <f t="shared" si="44"/>
        <v>0</v>
      </c>
      <c r="JE10" s="26">
        <f t="shared" si="45"/>
        <v>0</v>
      </c>
      <c r="JF10" s="5">
        <f t="shared" si="46"/>
        <v>100497784</v>
      </c>
      <c r="JG10" s="26">
        <f t="shared" si="47"/>
        <v>0</v>
      </c>
      <c r="JI10" s="5" t="e">
        <f t="shared" si="48"/>
        <v>#REF!</v>
      </c>
      <c r="JK10" s="4" t="e">
        <f t="shared" si="49"/>
        <v>#REF!</v>
      </c>
    </row>
    <row r="11" spans="1:271">
      <c r="A11" s="149" t="s">
        <v>202</v>
      </c>
      <c r="B11" s="25" t="s">
        <v>318</v>
      </c>
      <c r="C11" s="97">
        <v>150136</v>
      </c>
      <c r="D11" s="97">
        <v>2011</v>
      </c>
      <c r="E11" s="98">
        <v>1</v>
      </c>
      <c r="F11" s="98">
        <v>9</v>
      </c>
      <c r="G11" s="99">
        <v>7234</v>
      </c>
      <c r="H11" s="99">
        <v>8982</v>
      </c>
      <c r="I11" s="100">
        <v>418772950</v>
      </c>
      <c r="J11" s="100"/>
      <c r="K11" s="100">
        <v>0</v>
      </c>
      <c r="L11" s="100"/>
      <c r="M11" s="100">
        <v>11275000</v>
      </c>
      <c r="N11" s="100"/>
      <c r="O11" s="100">
        <v>0</v>
      </c>
      <c r="P11" s="100"/>
      <c r="Q11" s="100">
        <v>191465000</v>
      </c>
      <c r="R11" s="100"/>
      <c r="S11" s="100">
        <v>390305304</v>
      </c>
      <c r="T11" s="100"/>
      <c r="U11" s="100">
        <v>17172</v>
      </c>
      <c r="V11" s="100"/>
      <c r="W11" s="100">
        <v>30624</v>
      </c>
      <c r="X11" s="100"/>
      <c r="Y11" s="100">
        <v>20440</v>
      </c>
      <c r="Z11" s="100"/>
      <c r="AA11" s="100">
        <v>34310</v>
      </c>
      <c r="AB11" s="100"/>
      <c r="AC11" s="122">
        <v>7</v>
      </c>
      <c r="AD11" s="122">
        <v>12</v>
      </c>
      <c r="AE11" s="122">
        <v>0</v>
      </c>
      <c r="AF11" s="26">
        <v>3095467</v>
      </c>
      <c r="AG11" s="26">
        <v>2914364</v>
      </c>
      <c r="AH11" s="26">
        <v>131472</v>
      </c>
      <c r="AI11" s="26">
        <v>88413</v>
      </c>
      <c r="AJ11" s="26">
        <v>134491.71</v>
      </c>
      <c r="AK11" s="36">
        <v>7</v>
      </c>
      <c r="AL11" s="26">
        <v>134491.71</v>
      </c>
      <c r="AM11" s="36">
        <v>7</v>
      </c>
      <c r="AN11" s="26">
        <v>93348.800000000003</v>
      </c>
      <c r="AO11" s="36">
        <v>10</v>
      </c>
      <c r="AP11" s="26">
        <v>93348.800000000003</v>
      </c>
      <c r="AQ11" s="36">
        <v>10</v>
      </c>
      <c r="AR11" s="26">
        <v>84819.62</v>
      </c>
      <c r="AS11" s="36">
        <v>18</v>
      </c>
      <c r="AT11" s="26">
        <v>68224.479999999996</v>
      </c>
      <c r="AU11" s="36">
        <v>23</v>
      </c>
      <c r="AV11" s="26">
        <v>53774.64</v>
      </c>
      <c r="AW11" s="36">
        <v>11.75</v>
      </c>
      <c r="AX11" s="26">
        <v>37167.760000000002</v>
      </c>
      <c r="AY11" s="36">
        <v>17</v>
      </c>
      <c r="AZ11" s="54">
        <v>374003</v>
      </c>
      <c r="BA11" s="54">
        <v>1125000</v>
      </c>
      <c r="BB11" s="54">
        <v>52598</v>
      </c>
      <c r="BC11" s="54">
        <v>54071</v>
      </c>
      <c r="BD11" s="54">
        <v>0</v>
      </c>
      <c r="BE11" s="54">
        <v>13266</v>
      </c>
      <c r="BF11" s="54">
        <v>1618938</v>
      </c>
      <c r="BG11" s="54">
        <v>2204451</v>
      </c>
      <c r="BH11" s="54">
        <v>331862</v>
      </c>
      <c r="BI11" s="54">
        <v>411878</v>
      </c>
      <c r="BJ11" s="54">
        <v>3061640</v>
      </c>
      <c r="BK11" s="54">
        <v>26735</v>
      </c>
      <c r="BL11" s="54">
        <v>6036566</v>
      </c>
      <c r="BM11" s="54">
        <v>575000</v>
      </c>
      <c r="BN11" s="54">
        <v>73100</v>
      </c>
      <c r="BO11" s="54">
        <v>600</v>
      </c>
      <c r="BP11" s="54">
        <v>4308</v>
      </c>
      <c r="BQ11" s="54">
        <v>0</v>
      </c>
      <c r="BR11" s="54">
        <v>653008</v>
      </c>
      <c r="BS11" s="54">
        <v>1350061</v>
      </c>
      <c r="BT11" s="54">
        <v>554953</v>
      </c>
      <c r="BU11" s="54">
        <v>465358</v>
      </c>
      <c r="BV11" s="54">
        <v>1705573</v>
      </c>
      <c r="BW11" s="54">
        <v>0</v>
      </c>
      <c r="BX11" s="54">
        <v>4075945</v>
      </c>
      <c r="BY11" s="54">
        <v>0</v>
      </c>
      <c r="BZ11" s="54">
        <v>0</v>
      </c>
      <c r="CA11" s="54">
        <v>0</v>
      </c>
      <c r="CB11" s="54">
        <v>0</v>
      </c>
      <c r="CC11" s="54">
        <v>0</v>
      </c>
      <c r="CD11" s="54">
        <v>0</v>
      </c>
      <c r="CE11" s="54">
        <v>154014</v>
      </c>
      <c r="CF11" s="54">
        <v>17303</v>
      </c>
      <c r="CG11" s="54">
        <v>17303</v>
      </c>
      <c r="CH11" s="54">
        <v>0</v>
      </c>
      <c r="CI11" s="54">
        <v>2841116</v>
      </c>
      <c r="CJ11" s="54">
        <v>3029736</v>
      </c>
      <c r="CK11" s="54">
        <v>0</v>
      </c>
      <c r="CL11" s="54">
        <v>0</v>
      </c>
      <c r="CM11" s="54">
        <v>0</v>
      </c>
      <c r="CN11" s="54">
        <v>0</v>
      </c>
      <c r="CO11" s="54">
        <v>0</v>
      </c>
      <c r="CP11" s="54">
        <v>0</v>
      </c>
      <c r="CQ11" s="54">
        <v>350000</v>
      </c>
      <c r="CR11" s="54">
        <v>0</v>
      </c>
      <c r="CS11" s="54">
        <v>0</v>
      </c>
      <c r="CT11" s="54">
        <v>0</v>
      </c>
      <c r="CU11" s="54">
        <v>0</v>
      </c>
      <c r="CV11" s="54">
        <v>350000</v>
      </c>
      <c r="CW11" s="54">
        <v>84268</v>
      </c>
      <c r="CX11" s="54">
        <v>31571</v>
      </c>
      <c r="CY11" s="54">
        <v>41104</v>
      </c>
      <c r="CZ11" s="54">
        <v>62942</v>
      </c>
      <c r="DA11" s="54">
        <v>0</v>
      </c>
      <c r="DB11" s="54">
        <v>219885</v>
      </c>
      <c r="DC11" s="54">
        <v>299770</v>
      </c>
      <c r="DD11" s="54">
        <v>169387</v>
      </c>
      <c r="DE11" s="54">
        <v>122732</v>
      </c>
      <c r="DF11" s="54">
        <v>666469</v>
      </c>
      <c r="DG11" s="54">
        <v>0</v>
      </c>
      <c r="DH11" s="54">
        <v>1258358</v>
      </c>
      <c r="DI11" s="54">
        <v>202694</v>
      </c>
      <c r="DJ11" s="54">
        <v>24462</v>
      </c>
      <c r="DK11" s="54">
        <v>7040</v>
      </c>
      <c r="DL11" s="54">
        <v>194018</v>
      </c>
      <c r="DM11" s="54">
        <v>98622</v>
      </c>
      <c r="DN11" s="54">
        <v>526836</v>
      </c>
      <c r="DO11" s="54">
        <v>69792</v>
      </c>
      <c r="DP11" s="54">
        <v>61024</v>
      </c>
      <c r="DQ11" s="54">
        <v>47275</v>
      </c>
      <c r="DR11" s="54">
        <v>66730</v>
      </c>
      <c r="DS11" s="54">
        <v>80162</v>
      </c>
      <c r="DT11" s="54">
        <v>324983</v>
      </c>
      <c r="DU11" s="54">
        <v>19382</v>
      </c>
      <c r="DV11" s="54">
        <v>6695</v>
      </c>
      <c r="DW11" s="54">
        <v>32000</v>
      </c>
      <c r="DX11" s="54">
        <v>10660</v>
      </c>
      <c r="DY11" s="54">
        <v>58398</v>
      </c>
      <c r="DZ11" s="54">
        <v>127135</v>
      </c>
      <c r="EA11" s="54">
        <v>11384</v>
      </c>
      <c r="EB11" s="54">
        <v>1977</v>
      </c>
      <c r="EC11" s="54">
        <v>0</v>
      </c>
      <c r="ED11" s="54">
        <v>90743</v>
      </c>
      <c r="EE11" s="54">
        <v>0</v>
      </c>
      <c r="EF11" s="54">
        <v>104104</v>
      </c>
      <c r="EG11" s="54">
        <v>47607</v>
      </c>
      <c r="EH11" s="54">
        <v>1449</v>
      </c>
      <c r="EI11" s="54">
        <v>3274</v>
      </c>
      <c r="EJ11" s="54">
        <v>58087</v>
      </c>
      <c r="EK11" s="54">
        <v>34319</v>
      </c>
      <c r="EL11" s="54">
        <v>144736</v>
      </c>
      <c r="EM11" s="54">
        <v>0</v>
      </c>
      <c r="EN11" s="54">
        <v>0</v>
      </c>
      <c r="EO11" s="54">
        <v>0</v>
      </c>
      <c r="EP11" s="54">
        <v>0</v>
      </c>
      <c r="EQ11" s="54">
        <v>75154</v>
      </c>
      <c r="ER11" s="54">
        <v>75154</v>
      </c>
      <c r="ES11" s="54">
        <v>0</v>
      </c>
      <c r="ET11" s="54">
        <v>0</v>
      </c>
      <c r="EU11" s="54">
        <v>0</v>
      </c>
      <c r="EV11" s="54">
        <v>0</v>
      </c>
      <c r="EW11" s="54">
        <v>1402852</v>
      </c>
      <c r="EX11" s="54">
        <v>1402852</v>
      </c>
      <c r="EY11" s="54">
        <v>27817</v>
      </c>
      <c r="EZ11" s="54">
        <v>12827</v>
      </c>
      <c r="FA11" s="54">
        <v>6169</v>
      </c>
      <c r="FB11" s="54">
        <v>130339</v>
      </c>
      <c r="FC11" s="54">
        <v>0</v>
      </c>
      <c r="FD11" s="54">
        <v>177152</v>
      </c>
      <c r="FE11" s="54">
        <v>900</v>
      </c>
      <c r="FF11" s="54">
        <v>850</v>
      </c>
      <c r="FG11" s="54">
        <v>510</v>
      </c>
      <c r="FH11" s="54">
        <v>5282</v>
      </c>
      <c r="FI11" s="54">
        <v>115338</v>
      </c>
      <c r="FJ11" s="54">
        <v>122880</v>
      </c>
      <c r="FK11" s="54">
        <v>92230</v>
      </c>
      <c r="FL11" s="54">
        <v>9650</v>
      </c>
      <c r="FM11" s="54">
        <v>18950</v>
      </c>
      <c r="FN11" s="54">
        <v>60244</v>
      </c>
      <c r="FO11" s="54">
        <v>724514</v>
      </c>
      <c r="FP11" s="54">
        <v>905588</v>
      </c>
      <c r="FQ11" s="54">
        <v>5489370</v>
      </c>
      <c r="FR11" s="54">
        <v>1297110</v>
      </c>
      <c r="FS11" s="54">
        <v>1145393</v>
      </c>
      <c r="FT11" s="54">
        <v>6117035</v>
      </c>
      <c r="FU11" s="54">
        <v>5457210</v>
      </c>
      <c r="FV11" s="54">
        <v>19506118</v>
      </c>
      <c r="FW11" s="54">
        <v>0</v>
      </c>
      <c r="FX11" s="54">
        <v>0</v>
      </c>
      <c r="FY11" s="54">
        <v>0</v>
      </c>
      <c r="FZ11" s="54">
        <v>0</v>
      </c>
      <c r="GA11" s="54">
        <v>0</v>
      </c>
      <c r="GB11" s="54">
        <v>0</v>
      </c>
      <c r="GC11" s="61">
        <v>5489370</v>
      </c>
      <c r="GD11" s="61">
        <v>1297110</v>
      </c>
      <c r="GE11" s="61">
        <v>1145393</v>
      </c>
      <c r="GF11" s="61">
        <v>6117035</v>
      </c>
      <c r="GG11" s="61">
        <v>5457210</v>
      </c>
      <c r="GH11" s="61">
        <v>19506118</v>
      </c>
      <c r="GJ11" s="5">
        <f>SUM(AZ11:AZ11)</f>
        <v>374003</v>
      </c>
      <c r="GK11" s="26" t="e">
        <f>#REF!-GJ11</f>
        <v>#REF!</v>
      </c>
      <c r="GL11" s="5" t="e">
        <f>SUM(#REF!)</f>
        <v>#REF!</v>
      </c>
      <c r="GM11" s="26" t="e">
        <f>#REF!-GL11</f>
        <v>#REF!</v>
      </c>
      <c r="GN11" s="5">
        <f>SUM(BA11:BA11)</f>
        <v>1125000</v>
      </c>
      <c r="GO11" s="26" t="e">
        <f>#REF!-GN11</f>
        <v>#REF!</v>
      </c>
      <c r="GP11" s="5">
        <f>SUM(BB11:BB11)</f>
        <v>52598</v>
      </c>
      <c r="GQ11" s="26" t="e">
        <f>#REF!-GP11</f>
        <v>#REF!</v>
      </c>
      <c r="GR11" s="5" t="e">
        <f>SUM(#REF!)</f>
        <v>#REF!</v>
      </c>
      <c r="GS11" s="26" t="e">
        <f>#REF!-GR11</f>
        <v>#REF!</v>
      </c>
      <c r="GT11" s="5" t="e">
        <f>SUM(#REF!)</f>
        <v>#REF!</v>
      </c>
      <c r="GU11" s="26" t="e">
        <f>#REF!-GT11</f>
        <v>#REF!</v>
      </c>
      <c r="GV11" s="5" t="e">
        <f>SUM(#REF!)</f>
        <v>#REF!</v>
      </c>
      <c r="GW11" s="26" t="e">
        <f>#REF!-GV11</f>
        <v>#REF!</v>
      </c>
      <c r="GX11" s="5" t="e">
        <f>SUM(#REF!)</f>
        <v>#REF!</v>
      </c>
      <c r="GY11" s="26" t="e">
        <f>#REF!-GX11</f>
        <v>#REF!</v>
      </c>
      <c r="GZ11" s="5" t="e">
        <f>SUM(#REF!)</f>
        <v>#REF!</v>
      </c>
      <c r="HA11" s="26" t="e">
        <f>#REF!-GZ11</f>
        <v>#REF!</v>
      </c>
      <c r="HB11" s="5" t="e">
        <f>SUM(#REF!)</f>
        <v>#REF!</v>
      </c>
      <c r="HC11" s="26" t="e">
        <f>#REF!-HB11</f>
        <v>#REF!</v>
      </c>
      <c r="HD11" s="5">
        <f t="shared" si="0"/>
        <v>54071</v>
      </c>
      <c r="HE11" s="26" t="e">
        <f>#REF!-HD11</f>
        <v>#REF!</v>
      </c>
      <c r="HF11" s="5">
        <f t="shared" si="1"/>
        <v>0</v>
      </c>
      <c r="HG11" s="26" t="e">
        <f>#REF!-HF11</f>
        <v>#REF!</v>
      </c>
      <c r="HH11" s="5">
        <f t="shared" si="2"/>
        <v>13266</v>
      </c>
      <c r="HI11" s="26" t="e">
        <f>#REF!-HH11</f>
        <v>#REF!</v>
      </c>
      <c r="HJ11" s="5" t="e">
        <f>SUM(#REF!)</f>
        <v>#REF!</v>
      </c>
      <c r="HK11" s="26" t="e">
        <f>#REF!-HJ11</f>
        <v>#REF!</v>
      </c>
      <c r="HL11" s="5" t="e">
        <f>SUM(#REF!)</f>
        <v>#REF!</v>
      </c>
      <c r="HM11" s="26" t="e">
        <f>#REF!-HL11</f>
        <v>#REF!</v>
      </c>
      <c r="HN11" s="5">
        <f t="shared" si="3"/>
        <v>1618938</v>
      </c>
      <c r="HO11" s="26" t="e">
        <f>#REF!-HN11</f>
        <v>#REF!</v>
      </c>
      <c r="HP11" s="5">
        <f t="shared" si="4"/>
        <v>6036566</v>
      </c>
      <c r="HQ11" s="26">
        <f t="shared" si="5"/>
        <v>0</v>
      </c>
      <c r="HR11" s="5">
        <f t="shared" si="6"/>
        <v>653008</v>
      </c>
      <c r="HS11" s="26">
        <f t="shared" si="7"/>
        <v>0</v>
      </c>
      <c r="HT11" s="5">
        <f t="shared" si="8"/>
        <v>4075945</v>
      </c>
      <c r="HU11" s="26">
        <f t="shared" si="9"/>
        <v>0</v>
      </c>
      <c r="HV11" s="5">
        <f t="shared" si="10"/>
        <v>0</v>
      </c>
      <c r="HW11" s="26">
        <f t="shared" si="11"/>
        <v>0</v>
      </c>
      <c r="HX11" s="5">
        <f t="shared" si="12"/>
        <v>3029736</v>
      </c>
      <c r="HY11" s="26">
        <f t="shared" si="13"/>
        <v>0</v>
      </c>
      <c r="HZ11" s="5">
        <f t="shared" si="14"/>
        <v>0</v>
      </c>
      <c r="IA11" s="26">
        <f t="shared" si="15"/>
        <v>0</v>
      </c>
      <c r="IB11" s="5">
        <f t="shared" si="16"/>
        <v>350000</v>
      </c>
      <c r="IC11" s="26">
        <f t="shared" si="17"/>
        <v>0</v>
      </c>
      <c r="ID11" s="5">
        <f t="shared" si="18"/>
        <v>219885</v>
      </c>
      <c r="IE11" s="26">
        <f t="shared" si="19"/>
        <v>0</v>
      </c>
      <c r="IF11" s="5">
        <f t="shared" si="20"/>
        <v>1258358</v>
      </c>
      <c r="IG11" s="26">
        <f t="shared" si="21"/>
        <v>0</v>
      </c>
      <c r="IH11" s="5">
        <f t="shared" si="22"/>
        <v>526836</v>
      </c>
      <c r="II11" s="26">
        <f t="shared" si="23"/>
        <v>0</v>
      </c>
      <c r="IJ11" s="5">
        <f t="shared" si="24"/>
        <v>324983</v>
      </c>
      <c r="IK11" s="26">
        <f t="shared" si="25"/>
        <v>0</v>
      </c>
      <c r="IL11" s="5">
        <f t="shared" si="26"/>
        <v>127135</v>
      </c>
      <c r="IM11" s="26">
        <f t="shared" si="27"/>
        <v>0</v>
      </c>
      <c r="IN11" s="5">
        <f t="shared" si="28"/>
        <v>104104</v>
      </c>
      <c r="IO11" s="26">
        <f t="shared" si="29"/>
        <v>0</v>
      </c>
      <c r="IP11" s="5">
        <f t="shared" si="30"/>
        <v>144736</v>
      </c>
      <c r="IQ11" s="26">
        <f t="shared" si="31"/>
        <v>0</v>
      </c>
      <c r="IR11" s="5">
        <f t="shared" si="32"/>
        <v>75154</v>
      </c>
      <c r="IS11" s="26">
        <f t="shared" si="33"/>
        <v>0</v>
      </c>
      <c r="IT11" s="5">
        <f t="shared" si="34"/>
        <v>1402852</v>
      </c>
      <c r="IU11" s="26">
        <f t="shared" si="35"/>
        <v>0</v>
      </c>
      <c r="IV11" s="5">
        <f t="shared" si="36"/>
        <v>177152</v>
      </c>
      <c r="IW11" s="26">
        <f t="shared" si="37"/>
        <v>0</v>
      </c>
      <c r="IX11" s="5">
        <f t="shared" si="38"/>
        <v>122880</v>
      </c>
      <c r="IY11" s="26">
        <f t="shared" si="39"/>
        <v>0</v>
      </c>
      <c r="IZ11" s="5">
        <f t="shared" si="40"/>
        <v>905588</v>
      </c>
      <c r="JA11" s="26">
        <f t="shared" si="41"/>
        <v>0</v>
      </c>
      <c r="JB11" s="5">
        <f t="shared" si="42"/>
        <v>19506118</v>
      </c>
      <c r="JC11" s="26">
        <f t="shared" si="43"/>
        <v>0</v>
      </c>
      <c r="JD11" s="5">
        <f t="shared" si="44"/>
        <v>0</v>
      </c>
      <c r="JE11" s="26">
        <f t="shared" si="45"/>
        <v>0</v>
      </c>
      <c r="JF11" s="5">
        <f t="shared" si="46"/>
        <v>19506118</v>
      </c>
      <c r="JG11" s="26">
        <f t="shared" si="47"/>
        <v>0</v>
      </c>
      <c r="JI11" s="5" t="e">
        <f t="shared" si="48"/>
        <v>#REF!</v>
      </c>
      <c r="JK11" s="4" t="e">
        <f t="shared" si="49"/>
        <v>#REF!</v>
      </c>
    </row>
    <row r="12" spans="1:271">
      <c r="A12" s="147" t="s">
        <v>203</v>
      </c>
      <c r="B12" s="25" t="s">
        <v>392</v>
      </c>
      <c r="C12" s="101">
        <v>142115</v>
      </c>
      <c r="D12" s="97">
        <v>2011</v>
      </c>
      <c r="E12" s="98">
        <v>1</v>
      </c>
      <c r="F12" s="99">
        <v>10</v>
      </c>
      <c r="G12" s="99">
        <v>5910</v>
      </c>
      <c r="H12" s="99">
        <v>6764</v>
      </c>
      <c r="I12" s="100">
        <v>281846315</v>
      </c>
      <c r="J12" s="100"/>
      <c r="K12" s="100">
        <v>3201990</v>
      </c>
      <c r="L12" s="100"/>
      <c r="M12" s="100">
        <v>16764424</v>
      </c>
      <c r="N12" s="100"/>
      <c r="O12" s="100">
        <v>38603004</v>
      </c>
      <c r="P12" s="100"/>
      <c r="Q12" s="100">
        <v>230846701</v>
      </c>
      <c r="R12" s="100"/>
      <c r="S12" s="100">
        <v>222877000</v>
      </c>
      <c r="T12" s="100"/>
      <c r="U12" s="100">
        <v>14274</v>
      </c>
      <c r="V12" s="100"/>
      <c r="W12" s="100">
        <v>23730</v>
      </c>
      <c r="X12" s="100"/>
      <c r="Y12" s="100">
        <v>17635</v>
      </c>
      <c r="Z12" s="100"/>
      <c r="AA12" s="100">
        <v>27387</v>
      </c>
      <c r="AB12" s="100"/>
      <c r="AC12" s="122">
        <v>8</v>
      </c>
      <c r="AD12" s="122">
        <v>11</v>
      </c>
      <c r="AE12" s="122">
        <v>0</v>
      </c>
      <c r="AF12" s="26">
        <v>3025068</v>
      </c>
      <c r="AG12" s="26">
        <v>2423170</v>
      </c>
      <c r="AH12" s="26">
        <v>223629</v>
      </c>
      <c r="AI12" s="26">
        <v>159698</v>
      </c>
      <c r="AJ12" s="26">
        <v>444129.07692307694</v>
      </c>
      <c r="AK12" s="36">
        <v>6.5</v>
      </c>
      <c r="AL12" s="26">
        <v>481139.83333333331</v>
      </c>
      <c r="AM12" s="36">
        <v>6</v>
      </c>
      <c r="AN12" s="26">
        <v>93031.68421052632</v>
      </c>
      <c r="AO12" s="36">
        <v>9.5</v>
      </c>
      <c r="AP12" s="26">
        <v>88380.1</v>
      </c>
      <c r="AQ12" s="36">
        <v>10</v>
      </c>
      <c r="AR12" s="26">
        <v>195015.35294117648</v>
      </c>
      <c r="AS12" s="36">
        <v>17</v>
      </c>
      <c r="AT12" s="26">
        <v>174487.42105263157</v>
      </c>
      <c r="AU12" s="36">
        <v>19</v>
      </c>
      <c r="AV12" s="26">
        <v>68057.266666666663</v>
      </c>
      <c r="AW12" s="36">
        <v>15</v>
      </c>
      <c r="AX12" s="26">
        <v>60050.529411764706</v>
      </c>
      <c r="AY12" s="36">
        <v>17</v>
      </c>
      <c r="AZ12" s="54">
        <v>7009545</v>
      </c>
      <c r="BA12" s="54">
        <v>1450000</v>
      </c>
      <c r="BB12" s="54">
        <v>47575</v>
      </c>
      <c r="BC12" s="54">
        <v>870188</v>
      </c>
      <c r="BD12" s="54">
        <v>3324954</v>
      </c>
      <c r="BE12" s="54">
        <v>410969</v>
      </c>
      <c r="BF12" s="54">
        <v>14326387</v>
      </c>
      <c r="BG12" s="54">
        <v>1996666</v>
      </c>
      <c r="BH12" s="54">
        <v>301249</v>
      </c>
      <c r="BI12" s="54">
        <v>326838</v>
      </c>
      <c r="BJ12" s="54">
        <v>2823485</v>
      </c>
      <c r="BK12" s="54">
        <v>400766</v>
      </c>
      <c r="BL12" s="54">
        <v>5849004</v>
      </c>
      <c r="BM12" s="54">
        <v>400000</v>
      </c>
      <c r="BN12" s="54">
        <v>170000</v>
      </c>
      <c r="BO12" s="54">
        <v>27500</v>
      </c>
      <c r="BP12" s="54">
        <v>0</v>
      </c>
      <c r="BQ12" s="54">
        <v>0</v>
      </c>
      <c r="BR12" s="54">
        <v>597500</v>
      </c>
      <c r="BS12" s="54">
        <v>3939019</v>
      </c>
      <c r="BT12" s="54">
        <v>1164944</v>
      </c>
      <c r="BU12" s="54">
        <v>457500</v>
      </c>
      <c r="BV12" s="54">
        <v>1825592</v>
      </c>
      <c r="BW12" s="54">
        <v>719705</v>
      </c>
      <c r="BX12" s="54">
        <v>8106760</v>
      </c>
      <c r="BY12" s="54">
        <v>0</v>
      </c>
      <c r="BZ12" s="54">
        <v>0</v>
      </c>
      <c r="CA12" s="54">
        <v>0</v>
      </c>
      <c r="CB12" s="54">
        <v>0</v>
      </c>
      <c r="CC12" s="54">
        <v>0</v>
      </c>
      <c r="CD12" s="54">
        <v>0</v>
      </c>
      <c r="CE12" s="54">
        <v>0</v>
      </c>
      <c r="CF12" s="54">
        <v>0</v>
      </c>
      <c r="CG12" s="54">
        <v>0</v>
      </c>
      <c r="CH12" s="54">
        <v>0</v>
      </c>
      <c r="CI12" s="54">
        <v>4786700</v>
      </c>
      <c r="CJ12" s="54">
        <v>4786700</v>
      </c>
      <c r="CK12" s="54">
        <v>0</v>
      </c>
      <c r="CL12" s="54">
        <v>0</v>
      </c>
      <c r="CM12" s="54">
        <v>0</v>
      </c>
      <c r="CN12" s="54">
        <v>0</v>
      </c>
      <c r="CO12" s="54">
        <v>0</v>
      </c>
      <c r="CP12" s="54">
        <v>0</v>
      </c>
      <c r="CQ12" s="54">
        <v>0</v>
      </c>
      <c r="CR12" s="54">
        <v>0</v>
      </c>
      <c r="CS12" s="54">
        <v>0</v>
      </c>
      <c r="CT12" s="54">
        <v>0</v>
      </c>
      <c r="CU12" s="54">
        <v>0</v>
      </c>
      <c r="CV12" s="54">
        <v>0</v>
      </c>
      <c r="CW12" s="54">
        <v>129837</v>
      </c>
      <c r="CX12" s="54">
        <v>79361</v>
      </c>
      <c r="CY12" s="54">
        <v>62937</v>
      </c>
      <c r="CZ12" s="54">
        <v>111192</v>
      </c>
      <c r="DA12" s="54">
        <v>0</v>
      </c>
      <c r="DB12" s="54">
        <v>383327</v>
      </c>
      <c r="DC12" s="54">
        <v>589773</v>
      </c>
      <c r="DD12" s="54">
        <v>220302</v>
      </c>
      <c r="DE12" s="54">
        <v>149579</v>
      </c>
      <c r="DF12" s="54">
        <v>1101786</v>
      </c>
      <c r="DG12" s="54">
        <v>0</v>
      </c>
      <c r="DH12" s="54">
        <v>2061440</v>
      </c>
      <c r="DI12" s="54">
        <v>365832</v>
      </c>
      <c r="DJ12" s="54">
        <v>48018</v>
      </c>
      <c r="DK12" s="54">
        <v>46928</v>
      </c>
      <c r="DL12" s="54">
        <v>360628</v>
      </c>
      <c r="DM12" s="54">
        <v>367361</v>
      </c>
      <c r="DN12" s="54">
        <v>1188767</v>
      </c>
      <c r="DO12" s="54">
        <v>0</v>
      </c>
      <c r="DP12" s="54">
        <v>0</v>
      </c>
      <c r="DQ12" s="54">
        <v>0</v>
      </c>
      <c r="DR12" s="54">
        <v>0</v>
      </c>
      <c r="DS12" s="54">
        <v>1977157</v>
      </c>
      <c r="DT12" s="54">
        <v>1977157</v>
      </c>
      <c r="DU12" s="54">
        <v>0</v>
      </c>
      <c r="DV12" s="54">
        <v>0</v>
      </c>
      <c r="DW12" s="54">
        <v>0</v>
      </c>
      <c r="DX12" s="54">
        <v>0</v>
      </c>
      <c r="DY12" s="54">
        <v>389355</v>
      </c>
      <c r="DZ12" s="54">
        <v>389355</v>
      </c>
      <c r="EA12" s="54">
        <v>180456</v>
      </c>
      <c r="EB12" s="54">
        <v>20258</v>
      </c>
      <c r="EC12" s="54">
        <v>2965</v>
      </c>
      <c r="ED12" s="54">
        <v>313820</v>
      </c>
      <c r="EE12" s="54">
        <v>0</v>
      </c>
      <c r="EF12" s="54">
        <v>517499</v>
      </c>
      <c r="EG12" s="54">
        <v>7170886</v>
      </c>
      <c r="EH12" s="54">
        <v>538268</v>
      </c>
      <c r="EI12" s="54">
        <v>10048</v>
      </c>
      <c r="EJ12" s="54">
        <v>71787</v>
      </c>
      <c r="EK12" s="54">
        <v>0</v>
      </c>
      <c r="EL12" s="54">
        <v>7790989</v>
      </c>
      <c r="EM12" s="54">
        <v>0</v>
      </c>
      <c r="EN12" s="54">
        <v>0</v>
      </c>
      <c r="EO12" s="54">
        <v>0</v>
      </c>
      <c r="EP12" s="54">
        <v>0</v>
      </c>
      <c r="EQ12" s="54">
        <v>118297</v>
      </c>
      <c r="ER12" s="54">
        <v>118297</v>
      </c>
      <c r="ES12" s="54">
        <v>0</v>
      </c>
      <c r="ET12" s="54">
        <v>0</v>
      </c>
      <c r="EU12" s="54">
        <v>0</v>
      </c>
      <c r="EV12" s="54">
        <v>0</v>
      </c>
      <c r="EW12" s="54">
        <v>1822713</v>
      </c>
      <c r="EX12" s="54">
        <v>1822713</v>
      </c>
      <c r="EY12" s="54">
        <v>0</v>
      </c>
      <c r="EZ12" s="54">
        <v>0</v>
      </c>
      <c r="FA12" s="54">
        <v>0</v>
      </c>
      <c r="FB12" s="54">
        <v>0</v>
      </c>
      <c r="FC12" s="54">
        <v>125596</v>
      </c>
      <c r="FD12" s="54">
        <v>125596</v>
      </c>
      <c r="FE12" s="54">
        <v>449</v>
      </c>
      <c r="FF12" s="54">
        <v>720</v>
      </c>
      <c r="FG12" s="54">
        <v>145</v>
      </c>
      <c r="FH12" s="54">
        <v>4714</v>
      </c>
      <c r="FI12" s="54">
        <v>473772</v>
      </c>
      <c r="FJ12" s="54">
        <v>479800</v>
      </c>
      <c r="FK12" s="54">
        <v>54755</v>
      </c>
      <c r="FL12" s="54">
        <v>96826</v>
      </c>
      <c r="FM12" s="54">
        <v>4531</v>
      </c>
      <c r="FN12" s="54">
        <v>10496</v>
      </c>
      <c r="FO12" s="54">
        <v>931769</v>
      </c>
      <c r="FP12" s="54">
        <v>1098377</v>
      </c>
      <c r="FQ12" s="54">
        <v>14827673</v>
      </c>
      <c r="FR12" s="54">
        <v>2639946</v>
      </c>
      <c r="FS12" s="54">
        <v>1088971</v>
      </c>
      <c r="FT12" s="54">
        <v>6623500</v>
      </c>
      <c r="FU12" s="54">
        <v>12113191</v>
      </c>
      <c r="FV12" s="54">
        <v>37293281</v>
      </c>
      <c r="FW12" s="54">
        <v>0</v>
      </c>
      <c r="FX12" s="54">
        <v>0</v>
      </c>
      <c r="FY12" s="54">
        <v>0</v>
      </c>
      <c r="FZ12" s="54">
        <v>0</v>
      </c>
      <c r="GA12" s="54">
        <v>0</v>
      </c>
      <c r="GB12" s="54">
        <v>0</v>
      </c>
      <c r="GC12" s="54">
        <v>14827673</v>
      </c>
      <c r="GD12" s="54">
        <v>2639946</v>
      </c>
      <c r="GE12" s="54">
        <v>1088971</v>
      </c>
      <c r="GF12" s="54">
        <v>6623500</v>
      </c>
      <c r="GG12" s="54">
        <v>12113191</v>
      </c>
      <c r="GH12" s="54">
        <v>37293281</v>
      </c>
      <c r="GJ12" s="5">
        <f>SUM(AZ12:AZ12)</f>
        <v>7009545</v>
      </c>
      <c r="GK12" s="26" t="e">
        <f>#REF!-GJ12</f>
        <v>#REF!</v>
      </c>
      <c r="GL12" s="5" t="e">
        <f>SUM(#REF!)</f>
        <v>#REF!</v>
      </c>
      <c r="GM12" s="26" t="e">
        <f>#REF!-GL12</f>
        <v>#REF!</v>
      </c>
      <c r="GN12" s="5">
        <f>SUM(BA12:BA12)</f>
        <v>1450000</v>
      </c>
      <c r="GO12" s="26" t="e">
        <f>#REF!-GN12</f>
        <v>#REF!</v>
      </c>
      <c r="GP12" s="5">
        <f>SUM(BB12:BB12)</f>
        <v>47575</v>
      </c>
      <c r="GQ12" s="26" t="e">
        <f>#REF!-GP12</f>
        <v>#REF!</v>
      </c>
      <c r="GR12" s="5" t="e">
        <f>SUM(#REF!)</f>
        <v>#REF!</v>
      </c>
      <c r="GS12" s="26" t="e">
        <f>#REF!-GR12</f>
        <v>#REF!</v>
      </c>
      <c r="GT12" s="5" t="e">
        <f>SUM(#REF!)</f>
        <v>#REF!</v>
      </c>
      <c r="GU12" s="26" t="e">
        <f>#REF!-GT12</f>
        <v>#REF!</v>
      </c>
      <c r="GV12" s="5" t="e">
        <f>SUM(#REF!)</f>
        <v>#REF!</v>
      </c>
      <c r="GW12" s="26" t="e">
        <f>#REF!-GV12</f>
        <v>#REF!</v>
      </c>
      <c r="GX12" s="5" t="e">
        <f>SUM(#REF!)</f>
        <v>#REF!</v>
      </c>
      <c r="GY12" s="26" t="e">
        <f>#REF!-GX12</f>
        <v>#REF!</v>
      </c>
      <c r="GZ12" s="5" t="e">
        <f>SUM(#REF!)</f>
        <v>#REF!</v>
      </c>
      <c r="HA12" s="26" t="e">
        <f>#REF!-GZ12</f>
        <v>#REF!</v>
      </c>
      <c r="HB12" s="5" t="e">
        <f>SUM(#REF!)</f>
        <v>#REF!</v>
      </c>
      <c r="HC12" s="26" t="e">
        <f>#REF!-HB12</f>
        <v>#REF!</v>
      </c>
      <c r="HD12" s="5">
        <f t="shared" si="0"/>
        <v>870188</v>
      </c>
      <c r="HE12" s="26" t="e">
        <f>#REF!-HD12</f>
        <v>#REF!</v>
      </c>
      <c r="HF12" s="5">
        <f t="shared" si="1"/>
        <v>3324954</v>
      </c>
      <c r="HG12" s="26" t="e">
        <f>#REF!-HF12</f>
        <v>#REF!</v>
      </c>
      <c r="HH12" s="5">
        <f t="shared" si="2"/>
        <v>410969</v>
      </c>
      <c r="HI12" s="26" t="e">
        <f>#REF!-HH12</f>
        <v>#REF!</v>
      </c>
      <c r="HJ12" s="5" t="e">
        <f>SUM(#REF!)</f>
        <v>#REF!</v>
      </c>
      <c r="HK12" s="26" t="e">
        <f>#REF!-HJ12</f>
        <v>#REF!</v>
      </c>
      <c r="HL12" s="5" t="e">
        <f>SUM(#REF!)</f>
        <v>#REF!</v>
      </c>
      <c r="HM12" s="26" t="e">
        <f>#REF!-HL12</f>
        <v>#REF!</v>
      </c>
      <c r="HN12" s="5">
        <f t="shared" si="3"/>
        <v>14326387</v>
      </c>
      <c r="HO12" s="26" t="e">
        <f>#REF!-HN12</f>
        <v>#REF!</v>
      </c>
      <c r="HP12" s="5">
        <f t="shared" si="4"/>
        <v>5849004</v>
      </c>
      <c r="HQ12" s="26">
        <f t="shared" si="5"/>
        <v>0</v>
      </c>
      <c r="HR12" s="5">
        <f t="shared" si="6"/>
        <v>597500</v>
      </c>
      <c r="HS12" s="26">
        <f t="shared" si="7"/>
        <v>0</v>
      </c>
      <c r="HT12" s="5">
        <f t="shared" si="8"/>
        <v>8106760</v>
      </c>
      <c r="HU12" s="26">
        <f t="shared" si="9"/>
        <v>0</v>
      </c>
      <c r="HV12" s="5">
        <f t="shared" si="10"/>
        <v>0</v>
      </c>
      <c r="HW12" s="26">
        <f t="shared" si="11"/>
        <v>0</v>
      </c>
      <c r="HX12" s="5">
        <f t="shared" si="12"/>
        <v>4786700</v>
      </c>
      <c r="HY12" s="26">
        <f t="shared" si="13"/>
        <v>0</v>
      </c>
      <c r="HZ12" s="5">
        <f t="shared" si="14"/>
        <v>0</v>
      </c>
      <c r="IA12" s="26">
        <f t="shared" si="15"/>
        <v>0</v>
      </c>
      <c r="IB12" s="5">
        <f t="shared" si="16"/>
        <v>0</v>
      </c>
      <c r="IC12" s="26">
        <f t="shared" si="17"/>
        <v>0</v>
      </c>
      <c r="ID12" s="5">
        <f t="shared" si="18"/>
        <v>383327</v>
      </c>
      <c r="IE12" s="26">
        <f t="shared" si="19"/>
        <v>0</v>
      </c>
      <c r="IF12" s="5">
        <f t="shared" si="20"/>
        <v>2061440</v>
      </c>
      <c r="IG12" s="26">
        <f t="shared" si="21"/>
        <v>0</v>
      </c>
      <c r="IH12" s="5">
        <f t="shared" si="22"/>
        <v>1188767</v>
      </c>
      <c r="II12" s="26">
        <f t="shared" si="23"/>
        <v>0</v>
      </c>
      <c r="IJ12" s="5">
        <f t="shared" si="24"/>
        <v>1977157</v>
      </c>
      <c r="IK12" s="26">
        <f t="shared" si="25"/>
        <v>0</v>
      </c>
      <c r="IL12" s="5">
        <f t="shared" si="26"/>
        <v>389355</v>
      </c>
      <c r="IM12" s="26">
        <f t="shared" si="27"/>
        <v>0</v>
      </c>
      <c r="IN12" s="5">
        <f t="shared" si="28"/>
        <v>517499</v>
      </c>
      <c r="IO12" s="26">
        <f t="shared" si="29"/>
        <v>0</v>
      </c>
      <c r="IP12" s="5">
        <f t="shared" si="30"/>
        <v>7790989</v>
      </c>
      <c r="IQ12" s="26">
        <f t="shared" si="31"/>
        <v>0</v>
      </c>
      <c r="IR12" s="5">
        <f t="shared" si="32"/>
        <v>118297</v>
      </c>
      <c r="IS12" s="26">
        <f t="shared" si="33"/>
        <v>0</v>
      </c>
      <c r="IT12" s="5">
        <f t="shared" si="34"/>
        <v>1822713</v>
      </c>
      <c r="IU12" s="26">
        <f t="shared" si="35"/>
        <v>0</v>
      </c>
      <c r="IV12" s="5">
        <f t="shared" si="36"/>
        <v>125596</v>
      </c>
      <c r="IW12" s="26">
        <f t="shared" si="37"/>
        <v>0</v>
      </c>
      <c r="IX12" s="5">
        <f t="shared" si="38"/>
        <v>479800</v>
      </c>
      <c r="IY12" s="26">
        <f t="shared" si="39"/>
        <v>0</v>
      </c>
      <c r="IZ12" s="5">
        <f t="shared" si="40"/>
        <v>1098377</v>
      </c>
      <c r="JA12" s="26">
        <f t="shared" si="41"/>
        <v>0</v>
      </c>
      <c r="JB12" s="5">
        <f t="shared" si="42"/>
        <v>37293281</v>
      </c>
      <c r="JC12" s="26">
        <f t="shared" si="43"/>
        <v>0</v>
      </c>
      <c r="JD12" s="5">
        <f t="shared" si="44"/>
        <v>0</v>
      </c>
      <c r="JE12" s="26">
        <f t="shared" si="45"/>
        <v>0</v>
      </c>
      <c r="JF12" s="5">
        <f t="shared" si="46"/>
        <v>37293281</v>
      </c>
      <c r="JG12" s="26">
        <f t="shared" si="47"/>
        <v>0</v>
      </c>
      <c r="JI12" s="5" t="e">
        <f t="shared" si="48"/>
        <v>#REF!</v>
      </c>
      <c r="JK12" s="4" t="e">
        <f t="shared" si="49"/>
        <v>#REF!</v>
      </c>
    </row>
    <row r="13" spans="1:271">
      <c r="A13" s="149" t="s">
        <v>204</v>
      </c>
      <c r="B13" s="25" t="s">
        <v>378</v>
      </c>
      <c r="C13" s="101">
        <v>220978</v>
      </c>
      <c r="D13" s="97">
        <v>2011</v>
      </c>
      <c r="E13" s="98">
        <v>1</v>
      </c>
      <c r="F13" s="98">
        <v>9</v>
      </c>
      <c r="G13" s="99">
        <v>6838</v>
      </c>
      <c r="H13" s="99">
        <v>7969</v>
      </c>
      <c r="I13" s="100">
        <v>344558281</v>
      </c>
      <c r="J13" s="100"/>
      <c r="K13" s="100">
        <v>140700</v>
      </c>
      <c r="L13" s="100"/>
      <c r="M13" s="100">
        <v>8760000</v>
      </c>
      <c r="N13" s="100"/>
      <c r="O13" s="100">
        <v>1389150</v>
      </c>
      <c r="P13" s="100"/>
      <c r="Q13" s="100">
        <v>132505000</v>
      </c>
      <c r="R13" s="100"/>
      <c r="S13" s="104">
        <v>227632353</v>
      </c>
      <c r="T13" s="104"/>
      <c r="U13" s="104">
        <v>20532</v>
      </c>
      <c r="V13" s="104"/>
      <c r="W13" s="104">
        <v>27820</v>
      </c>
      <c r="X13" s="104"/>
      <c r="Y13" s="104">
        <v>24070</v>
      </c>
      <c r="Z13" s="104" t="s">
        <v>390</v>
      </c>
      <c r="AA13" s="104">
        <v>31378</v>
      </c>
      <c r="AB13" s="100"/>
      <c r="AC13" s="121">
        <v>7</v>
      </c>
      <c r="AD13" s="121">
        <v>9</v>
      </c>
      <c r="AE13" s="121">
        <v>0</v>
      </c>
      <c r="AF13" s="26">
        <v>3415160</v>
      </c>
      <c r="AG13" s="26">
        <v>2251347</v>
      </c>
      <c r="AH13" s="26">
        <v>274988</v>
      </c>
      <c r="AI13" s="26">
        <v>133793</v>
      </c>
      <c r="AJ13" s="26">
        <v>173942.17</v>
      </c>
      <c r="AK13" s="36">
        <v>6</v>
      </c>
      <c r="AL13" s="26">
        <v>173942.17</v>
      </c>
      <c r="AM13" s="36">
        <v>6</v>
      </c>
      <c r="AN13" s="26">
        <v>84111.63</v>
      </c>
      <c r="AO13" s="36">
        <v>8</v>
      </c>
      <c r="AP13" s="26">
        <v>84117.74</v>
      </c>
      <c r="AQ13" s="36">
        <v>17.25</v>
      </c>
      <c r="AR13" s="26">
        <v>80612.83</v>
      </c>
      <c r="AS13" s="36">
        <v>18</v>
      </c>
      <c r="AT13" s="26">
        <v>21376.959999999999</v>
      </c>
      <c r="AU13" s="36">
        <v>29.25</v>
      </c>
      <c r="AV13" s="26">
        <v>52106.33</v>
      </c>
      <c r="AW13" s="36">
        <v>12</v>
      </c>
      <c r="AX13" s="26">
        <v>61351.43</v>
      </c>
      <c r="AY13" s="36">
        <v>23</v>
      </c>
      <c r="AZ13" s="54">
        <v>903644</v>
      </c>
      <c r="BA13" s="54">
        <v>1150000</v>
      </c>
      <c r="BB13" s="62">
        <v>137850</v>
      </c>
      <c r="BC13" s="62">
        <v>193733</v>
      </c>
      <c r="BD13" s="62">
        <v>0</v>
      </c>
      <c r="BE13" s="62">
        <v>21440</v>
      </c>
      <c r="BF13" s="62" t="e">
        <f>AZ13+#REF!+BA13+BB13+#REF!+#REF!+#REF!+#REF!+#REF!+#REF!+BD13+BE13+#REF!+#REF!</f>
        <v>#REF!</v>
      </c>
      <c r="BG13" s="62">
        <v>2045045</v>
      </c>
      <c r="BH13" s="62">
        <v>367879</v>
      </c>
      <c r="BI13" s="62">
        <v>316895</v>
      </c>
      <c r="BJ13" s="62">
        <f>3415160+2251347-BG13-BH13-BI13</f>
        <v>2936688</v>
      </c>
      <c r="BK13" s="62">
        <v>0</v>
      </c>
      <c r="BL13" s="62">
        <v>5666507</v>
      </c>
      <c r="BM13" s="62">
        <v>200000</v>
      </c>
      <c r="BN13" s="62">
        <v>55000</v>
      </c>
      <c r="BO13" s="62">
        <v>35000</v>
      </c>
      <c r="BP13" s="62">
        <v>0</v>
      </c>
      <c r="BQ13" s="62">
        <v>0</v>
      </c>
      <c r="BR13" s="62">
        <v>290000</v>
      </c>
      <c r="BS13" s="62">
        <f>382667+903589</f>
        <v>1286256</v>
      </c>
      <c r="BT13" s="62">
        <f>246460+238383</f>
        <v>484843</v>
      </c>
      <c r="BU13" s="62">
        <f>203323+232380</f>
        <v>435703</v>
      </c>
      <c r="BV13" s="62">
        <f>1043653+1451031+672893+625276-BS13-BT13-BU13</f>
        <v>1586051</v>
      </c>
      <c r="BW13" s="62">
        <v>0</v>
      </c>
      <c r="BX13" s="62">
        <v>3792853</v>
      </c>
      <c r="BY13" s="62">
        <v>0</v>
      </c>
      <c r="BZ13" s="62">
        <v>0</v>
      </c>
      <c r="CA13" s="62">
        <v>0</v>
      </c>
      <c r="CB13" s="62">
        <v>0</v>
      </c>
      <c r="CC13" s="62">
        <v>0</v>
      </c>
      <c r="CD13" s="62">
        <v>0</v>
      </c>
      <c r="CE13" s="62">
        <v>13537</v>
      </c>
      <c r="CF13" s="62">
        <v>13537</v>
      </c>
      <c r="CG13" s="62">
        <v>23367</v>
      </c>
      <c r="CH13" s="62">
        <f>150026+23367-CE13-CF13-CG13</f>
        <v>122952</v>
      </c>
      <c r="CI13" s="62">
        <v>1727415</v>
      </c>
      <c r="CJ13" s="62">
        <v>1900808</v>
      </c>
      <c r="CK13" s="62">
        <v>0</v>
      </c>
      <c r="CL13" s="62">
        <v>0</v>
      </c>
      <c r="CM13" s="62">
        <v>0</v>
      </c>
      <c r="CN13" s="62">
        <v>0</v>
      </c>
      <c r="CO13" s="62">
        <v>0</v>
      </c>
      <c r="CP13" s="62">
        <v>0</v>
      </c>
      <c r="CQ13" s="62">
        <v>0</v>
      </c>
      <c r="CR13" s="62">
        <v>0</v>
      </c>
      <c r="CS13" s="62">
        <v>0</v>
      </c>
      <c r="CT13" s="62">
        <v>0</v>
      </c>
      <c r="CU13" s="62">
        <v>0</v>
      </c>
      <c r="CV13" s="62">
        <v>0</v>
      </c>
      <c r="CW13" s="62">
        <v>48009</v>
      </c>
      <c r="CX13" s="62">
        <v>250282</v>
      </c>
      <c r="CY13" s="62">
        <v>79740</v>
      </c>
      <c r="CZ13" s="62">
        <f>274988+133793-CW13-CX13-CY13</f>
        <v>30750</v>
      </c>
      <c r="DA13" s="62">
        <v>0</v>
      </c>
      <c r="DB13" s="62">
        <v>408781</v>
      </c>
      <c r="DC13" s="62">
        <v>420300</v>
      </c>
      <c r="DD13" s="62">
        <v>131097</v>
      </c>
      <c r="DE13" s="62">
        <v>131097</v>
      </c>
      <c r="DF13" s="62">
        <f>724905+402520-DC13-DD13-DE13</f>
        <v>444931</v>
      </c>
      <c r="DG13" s="62">
        <v>0</v>
      </c>
      <c r="DH13" s="62">
        <v>1127425</v>
      </c>
      <c r="DI13" s="62">
        <v>386657</v>
      </c>
      <c r="DJ13" s="62">
        <v>42746</v>
      </c>
      <c r="DK13" s="62">
        <v>26883</v>
      </c>
      <c r="DL13" s="62">
        <f>633275+126746-DI13-DJ13-DK13</f>
        <v>303735</v>
      </c>
      <c r="DM13" s="62">
        <v>168758</v>
      </c>
      <c r="DN13" s="62">
        <v>928779</v>
      </c>
      <c r="DO13" s="62">
        <v>55917</v>
      </c>
      <c r="DP13" s="62">
        <v>66150</v>
      </c>
      <c r="DQ13" s="62">
        <v>42650</v>
      </c>
      <c r="DR13" s="62">
        <f>180877+55420-DO13-DP13-DQ13</f>
        <v>71580</v>
      </c>
      <c r="DS13" s="62">
        <v>169181</v>
      </c>
      <c r="DT13" s="62">
        <v>405478</v>
      </c>
      <c r="DU13" s="62">
        <v>0</v>
      </c>
      <c r="DV13" s="62">
        <v>0</v>
      </c>
      <c r="DW13" s="62">
        <v>0</v>
      </c>
      <c r="DX13" s="62">
        <v>0</v>
      </c>
      <c r="DY13" s="62">
        <v>120878</v>
      </c>
      <c r="DZ13" s="62">
        <v>120878</v>
      </c>
      <c r="EA13" s="62">
        <v>50041</v>
      </c>
      <c r="EB13" s="62">
        <v>10468</v>
      </c>
      <c r="EC13" s="62">
        <v>24547</v>
      </c>
      <c r="ED13" s="62">
        <f>111348+120928-EA13-EB13-EC13</f>
        <v>147220</v>
      </c>
      <c r="EE13" s="62">
        <v>55643</v>
      </c>
      <c r="EF13" s="62">
        <v>287919</v>
      </c>
      <c r="EG13" s="62">
        <v>149000</v>
      </c>
      <c r="EH13" s="62">
        <v>0</v>
      </c>
      <c r="EI13" s="62">
        <v>0</v>
      </c>
      <c r="EJ13" s="62">
        <f>219000+0-EG13-EH13-EI13</f>
        <v>70000</v>
      </c>
      <c r="EK13" s="62">
        <v>291629</v>
      </c>
      <c r="EL13" s="62">
        <v>510629</v>
      </c>
      <c r="EM13" s="62">
        <v>0</v>
      </c>
      <c r="EN13" s="62">
        <v>0</v>
      </c>
      <c r="EO13" s="62">
        <v>0</v>
      </c>
      <c r="EP13" s="62">
        <v>0</v>
      </c>
      <c r="EQ13" s="62">
        <v>0</v>
      </c>
      <c r="ER13" s="62">
        <v>0</v>
      </c>
      <c r="ES13" s="62">
        <v>0</v>
      </c>
      <c r="ET13" s="62">
        <v>0</v>
      </c>
      <c r="EU13" s="62">
        <v>0</v>
      </c>
      <c r="EV13" s="62">
        <v>0</v>
      </c>
      <c r="EW13" s="62">
        <v>1764603</v>
      </c>
      <c r="EX13" s="62">
        <v>1764603</v>
      </c>
      <c r="EY13" s="62">
        <v>0</v>
      </c>
      <c r="EZ13" s="62">
        <v>0</v>
      </c>
      <c r="FA13" s="62">
        <v>0</v>
      </c>
      <c r="FB13" s="62">
        <v>0</v>
      </c>
      <c r="FC13" s="62">
        <v>196434</v>
      </c>
      <c r="FD13" s="62">
        <v>196434</v>
      </c>
      <c r="FE13" s="62">
        <v>0</v>
      </c>
      <c r="FF13" s="62">
        <v>0</v>
      </c>
      <c r="FG13" s="62">
        <v>0</v>
      </c>
      <c r="FH13" s="62">
        <v>0</v>
      </c>
      <c r="FI13" s="62">
        <v>335650</v>
      </c>
      <c r="FJ13" s="62">
        <v>335650</v>
      </c>
      <c r="FK13" s="62">
        <v>40515</v>
      </c>
      <c r="FL13" s="62">
        <v>4272</v>
      </c>
      <c r="FM13" s="62">
        <v>4387</v>
      </c>
      <c r="FN13" s="62">
        <f>60954+18118-FK13-FL13-FM13</f>
        <v>29898</v>
      </c>
      <c r="FO13" s="62">
        <v>215272</v>
      </c>
      <c r="FP13" s="62">
        <v>294344</v>
      </c>
      <c r="FQ13" s="62">
        <f t="shared" ref="FQ13:FV13" si="50">BG13+BM13+BY13+CE13+CK13+CQ13+CW13+DC13+DI13+DO13+DU13+EA13+EG13+EM13+ES13+EY13+FE13+FK13</f>
        <v>3409021</v>
      </c>
      <c r="FR13" s="62">
        <f t="shared" si="50"/>
        <v>941431</v>
      </c>
      <c r="FS13" s="62">
        <f t="shared" si="50"/>
        <v>684566</v>
      </c>
      <c r="FT13" s="62">
        <f t="shared" si="50"/>
        <v>4157754</v>
      </c>
      <c r="FU13" s="62">
        <f t="shared" si="50"/>
        <v>5045463</v>
      </c>
      <c r="FV13" s="62">
        <f t="shared" si="50"/>
        <v>14238235</v>
      </c>
      <c r="FW13" s="62">
        <v>0</v>
      </c>
      <c r="FX13" s="62">
        <v>0</v>
      </c>
      <c r="FY13" s="62">
        <v>0</v>
      </c>
      <c r="FZ13" s="62">
        <v>0</v>
      </c>
      <c r="GA13" s="62">
        <v>0</v>
      </c>
      <c r="GB13" s="62">
        <v>0</v>
      </c>
      <c r="GC13" s="62">
        <v>3409021</v>
      </c>
      <c r="GD13" s="62">
        <v>917931</v>
      </c>
      <c r="GE13" s="62">
        <v>894184</v>
      </c>
      <c r="GF13" s="62">
        <v>3971636</v>
      </c>
      <c r="GG13" s="62">
        <v>5045463</v>
      </c>
      <c r="GH13" s="62">
        <v>14238235</v>
      </c>
      <c r="GJ13" s="5">
        <f>SUM(AZ13:AZ13)</f>
        <v>903644</v>
      </c>
      <c r="GK13" s="26" t="e">
        <f>#REF!-GJ13</f>
        <v>#REF!</v>
      </c>
      <c r="GL13" s="5" t="e">
        <f>SUM(#REF!)</f>
        <v>#REF!</v>
      </c>
      <c r="GM13" s="26" t="e">
        <f>#REF!-GL13</f>
        <v>#REF!</v>
      </c>
      <c r="GN13" s="5">
        <f>SUM(BA13:BA13)</f>
        <v>1150000</v>
      </c>
      <c r="GO13" s="26" t="e">
        <f>#REF!-GN13</f>
        <v>#REF!</v>
      </c>
      <c r="GP13" s="5">
        <f>SUM(BB13:BB13)</f>
        <v>137850</v>
      </c>
      <c r="GQ13" s="26" t="e">
        <f>#REF!-GP13</f>
        <v>#REF!</v>
      </c>
      <c r="GR13" s="5" t="e">
        <f>SUM(#REF!)</f>
        <v>#REF!</v>
      </c>
      <c r="GS13" s="26" t="e">
        <f>#REF!-GR13</f>
        <v>#REF!</v>
      </c>
      <c r="GT13" s="5" t="e">
        <f>SUM(#REF!)</f>
        <v>#REF!</v>
      </c>
      <c r="GU13" s="26" t="e">
        <f>#REF!-GT13</f>
        <v>#REF!</v>
      </c>
      <c r="GV13" s="5" t="e">
        <f>SUM(#REF!)</f>
        <v>#REF!</v>
      </c>
      <c r="GW13" s="26" t="e">
        <f>#REF!-GV13</f>
        <v>#REF!</v>
      </c>
      <c r="GX13" s="5" t="e">
        <f>SUM(#REF!)</f>
        <v>#REF!</v>
      </c>
      <c r="GY13" s="26" t="e">
        <f>#REF!-GX13</f>
        <v>#REF!</v>
      </c>
      <c r="GZ13" s="5" t="e">
        <f>SUM(#REF!)</f>
        <v>#REF!</v>
      </c>
      <c r="HA13" s="26" t="e">
        <f>#REF!-GZ13</f>
        <v>#REF!</v>
      </c>
      <c r="HB13" s="5" t="e">
        <f>SUM(#REF!)</f>
        <v>#REF!</v>
      </c>
      <c r="HC13" s="26" t="e">
        <f>#REF!-HB13</f>
        <v>#REF!</v>
      </c>
      <c r="HD13" s="5">
        <f t="shared" si="0"/>
        <v>193733</v>
      </c>
      <c r="HE13" s="26" t="e">
        <f>#REF!-HD13</f>
        <v>#REF!</v>
      </c>
      <c r="HF13" s="5">
        <f t="shared" si="1"/>
        <v>0</v>
      </c>
      <c r="HG13" s="26" t="e">
        <f>#REF!-HF13</f>
        <v>#REF!</v>
      </c>
      <c r="HH13" s="5">
        <f t="shared" si="2"/>
        <v>21440</v>
      </c>
      <c r="HI13" s="26" t="e">
        <f>#REF!-HH13</f>
        <v>#REF!</v>
      </c>
      <c r="HJ13" s="5" t="e">
        <f>SUM(#REF!)</f>
        <v>#REF!</v>
      </c>
      <c r="HK13" s="26" t="e">
        <f>#REF!-HJ13</f>
        <v>#REF!</v>
      </c>
      <c r="HL13" s="5" t="e">
        <f>SUM(#REF!)</f>
        <v>#REF!</v>
      </c>
      <c r="HM13" s="26" t="e">
        <f>#REF!-HL13</f>
        <v>#REF!</v>
      </c>
      <c r="HN13" s="5" t="e">
        <f t="shared" si="3"/>
        <v>#REF!</v>
      </c>
      <c r="HO13" s="26" t="e">
        <f>#REF!-HN13</f>
        <v>#REF!</v>
      </c>
      <c r="HP13" s="5">
        <f>SUM(BG13:BK13)</f>
        <v>5666507</v>
      </c>
      <c r="HQ13" s="26">
        <f>BL13-HP13</f>
        <v>0</v>
      </c>
      <c r="HR13" s="5">
        <f>SUM(BM13:BQ13)</f>
        <v>290000</v>
      </c>
      <c r="HS13" s="26">
        <f>BR13-HR13</f>
        <v>0</v>
      </c>
      <c r="HT13" s="5">
        <f>SUM(BS13:BW13)</f>
        <v>3792853</v>
      </c>
      <c r="HU13" s="26">
        <f>BX13-HT13</f>
        <v>0</v>
      </c>
      <c r="HV13" s="5">
        <f>SUM(BY13:CC13)</f>
        <v>0</v>
      </c>
      <c r="HW13" s="26">
        <f>CD13-HV13</f>
        <v>0</v>
      </c>
      <c r="HX13" s="5">
        <f>SUM(CE13:CI13)</f>
        <v>1900808</v>
      </c>
      <c r="HY13" s="26">
        <f>CJ13-HX13</f>
        <v>0</v>
      </c>
      <c r="HZ13" s="5">
        <f>SUM(CK13:CO13)</f>
        <v>0</v>
      </c>
      <c r="IA13" s="26">
        <f>CP13-HZ13</f>
        <v>0</v>
      </c>
      <c r="IB13" s="5">
        <f>SUM(CQ13:CU13)</f>
        <v>0</v>
      </c>
      <c r="IC13" s="26">
        <f>CV13-IB13</f>
        <v>0</v>
      </c>
      <c r="ID13" s="5">
        <f>SUM(CW13:DA13)</f>
        <v>408781</v>
      </c>
      <c r="IE13" s="26">
        <f>DB13-ID13</f>
        <v>0</v>
      </c>
      <c r="IF13" s="5">
        <f>SUM(DC13:DG13)</f>
        <v>1127425</v>
      </c>
      <c r="IG13" s="26">
        <f>DH13-IF13</f>
        <v>0</v>
      </c>
      <c r="IH13" s="5">
        <f>SUM(DI13:DM13)</f>
        <v>928779</v>
      </c>
      <c r="II13" s="26">
        <f>DN13-IH13</f>
        <v>0</v>
      </c>
      <c r="IJ13" s="5">
        <f>SUM(DO13:DS13)</f>
        <v>405478</v>
      </c>
      <c r="IK13" s="26">
        <f>DT13-IJ13</f>
        <v>0</v>
      </c>
      <c r="IL13" s="5">
        <f>SUM(DU13:DY13)</f>
        <v>120878</v>
      </c>
      <c r="IM13" s="26">
        <f>DZ13-IL13</f>
        <v>0</v>
      </c>
      <c r="IN13" s="5">
        <f>SUM(EA13:EE13)</f>
        <v>287919</v>
      </c>
      <c r="IO13" s="26">
        <f>EF13-IN13</f>
        <v>0</v>
      </c>
      <c r="IP13" s="5">
        <f>SUM(EG13:EK13)</f>
        <v>510629</v>
      </c>
      <c r="IQ13" s="26">
        <f>EL13-IP13</f>
        <v>0</v>
      </c>
      <c r="IR13" s="5">
        <f>SUM(EM13:EQ13)</f>
        <v>0</v>
      </c>
      <c r="IS13" s="26">
        <f>ER13-IR13</f>
        <v>0</v>
      </c>
      <c r="IT13" s="5">
        <f>SUM(ES13:EW13)</f>
        <v>1764603</v>
      </c>
      <c r="IU13" s="26">
        <f>EX13-IT13</f>
        <v>0</v>
      </c>
      <c r="IV13" s="5">
        <f>SUM(EY13:FC13)</f>
        <v>196434</v>
      </c>
      <c r="IW13" s="26">
        <f>FD13-IV13</f>
        <v>0</v>
      </c>
      <c r="IX13" s="5">
        <f>SUM(FE13:FI13)</f>
        <v>335650</v>
      </c>
      <c r="IY13" s="26">
        <f>FJ13-IX13</f>
        <v>0</v>
      </c>
      <c r="IZ13" s="5">
        <f>SUM(FK13:FO13)</f>
        <v>294344</v>
      </c>
      <c r="JA13" s="26">
        <f>FP13-IZ13</f>
        <v>0</v>
      </c>
      <c r="JB13" s="5">
        <f>SUM(FQ13:FU13)</f>
        <v>14238235</v>
      </c>
      <c r="JC13" s="26">
        <f>FV13-JB13</f>
        <v>0</v>
      </c>
      <c r="JD13" s="5">
        <f>SUM(FW13:GA13)</f>
        <v>0</v>
      </c>
      <c r="JE13" s="26">
        <f>GB13-JD13</f>
        <v>0</v>
      </c>
      <c r="JF13" s="5">
        <f>SUM(GC13:GG13)</f>
        <v>14238235</v>
      </c>
      <c r="JG13" s="26">
        <f>GH13-JF13</f>
        <v>0</v>
      </c>
      <c r="JI13" s="5" t="e">
        <f t="shared" si="48"/>
        <v>#REF!</v>
      </c>
      <c r="JK13" s="4" t="e">
        <f t="shared" si="49"/>
        <v>#REF!</v>
      </c>
    </row>
    <row r="14" spans="1:271">
      <c r="A14" s="150" t="s">
        <v>205</v>
      </c>
      <c r="B14" s="25" t="s">
        <v>372</v>
      </c>
      <c r="C14" s="101">
        <v>196088</v>
      </c>
      <c r="D14" s="97">
        <v>2011</v>
      </c>
      <c r="E14" s="98">
        <v>1</v>
      </c>
      <c r="F14" s="98">
        <v>9</v>
      </c>
      <c r="G14" s="99">
        <v>9801</v>
      </c>
      <c r="H14" s="99">
        <v>8112</v>
      </c>
      <c r="I14" s="100">
        <v>845018312</v>
      </c>
      <c r="J14" s="100"/>
      <c r="K14" s="100"/>
      <c r="L14" s="100"/>
      <c r="M14" s="100"/>
      <c r="N14" s="100"/>
      <c r="O14" s="100"/>
      <c r="P14" s="100"/>
      <c r="Q14" s="100"/>
      <c r="R14" s="100"/>
      <c r="S14" s="100">
        <v>845018312</v>
      </c>
      <c r="T14" s="104"/>
      <c r="U14" s="104">
        <v>17614</v>
      </c>
      <c r="V14" s="104"/>
      <c r="W14" s="116">
        <v>25514</v>
      </c>
      <c r="X14" s="104"/>
      <c r="Y14" s="116">
        <v>20912</v>
      </c>
      <c r="Z14" s="104"/>
      <c r="AA14" s="116">
        <v>28812</v>
      </c>
      <c r="AB14" s="100"/>
      <c r="AC14" s="122">
        <v>8</v>
      </c>
      <c r="AD14" s="122">
        <v>7</v>
      </c>
      <c r="AE14" s="122">
        <v>0</v>
      </c>
      <c r="AF14" s="26"/>
      <c r="AG14" s="26"/>
      <c r="AH14" s="26"/>
      <c r="AI14" s="26"/>
      <c r="AJ14" s="26"/>
      <c r="AK14" s="36"/>
      <c r="AL14" s="26"/>
      <c r="AM14" s="36"/>
      <c r="AN14" s="26"/>
      <c r="AO14" s="36"/>
      <c r="AP14" s="26"/>
      <c r="AQ14" s="36"/>
      <c r="AR14" s="26"/>
      <c r="AS14" s="36"/>
      <c r="AT14" s="26"/>
      <c r="AU14" s="36"/>
      <c r="AV14" s="26"/>
      <c r="AW14" s="36"/>
      <c r="AX14" s="26"/>
      <c r="AY14" s="36"/>
      <c r="AZ14" s="54">
        <v>751264</v>
      </c>
      <c r="BA14" s="54">
        <v>300000</v>
      </c>
      <c r="BB14" s="54">
        <v>65565</v>
      </c>
      <c r="BC14" s="54">
        <v>55532</v>
      </c>
      <c r="BD14" s="54">
        <v>236417</v>
      </c>
      <c r="BE14" s="54">
        <v>10472</v>
      </c>
      <c r="BF14" s="54">
        <v>2936048</v>
      </c>
      <c r="BG14" s="54"/>
      <c r="BH14" s="54"/>
      <c r="BI14" s="54"/>
      <c r="BJ14" s="54"/>
      <c r="BK14" s="54"/>
      <c r="BL14" s="54">
        <v>6371627</v>
      </c>
      <c r="BM14" s="54"/>
      <c r="BN14" s="54"/>
      <c r="BO14" s="54"/>
      <c r="BP14" s="54"/>
      <c r="BQ14" s="54"/>
      <c r="BR14" s="54">
        <v>433195</v>
      </c>
      <c r="BS14" s="54">
        <f>346990+956461</f>
        <v>1303451</v>
      </c>
      <c r="BT14" s="54">
        <f>274428+234897.71</f>
        <v>509325.70999999996</v>
      </c>
      <c r="BU14" s="54"/>
      <c r="BV14" s="54"/>
      <c r="BW14" s="54"/>
      <c r="BX14" s="54">
        <v>3717379</v>
      </c>
      <c r="BY14" s="54">
        <f>0</f>
        <v>0</v>
      </c>
      <c r="BZ14" s="54">
        <f>12970.58+19290.88</f>
        <v>32261.46</v>
      </c>
      <c r="CA14" s="54"/>
      <c r="CB14" s="54"/>
      <c r="CC14" s="54"/>
      <c r="CD14" s="54">
        <v>160937</v>
      </c>
      <c r="CE14" s="54"/>
      <c r="CF14" s="54"/>
      <c r="CG14" s="54"/>
      <c r="CH14" s="54"/>
      <c r="CI14" s="54"/>
      <c r="CJ14" s="54">
        <v>4530622</v>
      </c>
      <c r="CK14" s="54">
        <v>0</v>
      </c>
      <c r="CL14" s="54">
        <v>0</v>
      </c>
      <c r="CM14" s="54">
        <v>0</v>
      </c>
      <c r="CN14" s="54">
        <v>0</v>
      </c>
      <c r="CO14" s="54">
        <v>0</v>
      </c>
      <c r="CP14" s="54">
        <v>0</v>
      </c>
      <c r="CQ14" s="54"/>
      <c r="CR14" s="54"/>
      <c r="CS14" s="54"/>
      <c r="CT14" s="54"/>
      <c r="CU14" s="54"/>
      <c r="CV14" s="54">
        <v>131605</v>
      </c>
      <c r="CW14" s="54"/>
      <c r="CX14" s="54"/>
      <c r="CY14" s="54"/>
      <c r="CZ14" s="54"/>
      <c r="DA14" s="54"/>
      <c r="DB14" s="54">
        <v>414566</v>
      </c>
      <c r="DC14" s="54"/>
      <c r="DD14" s="54"/>
      <c r="DE14" s="54"/>
      <c r="DF14" s="54"/>
      <c r="DG14" s="54"/>
      <c r="DH14" s="54">
        <v>2241222</v>
      </c>
      <c r="DI14" s="54"/>
      <c r="DJ14" s="54"/>
      <c r="DK14" s="54"/>
      <c r="DL14" s="54"/>
      <c r="DM14" s="54"/>
      <c r="DN14" s="54">
        <v>2118942</v>
      </c>
      <c r="DO14" s="54"/>
      <c r="DP14" s="54"/>
      <c r="DQ14" s="54"/>
      <c r="DR14" s="54"/>
      <c r="DS14" s="54"/>
      <c r="DT14" s="54">
        <v>460728</v>
      </c>
      <c r="DU14" s="54"/>
      <c r="DV14" s="54"/>
      <c r="DW14" s="54"/>
      <c r="DX14" s="54"/>
      <c r="DY14" s="54"/>
      <c r="DZ14" s="54">
        <v>106743</v>
      </c>
      <c r="EA14" s="54"/>
      <c r="EB14" s="54"/>
      <c r="EC14" s="54"/>
      <c r="ED14" s="54"/>
      <c r="EE14" s="54"/>
      <c r="EF14" s="54">
        <v>278192</v>
      </c>
      <c r="EG14" s="54"/>
      <c r="EH14" s="54"/>
      <c r="EI14" s="54"/>
      <c r="EJ14" s="54"/>
      <c r="EK14" s="54"/>
      <c r="EL14" s="54">
        <v>51840</v>
      </c>
      <c r="EM14" s="54"/>
      <c r="EN14" s="54"/>
      <c r="EO14" s="54"/>
      <c r="EP14" s="54"/>
      <c r="EQ14" s="54"/>
      <c r="ER14" s="54">
        <v>13970</v>
      </c>
      <c r="ES14" s="54"/>
      <c r="ET14" s="54"/>
      <c r="EU14" s="54"/>
      <c r="EV14" s="54"/>
      <c r="EW14" s="54"/>
      <c r="EX14" s="54">
        <v>2372061</v>
      </c>
      <c r="EY14" s="54"/>
      <c r="EZ14" s="54"/>
      <c r="FA14" s="54"/>
      <c r="FB14" s="54"/>
      <c r="FC14" s="54"/>
      <c r="FD14" s="54">
        <v>249606</v>
      </c>
      <c r="FE14" s="54"/>
      <c r="FF14" s="54"/>
      <c r="FG14" s="54"/>
      <c r="FH14" s="54"/>
      <c r="FI14" s="54"/>
      <c r="FJ14" s="54">
        <v>298269</v>
      </c>
      <c r="FK14" s="54"/>
      <c r="FL14" s="54"/>
      <c r="FM14" s="54"/>
      <c r="FN14" s="54"/>
      <c r="FO14" s="54"/>
      <c r="FP14" s="54">
        <v>2270187</v>
      </c>
      <c r="FQ14" s="54"/>
      <c r="FR14" s="54"/>
      <c r="FS14" s="54"/>
      <c r="FT14" s="54"/>
      <c r="FU14" s="54"/>
      <c r="FV14" s="54">
        <v>26221692</v>
      </c>
      <c r="FW14" s="62">
        <v>0</v>
      </c>
      <c r="FX14" s="54">
        <v>0</v>
      </c>
      <c r="FY14" s="54">
        <v>0</v>
      </c>
      <c r="FZ14" s="54">
        <v>0</v>
      </c>
      <c r="GA14" s="54">
        <v>0</v>
      </c>
      <c r="GB14" s="54">
        <v>0</v>
      </c>
      <c r="GC14" s="54"/>
      <c r="GD14" s="54"/>
      <c r="GE14" s="54"/>
      <c r="GF14" s="54"/>
      <c r="GG14" s="54"/>
      <c r="GH14" s="54">
        <v>26221692</v>
      </c>
      <c r="GJ14" s="5">
        <f>SUM(AZ14:AZ14)</f>
        <v>751264</v>
      </c>
      <c r="GK14" s="26" t="e">
        <f>#REF!-GJ14</f>
        <v>#REF!</v>
      </c>
      <c r="GL14" s="5" t="e">
        <f>SUM(#REF!)</f>
        <v>#REF!</v>
      </c>
      <c r="GM14" s="26" t="e">
        <f>#REF!-GL14</f>
        <v>#REF!</v>
      </c>
      <c r="GN14" s="5">
        <f>SUM(BA14:BA14)</f>
        <v>300000</v>
      </c>
      <c r="GO14" s="26" t="e">
        <f>#REF!-GN14</f>
        <v>#REF!</v>
      </c>
      <c r="GP14" s="5">
        <f>SUM(BB14:BB14)</f>
        <v>65565</v>
      </c>
      <c r="GQ14" s="26" t="e">
        <f>#REF!-GP14</f>
        <v>#REF!</v>
      </c>
      <c r="GR14" s="5" t="e">
        <f>SUM(#REF!)</f>
        <v>#REF!</v>
      </c>
      <c r="GS14" s="26" t="e">
        <f>#REF!-GR14</f>
        <v>#REF!</v>
      </c>
      <c r="GT14" s="5" t="e">
        <f>SUM(#REF!)</f>
        <v>#REF!</v>
      </c>
      <c r="GU14" s="26" t="e">
        <f>#REF!-GT14</f>
        <v>#REF!</v>
      </c>
      <c r="GV14" s="5" t="e">
        <f>SUM(#REF!)</f>
        <v>#REF!</v>
      </c>
      <c r="GW14" s="26" t="e">
        <f>#REF!-GV14</f>
        <v>#REF!</v>
      </c>
      <c r="GX14" s="5" t="e">
        <f>SUM(#REF!)</f>
        <v>#REF!</v>
      </c>
      <c r="GY14" s="26" t="e">
        <f>#REF!-GX14</f>
        <v>#REF!</v>
      </c>
      <c r="GZ14" s="5" t="e">
        <f>SUM(#REF!)</f>
        <v>#REF!</v>
      </c>
      <c r="HA14" s="26" t="e">
        <f>#REF!-GZ14</f>
        <v>#REF!</v>
      </c>
      <c r="HB14" s="5" t="e">
        <f>SUM(#REF!)</f>
        <v>#REF!</v>
      </c>
      <c r="HC14" s="26" t="e">
        <f>#REF!-HB14</f>
        <v>#REF!</v>
      </c>
      <c r="HD14" s="5">
        <f t="shared" si="0"/>
        <v>55532</v>
      </c>
      <c r="HE14" s="26" t="e">
        <f>#REF!-HD14</f>
        <v>#REF!</v>
      </c>
      <c r="HF14" s="5">
        <f t="shared" si="1"/>
        <v>236417</v>
      </c>
      <c r="HG14" s="26" t="e">
        <f>#REF!-HF14</f>
        <v>#REF!</v>
      </c>
      <c r="HH14" s="5">
        <f t="shared" si="2"/>
        <v>10472</v>
      </c>
      <c r="HI14" s="26" t="e">
        <f>#REF!-HH14</f>
        <v>#REF!</v>
      </c>
      <c r="HJ14" s="5" t="e">
        <f>SUM(#REF!)</f>
        <v>#REF!</v>
      </c>
      <c r="HK14" s="26" t="e">
        <f>#REF!-HJ14</f>
        <v>#REF!</v>
      </c>
      <c r="HL14" s="5" t="e">
        <f>SUM(#REF!)</f>
        <v>#REF!</v>
      </c>
      <c r="HM14" s="26" t="e">
        <f>#REF!-HL14</f>
        <v>#REF!</v>
      </c>
      <c r="HN14" s="5">
        <f t="shared" si="3"/>
        <v>2936048</v>
      </c>
      <c r="HO14" s="26" t="e">
        <f>#REF!-HN14</f>
        <v>#REF!</v>
      </c>
      <c r="HP14" s="5">
        <f t="shared" ref="HP14:HP74" si="51">SUM(BG14:BK14)</f>
        <v>0</v>
      </c>
      <c r="HQ14" s="26">
        <f t="shared" ref="HQ14:HQ74" si="52">BL14-HP14</f>
        <v>6371627</v>
      </c>
      <c r="HR14" s="5">
        <f t="shared" ref="HR14:HR74" si="53">SUM(BM14:BQ14)</f>
        <v>0</v>
      </c>
      <c r="HS14" s="26">
        <f t="shared" ref="HS14:HS74" si="54">BR14-HR14</f>
        <v>433195</v>
      </c>
      <c r="HT14" s="5">
        <f t="shared" ref="HT14:HT74" si="55">SUM(BS14:BW14)</f>
        <v>1812776.71</v>
      </c>
      <c r="HU14" s="26">
        <f t="shared" ref="HU14:HU74" si="56">BX14-HT14</f>
        <v>1904602.29</v>
      </c>
      <c r="HV14" s="5">
        <f t="shared" ref="HV14:HV74" si="57">SUM(BY14:CC14)</f>
        <v>32261.46</v>
      </c>
      <c r="HW14" s="26">
        <f t="shared" ref="HW14:HW74" si="58">CD14-HV14</f>
        <v>128675.54000000001</v>
      </c>
      <c r="HX14" s="5">
        <f t="shared" ref="HX14:HX74" si="59">SUM(CE14:CI14)</f>
        <v>0</v>
      </c>
      <c r="HY14" s="26">
        <f t="shared" ref="HY14:HY74" si="60">CJ14-HX14</f>
        <v>4530622</v>
      </c>
      <c r="HZ14" s="5">
        <f t="shared" ref="HZ14:HZ74" si="61">SUM(CK14:CO14)</f>
        <v>0</v>
      </c>
      <c r="IA14" s="26">
        <f t="shared" ref="IA14:IA74" si="62">CP14-HZ14</f>
        <v>0</v>
      </c>
      <c r="IB14" s="5">
        <f t="shared" ref="IB14:IB74" si="63">SUM(CQ14:CU14)</f>
        <v>0</v>
      </c>
      <c r="IC14" s="26">
        <f t="shared" ref="IC14:IC74" si="64">CV14-IB14</f>
        <v>131605</v>
      </c>
      <c r="ID14" s="5">
        <f t="shared" ref="ID14:ID74" si="65">SUM(CW14:DA14)</f>
        <v>0</v>
      </c>
      <c r="IE14" s="26">
        <f t="shared" ref="IE14:IE74" si="66">DB14-ID14</f>
        <v>414566</v>
      </c>
      <c r="IF14" s="5">
        <f t="shared" ref="IF14:IF74" si="67">SUM(DC14:DG14)</f>
        <v>0</v>
      </c>
      <c r="IG14" s="26">
        <f t="shared" ref="IG14:IG74" si="68">DH14-IF14</f>
        <v>2241222</v>
      </c>
      <c r="IH14" s="5">
        <f t="shared" ref="IH14:IH74" si="69">SUM(DI14:DM14)</f>
        <v>0</v>
      </c>
      <c r="II14" s="26">
        <f t="shared" ref="II14:II74" si="70">DN14-IH14</f>
        <v>2118942</v>
      </c>
      <c r="IJ14" s="5">
        <f t="shared" ref="IJ14:IJ74" si="71">SUM(DO14:DS14)</f>
        <v>0</v>
      </c>
      <c r="IK14" s="26">
        <f t="shared" ref="IK14:IK74" si="72">DT14-IJ14</f>
        <v>460728</v>
      </c>
      <c r="IL14" s="5">
        <f t="shared" ref="IL14:IL74" si="73">SUM(DU14:DY14)</f>
        <v>0</v>
      </c>
      <c r="IM14" s="26">
        <f t="shared" ref="IM14:IM74" si="74">DZ14-IL14</f>
        <v>106743</v>
      </c>
      <c r="IN14" s="5">
        <f t="shared" ref="IN14:IN74" si="75">SUM(EA14:EE14)</f>
        <v>0</v>
      </c>
      <c r="IO14" s="26">
        <f t="shared" ref="IO14:IO74" si="76">EF14-IN14</f>
        <v>278192</v>
      </c>
      <c r="IP14" s="5">
        <f t="shared" ref="IP14:IP74" si="77">SUM(EG14:EK14)</f>
        <v>0</v>
      </c>
      <c r="IQ14" s="26">
        <f t="shared" ref="IQ14:IQ74" si="78">EL14-IP14</f>
        <v>51840</v>
      </c>
      <c r="IR14" s="5">
        <f t="shared" ref="IR14:IR74" si="79">SUM(EM14:EQ14)</f>
        <v>0</v>
      </c>
      <c r="IS14" s="26">
        <f t="shared" ref="IS14:IS74" si="80">ER14-IR14</f>
        <v>13970</v>
      </c>
      <c r="IT14" s="5">
        <f t="shared" ref="IT14:IT74" si="81">SUM(ES14:EW14)</f>
        <v>0</v>
      </c>
      <c r="IU14" s="26">
        <f t="shared" ref="IU14:IU74" si="82">EX14-IT14</f>
        <v>2372061</v>
      </c>
      <c r="IV14" s="5">
        <f t="shared" ref="IV14:IV74" si="83">SUM(EY14:FC14)</f>
        <v>0</v>
      </c>
      <c r="IW14" s="26">
        <f t="shared" ref="IW14:IW74" si="84">FD14-IV14</f>
        <v>249606</v>
      </c>
      <c r="IX14" s="5">
        <f t="shared" ref="IX14:IX74" si="85">SUM(FE14:FI14)</f>
        <v>0</v>
      </c>
      <c r="IY14" s="26">
        <f t="shared" ref="IY14:IY74" si="86">FJ14-IX14</f>
        <v>298269</v>
      </c>
      <c r="IZ14" s="5">
        <f t="shared" ref="IZ14:IZ74" si="87">SUM(FK14:FO14)</f>
        <v>0</v>
      </c>
      <c r="JA14" s="26">
        <f t="shared" ref="JA14:JA74" si="88">FP14-IZ14</f>
        <v>2270187</v>
      </c>
      <c r="JB14" s="5">
        <f t="shared" ref="JB14:JB74" si="89">SUM(FQ14:FU14)</f>
        <v>0</v>
      </c>
      <c r="JC14" s="26">
        <f t="shared" ref="JC14:JC74" si="90">FV14-JB14</f>
        <v>26221692</v>
      </c>
      <c r="JD14" s="5">
        <f t="shared" ref="JD14:JD74" si="91">SUM(FW14:GA14)</f>
        <v>0</v>
      </c>
      <c r="JE14" s="26">
        <f t="shared" ref="JE14:JE74" si="92">GB14-JD14</f>
        <v>0</v>
      </c>
      <c r="JF14" s="5">
        <f t="shared" ref="JF14:JF74" si="93">SUM(GC14:GG14)</f>
        <v>0</v>
      </c>
      <c r="JG14" s="26">
        <f t="shared" ref="JG14:JG74" si="94">GH14-JF14</f>
        <v>26221692</v>
      </c>
      <c r="JI14" s="5" t="e">
        <f t="shared" si="48"/>
        <v>#REF!</v>
      </c>
      <c r="JK14" s="4" t="e">
        <f t="shared" si="49"/>
        <v>#REF!</v>
      </c>
    </row>
    <row r="15" spans="1:271">
      <c r="A15" s="149" t="s">
        <v>206</v>
      </c>
      <c r="B15" s="25" t="s">
        <v>317</v>
      </c>
      <c r="C15" s="97">
        <v>110635</v>
      </c>
      <c r="D15" s="97">
        <v>2011</v>
      </c>
      <c r="E15" s="98">
        <v>1</v>
      </c>
      <c r="F15" s="98">
        <v>4</v>
      </c>
      <c r="G15" s="99">
        <v>12027</v>
      </c>
      <c r="H15" s="99">
        <v>13513</v>
      </c>
      <c r="I15" s="100">
        <v>2108900000</v>
      </c>
      <c r="J15" s="100"/>
      <c r="K15" s="100">
        <v>9021</v>
      </c>
      <c r="L15" s="100"/>
      <c r="M15" s="100">
        <v>95189</v>
      </c>
      <c r="N15" s="100"/>
      <c r="O15" s="100">
        <v>328165</v>
      </c>
      <c r="P15" s="100"/>
      <c r="Q15" s="100">
        <v>1614221</v>
      </c>
      <c r="R15" s="100"/>
      <c r="S15" s="100">
        <v>1814347000</v>
      </c>
      <c r="T15" s="100"/>
      <c r="U15" s="100">
        <v>29026</v>
      </c>
      <c r="V15" s="100"/>
      <c r="W15" s="100">
        <v>51905</v>
      </c>
      <c r="X15" s="100"/>
      <c r="Y15" s="100">
        <v>31947</v>
      </c>
      <c r="Z15" s="100"/>
      <c r="AA15" s="100">
        <v>54826</v>
      </c>
      <c r="AB15" s="100"/>
      <c r="AC15" s="122">
        <v>13</v>
      </c>
      <c r="AD15" s="122">
        <v>15</v>
      </c>
      <c r="AE15" s="122">
        <v>0</v>
      </c>
      <c r="AF15" s="26">
        <v>5009302</v>
      </c>
      <c r="AG15" s="26">
        <v>3832545</v>
      </c>
      <c r="AH15" s="26">
        <v>629563</v>
      </c>
      <c r="AI15" s="26">
        <v>289846</v>
      </c>
      <c r="AJ15" s="26">
        <v>509006.96</v>
      </c>
      <c r="AK15" s="36">
        <v>11.5</v>
      </c>
      <c r="AL15" s="26">
        <v>487798.33</v>
      </c>
      <c r="AM15" s="36">
        <v>12</v>
      </c>
      <c r="AN15" s="26">
        <v>210090.23999999999</v>
      </c>
      <c r="AO15" s="36">
        <v>12.5</v>
      </c>
      <c r="AP15" s="26">
        <v>202009.85</v>
      </c>
      <c r="AQ15" s="36">
        <v>13</v>
      </c>
      <c r="AR15" s="26">
        <v>150339.18</v>
      </c>
      <c r="AS15" s="36">
        <v>26.8</v>
      </c>
      <c r="AT15" s="26">
        <v>134303</v>
      </c>
      <c r="AU15" s="36">
        <v>30</v>
      </c>
      <c r="AV15" s="26">
        <v>85042.23</v>
      </c>
      <c r="AW15" s="36">
        <v>23.3</v>
      </c>
      <c r="AX15" s="26">
        <v>73388.3</v>
      </c>
      <c r="AY15" s="36">
        <v>27</v>
      </c>
      <c r="AZ15" s="54">
        <v>12197934</v>
      </c>
      <c r="BA15" s="54">
        <v>932824</v>
      </c>
      <c r="BB15" s="54">
        <v>996255</v>
      </c>
      <c r="BC15" s="54">
        <v>1343274</v>
      </c>
      <c r="BD15" s="54">
        <v>1813811</v>
      </c>
      <c r="BE15" s="54">
        <v>265003</v>
      </c>
      <c r="BF15" s="54">
        <v>24329519</v>
      </c>
      <c r="BG15" s="54">
        <v>2747756</v>
      </c>
      <c r="BH15" s="54">
        <v>402155</v>
      </c>
      <c r="BI15" s="54">
        <v>393797</v>
      </c>
      <c r="BJ15" s="54">
        <v>5298139</v>
      </c>
      <c r="BK15" s="54">
        <v>56780</v>
      </c>
      <c r="BL15" s="54">
        <v>8898627</v>
      </c>
      <c r="BM15" s="54">
        <v>2416495</v>
      </c>
      <c r="BN15" s="54">
        <v>501115</v>
      </c>
      <c r="BO15" s="54">
        <v>48020</v>
      </c>
      <c r="BP15" s="54">
        <v>75105</v>
      </c>
      <c r="BQ15" s="54">
        <v>0</v>
      </c>
      <c r="BR15" s="54">
        <v>3040735</v>
      </c>
      <c r="BS15" s="54">
        <v>4726521</v>
      </c>
      <c r="BT15" s="54">
        <v>2068100</v>
      </c>
      <c r="BU15" s="54">
        <v>1037433</v>
      </c>
      <c r="BV15" s="54">
        <v>6658228</v>
      </c>
      <c r="BW15" s="54">
        <v>0</v>
      </c>
      <c r="BX15" s="54">
        <v>14490282</v>
      </c>
      <c r="BY15" s="54">
        <v>0</v>
      </c>
      <c r="BZ15" s="54">
        <v>0</v>
      </c>
      <c r="CA15" s="54">
        <v>0</v>
      </c>
      <c r="CB15" s="54">
        <v>0</v>
      </c>
      <c r="CC15" s="54">
        <v>0</v>
      </c>
      <c r="CD15" s="54">
        <v>0</v>
      </c>
      <c r="CE15" s="54">
        <v>862282</v>
      </c>
      <c r="CF15" s="54">
        <v>204466</v>
      </c>
      <c r="CG15" s="54">
        <v>199585</v>
      </c>
      <c r="CH15" s="54">
        <v>265802</v>
      </c>
      <c r="CI15" s="54">
        <v>11654757</v>
      </c>
      <c r="CJ15" s="54">
        <v>13186892</v>
      </c>
      <c r="CK15" s="54">
        <v>0</v>
      </c>
      <c r="CL15" s="54">
        <v>0</v>
      </c>
      <c r="CM15" s="54">
        <v>0</v>
      </c>
      <c r="CN15" s="54">
        <v>0</v>
      </c>
      <c r="CO15" s="54">
        <v>0</v>
      </c>
      <c r="CP15" s="54">
        <v>0</v>
      </c>
      <c r="CQ15" s="54">
        <v>0</v>
      </c>
      <c r="CR15" s="54">
        <v>0</v>
      </c>
      <c r="CS15" s="54">
        <v>9406</v>
      </c>
      <c r="CT15" s="54">
        <v>0</v>
      </c>
      <c r="CU15" s="54">
        <v>39333</v>
      </c>
      <c r="CV15" s="61">
        <v>48739</v>
      </c>
      <c r="CW15" s="54">
        <v>394298</v>
      </c>
      <c r="CX15" s="54">
        <v>103938</v>
      </c>
      <c r="CY15" s="54">
        <v>89398</v>
      </c>
      <c r="CZ15" s="54">
        <v>331775</v>
      </c>
      <c r="DA15" s="54">
        <v>25150</v>
      </c>
      <c r="DB15" s="54">
        <v>944559</v>
      </c>
      <c r="DC15" s="54">
        <v>1252086</v>
      </c>
      <c r="DD15" s="54">
        <v>479090</v>
      </c>
      <c r="DE15" s="54">
        <v>302395</v>
      </c>
      <c r="DF15" s="54">
        <v>3057602</v>
      </c>
      <c r="DG15" s="54">
        <v>84363</v>
      </c>
      <c r="DH15" s="54">
        <v>5175536</v>
      </c>
      <c r="DI15" s="54">
        <v>500567</v>
      </c>
      <c r="DJ15" s="54">
        <v>65153</v>
      </c>
      <c r="DK15" s="54">
        <v>50747</v>
      </c>
      <c r="DL15" s="54">
        <v>945611</v>
      </c>
      <c r="DM15" s="54">
        <v>196406</v>
      </c>
      <c r="DN15" s="54">
        <v>1758484</v>
      </c>
      <c r="DO15" s="54">
        <v>1749315</v>
      </c>
      <c r="DP15" s="54">
        <v>363823</v>
      </c>
      <c r="DQ15" s="54">
        <v>236126</v>
      </c>
      <c r="DR15" s="54">
        <v>410693</v>
      </c>
      <c r="DS15" s="54">
        <v>0</v>
      </c>
      <c r="DT15" s="54">
        <v>2759957</v>
      </c>
      <c r="DU15" s="54">
        <v>293418</v>
      </c>
      <c r="DV15" s="54">
        <v>156690</v>
      </c>
      <c r="DW15" s="54">
        <v>76010</v>
      </c>
      <c r="DX15" s="54">
        <v>279732</v>
      </c>
      <c r="DY15" s="54">
        <v>2304659</v>
      </c>
      <c r="DZ15" s="54">
        <v>3110509</v>
      </c>
      <c r="EA15" s="54">
        <v>171469</v>
      </c>
      <c r="EB15" s="54">
        <v>72387</v>
      </c>
      <c r="EC15" s="54">
        <v>0</v>
      </c>
      <c r="ED15" s="54">
        <v>487717</v>
      </c>
      <c r="EE15" s="54">
        <v>12978</v>
      </c>
      <c r="EF15" s="54">
        <v>744551</v>
      </c>
      <c r="EG15" s="54">
        <v>5854</v>
      </c>
      <c r="EH15" s="54">
        <v>2436</v>
      </c>
      <c r="EI15" s="54">
        <v>25505</v>
      </c>
      <c r="EJ15" s="54">
        <v>131726</v>
      </c>
      <c r="EK15" s="54">
        <v>1756120</v>
      </c>
      <c r="EL15" s="54">
        <v>1921641</v>
      </c>
      <c r="EM15" s="54">
        <v>20000</v>
      </c>
      <c r="EN15" s="54">
        <v>0</v>
      </c>
      <c r="EO15" s="54">
        <v>0</v>
      </c>
      <c r="EP15" s="54">
        <v>0</v>
      </c>
      <c r="EQ15" s="54">
        <v>61157</v>
      </c>
      <c r="ER15" s="54">
        <v>81157</v>
      </c>
      <c r="ES15" s="54">
        <v>0</v>
      </c>
      <c r="ET15" s="54">
        <v>0</v>
      </c>
      <c r="EU15" s="54">
        <v>0</v>
      </c>
      <c r="EV15" s="54">
        <v>0</v>
      </c>
      <c r="EW15" s="54">
        <v>0</v>
      </c>
      <c r="EX15" s="54">
        <v>0</v>
      </c>
      <c r="EY15" s="54">
        <v>28425</v>
      </c>
      <c r="EZ15" s="54">
        <v>1290</v>
      </c>
      <c r="FA15" s="54">
        <v>621</v>
      </c>
      <c r="FB15" s="54">
        <v>59923</v>
      </c>
      <c r="FC15" s="54">
        <v>1079623</v>
      </c>
      <c r="FD15" s="54">
        <v>1169882</v>
      </c>
      <c r="FE15" s="54">
        <v>330</v>
      </c>
      <c r="FF15" s="54">
        <v>400</v>
      </c>
      <c r="FG15" s="54">
        <v>925</v>
      </c>
      <c r="FH15" s="54">
        <v>28729</v>
      </c>
      <c r="FI15" s="54">
        <v>1404510</v>
      </c>
      <c r="FJ15" s="54">
        <v>1434894</v>
      </c>
      <c r="FK15" s="54">
        <v>847403</v>
      </c>
      <c r="FL15" s="54">
        <v>74137</v>
      </c>
      <c r="FM15" s="54">
        <v>84508</v>
      </c>
      <c r="FN15" s="54">
        <v>256041</v>
      </c>
      <c r="FO15" s="54">
        <v>2640877</v>
      </c>
      <c r="FP15" s="54">
        <v>3902966</v>
      </c>
      <c r="FQ15" s="54">
        <v>16016219</v>
      </c>
      <c r="FR15" s="54">
        <v>4495180</v>
      </c>
      <c r="FS15" s="54">
        <v>2554476</v>
      </c>
      <c r="FT15" s="54">
        <v>18286823</v>
      </c>
      <c r="FU15" s="54">
        <v>21316713</v>
      </c>
      <c r="FV15" s="54">
        <v>62669411</v>
      </c>
      <c r="FW15" s="54">
        <v>1383165</v>
      </c>
      <c r="FX15" s="54">
        <v>397185</v>
      </c>
      <c r="FY15" s="54">
        <v>24429</v>
      </c>
      <c r="FZ15" s="54">
        <v>129472</v>
      </c>
      <c r="GA15" s="54">
        <v>458225</v>
      </c>
      <c r="GB15" s="54">
        <v>2392476</v>
      </c>
      <c r="GC15" s="54">
        <v>17399384</v>
      </c>
      <c r="GD15" s="54">
        <v>4892365</v>
      </c>
      <c r="GE15" s="54">
        <v>2578905</v>
      </c>
      <c r="GF15" s="54">
        <v>18416295</v>
      </c>
      <c r="GG15" s="54">
        <v>21774938</v>
      </c>
      <c r="GH15" s="54">
        <v>65061887</v>
      </c>
      <c r="GJ15" s="5">
        <f>SUM(AZ15:AZ15)</f>
        <v>12197934</v>
      </c>
      <c r="GK15" s="26" t="e">
        <f>#REF!-GJ15</f>
        <v>#REF!</v>
      </c>
      <c r="GL15" s="5" t="e">
        <f>SUM(#REF!)</f>
        <v>#REF!</v>
      </c>
      <c r="GM15" s="26" t="e">
        <f>#REF!-GL15</f>
        <v>#REF!</v>
      </c>
      <c r="GN15" s="5">
        <f>SUM(BA15:BA15)</f>
        <v>932824</v>
      </c>
      <c r="GO15" s="26" t="e">
        <f>#REF!-GN15</f>
        <v>#REF!</v>
      </c>
      <c r="GP15" s="5">
        <f>SUM(BB15:BB15)</f>
        <v>996255</v>
      </c>
      <c r="GQ15" s="26" t="e">
        <f>#REF!-GP15</f>
        <v>#REF!</v>
      </c>
      <c r="GR15" s="5" t="e">
        <f>SUM(#REF!)</f>
        <v>#REF!</v>
      </c>
      <c r="GS15" s="26" t="e">
        <f>#REF!-GR15</f>
        <v>#REF!</v>
      </c>
      <c r="GT15" s="5" t="e">
        <f>SUM(#REF!)</f>
        <v>#REF!</v>
      </c>
      <c r="GU15" s="26" t="e">
        <f>#REF!-GT15</f>
        <v>#REF!</v>
      </c>
      <c r="GV15" s="5" t="e">
        <f>SUM(#REF!)</f>
        <v>#REF!</v>
      </c>
      <c r="GW15" s="26" t="e">
        <f>#REF!-GV15</f>
        <v>#REF!</v>
      </c>
      <c r="GX15" s="5" t="e">
        <f>SUM(#REF!)</f>
        <v>#REF!</v>
      </c>
      <c r="GY15" s="26" t="e">
        <f>#REF!-GX15</f>
        <v>#REF!</v>
      </c>
      <c r="GZ15" s="5" t="e">
        <f>SUM(#REF!)</f>
        <v>#REF!</v>
      </c>
      <c r="HA15" s="26" t="e">
        <f>#REF!-GZ15</f>
        <v>#REF!</v>
      </c>
      <c r="HB15" s="5" t="e">
        <f>SUM(#REF!)</f>
        <v>#REF!</v>
      </c>
      <c r="HC15" s="26" t="e">
        <f>#REF!-HB15</f>
        <v>#REF!</v>
      </c>
      <c r="HD15" s="5">
        <f t="shared" si="0"/>
        <v>1343274</v>
      </c>
      <c r="HE15" s="26" t="e">
        <f>#REF!-HD15</f>
        <v>#REF!</v>
      </c>
      <c r="HF15" s="5">
        <f t="shared" si="1"/>
        <v>1813811</v>
      </c>
      <c r="HG15" s="26" t="e">
        <f>#REF!-HF15</f>
        <v>#REF!</v>
      </c>
      <c r="HH15" s="5">
        <f t="shared" si="2"/>
        <v>265003</v>
      </c>
      <c r="HI15" s="26" t="e">
        <f>#REF!-HH15</f>
        <v>#REF!</v>
      </c>
      <c r="HJ15" s="5" t="e">
        <f>SUM(#REF!)</f>
        <v>#REF!</v>
      </c>
      <c r="HK15" s="26" t="e">
        <f>#REF!-HJ15</f>
        <v>#REF!</v>
      </c>
      <c r="HL15" s="5" t="e">
        <f>SUM(#REF!)</f>
        <v>#REF!</v>
      </c>
      <c r="HM15" s="26" t="e">
        <f>#REF!-HL15</f>
        <v>#REF!</v>
      </c>
      <c r="HN15" s="5">
        <f t="shared" si="3"/>
        <v>24329519</v>
      </c>
      <c r="HO15" s="26" t="e">
        <f>#REF!-HN15</f>
        <v>#REF!</v>
      </c>
      <c r="HP15" s="5">
        <f t="shared" si="51"/>
        <v>8898627</v>
      </c>
      <c r="HQ15" s="26">
        <f t="shared" si="52"/>
        <v>0</v>
      </c>
      <c r="HR15" s="5">
        <f t="shared" si="53"/>
        <v>3040735</v>
      </c>
      <c r="HS15" s="26">
        <f t="shared" si="54"/>
        <v>0</v>
      </c>
      <c r="HT15" s="5">
        <f t="shared" si="55"/>
        <v>14490282</v>
      </c>
      <c r="HU15" s="26">
        <f t="shared" si="56"/>
        <v>0</v>
      </c>
      <c r="HV15" s="5">
        <f t="shared" si="57"/>
        <v>0</v>
      </c>
      <c r="HW15" s="26">
        <f t="shared" si="58"/>
        <v>0</v>
      </c>
      <c r="HX15" s="5">
        <f t="shared" si="59"/>
        <v>13186892</v>
      </c>
      <c r="HY15" s="26">
        <f t="shared" si="60"/>
        <v>0</v>
      </c>
      <c r="HZ15" s="5">
        <f t="shared" si="61"/>
        <v>0</v>
      </c>
      <c r="IA15" s="26">
        <f t="shared" si="62"/>
        <v>0</v>
      </c>
      <c r="IB15" s="5">
        <f t="shared" si="63"/>
        <v>48739</v>
      </c>
      <c r="IC15" s="26">
        <f t="shared" si="64"/>
        <v>0</v>
      </c>
      <c r="ID15" s="5">
        <f t="shared" si="65"/>
        <v>944559</v>
      </c>
      <c r="IE15" s="26">
        <f t="shared" si="66"/>
        <v>0</v>
      </c>
      <c r="IF15" s="5">
        <f t="shared" si="67"/>
        <v>5175536</v>
      </c>
      <c r="IG15" s="26">
        <f t="shared" si="68"/>
        <v>0</v>
      </c>
      <c r="IH15" s="5">
        <f t="shared" si="69"/>
        <v>1758484</v>
      </c>
      <c r="II15" s="26">
        <f t="shared" si="70"/>
        <v>0</v>
      </c>
      <c r="IJ15" s="5">
        <f t="shared" si="71"/>
        <v>2759957</v>
      </c>
      <c r="IK15" s="26">
        <f t="shared" si="72"/>
        <v>0</v>
      </c>
      <c r="IL15" s="5">
        <f t="shared" si="73"/>
        <v>3110509</v>
      </c>
      <c r="IM15" s="26">
        <f t="shared" si="74"/>
        <v>0</v>
      </c>
      <c r="IN15" s="5">
        <f t="shared" si="75"/>
        <v>744551</v>
      </c>
      <c r="IO15" s="26">
        <f t="shared" si="76"/>
        <v>0</v>
      </c>
      <c r="IP15" s="5">
        <f t="shared" si="77"/>
        <v>1921641</v>
      </c>
      <c r="IQ15" s="26">
        <f t="shared" si="78"/>
        <v>0</v>
      </c>
      <c r="IR15" s="5">
        <f t="shared" si="79"/>
        <v>81157</v>
      </c>
      <c r="IS15" s="26">
        <f t="shared" si="80"/>
        <v>0</v>
      </c>
      <c r="IT15" s="5">
        <f t="shared" si="81"/>
        <v>0</v>
      </c>
      <c r="IU15" s="26">
        <f t="shared" si="82"/>
        <v>0</v>
      </c>
      <c r="IV15" s="5">
        <f t="shared" si="83"/>
        <v>1169882</v>
      </c>
      <c r="IW15" s="26">
        <f t="shared" si="84"/>
        <v>0</v>
      </c>
      <c r="IX15" s="5">
        <f t="shared" si="85"/>
        <v>1434894</v>
      </c>
      <c r="IY15" s="26">
        <f t="shared" si="86"/>
        <v>0</v>
      </c>
      <c r="IZ15" s="5">
        <f t="shared" si="87"/>
        <v>3902966</v>
      </c>
      <c r="JA15" s="26">
        <f t="shared" si="88"/>
        <v>0</v>
      </c>
      <c r="JB15" s="5">
        <f t="shared" si="89"/>
        <v>62669411</v>
      </c>
      <c r="JC15" s="26">
        <f t="shared" si="90"/>
        <v>0</v>
      </c>
      <c r="JD15" s="5">
        <f t="shared" si="91"/>
        <v>2392476</v>
      </c>
      <c r="JE15" s="26">
        <f t="shared" si="92"/>
        <v>0</v>
      </c>
      <c r="JF15" s="5">
        <f t="shared" si="93"/>
        <v>65061887</v>
      </c>
      <c r="JG15" s="26">
        <f t="shared" si="94"/>
        <v>0</v>
      </c>
      <c r="JI15" s="5" t="e">
        <f t="shared" si="48"/>
        <v>#REF!</v>
      </c>
      <c r="JK15" s="4" t="e">
        <f t="shared" si="49"/>
        <v>#REF!</v>
      </c>
    </row>
    <row r="16" spans="1:271">
      <c r="A16" s="149" t="s">
        <v>189</v>
      </c>
      <c r="B16" s="25" t="s">
        <v>392</v>
      </c>
      <c r="C16" s="97">
        <v>169248</v>
      </c>
      <c r="D16" s="97">
        <v>2011</v>
      </c>
      <c r="E16" s="98">
        <v>1</v>
      </c>
      <c r="F16" s="98">
        <v>9</v>
      </c>
      <c r="G16" s="99">
        <v>8974</v>
      </c>
      <c r="H16" s="99">
        <v>10394</v>
      </c>
      <c r="I16" s="100">
        <v>400872575</v>
      </c>
      <c r="J16" s="100"/>
      <c r="K16" s="100">
        <v>1842205</v>
      </c>
      <c r="L16" s="100"/>
      <c r="M16" s="100">
        <v>13722408</v>
      </c>
      <c r="N16" s="100"/>
      <c r="O16" s="100">
        <v>22369270</v>
      </c>
      <c r="P16" s="100"/>
      <c r="Q16" s="100">
        <v>154459286</v>
      </c>
      <c r="R16" s="100"/>
      <c r="S16" s="100">
        <v>310915070</v>
      </c>
      <c r="T16" s="100"/>
      <c r="U16" s="100">
        <v>18872</v>
      </c>
      <c r="V16" s="100"/>
      <c r="W16" s="100">
        <v>32162</v>
      </c>
      <c r="X16" s="100"/>
      <c r="Y16" s="100">
        <v>20704</v>
      </c>
      <c r="Z16" s="100"/>
      <c r="AA16" s="100">
        <v>34554</v>
      </c>
      <c r="AB16" s="100"/>
      <c r="AC16" s="122">
        <v>7</v>
      </c>
      <c r="AD16" s="122">
        <v>9</v>
      </c>
      <c r="AE16" s="122">
        <v>0</v>
      </c>
      <c r="AF16" s="26">
        <v>2726716</v>
      </c>
      <c r="AG16" s="26">
        <v>1820364</v>
      </c>
      <c r="AH16" s="26">
        <v>336674</v>
      </c>
      <c r="AI16" s="26">
        <v>140232</v>
      </c>
      <c r="AJ16" s="26">
        <v>172898</v>
      </c>
      <c r="AK16" s="36">
        <v>5</v>
      </c>
      <c r="AL16" s="26">
        <v>172898</v>
      </c>
      <c r="AM16" s="36">
        <v>5</v>
      </c>
      <c r="AN16" s="26">
        <v>121356.14285714286</v>
      </c>
      <c r="AO16" s="36">
        <v>7</v>
      </c>
      <c r="AP16" s="26">
        <v>121356.14285714286</v>
      </c>
      <c r="AQ16" s="36">
        <v>7</v>
      </c>
      <c r="AR16" s="26">
        <v>86491.772727272721</v>
      </c>
      <c r="AS16" s="36">
        <v>22</v>
      </c>
      <c r="AT16" s="26">
        <v>86491.772727272721</v>
      </c>
      <c r="AU16" s="36">
        <v>22</v>
      </c>
      <c r="AV16" s="26">
        <v>45926.6875</v>
      </c>
      <c r="AW16" s="36">
        <v>16</v>
      </c>
      <c r="AX16" s="26">
        <v>45926.6875</v>
      </c>
      <c r="AY16" s="36">
        <v>16</v>
      </c>
      <c r="AZ16" s="54">
        <v>582851</v>
      </c>
      <c r="BA16" s="54">
        <v>1175000</v>
      </c>
      <c r="BB16" s="54">
        <v>379559</v>
      </c>
      <c r="BC16" s="54">
        <v>36176</v>
      </c>
      <c r="BD16" s="54">
        <v>537435</v>
      </c>
      <c r="BE16" s="54">
        <v>71460</v>
      </c>
      <c r="BF16" s="54">
        <v>2832686</v>
      </c>
      <c r="BG16" s="54">
        <v>1775739</v>
      </c>
      <c r="BH16" s="54">
        <v>309462</v>
      </c>
      <c r="BI16" s="54">
        <v>266686</v>
      </c>
      <c r="BJ16" s="54">
        <v>2166647</v>
      </c>
      <c r="BK16" s="54">
        <v>147046</v>
      </c>
      <c r="BL16" s="54">
        <v>4665580</v>
      </c>
      <c r="BM16" s="54">
        <v>320000</v>
      </c>
      <c r="BN16" s="54">
        <v>0</v>
      </c>
      <c r="BO16" s="54">
        <v>0</v>
      </c>
      <c r="BP16" s="54">
        <v>0</v>
      </c>
      <c r="BQ16" s="54">
        <v>0</v>
      </c>
      <c r="BR16" s="54">
        <v>320000</v>
      </c>
      <c r="BS16" s="54">
        <v>1645577</v>
      </c>
      <c r="BT16" s="54">
        <v>485402</v>
      </c>
      <c r="BU16" s="54">
        <v>404949</v>
      </c>
      <c r="BV16" s="54">
        <v>1800009</v>
      </c>
      <c r="BW16" s="54">
        <v>15692</v>
      </c>
      <c r="BX16" s="54">
        <v>4351629</v>
      </c>
      <c r="BY16" s="54">
        <v>3650</v>
      </c>
      <c r="BZ16" s="54">
        <v>0</v>
      </c>
      <c r="CA16" s="54">
        <v>0</v>
      </c>
      <c r="CB16" s="54">
        <v>102510</v>
      </c>
      <c r="CC16" s="54">
        <v>978</v>
      </c>
      <c r="CD16" s="54">
        <v>107138</v>
      </c>
      <c r="CE16" s="54">
        <v>206580</v>
      </c>
      <c r="CF16" s="54">
        <v>97643</v>
      </c>
      <c r="CG16" s="54">
        <v>46552</v>
      </c>
      <c r="CH16" s="54">
        <v>63365</v>
      </c>
      <c r="CI16" s="54">
        <v>2906403</v>
      </c>
      <c r="CJ16" s="54">
        <v>3320543</v>
      </c>
      <c r="CK16" s="54">
        <v>0</v>
      </c>
      <c r="CL16" s="54">
        <v>0</v>
      </c>
      <c r="CM16" s="54">
        <v>0</v>
      </c>
      <c r="CN16" s="54">
        <v>0</v>
      </c>
      <c r="CO16" s="54">
        <v>37442</v>
      </c>
      <c r="CP16" s="54">
        <v>37442</v>
      </c>
      <c r="CQ16" s="54">
        <v>0</v>
      </c>
      <c r="CR16" s="54">
        <v>0</v>
      </c>
      <c r="CS16" s="54">
        <v>0</v>
      </c>
      <c r="CT16" s="54">
        <v>0</v>
      </c>
      <c r="CU16" s="54">
        <v>0</v>
      </c>
      <c r="CV16" s="54">
        <v>0</v>
      </c>
      <c r="CW16" s="54">
        <v>174715</v>
      </c>
      <c r="CX16" s="54">
        <v>94049</v>
      </c>
      <c r="CY16" s="54">
        <v>42152</v>
      </c>
      <c r="CZ16" s="54">
        <v>165990</v>
      </c>
      <c r="DA16" s="54">
        <v>21020</v>
      </c>
      <c r="DB16" s="54">
        <v>497926</v>
      </c>
      <c r="DC16" s="54">
        <v>529587</v>
      </c>
      <c r="DD16" s="54">
        <v>173610</v>
      </c>
      <c r="DE16" s="54">
        <v>98416</v>
      </c>
      <c r="DF16" s="54">
        <v>637209</v>
      </c>
      <c r="DG16" s="54">
        <v>50356</v>
      </c>
      <c r="DH16" s="54">
        <v>1489178</v>
      </c>
      <c r="DI16" s="54">
        <v>152452</v>
      </c>
      <c r="DJ16" s="54">
        <v>23495</v>
      </c>
      <c r="DK16" s="54">
        <v>26563</v>
      </c>
      <c r="DL16" s="54">
        <v>222903</v>
      </c>
      <c r="DM16" s="54">
        <v>82303</v>
      </c>
      <c r="DN16" s="54">
        <v>507716</v>
      </c>
      <c r="DO16" s="54">
        <v>186045</v>
      </c>
      <c r="DP16" s="54">
        <v>68143</v>
      </c>
      <c r="DQ16" s="54">
        <v>34286</v>
      </c>
      <c r="DR16" s="54">
        <v>112901</v>
      </c>
      <c r="DS16" s="54">
        <v>5293</v>
      </c>
      <c r="DT16" s="54">
        <v>406668</v>
      </c>
      <c r="DU16" s="54">
        <v>158250</v>
      </c>
      <c r="DV16" s="54">
        <v>28166</v>
      </c>
      <c r="DW16" s="54">
        <v>26160</v>
      </c>
      <c r="DX16" s="54">
        <v>68419</v>
      </c>
      <c r="DY16" s="54">
        <v>377092</v>
      </c>
      <c r="DZ16" s="54">
        <v>658087</v>
      </c>
      <c r="EA16" s="54">
        <v>68348</v>
      </c>
      <c r="EB16" s="54">
        <v>37617</v>
      </c>
      <c r="EC16" s="54">
        <v>21401</v>
      </c>
      <c r="ED16" s="54">
        <v>295798</v>
      </c>
      <c r="EE16" s="54">
        <v>77437</v>
      </c>
      <c r="EF16" s="54">
        <v>500601</v>
      </c>
      <c r="EG16" s="54">
        <v>95065</v>
      </c>
      <c r="EH16" s="54">
        <v>11222</v>
      </c>
      <c r="EI16" s="54">
        <v>9772</v>
      </c>
      <c r="EJ16" s="54">
        <v>61834</v>
      </c>
      <c r="EK16" s="54">
        <v>4565916</v>
      </c>
      <c r="EL16" s="54">
        <v>4743809</v>
      </c>
      <c r="EM16" s="54">
        <v>0</v>
      </c>
      <c r="EN16" s="54">
        <v>0</v>
      </c>
      <c r="EO16" s="54">
        <v>0</v>
      </c>
      <c r="EP16" s="54">
        <v>0</v>
      </c>
      <c r="EQ16" s="54">
        <v>95838</v>
      </c>
      <c r="ER16" s="54">
        <v>95838</v>
      </c>
      <c r="ES16" s="54">
        <v>0</v>
      </c>
      <c r="ET16" s="54">
        <v>0</v>
      </c>
      <c r="EU16" s="54">
        <v>0</v>
      </c>
      <c r="EV16" s="54">
        <v>0</v>
      </c>
      <c r="EW16" s="54">
        <v>0</v>
      </c>
      <c r="EX16" s="54">
        <v>0</v>
      </c>
      <c r="EY16" s="54">
        <v>4101</v>
      </c>
      <c r="EZ16" s="54">
        <v>0</v>
      </c>
      <c r="FA16" s="54">
        <v>0</v>
      </c>
      <c r="FB16" s="54">
        <v>434</v>
      </c>
      <c r="FC16" s="54">
        <v>340377</v>
      </c>
      <c r="FD16" s="54">
        <v>344912</v>
      </c>
      <c r="FE16" s="54">
        <v>65380</v>
      </c>
      <c r="FF16" s="54">
        <v>10062</v>
      </c>
      <c r="FG16" s="54">
        <v>777</v>
      </c>
      <c r="FH16" s="54">
        <v>2967</v>
      </c>
      <c r="FI16" s="54">
        <v>11829</v>
      </c>
      <c r="FJ16" s="54">
        <v>91015</v>
      </c>
      <c r="FK16" s="54">
        <v>440866</v>
      </c>
      <c r="FL16" s="54">
        <v>122889</v>
      </c>
      <c r="FM16" s="54">
        <v>38763</v>
      </c>
      <c r="FN16" s="54">
        <v>131348</v>
      </c>
      <c r="FO16" s="54">
        <v>551712</v>
      </c>
      <c r="FP16" s="54">
        <v>1285578</v>
      </c>
      <c r="FQ16" s="54">
        <v>5826355</v>
      </c>
      <c r="FR16" s="54">
        <v>1461760</v>
      </c>
      <c r="FS16" s="54">
        <v>1016477</v>
      </c>
      <c r="FT16" s="54">
        <v>5832039</v>
      </c>
      <c r="FU16" s="54">
        <v>9287029</v>
      </c>
      <c r="FV16" s="54">
        <v>23423660</v>
      </c>
      <c r="FW16" s="54">
        <v>0</v>
      </c>
      <c r="FX16" s="54">
        <v>0</v>
      </c>
      <c r="FY16" s="54">
        <v>0</v>
      </c>
      <c r="FZ16" s="54">
        <v>0</v>
      </c>
      <c r="GA16" s="54">
        <v>0</v>
      </c>
      <c r="GB16" s="54">
        <v>0</v>
      </c>
      <c r="GC16" s="54">
        <v>5826355</v>
      </c>
      <c r="GD16" s="54">
        <v>1461760</v>
      </c>
      <c r="GE16" s="54">
        <v>1016477</v>
      </c>
      <c r="GF16" s="54">
        <v>5832039</v>
      </c>
      <c r="GG16" s="54">
        <v>9287029</v>
      </c>
      <c r="GH16" s="54">
        <v>23423660</v>
      </c>
      <c r="GJ16" s="5">
        <f>SUM(AZ16:AZ16)</f>
        <v>582851</v>
      </c>
      <c r="GK16" s="26" t="e">
        <f>#REF!-GJ16</f>
        <v>#REF!</v>
      </c>
      <c r="GL16" s="5" t="e">
        <f>SUM(#REF!)</f>
        <v>#REF!</v>
      </c>
      <c r="GM16" s="26" t="e">
        <f>#REF!-GL16</f>
        <v>#REF!</v>
      </c>
      <c r="GN16" s="5">
        <f>SUM(BA16:BA16)</f>
        <v>1175000</v>
      </c>
      <c r="GO16" s="26" t="e">
        <f>#REF!-GN16</f>
        <v>#REF!</v>
      </c>
      <c r="GP16" s="5">
        <f>SUM(BB16:BB16)</f>
        <v>379559</v>
      </c>
      <c r="GQ16" s="26" t="e">
        <f>#REF!-GP16</f>
        <v>#REF!</v>
      </c>
      <c r="GR16" s="5" t="e">
        <f>SUM(#REF!)</f>
        <v>#REF!</v>
      </c>
      <c r="GS16" s="26" t="e">
        <f>#REF!-GR16</f>
        <v>#REF!</v>
      </c>
      <c r="GT16" s="5" t="e">
        <f>SUM(#REF!)</f>
        <v>#REF!</v>
      </c>
      <c r="GU16" s="26" t="e">
        <f>#REF!-GT16</f>
        <v>#REF!</v>
      </c>
      <c r="GV16" s="5" t="e">
        <f>SUM(#REF!)</f>
        <v>#REF!</v>
      </c>
      <c r="GW16" s="26" t="e">
        <f>#REF!-GV16</f>
        <v>#REF!</v>
      </c>
      <c r="GX16" s="5" t="e">
        <f>SUM(#REF!)</f>
        <v>#REF!</v>
      </c>
      <c r="GY16" s="26" t="e">
        <f>#REF!-GX16</f>
        <v>#REF!</v>
      </c>
      <c r="GZ16" s="5" t="e">
        <f>SUM(#REF!)</f>
        <v>#REF!</v>
      </c>
      <c r="HA16" s="26" t="e">
        <f>#REF!-GZ16</f>
        <v>#REF!</v>
      </c>
      <c r="HB16" s="5" t="e">
        <f>SUM(#REF!)</f>
        <v>#REF!</v>
      </c>
      <c r="HC16" s="26" t="e">
        <f>#REF!-HB16</f>
        <v>#REF!</v>
      </c>
      <c r="HD16" s="5">
        <f t="shared" si="0"/>
        <v>36176</v>
      </c>
      <c r="HE16" s="26" t="e">
        <f>#REF!-HD16</f>
        <v>#REF!</v>
      </c>
      <c r="HF16" s="5">
        <f t="shared" si="1"/>
        <v>537435</v>
      </c>
      <c r="HG16" s="26" t="e">
        <f>#REF!-HF16</f>
        <v>#REF!</v>
      </c>
      <c r="HH16" s="5">
        <f t="shared" si="2"/>
        <v>71460</v>
      </c>
      <c r="HI16" s="26" t="e">
        <f>#REF!-HH16</f>
        <v>#REF!</v>
      </c>
      <c r="HJ16" s="5" t="e">
        <f>SUM(#REF!)</f>
        <v>#REF!</v>
      </c>
      <c r="HK16" s="26" t="e">
        <f>#REF!-HJ16</f>
        <v>#REF!</v>
      </c>
      <c r="HL16" s="5" t="e">
        <f>SUM(#REF!)</f>
        <v>#REF!</v>
      </c>
      <c r="HM16" s="26" t="e">
        <f>#REF!-HL16</f>
        <v>#REF!</v>
      </c>
      <c r="HN16" s="5">
        <f t="shared" si="3"/>
        <v>2832686</v>
      </c>
      <c r="HO16" s="26" t="e">
        <f>#REF!-HN16</f>
        <v>#REF!</v>
      </c>
      <c r="HP16" s="5">
        <f t="shared" si="51"/>
        <v>4665580</v>
      </c>
      <c r="HQ16" s="26">
        <f t="shared" si="52"/>
        <v>0</v>
      </c>
      <c r="HR16" s="5">
        <f t="shared" si="53"/>
        <v>320000</v>
      </c>
      <c r="HS16" s="26">
        <f t="shared" si="54"/>
        <v>0</v>
      </c>
      <c r="HT16" s="5">
        <f t="shared" si="55"/>
        <v>4351629</v>
      </c>
      <c r="HU16" s="26">
        <f t="shared" si="56"/>
        <v>0</v>
      </c>
      <c r="HV16" s="5">
        <f t="shared" si="57"/>
        <v>107138</v>
      </c>
      <c r="HW16" s="26">
        <f t="shared" si="58"/>
        <v>0</v>
      </c>
      <c r="HX16" s="5">
        <f t="shared" si="59"/>
        <v>3320543</v>
      </c>
      <c r="HY16" s="26">
        <f t="shared" si="60"/>
        <v>0</v>
      </c>
      <c r="HZ16" s="5">
        <f t="shared" si="61"/>
        <v>37442</v>
      </c>
      <c r="IA16" s="26">
        <f t="shared" si="62"/>
        <v>0</v>
      </c>
      <c r="IB16" s="5">
        <f t="shared" si="63"/>
        <v>0</v>
      </c>
      <c r="IC16" s="26">
        <f t="shared" si="64"/>
        <v>0</v>
      </c>
      <c r="ID16" s="5">
        <f t="shared" si="65"/>
        <v>497926</v>
      </c>
      <c r="IE16" s="26">
        <f t="shared" si="66"/>
        <v>0</v>
      </c>
      <c r="IF16" s="5">
        <f t="shared" si="67"/>
        <v>1489178</v>
      </c>
      <c r="IG16" s="26">
        <f t="shared" si="68"/>
        <v>0</v>
      </c>
      <c r="IH16" s="5">
        <f t="shared" si="69"/>
        <v>507716</v>
      </c>
      <c r="II16" s="26">
        <f t="shared" si="70"/>
        <v>0</v>
      </c>
      <c r="IJ16" s="5">
        <f t="shared" si="71"/>
        <v>406668</v>
      </c>
      <c r="IK16" s="26">
        <f t="shared" si="72"/>
        <v>0</v>
      </c>
      <c r="IL16" s="5">
        <f t="shared" si="73"/>
        <v>658087</v>
      </c>
      <c r="IM16" s="26">
        <f t="shared" si="74"/>
        <v>0</v>
      </c>
      <c r="IN16" s="5">
        <f t="shared" si="75"/>
        <v>500601</v>
      </c>
      <c r="IO16" s="26">
        <f t="shared" si="76"/>
        <v>0</v>
      </c>
      <c r="IP16" s="5">
        <f t="shared" si="77"/>
        <v>4743809</v>
      </c>
      <c r="IQ16" s="26">
        <f t="shared" si="78"/>
        <v>0</v>
      </c>
      <c r="IR16" s="5">
        <f t="shared" si="79"/>
        <v>95838</v>
      </c>
      <c r="IS16" s="26">
        <f t="shared" si="80"/>
        <v>0</v>
      </c>
      <c r="IT16" s="5">
        <f t="shared" si="81"/>
        <v>0</v>
      </c>
      <c r="IU16" s="26">
        <f t="shared" si="82"/>
        <v>0</v>
      </c>
      <c r="IV16" s="5">
        <f t="shared" si="83"/>
        <v>344912</v>
      </c>
      <c r="IW16" s="26">
        <f t="shared" si="84"/>
        <v>0</v>
      </c>
      <c r="IX16" s="5">
        <f t="shared" si="85"/>
        <v>91015</v>
      </c>
      <c r="IY16" s="26">
        <f t="shared" si="86"/>
        <v>0</v>
      </c>
      <c r="IZ16" s="5">
        <f t="shared" si="87"/>
        <v>1285578</v>
      </c>
      <c r="JA16" s="26">
        <f t="shared" si="88"/>
        <v>0</v>
      </c>
      <c r="JB16" s="5">
        <f t="shared" si="89"/>
        <v>23423660</v>
      </c>
      <c r="JC16" s="26">
        <f t="shared" si="90"/>
        <v>0</v>
      </c>
      <c r="JD16" s="5">
        <f t="shared" si="91"/>
        <v>0</v>
      </c>
      <c r="JE16" s="26">
        <f t="shared" si="92"/>
        <v>0</v>
      </c>
      <c r="JF16" s="5">
        <f t="shared" si="93"/>
        <v>23423660</v>
      </c>
      <c r="JG16" s="26">
        <f t="shared" si="94"/>
        <v>0</v>
      </c>
      <c r="JI16" s="5" t="e">
        <f t="shared" si="48"/>
        <v>#REF!</v>
      </c>
      <c r="JK16" s="4" t="e">
        <f t="shared" si="49"/>
        <v>#REF!</v>
      </c>
    </row>
    <row r="17" spans="1:271">
      <c r="A17" s="149" t="s">
        <v>190</v>
      </c>
      <c r="B17" s="25" t="s">
        <v>319</v>
      </c>
      <c r="C17" s="101">
        <v>217882</v>
      </c>
      <c r="D17" s="97">
        <v>2011</v>
      </c>
      <c r="E17" s="98">
        <v>1</v>
      </c>
      <c r="F17" s="98">
        <v>1</v>
      </c>
      <c r="G17" s="99">
        <v>7832</v>
      </c>
      <c r="H17" s="99">
        <v>6645</v>
      </c>
      <c r="I17" s="100">
        <v>647833000</v>
      </c>
      <c r="J17" s="100"/>
      <c r="K17" s="100">
        <v>3116693</v>
      </c>
      <c r="L17" s="100"/>
      <c r="M17" s="100">
        <v>17048863</v>
      </c>
      <c r="N17" s="100"/>
      <c r="O17" s="100">
        <v>30045000</v>
      </c>
      <c r="P17" s="100"/>
      <c r="Q17" s="100">
        <v>171754000</v>
      </c>
      <c r="R17" s="100"/>
      <c r="S17" s="100">
        <v>439035626</v>
      </c>
      <c r="T17" s="100"/>
      <c r="U17" s="100">
        <v>20996</v>
      </c>
      <c r="V17" s="100"/>
      <c r="W17" s="100">
        <v>37144</v>
      </c>
      <c r="X17" s="100"/>
      <c r="Y17" s="100">
        <v>25390</v>
      </c>
      <c r="Z17" s="100"/>
      <c r="AA17" s="100">
        <v>41548</v>
      </c>
      <c r="AB17" s="100"/>
      <c r="AC17" s="121">
        <v>10</v>
      </c>
      <c r="AD17" s="123">
        <v>9</v>
      </c>
      <c r="AE17" s="123">
        <v>0</v>
      </c>
      <c r="AF17" s="26">
        <v>5523332</v>
      </c>
      <c r="AG17" s="26">
        <v>3974902</v>
      </c>
      <c r="AH17" s="26">
        <v>796648</v>
      </c>
      <c r="AI17" s="26">
        <v>272917</v>
      </c>
      <c r="AJ17" s="26">
        <v>676545</v>
      </c>
      <c r="AK17" s="36">
        <v>7</v>
      </c>
      <c r="AL17" s="26">
        <v>591976</v>
      </c>
      <c r="AM17" s="36">
        <v>8</v>
      </c>
      <c r="AN17" s="26">
        <v>188698</v>
      </c>
      <c r="AO17" s="36">
        <v>6</v>
      </c>
      <c r="AP17" s="26">
        <v>161741</v>
      </c>
      <c r="AQ17" s="36">
        <v>7</v>
      </c>
      <c r="AR17" s="26">
        <v>200897</v>
      </c>
      <c r="AS17" s="36">
        <v>23</v>
      </c>
      <c r="AT17" s="26">
        <v>171135</v>
      </c>
      <c r="AU17" s="36">
        <v>27</v>
      </c>
      <c r="AV17" s="26">
        <v>79450</v>
      </c>
      <c r="AW17" s="36">
        <v>15</v>
      </c>
      <c r="AX17" s="26">
        <v>62723</v>
      </c>
      <c r="AY17" s="36">
        <v>19</v>
      </c>
      <c r="AZ17" s="54">
        <v>18784903</v>
      </c>
      <c r="BA17" s="54">
        <v>1000000</v>
      </c>
      <c r="BB17" s="54">
        <v>2326623</v>
      </c>
      <c r="BC17" s="54">
        <v>1421746</v>
      </c>
      <c r="BD17" s="54">
        <v>388000</v>
      </c>
      <c r="BE17" s="54">
        <v>0</v>
      </c>
      <c r="BF17" s="54">
        <v>33187196</v>
      </c>
      <c r="BG17" s="54">
        <v>3168065</v>
      </c>
      <c r="BH17" s="54">
        <v>446208</v>
      </c>
      <c r="BI17" s="54">
        <v>563916</v>
      </c>
      <c r="BJ17" s="54">
        <v>5320045</v>
      </c>
      <c r="BK17" s="54">
        <v>927365</v>
      </c>
      <c r="BL17" s="54">
        <v>10425599</v>
      </c>
      <c r="BM17" s="54">
        <v>1000000</v>
      </c>
      <c r="BN17" s="54">
        <v>410170</v>
      </c>
      <c r="BO17" s="54">
        <v>40209</v>
      </c>
      <c r="BP17" s="54">
        <v>34036</v>
      </c>
      <c r="BQ17" s="54">
        <v>65278</v>
      </c>
      <c r="BR17" s="54">
        <v>1549693</v>
      </c>
      <c r="BS17" s="54">
        <v>5379409</v>
      </c>
      <c r="BT17" s="54">
        <v>1867169</v>
      </c>
      <c r="BU17" s="54">
        <v>853610</v>
      </c>
      <c r="BV17" s="54">
        <v>3580224</v>
      </c>
      <c r="BW17" s="54">
        <v>0</v>
      </c>
      <c r="BX17" s="54">
        <v>11680412</v>
      </c>
      <c r="BY17" s="54">
        <v>0</v>
      </c>
      <c r="BZ17" s="54">
        <v>0</v>
      </c>
      <c r="CA17" s="54">
        <v>0</v>
      </c>
      <c r="CB17" s="54">
        <v>0</v>
      </c>
      <c r="CC17" s="54">
        <v>0</v>
      </c>
      <c r="CD17" s="54">
        <v>0</v>
      </c>
      <c r="CE17" s="54">
        <v>1239675</v>
      </c>
      <c r="CF17" s="54">
        <v>224900</v>
      </c>
      <c r="CG17" s="54">
        <v>122969</v>
      </c>
      <c r="CH17" s="54">
        <v>73315</v>
      </c>
      <c r="CI17" s="54">
        <v>7116571</v>
      </c>
      <c r="CJ17" s="54">
        <v>8777430</v>
      </c>
      <c r="CK17" s="54">
        <v>0</v>
      </c>
      <c r="CL17" s="54">
        <v>0</v>
      </c>
      <c r="CM17" s="54">
        <v>0</v>
      </c>
      <c r="CN17" s="54">
        <v>0</v>
      </c>
      <c r="CO17" s="54">
        <v>0</v>
      </c>
      <c r="CP17" s="54">
        <v>0</v>
      </c>
      <c r="CQ17" s="54">
        <v>137886</v>
      </c>
      <c r="CR17" s="54">
        <v>0</v>
      </c>
      <c r="CS17" s="54">
        <v>0</v>
      </c>
      <c r="CT17" s="54">
        <v>26382</v>
      </c>
      <c r="CU17" s="54">
        <v>0</v>
      </c>
      <c r="CV17" s="54">
        <v>164268</v>
      </c>
      <c r="CW17" s="54">
        <v>490305</v>
      </c>
      <c r="CX17" s="54">
        <v>153330</v>
      </c>
      <c r="CY17" s="54">
        <v>118639</v>
      </c>
      <c r="CZ17" s="54">
        <v>307291</v>
      </c>
      <c r="DA17" s="54">
        <v>0</v>
      </c>
      <c r="DB17" s="54">
        <v>1069565</v>
      </c>
      <c r="DC17" s="54">
        <v>1607570</v>
      </c>
      <c r="DD17" s="54">
        <v>526098</v>
      </c>
      <c r="DE17" s="54">
        <v>332678</v>
      </c>
      <c r="DF17" s="54">
        <v>1404968</v>
      </c>
      <c r="DG17" s="54">
        <v>0</v>
      </c>
      <c r="DH17" s="54">
        <v>3871314</v>
      </c>
      <c r="DI17" s="54">
        <v>628897</v>
      </c>
      <c r="DJ17" s="54">
        <v>129763</v>
      </c>
      <c r="DK17" s="54">
        <v>70224</v>
      </c>
      <c r="DL17" s="54">
        <v>615592</v>
      </c>
      <c r="DM17" s="54">
        <v>570033</v>
      </c>
      <c r="DN17" s="54">
        <v>2014509</v>
      </c>
      <c r="DO17" s="54">
        <v>2203987</v>
      </c>
      <c r="DP17" s="54">
        <v>322388</v>
      </c>
      <c r="DQ17" s="54">
        <v>191535</v>
      </c>
      <c r="DR17" s="54">
        <v>323997</v>
      </c>
      <c r="DS17" s="54">
        <v>0</v>
      </c>
      <c r="DT17" s="54">
        <v>3041907</v>
      </c>
      <c r="DU17" s="54">
        <v>0</v>
      </c>
      <c r="DV17" s="54">
        <v>0</v>
      </c>
      <c r="DW17" s="54">
        <v>0</v>
      </c>
      <c r="DX17" s="54">
        <v>0</v>
      </c>
      <c r="DY17" s="54">
        <v>3624817</v>
      </c>
      <c r="DZ17" s="54">
        <v>3624817</v>
      </c>
      <c r="EA17" s="54">
        <v>0</v>
      </c>
      <c r="EB17" s="54">
        <v>0</v>
      </c>
      <c r="EC17" s="54">
        <v>0</v>
      </c>
      <c r="ED17" s="54">
        <v>0</v>
      </c>
      <c r="EE17" s="54">
        <v>0</v>
      </c>
      <c r="EF17" s="54">
        <v>0</v>
      </c>
      <c r="EG17" s="54">
        <v>1201134</v>
      </c>
      <c r="EH17" s="54">
        <v>93355</v>
      </c>
      <c r="EI17" s="54">
        <v>92646</v>
      </c>
      <c r="EJ17" s="54">
        <v>438160</v>
      </c>
      <c r="EK17" s="54">
        <v>4986479</v>
      </c>
      <c r="EL17" s="54">
        <v>6811774</v>
      </c>
      <c r="EM17" s="54">
        <v>0</v>
      </c>
      <c r="EN17" s="54">
        <v>0</v>
      </c>
      <c r="EO17" s="54">
        <v>0</v>
      </c>
      <c r="EP17" s="54">
        <v>0</v>
      </c>
      <c r="EQ17" s="54">
        <v>260297</v>
      </c>
      <c r="ER17" s="54">
        <v>260297</v>
      </c>
      <c r="ES17" s="54">
        <v>0</v>
      </c>
      <c r="ET17" s="54">
        <v>0</v>
      </c>
      <c r="EU17" s="54">
        <v>0</v>
      </c>
      <c r="EV17" s="54">
        <v>0</v>
      </c>
      <c r="EW17" s="54">
        <v>0</v>
      </c>
      <c r="EX17" s="54">
        <v>0</v>
      </c>
      <c r="EY17" s="54">
        <v>120432</v>
      </c>
      <c r="EZ17" s="54">
        <v>15231</v>
      </c>
      <c r="FA17" s="54">
        <v>3519</v>
      </c>
      <c r="FB17" s="54">
        <v>175998</v>
      </c>
      <c r="FC17" s="54">
        <v>75953</v>
      </c>
      <c r="FD17" s="54">
        <v>391133</v>
      </c>
      <c r="FE17" s="54">
        <v>1020</v>
      </c>
      <c r="FF17" s="54">
        <v>1000</v>
      </c>
      <c r="FG17" s="54">
        <v>875</v>
      </c>
      <c r="FH17" s="54">
        <v>6570</v>
      </c>
      <c r="FI17" s="54">
        <v>26309</v>
      </c>
      <c r="FJ17" s="54">
        <v>35774</v>
      </c>
      <c r="FK17" s="54">
        <v>814563</v>
      </c>
      <c r="FL17" s="54">
        <v>227968</v>
      </c>
      <c r="FM17" s="54">
        <v>96719</v>
      </c>
      <c r="FN17" s="54">
        <v>377795</v>
      </c>
      <c r="FO17" s="54">
        <v>3132347</v>
      </c>
      <c r="FP17" s="54">
        <v>4649392</v>
      </c>
      <c r="FQ17" s="54">
        <v>17992943</v>
      </c>
      <c r="FR17" s="54">
        <v>4417665</v>
      </c>
      <c r="FS17" s="54">
        <v>2487539</v>
      </c>
      <c r="FT17" s="54">
        <v>12684288</v>
      </c>
      <c r="FU17" s="54">
        <v>20785449</v>
      </c>
      <c r="FV17" s="54">
        <v>58367884</v>
      </c>
      <c r="FW17" s="54">
        <v>0</v>
      </c>
      <c r="FX17" s="54">
        <v>0</v>
      </c>
      <c r="FY17" s="54">
        <v>0</v>
      </c>
      <c r="FZ17" s="54">
        <v>0</v>
      </c>
      <c r="GA17" s="54">
        <v>2590776</v>
      </c>
      <c r="GB17" s="54">
        <v>2590776</v>
      </c>
      <c r="GC17" s="54">
        <v>17992943</v>
      </c>
      <c r="GD17" s="63">
        <v>4417665</v>
      </c>
      <c r="GE17" s="63">
        <v>2487539</v>
      </c>
      <c r="GF17" s="63">
        <f>28379258+9203177-GC17-GD17-GE17</f>
        <v>12684288</v>
      </c>
      <c r="GG17" s="63">
        <v>23376225</v>
      </c>
      <c r="GH17" s="63">
        <v>60958660</v>
      </c>
      <c r="GI17" s="12"/>
      <c r="GJ17" s="5">
        <f>SUM(AZ17:AZ17)</f>
        <v>18784903</v>
      </c>
      <c r="GK17" s="26" t="e">
        <f>#REF!-GJ17</f>
        <v>#REF!</v>
      </c>
      <c r="GL17" s="5" t="e">
        <f>SUM(#REF!)</f>
        <v>#REF!</v>
      </c>
      <c r="GM17" s="26" t="e">
        <f>#REF!-GL17</f>
        <v>#REF!</v>
      </c>
      <c r="GN17" s="5">
        <f>SUM(BA17:BA17)</f>
        <v>1000000</v>
      </c>
      <c r="GO17" s="26" t="e">
        <f>#REF!-GN17</f>
        <v>#REF!</v>
      </c>
      <c r="GP17" s="5">
        <f>SUM(BB17:BB17)</f>
        <v>2326623</v>
      </c>
      <c r="GQ17" s="26" t="e">
        <f>#REF!-GP17</f>
        <v>#REF!</v>
      </c>
      <c r="GR17" s="5" t="e">
        <f>SUM(#REF!)</f>
        <v>#REF!</v>
      </c>
      <c r="GS17" s="26" t="e">
        <f>#REF!-GR17</f>
        <v>#REF!</v>
      </c>
      <c r="GT17" s="5" t="e">
        <f>SUM(#REF!)</f>
        <v>#REF!</v>
      </c>
      <c r="GU17" s="26" t="e">
        <f>#REF!-GT17</f>
        <v>#REF!</v>
      </c>
      <c r="GV17" s="5" t="e">
        <f>SUM(#REF!)</f>
        <v>#REF!</v>
      </c>
      <c r="GW17" s="26" t="e">
        <f>#REF!-GV17</f>
        <v>#REF!</v>
      </c>
      <c r="GX17" s="5" t="e">
        <f>SUM(#REF!)</f>
        <v>#REF!</v>
      </c>
      <c r="GY17" s="26" t="e">
        <f>#REF!-GX17</f>
        <v>#REF!</v>
      </c>
      <c r="GZ17" s="5" t="e">
        <f>SUM(#REF!)</f>
        <v>#REF!</v>
      </c>
      <c r="HA17" s="26" t="e">
        <f>#REF!-GZ17</f>
        <v>#REF!</v>
      </c>
      <c r="HB17" s="5" t="e">
        <f>SUM(#REF!)</f>
        <v>#REF!</v>
      </c>
      <c r="HC17" s="26" t="e">
        <f>#REF!-HB17</f>
        <v>#REF!</v>
      </c>
      <c r="HD17" s="5">
        <f t="shared" si="0"/>
        <v>1421746</v>
      </c>
      <c r="HE17" s="26" t="e">
        <f>#REF!-HD17</f>
        <v>#REF!</v>
      </c>
      <c r="HF17" s="5">
        <f t="shared" si="1"/>
        <v>388000</v>
      </c>
      <c r="HG17" s="26" t="e">
        <f>#REF!-HF17</f>
        <v>#REF!</v>
      </c>
      <c r="HH17" s="5">
        <f t="shared" si="2"/>
        <v>0</v>
      </c>
      <c r="HI17" s="26" t="e">
        <f>#REF!-HH17</f>
        <v>#REF!</v>
      </c>
      <c r="HJ17" s="5" t="e">
        <f>SUM(#REF!)</f>
        <v>#REF!</v>
      </c>
      <c r="HK17" s="26" t="e">
        <f>#REF!-HJ17</f>
        <v>#REF!</v>
      </c>
      <c r="HL17" s="5" t="e">
        <f>SUM(#REF!)</f>
        <v>#REF!</v>
      </c>
      <c r="HM17" s="26" t="e">
        <f>#REF!-HL17</f>
        <v>#REF!</v>
      </c>
      <c r="HN17" s="5">
        <f t="shared" si="3"/>
        <v>33187196</v>
      </c>
      <c r="HO17" s="26" t="e">
        <f>#REF!-HN17</f>
        <v>#REF!</v>
      </c>
      <c r="HP17" s="5">
        <f t="shared" si="51"/>
        <v>10425599</v>
      </c>
      <c r="HQ17" s="26">
        <f t="shared" si="52"/>
        <v>0</v>
      </c>
      <c r="HR17" s="5">
        <f t="shared" si="53"/>
        <v>1549693</v>
      </c>
      <c r="HS17" s="26">
        <f t="shared" si="54"/>
        <v>0</v>
      </c>
      <c r="HT17" s="5">
        <f t="shared" si="55"/>
        <v>11680412</v>
      </c>
      <c r="HU17" s="26">
        <f t="shared" si="56"/>
        <v>0</v>
      </c>
      <c r="HV17" s="5">
        <f t="shared" si="57"/>
        <v>0</v>
      </c>
      <c r="HW17" s="26">
        <f t="shared" si="58"/>
        <v>0</v>
      </c>
      <c r="HX17" s="5">
        <f t="shared" si="59"/>
        <v>8777430</v>
      </c>
      <c r="HY17" s="26">
        <f t="shared" si="60"/>
        <v>0</v>
      </c>
      <c r="HZ17" s="5">
        <f t="shared" si="61"/>
        <v>0</v>
      </c>
      <c r="IA17" s="26">
        <f t="shared" si="62"/>
        <v>0</v>
      </c>
      <c r="IB17" s="5">
        <f t="shared" si="63"/>
        <v>164268</v>
      </c>
      <c r="IC17" s="26">
        <f t="shared" si="64"/>
        <v>0</v>
      </c>
      <c r="ID17" s="5">
        <f t="shared" si="65"/>
        <v>1069565</v>
      </c>
      <c r="IE17" s="26">
        <f t="shared" si="66"/>
        <v>0</v>
      </c>
      <c r="IF17" s="5">
        <f t="shared" si="67"/>
        <v>3871314</v>
      </c>
      <c r="IG17" s="26">
        <f t="shared" si="68"/>
        <v>0</v>
      </c>
      <c r="IH17" s="5">
        <f t="shared" si="69"/>
        <v>2014509</v>
      </c>
      <c r="II17" s="26">
        <f t="shared" si="70"/>
        <v>0</v>
      </c>
      <c r="IJ17" s="5">
        <f t="shared" si="71"/>
        <v>3041907</v>
      </c>
      <c r="IK17" s="26">
        <f t="shared" si="72"/>
        <v>0</v>
      </c>
      <c r="IL17" s="5">
        <f t="shared" si="73"/>
        <v>3624817</v>
      </c>
      <c r="IM17" s="26">
        <f t="shared" si="74"/>
        <v>0</v>
      </c>
      <c r="IN17" s="5">
        <f t="shared" si="75"/>
        <v>0</v>
      </c>
      <c r="IO17" s="26">
        <f t="shared" si="76"/>
        <v>0</v>
      </c>
      <c r="IP17" s="5">
        <f t="shared" si="77"/>
        <v>6811774</v>
      </c>
      <c r="IQ17" s="26">
        <f t="shared" si="78"/>
        <v>0</v>
      </c>
      <c r="IR17" s="5">
        <f t="shared" si="79"/>
        <v>260297</v>
      </c>
      <c r="IS17" s="26">
        <f t="shared" si="80"/>
        <v>0</v>
      </c>
      <c r="IT17" s="5">
        <f t="shared" si="81"/>
        <v>0</v>
      </c>
      <c r="IU17" s="26">
        <f t="shared" si="82"/>
        <v>0</v>
      </c>
      <c r="IV17" s="5">
        <f t="shared" si="83"/>
        <v>391133</v>
      </c>
      <c r="IW17" s="26">
        <f t="shared" si="84"/>
        <v>0</v>
      </c>
      <c r="IX17" s="5">
        <f t="shared" si="85"/>
        <v>35774</v>
      </c>
      <c r="IY17" s="26">
        <f t="shared" si="86"/>
        <v>0</v>
      </c>
      <c r="IZ17" s="5">
        <f t="shared" si="87"/>
        <v>4649392</v>
      </c>
      <c r="JA17" s="26">
        <f t="shared" si="88"/>
        <v>0</v>
      </c>
      <c r="JB17" s="5">
        <f t="shared" si="89"/>
        <v>58367884</v>
      </c>
      <c r="JC17" s="26">
        <f t="shared" si="90"/>
        <v>0</v>
      </c>
      <c r="JD17" s="5">
        <f t="shared" si="91"/>
        <v>2590776</v>
      </c>
      <c r="JE17" s="26">
        <f t="shared" si="92"/>
        <v>0</v>
      </c>
      <c r="JF17" s="5">
        <f t="shared" si="93"/>
        <v>60958660</v>
      </c>
      <c r="JG17" s="26">
        <f t="shared" si="94"/>
        <v>0</v>
      </c>
      <c r="JI17" s="5" t="e">
        <f t="shared" si="48"/>
        <v>#REF!</v>
      </c>
      <c r="JK17" s="4" t="e">
        <f t="shared" si="49"/>
        <v>#REF!</v>
      </c>
    </row>
    <row r="18" spans="1:271">
      <c r="A18" s="18" t="s">
        <v>191</v>
      </c>
      <c r="B18" s="25" t="s">
        <v>319</v>
      </c>
      <c r="C18" s="101">
        <v>126614</v>
      </c>
      <c r="D18" s="97">
        <v>2011</v>
      </c>
      <c r="E18" s="98">
        <v>1</v>
      </c>
      <c r="F18" s="98">
        <v>4</v>
      </c>
      <c r="G18" s="99">
        <v>11714</v>
      </c>
      <c r="H18" s="99">
        <v>13092</v>
      </c>
      <c r="I18" s="100">
        <v>1041875891</v>
      </c>
      <c r="J18" s="100"/>
      <c r="K18" s="100">
        <v>4049764</v>
      </c>
      <c r="L18" s="100"/>
      <c r="M18" s="100">
        <v>48516288</v>
      </c>
      <c r="N18" s="100"/>
      <c r="O18" s="100">
        <v>44460144</v>
      </c>
      <c r="P18" s="100"/>
      <c r="Q18" s="100">
        <v>558899222</v>
      </c>
      <c r="R18" s="100"/>
      <c r="S18" s="100">
        <v>844080163</v>
      </c>
      <c r="T18" s="100"/>
      <c r="U18" s="100">
        <v>23035</v>
      </c>
      <c r="V18" s="100"/>
      <c r="W18" s="100">
        <v>42111</v>
      </c>
      <c r="X18" s="100"/>
      <c r="Y18" s="100">
        <v>27922</v>
      </c>
      <c r="Z18" s="100"/>
      <c r="AA18" s="100">
        <v>47753</v>
      </c>
      <c r="AB18" s="100"/>
      <c r="AC18" s="121">
        <v>7</v>
      </c>
      <c r="AD18" s="121">
        <v>9</v>
      </c>
      <c r="AE18" s="121">
        <v>0</v>
      </c>
      <c r="AF18" s="26">
        <v>4740268</v>
      </c>
      <c r="AG18" s="124">
        <v>2652839</v>
      </c>
      <c r="AH18" s="26">
        <v>633189</v>
      </c>
      <c r="AI18" s="26">
        <v>252232</v>
      </c>
      <c r="AJ18" s="26">
        <v>595722</v>
      </c>
      <c r="AK18" s="36">
        <v>4</v>
      </c>
      <c r="AL18" s="26">
        <v>476578</v>
      </c>
      <c r="AM18" s="36">
        <v>5</v>
      </c>
      <c r="AN18" s="26">
        <v>177134</v>
      </c>
      <c r="AO18" s="36">
        <v>6</v>
      </c>
      <c r="AP18" s="26">
        <v>151829</v>
      </c>
      <c r="AQ18" s="36">
        <v>7</v>
      </c>
      <c r="AR18" s="26">
        <v>186797</v>
      </c>
      <c r="AS18" s="40">
        <v>18</v>
      </c>
      <c r="AT18" s="41">
        <v>165782</v>
      </c>
      <c r="AU18" s="40">
        <v>20</v>
      </c>
      <c r="AV18" s="41">
        <v>57422</v>
      </c>
      <c r="AW18" s="40">
        <v>17</v>
      </c>
      <c r="AX18" s="41">
        <v>55733</v>
      </c>
      <c r="AY18" s="40">
        <v>17</v>
      </c>
      <c r="AZ18" s="64">
        <v>11868238</v>
      </c>
      <c r="BA18" s="65">
        <v>200000</v>
      </c>
      <c r="BB18" s="65">
        <v>5832697</v>
      </c>
      <c r="BC18" s="67">
        <v>593003</v>
      </c>
      <c r="BD18" s="65">
        <v>63272</v>
      </c>
      <c r="BE18" s="65">
        <v>105102</v>
      </c>
      <c r="BF18" s="65">
        <v>25955137</v>
      </c>
      <c r="BG18" s="65">
        <v>3463701</v>
      </c>
      <c r="BH18" s="68">
        <v>515337</v>
      </c>
      <c r="BI18" s="65">
        <v>493353</v>
      </c>
      <c r="BJ18" s="65">
        <v>2920716</v>
      </c>
      <c r="BK18" s="66">
        <v>0</v>
      </c>
      <c r="BL18" s="65">
        <v>7393107</v>
      </c>
      <c r="BM18" s="67">
        <v>1325000</v>
      </c>
      <c r="BN18" s="68">
        <v>458700</v>
      </c>
      <c r="BO18" s="65">
        <v>106398</v>
      </c>
      <c r="BP18" s="65">
        <v>6000</v>
      </c>
      <c r="BQ18" s="65">
        <v>0</v>
      </c>
      <c r="BR18" s="65">
        <v>1896098</v>
      </c>
      <c r="BS18" s="65">
        <v>3978910</v>
      </c>
      <c r="BT18" s="65">
        <v>1291150</v>
      </c>
      <c r="BU18" s="65">
        <v>820882</v>
      </c>
      <c r="BV18" s="65">
        <v>1617871</v>
      </c>
      <c r="BW18" s="65">
        <v>0</v>
      </c>
      <c r="BX18" s="65">
        <v>7708813</v>
      </c>
      <c r="BY18" s="65">
        <v>0</v>
      </c>
      <c r="BZ18" s="65">
        <v>0</v>
      </c>
      <c r="CA18" s="65">
        <v>0</v>
      </c>
      <c r="CB18" s="65">
        <v>0</v>
      </c>
      <c r="CC18" s="65">
        <v>0</v>
      </c>
      <c r="CD18" s="66">
        <v>0</v>
      </c>
      <c r="CE18" s="65">
        <v>768632</v>
      </c>
      <c r="CF18" s="66">
        <v>490069</v>
      </c>
      <c r="CG18" s="65">
        <v>319941</v>
      </c>
      <c r="CH18" s="66">
        <v>297202</v>
      </c>
      <c r="CI18" s="65">
        <v>7748317</v>
      </c>
      <c r="CJ18" s="65">
        <v>9624161</v>
      </c>
      <c r="CK18" s="65">
        <v>0</v>
      </c>
      <c r="CL18" s="69">
        <v>0</v>
      </c>
      <c r="CM18" s="69">
        <v>0</v>
      </c>
      <c r="CN18" s="70">
        <v>0</v>
      </c>
      <c r="CO18" s="70">
        <v>0</v>
      </c>
      <c r="CP18" s="69">
        <v>0</v>
      </c>
      <c r="CQ18" s="70">
        <v>2173639</v>
      </c>
      <c r="CR18" s="70">
        <v>0</v>
      </c>
      <c r="CS18" s="69">
        <v>0</v>
      </c>
      <c r="CT18" s="69">
        <v>0</v>
      </c>
      <c r="CU18" s="70">
        <v>0</v>
      </c>
      <c r="CV18" s="70">
        <v>2173639</v>
      </c>
      <c r="CW18" s="69">
        <v>470355</v>
      </c>
      <c r="CX18" s="70">
        <v>118447</v>
      </c>
      <c r="CY18" s="69">
        <v>129824</v>
      </c>
      <c r="CZ18" s="70">
        <v>166795</v>
      </c>
      <c r="DA18" s="69">
        <v>0</v>
      </c>
      <c r="DB18" s="70">
        <v>885421</v>
      </c>
      <c r="DC18" s="69">
        <v>536634</v>
      </c>
      <c r="DD18" s="70">
        <v>517624</v>
      </c>
      <c r="DE18" s="69">
        <v>252744</v>
      </c>
      <c r="DF18" s="70">
        <v>945527</v>
      </c>
      <c r="DG18" s="69">
        <v>53912</v>
      </c>
      <c r="DH18" s="70">
        <v>2306441</v>
      </c>
      <c r="DI18" s="69">
        <v>415024</v>
      </c>
      <c r="DJ18" s="70">
        <v>65824</v>
      </c>
      <c r="DK18" s="69">
        <v>67054</v>
      </c>
      <c r="DL18" s="70">
        <v>414786</v>
      </c>
      <c r="DM18" s="69">
        <v>209091</v>
      </c>
      <c r="DN18" s="70">
        <v>1171779</v>
      </c>
      <c r="DO18" s="69">
        <v>2164254</v>
      </c>
      <c r="DP18" s="70">
        <v>574504</v>
      </c>
      <c r="DQ18" s="70">
        <v>408998</v>
      </c>
      <c r="DR18" s="69">
        <v>131404</v>
      </c>
      <c r="DS18" s="69">
        <v>0</v>
      </c>
      <c r="DT18" s="69">
        <v>3279160</v>
      </c>
      <c r="DU18" s="69">
        <v>22531</v>
      </c>
      <c r="DV18" s="70">
        <v>10337</v>
      </c>
      <c r="DW18" s="69">
        <v>0</v>
      </c>
      <c r="DX18" s="70">
        <v>65238</v>
      </c>
      <c r="DY18" s="70">
        <v>1835707</v>
      </c>
      <c r="DZ18" s="70">
        <v>1933813</v>
      </c>
      <c r="EA18" s="69">
        <v>44308</v>
      </c>
      <c r="EB18" s="70">
        <v>32934</v>
      </c>
      <c r="EC18" s="70">
        <v>7559</v>
      </c>
      <c r="ED18" s="70">
        <v>178747</v>
      </c>
      <c r="EE18" s="70">
        <v>0</v>
      </c>
      <c r="EF18" s="69">
        <v>263548</v>
      </c>
      <c r="EG18" s="70">
        <v>8278</v>
      </c>
      <c r="EH18" s="70">
        <v>0</v>
      </c>
      <c r="EI18" s="70">
        <v>0</v>
      </c>
      <c r="EJ18" s="70">
        <v>223723</v>
      </c>
      <c r="EK18" s="69">
        <v>7875707</v>
      </c>
      <c r="EL18" s="70">
        <v>8107708</v>
      </c>
      <c r="EM18" s="70">
        <v>0</v>
      </c>
      <c r="EN18" s="70">
        <v>0</v>
      </c>
      <c r="EO18" s="70">
        <v>0</v>
      </c>
      <c r="EP18" s="69">
        <v>0</v>
      </c>
      <c r="EQ18" s="69">
        <v>159576</v>
      </c>
      <c r="ER18" s="70">
        <v>159576</v>
      </c>
      <c r="ES18" s="70">
        <v>0</v>
      </c>
      <c r="ET18" s="70">
        <v>0</v>
      </c>
      <c r="EU18" s="70">
        <v>0</v>
      </c>
      <c r="EV18" s="69">
        <v>0</v>
      </c>
      <c r="EW18" s="69">
        <v>211617</v>
      </c>
      <c r="EX18" s="69">
        <v>211617</v>
      </c>
      <c r="EY18" s="70">
        <v>135022</v>
      </c>
      <c r="EZ18" s="70">
        <v>36210</v>
      </c>
      <c r="FA18" s="70">
        <v>18866</v>
      </c>
      <c r="FB18" s="53">
        <v>157774</v>
      </c>
      <c r="FC18" s="70">
        <v>208486</v>
      </c>
      <c r="FD18" s="70">
        <v>556358</v>
      </c>
      <c r="FE18" s="69">
        <v>1110</v>
      </c>
      <c r="FF18" s="70">
        <v>515</v>
      </c>
      <c r="FG18" s="70">
        <v>1013</v>
      </c>
      <c r="FH18" s="70">
        <v>6901</v>
      </c>
      <c r="FI18" s="70">
        <v>38934</v>
      </c>
      <c r="FJ18" s="70">
        <v>48473</v>
      </c>
      <c r="FK18" s="70">
        <v>801147</v>
      </c>
      <c r="FL18" s="69">
        <v>138825</v>
      </c>
      <c r="FM18" s="69">
        <v>91746</v>
      </c>
      <c r="FN18" s="70">
        <v>299383</v>
      </c>
      <c r="FO18" s="69">
        <v>10135807</v>
      </c>
      <c r="FP18" s="70">
        <v>11466908</v>
      </c>
      <c r="FQ18" s="70">
        <v>16308545</v>
      </c>
      <c r="FR18" s="69">
        <v>4250476</v>
      </c>
      <c r="FS18" s="70">
        <v>2718378</v>
      </c>
      <c r="FT18" s="70">
        <v>7432067</v>
      </c>
      <c r="FU18" s="69">
        <v>28477154</v>
      </c>
      <c r="FV18" s="69">
        <v>59186620</v>
      </c>
      <c r="FW18" s="70">
        <v>0</v>
      </c>
      <c r="FX18" s="69">
        <v>0</v>
      </c>
      <c r="FY18" s="70">
        <v>0</v>
      </c>
      <c r="FZ18" s="53">
        <v>0</v>
      </c>
      <c r="GA18" s="70">
        <v>0</v>
      </c>
      <c r="GB18" s="69">
        <v>0</v>
      </c>
      <c r="GC18" s="70">
        <v>16308545</v>
      </c>
      <c r="GD18" s="70">
        <v>4250476</v>
      </c>
      <c r="GE18" s="69">
        <v>2718378</v>
      </c>
      <c r="GF18" s="70">
        <v>7432067</v>
      </c>
      <c r="GG18" s="70">
        <v>28477154</v>
      </c>
      <c r="GH18" s="54">
        <v>59186620</v>
      </c>
      <c r="GI18" s="11"/>
      <c r="GJ18" s="5">
        <f>SUM(AZ18:AZ18)</f>
        <v>11868238</v>
      </c>
      <c r="GK18" s="26" t="e">
        <f>#REF!-GJ18</f>
        <v>#REF!</v>
      </c>
      <c r="GL18" s="5" t="e">
        <f>SUM(#REF!)</f>
        <v>#REF!</v>
      </c>
      <c r="GM18" s="26" t="e">
        <f>#REF!-GL18</f>
        <v>#REF!</v>
      </c>
      <c r="GN18" s="5">
        <f>SUM(BA18:BA18)</f>
        <v>200000</v>
      </c>
      <c r="GO18" s="26" t="e">
        <f>#REF!-GN18</f>
        <v>#REF!</v>
      </c>
      <c r="GP18" s="5">
        <f>SUM(BB18:BB18)</f>
        <v>5832697</v>
      </c>
      <c r="GQ18" s="26" t="e">
        <f>#REF!-GP18</f>
        <v>#REF!</v>
      </c>
      <c r="GR18" s="5" t="e">
        <f>SUM(#REF!)</f>
        <v>#REF!</v>
      </c>
      <c r="GS18" s="26" t="e">
        <f>#REF!-GR18</f>
        <v>#REF!</v>
      </c>
      <c r="GT18" s="5" t="e">
        <f>SUM(#REF!)</f>
        <v>#REF!</v>
      </c>
      <c r="GU18" s="26" t="e">
        <f>#REF!-GT18</f>
        <v>#REF!</v>
      </c>
      <c r="GV18" s="5" t="e">
        <f>SUM(#REF!)</f>
        <v>#REF!</v>
      </c>
      <c r="GW18" s="26" t="e">
        <f>#REF!-GV18</f>
        <v>#REF!</v>
      </c>
      <c r="GX18" s="5" t="e">
        <f>SUM(#REF!)</f>
        <v>#REF!</v>
      </c>
      <c r="GY18" s="26" t="e">
        <f>#REF!-GX18</f>
        <v>#REF!</v>
      </c>
      <c r="GZ18" s="5" t="e">
        <f>SUM(#REF!)</f>
        <v>#REF!</v>
      </c>
      <c r="HA18" s="26" t="e">
        <f>#REF!-GZ18</f>
        <v>#REF!</v>
      </c>
      <c r="HB18" s="5" t="e">
        <f>SUM(#REF!)</f>
        <v>#REF!</v>
      </c>
      <c r="HC18" s="26" t="e">
        <f>#REF!-HB18</f>
        <v>#REF!</v>
      </c>
      <c r="HD18" s="5">
        <f t="shared" si="0"/>
        <v>593003</v>
      </c>
      <c r="HE18" s="26" t="e">
        <f>#REF!-HD18</f>
        <v>#REF!</v>
      </c>
      <c r="HF18" s="5">
        <f t="shared" si="1"/>
        <v>63272</v>
      </c>
      <c r="HG18" s="26" t="e">
        <f>#REF!-HF18</f>
        <v>#REF!</v>
      </c>
      <c r="HH18" s="5">
        <f t="shared" si="2"/>
        <v>105102</v>
      </c>
      <c r="HI18" s="26" t="e">
        <f>#REF!-HH18</f>
        <v>#REF!</v>
      </c>
      <c r="HJ18" s="5" t="e">
        <f>SUM(#REF!)</f>
        <v>#REF!</v>
      </c>
      <c r="HK18" s="26" t="e">
        <f>#REF!-HJ18</f>
        <v>#REF!</v>
      </c>
      <c r="HL18" s="5" t="e">
        <f>SUM(#REF!)</f>
        <v>#REF!</v>
      </c>
      <c r="HM18" s="26" t="e">
        <f>#REF!-HL18</f>
        <v>#REF!</v>
      </c>
      <c r="HN18" s="5">
        <f t="shared" si="3"/>
        <v>25955137</v>
      </c>
      <c r="HO18" s="26" t="e">
        <f>#REF!-HN18</f>
        <v>#REF!</v>
      </c>
      <c r="HP18" s="5">
        <f t="shared" si="51"/>
        <v>7393107</v>
      </c>
      <c r="HQ18" s="26">
        <f t="shared" si="52"/>
        <v>0</v>
      </c>
      <c r="HR18" s="5">
        <f t="shared" si="53"/>
        <v>1896098</v>
      </c>
      <c r="HS18" s="26">
        <f t="shared" si="54"/>
        <v>0</v>
      </c>
      <c r="HT18" s="5">
        <f t="shared" si="55"/>
        <v>7708813</v>
      </c>
      <c r="HU18" s="26">
        <f t="shared" si="56"/>
        <v>0</v>
      </c>
      <c r="HV18" s="5">
        <f t="shared" si="57"/>
        <v>0</v>
      </c>
      <c r="HW18" s="26">
        <f t="shared" si="58"/>
        <v>0</v>
      </c>
      <c r="HX18" s="5">
        <f t="shared" si="59"/>
        <v>9624161</v>
      </c>
      <c r="HY18" s="26">
        <f t="shared" si="60"/>
        <v>0</v>
      </c>
      <c r="HZ18" s="5">
        <f t="shared" si="61"/>
        <v>0</v>
      </c>
      <c r="IA18" s="26">
        <f t="shared" si="62"/>
        <v>0</v>
      </c>
      <c r="IB18" s="5">
        <f t="shared" si="63"/>
        <v>2173639</v>
      </c>
      <c r="IC18" s="26">
        <f t="shared" si="64"/>
        <v>0</v>
      </c>
      <c r="ID18" s="5">
        <f t="shared" si="65"/>
        <v>885421</v>
      </c>
      <c r="IE18" s="26">
        <f t="shared" si="66"/>
        <v>0</v>
      </c>
      <c r="IF18" s="5">
        <f t="shared" si="67"/>
        <v>2306441</v>
      </c>
      <c r="IG18" s="26">
        <f t="shared" si="68"/>
        <v>0</v>
      </c>
      <c r="IH18" s="5">
        <f t="shared" si="69"/>
        <v>1171779</v>
      </c>
      <c r="II18" s="26">
        <f t="shared" si="70"/>
        <v>0</v>
      </c>
      <c r="IJ18" s="5">
        <f t="shared" si="71"/>
        <v>3279160</v>
      </c>
      <c r="IK18" s="26">
        <f t="shared" si="72"/>
        <v>0</v>
      </c>
      <c r="IL18" s="5">
        <f t="shared" si="73"/>
        <v>1933813</v>
      </c>
      <c r="IM18" s="26">
        <f t="shared" si="74"/>
        <v>0</v>
      </c>
      <c r="IN18" s="5">
        <f t="shared" si="75"/>
        <v>263548</v>
      </c>
      <c r="IO18" s="26">
        <f t="shared" si="76"/>
        <v>0</v>
      </c>
      <c r="IP18" s="5">
        <f t="shared" si="77"/>
        <v>8107708</v>
      </c>
      <c r="IQ18" s="26">
        <f t="shared" si="78"/>
        <v>0</v>
      </c>
      <c r="IR18" s="5">
        <f t="shared" si="79"/>
        <v>159576</v>
      </c>
      <c r="IS18" s="26">
        <f t="shared" si="80"/>
        <v>0</v>
      </c>
      <c r="IT18" s="5">
        <f t="shared" si="81"/>
        <v>211617</v>
      </c>
      <c r="IU18" s="26">
        <f t="shared" si="82"/>
        <v>0</v>
      </c>
      <c r="IV18" s="5">
        <f t="shared" si="83"/>
        <v>556358</v>
      </c>
      <c r="IW18" s="26">
        <f t="shared" si="84"/>
        <v>0</v>
      </c>
      <c r="IX18" s="5">
        <f t="shared" si="85"/>
        <v>48473</v>
      </c>
      <c r="IY18" s="26">
        <f t="shared" si="86"/>
        <v>0</v>
      </c>
      <c r="IZ18" s="5">
        <f t="shared" si="87"/>
        <v>11466908</v>
      </c>
      <c r="JA18" s="26">
        <f t="shared" si="88"/>
        <v>0</v>
      </c>
      <c r="JB18" s="5">
        <f t="shared" si="89"/>
        <v>59186620</v>
      </c>
      <c r="JC18" s="26">
        <f t="shared" si="90"/>
        <v>0</v>
      </c>
      <c r="JD18" s="5">
        <f t="shared" si="91"/>
        <v>0</v>
      </c>
      <c r="JE18" s="26">
        <f t="shared" si="92"/>
        <v>0</v>
      </c>
      <c r="JF18" s="5">
        <f t="shared" si="93"/>
        <v>59186620</v>
      </c>
      <c r="JG18" s="26">
        <f t="shared" si="94"/>
        <v>0</v>
      </c>
      <c r="JI18" s="5" t="e">
        <f t="shared" si="48"/>
        <v>#REF!</v>
      </c>
      <c r="JK18" s="4" t="e">
        <f t="shared" si="49"/>
        <v>#REF!</v>
      </c>
    </row>
    <row r="19" spans="1:271">
      <c r="A19" s="147" t="s">
        <v>192</v>
      </c>
      <c r="B19" s="25" t="s">
        <v>317</v>
      </c>
      <c r="C19" s="101">
        <v>126818</v>
      </c>
      <c r="D19" s="97">
        <v>2011</v>
      </c>
      <c r="E19" s="98">
        <v>1</v>
      </c>
      <c r="F19" s="98">
        <v>10</v>
      </c>
      <c r="G19" s="99">
        <v>10778</v>
      </c>
      <c r="H19" s="99">
        <v>11175</v>
      </c>
      <c r="I19" s="100">
        <v>792225075</v>
      </c>
      <c r="J19" s="100"/>
      <c r="K19" s="100">
        <v>374669</v>
      </c>
      <c r="L19" s="100"/>
      <c r="M19" s="100">
        <v>25730267</v>
      </c>
      <c r="N19" s="100"/>
      <c r="O19" s="100">
        <v>2485000</v>
      </c>
      <c r="P19" s="100"/>
      <c r="Q19" s="100">
        <v>434305000</v>
      </c>
      <c r="R19" s="100"/>
      <c r="S19" s="100">
        <v>299412439</v>
      </c>
      <c r="T19" s="100"/>
      <c r="U19" s="100">
        <v>17077</v>
      </c>
      <c r="V19" s="100"/>
      <c r="W19" s="100">
        <v>33187</v>
      </c>
      <c r="X19" s="100"/>
      <c r="Y19" s="100">
        <v>18769</v>
      </c>
      <c r="Z19" s="100"/>
      <c r="AA19" s="100">
        <v>35579</v>
      </c>
      <c r="AB19" s="100"/>
      <c r="AC19" s="122">
        <v>6</v>
      </c>
      <c r="AD19" s="122">
        <v>10</v>
      </c>
      <c r="AE19" s="122">
        <v>0</v>
      </c>
      <c r="AF19" s="26">
        <v>3618929</v>
      </c>
      <c r="AG19" s="26">
        <v>2584579</v>
      </c>
      <c r="AH19" s="26">
        <v>389509</v>
      </c>
      <c r="AI19" s="26">
        <v>151169</v>
      </c>
      <c r="AJ19" s="26">
        <v>444713.14</v>
      </c>
      <c r="AK19" s="36">
        <v>3.5</v>
      </c>
      <c r="AL19" s="26">
        <v>389124</v>
      </c>
      <c r="AM19" s="36">
        <v>4</v>
      </c>
      <c r="AN19" s="26">
        <v>131147.23000000001</v>
      </c>
      <c r="AO19" s="36">
        <v>6.5</v>
      </c>
      <c r="AP19" s="26">
        <v>106557.13</v>
      </c>
      <c r="AQ19" s="36">
        <v>8</v>
      </c>
      <c r="AR19" s="26">
        <v>132231.85999999999</v>
      </c>
      <c r="AS19" s="36">
        <v>14.5</v>
      </c>
      <c r="AT19" s="26">
        <v>112786</v>
      </c>
      <c r="AU19" s="36">
        <v>17</v>
      </c>
      <c r="AV19" s="26">
        <v>53118.09</v>
      </c>
      <c r="AW19" s="36">
        <v>11</v>
      </c>
      <c r="AX19" s="26">
        <v>41735.64</v>
      </c>
      <c r="AY19" s="36">
        <v>14</v>
      </c>
      <c r="AZ19" s="54">
        <v>2366556</v>
      </c>
      <c r="BA19" s="54">
        <v>100000</v>
      </c>
      <c r="BB19" s="54">
        <v>182641</v>
      </c>
      <c r="BC19" s="54">
        <v>283042</v>
      </c>
      <c r="BD19" s="54">
        <v>0</v>
      </c>
      <c r="BE19" s="54">
        <v>87644</v>
      </c>
      <c r="BF19" s="54">
        <v>3670685</v>
      </c>
      <c r="BG19" s="54">
        <v>2752994</v>
      </c>
      <c r="BH19" s="54">
        <v>430373</v>
      </c>
      <c r="BI19" s="54">
        <v>378694</v>
      </c>
      <c r="BJ19" s="54">
        <v>2641447</v>
      </c>
      <c r="BK19" s="54">
        <v>24271</v>
      </c>
      <c r="BL19" s="54">
        <v>6227779</v>
      </c>
      <c r="BM19" s="54">
        <v>0</v>
      </c>
      <c r="BN19" s="54">
        <v>159362</v>
      </c>
      <c r="BO19" s="54">
        <v>4416</v>
      </c>
      <c r="BP19" s="54">
        <v>38690</v>
      </c>
      <c r="BQ19" s="54">
        <v>0</v>
      </c>
      <c r="BR19" s="54">
        <v>202468</v>
      </c>
      <c r="BS19" s="54">
        <v>2335730</v>
      </c>
      <c r="BT19" s="54">
        <v>871565</v>
      </c>
      <c r="BU19" s="54">
        <v>367573</v>
      </c>
      <c r="BV19" s="54">
        <v>1335746</v>
      </c>
      <c r="BW19" s="54">
        <v>0</v>
      </c>
      <c r="BX19" s="54">
        <v>4910614</v>
      </c>
      <c r="BY19" s="54">
        <v>25000</v>
      </c>
      <c r="BZ19" s="54">
        <v>11600</v>
      </c>
      <c r="CA19" s="54">
        <v>1200</v>
      </c>
      <c r="CB19" s="54">
        <v>0</v>
      </c>
      <c r="CC19" s="54">
        <v>0</v>
      </c>
      <c r="CD19" s="54">
        <v>37800</v>
      </c>
      <c r="CE19" s="54">
        <v>327699</v>
      </c>
      <c r="CF19" s="54">
        <v>115627</v>
      </c>
      <c r="CG19" s="54">
        <v>62168</v>
      </c>
      <c r="CH19" s="54">
        <v>54425</v>
      </c>
      <c r="CI19" s="54">
        <v>3091949</v>
      </c>
      <c r="CJ19" s="54">
        <v>3651868</v>
      </c>
      <c r="CK19" s="54">
        <v>0</v>
      </c>
      <c r="CL19" s="54">
        <v>0</v>
      </c>
      <c r="CM19" s="54">
        <v>0</v>
      </c>
      <c r="CN19" s="54">
        <v>0</v>
      </c>
      <c r="CO19" s="54">
        <v>0</v>
      </c>
      <c r="CP19" s="54">
        <v>0</v>
      </c>
      <c r="CQ19" s="54">
        <v>0</v>
      </c>
      <c r="CR19" s="54">
        <v>0</v>
      </c>
      <c r="CS19" s="54">
        <v>0</v>
      </c>
      <c r="CT19" s="54">
        <v>0</v>
      </c>
      <c r="CU19" s="54">
        <v>0</v>
      </c>
      <c r="CV19" s="54">
        <v>0</v>
      </c>
      <c r="CW19" s="54">
        <v>251383</v>
      </c>
      <c r="CX19" s="54">
        <v>122230</v>
      </c>
      <c r="CY19" s="54">
        <v>71543</v>
      </c>
      <c r="CZ19" s="54">
        <v>95522</v>
      </c>
      <c r="DA19" s="54">
        <v>0</v>
      </c>
      <c r="DB19" s="54">
        <v>540678</v>
      </c>
      <c r="DC19" s="54">
        <v>734195</v>
      </c>
      <c r="DD19" s="54">
        <v>179638</v>
      </c>
      <c r="DE19" s="54">
        <v>155165</v>
      </c>
      <c r="DF19" s="54">
        <v>695194</v>
      </c>
      <c r="DG19" s="54">
        <v>0</v>
      </c>
      <c r="DH19" s="54">
        <v>1764192</v>
      </c>
      <c r="DI19" s="54">
        <v>560056</v>
      </c>
      <c r="DJ19" s="54">
        <v>67914</v>
      </c>
      <c r="DK19" s="54">
        <v>56783</v>
      </c>
      <c r="DL19" s="54">
        <v>229597</v>
      </c>
      <c r="DM19" s="54">
        <v>32906</v>
      </c>
      <c r="DN19" s="54">
        <v>947256</v>
      </c>
      <c r="DO19" s="54">
        <v>851039</v>
      </c>
      <c r="DP19" s="54">
        <v>186377</v>
      </c>
      <c r="DQ19" s="54">
        <v>151731</v>
      </c>
      <c r="DR19" s="54">
        <v>113673</v>
      </c>
      <c r="DS19" s="54">
        <v>0</v>
      </c>
      <c r="DT19" s="54">
        <v>1302820</v>
      </c>
      <c r="DU19" s="54">
        <v>105457</v>
      </c>
      <c r="DV19" s="54">
        <v>12927</v>
      </c>
      <c r="DW19" s="54">
        <v>10694</v>
      </c>
      <c r="DX19" s="54">
        <v>43196</v>
      </c>
      <c r="DY19" s="54">
        <v>1007164</v>
      </c>
      <c r="DZ19" s="54">
        <v>1179438</v>
      </c>
      <c r="EA19" s="54">
        <v>63204</v>
      </c>
      <c r="EB19" s="54">
        <v>239771</v>
      </c>
      <c r="EC19" s="54">
        <v>33803</v>
      </c>
      <c r="ED19" s="54">
        <v>132722</v>
      </c>
      <c r="EE19" s="54">
        <v>0</v>
      </c>
      <c r="EF19" s="54">
        <v>469500</v>
      </c>
      <c r="EG19" s="54">
        <v>28444</v>
      </c>
      <c r="EH19" s="54">
        <v>228</v>
      </c>
      <c r="EI19" s="54">
        <v>499</v>
      </c>
      <c r="EJ19" s="54">
        <v>119202</v>
      </c>
      <c r="EK19" s="54">
        <v>503923</v>
      </c>
      <c r="EL19" s="54">
        <v>652296</v>
      </c>
      <c r="EM19" s="54">
        <v>0</v>
      </c>
      <c r="EN19" s="54">
        <v>0</v>
      </c>
      <c r="EO19" s="54">
        <v>0</v>
      </c>
      <c r="EP19" s="54">
        <v>0</v>
      </c>
      <c r="EQ19" s="54">
        <v>56901</v>
      </c>
      <c r="ER19" s="54">
        <v>56901</v>
      </c>
      <c r="ES19" s="54">
        <v>491792</v>
      </c>
      <c r="ET19" s="54">
        <v>163183</v>
      </c>
      <c r="EU19" s="54">
        <v>155746</v>
      </c>
      <c r="EV19" s="54">
        <v>225863</v>
      </c>
      <c r="EW19" s="54">
        <v>819448</v>
      </c>
      <c r="EX19" s="54">
        <v>1856032</v>
      </c>
      <c r="EY19" s="54">
        <v>0</v>
      </c>
      <c r="EZ19" s="54">
        <v>0</v>
      </c>
      <c r="FA19" s="54">
        <v>0</v>
      </c>
      <c r="FB19" s="54">
        <v>0</v>
      </c>
      <c r="FC19" s="54">
        <v>394814</v>
      </c>
      <c r="FD19" s="54">
        <v>394814</v>
      </c>
      <c r="FE19" s="54">
        <v>6183</v>
      </c>
      <c r="FF19" s="54">
        <v>6883</v>
      </c>
      <c r="FG19" s="54">
        <v>1475</v>
      </c>
      <c r="FH19" s="54">
        <v>19810</v>
      </c>
      <c r="FI19" s="54">
        <v>422275</v>
      </c>
      <c r="FJ19" s="54">
        <v>456626</v>
      </c>
      <c r="FK19" s="54">
        <v>415255</v>
      </c>
      <c r="FL19" s="54">
        <v>73436</v>
      </c>
      <c r="FM19" s="54">
        <v>52257</v>
      </c>
      <c r="FN19" s="54">
        <v>121910</v>
      </c>
      <c r="FO19" s="54">
        <v>634562</v>
      </c>
      <c r="FP19" s="54">
        <v>1297420</v>
      </c>
      <c r="FQ19" s="54">
        <v>8948431</v>
      </c>
      <c r="FR19" s="54">
        <v>2641114</v>
      </c>
      <c r="FS19" s="54">
        <v>1503747</v>
      </c>
      <c r="FT19" s="54">
        <v>5866997</v>
      </c>
      <c r="FU19" s="54">
        <v>6988213</v>
      </c>
      <c r="FV19" s="54">
        <v>25948502</v>
      </c>
      <c r="FW19" s="54">
        <v>0</v>
      </c>
      <c r="FX19" s="54">
        <v>0</v>
      </c>
      <c r="FY19" s="54">
        <v>0</v>
      </c>
      <c r="FZ19" s="54">
        <v>0</v>
      </c>
      <c r="GA19" s="54">
        <v>0</v>
      </c>
      <c r="GB19" s="54">
        <v>0</v>
      </c>
      <c r="GC19" s="54">
        <v>8948431</v>
      </c>
      <c r="GD19" s="54">
        <v>2641114</v>
      </c>
      <c r="GE19" s="54">
        <v>1503747</v>
      </c>
      <c r="GF19" s="54">
        <v>5866997</v>
      </c>
      <c r="GG19" s="54">
        <v>6988213</v>
      </c>
      <c r="GH19" s="54">
        <v>25948502</v>
      </c>
      <c r="GI19" s="10"/>
      <c r="GJ19" s="5">
        <f>SUM(AZ19:AZ19)</f>
        <v>2366556</v>
      </c>
      <c r="GK19" s="26" t="e">
        <f>#REF!-GJ19</f>
        <v>#REF!</v>
      </c>
      <c r="GL19" s="5" t="e">
        <f>SUM(#REF!)</f>
        <v>#REF!</v>
      </c>
      <c r="GM19" s="26" t="e">
        <f>#REF!-GL19</f>
        <v>#REF!</v>
      </c>
      <c r="GN19" s="5">
        <f>SUM(BA19:BA19)</f>
        <v>100000</v>
      </c>
      <c r="GO19" s="26" t="e">
        <f>#REF!-GN19</f>
        <v>#REF!</v>
      </c>
      <c r="GP19" s="5">
        <f>SUM(BB19:BB19)</f>
        <v>182641</v>
      </c>
      <c r="GQ19" s="26" t="e">
        <f>#REF!-GP19</f>
        <v>#REF!</v>
      </c>
      <c r="GR19" s="5" t="e">
        <f>SUM(#REF!)</f>
        <v>#REF!</v>
      </c>
      <c r="GS19" s="26" t="e">
        <f>#REF!-GR19</f>
        <v>#REF!</v>
      </c>
      <c r="GT19" s="5" t="e">
        <f>SUM(#REF!)</f>
        <v>#REF!</v>
      </c>
      <c r="GU19" s="26" t="e">
        <f>#REF!-GT19</f>
        <v>#REF!</v>
      </c>
      <c r="GV19" s="5" t="e">
        <f>SUM(#REF!)</f>
        <v>#REF!</v>
      </c>
      <c r="GW19" s="26" t="e">
        <f>#REF!-GV19</f>
        <v>#REF!</v>
      </c>
      <c r="GX19" s="5" t="e">
        <f>SUM(#REF!)</f>
        <v>#REF!</v>
      </c>
      <c r="GY19" s="26" t="e">
        <f>#REF!-GX19</f>
        <v>#REF!</v>
      </c>
      <c r="GZ19" s="5" t="e">
        <f>SUM(#REF!)</f>
        <v>#REF!</v>
      </c>
      <c r="HA19" s="26" t="e">
        <f>#REF!-GZ19</f>
        <v>#REF!</v>
      </c>
      <c r="HB19" s="5" t="e">
        <f>SUM(#REF!)</f>
        <v>#REF!</v>
      </c>
      <c r="HC19" s="26" t="e">
        <f>#REF!-HB19</f>
        <v>#REF!</v>
      </c>
      <c r="HD19" s="5">
        <f t="shared" si="0"/>
        <v>283042</v>
      </c>
      <c r="HE19" s="26" t="e">
        <f>#REF!-HD19</f>
        <v>#REF!</v>
      </c>
      <c r="HF19" s="5">
        <f t="shared" si="1"/>
        <v>0</v>
      </c>
      <c r="HG19" s="26" t="e">
        <f>#REF!-HF19</f>
        <v>#REF!</v>
      </c>
      <c r="HH19" s="5">
        <f t="shared" si="2"/>
        <v>87644</v>
      </c>
      <c r="HI19" s="26" t="e">
        <f>#REF!-HH19</f>
        <v>#REF!</v>
      </c>
      <c r="HJ19" s="5" t="e">
        <f>SUM(#REF!)</f>
        <v>#REF!</v>
      </c>
      <c r="HK19" s="26" t="e">
        <f>#REF!-HJ19</f>
        <v>#REF!</v>
      </c>
      <c r="HL19" s="5" t="e">
        <f>SUM(#REF!)</f>
        <v>#REF!</v>
      </c>
      <c r="HM19" s="26" t="e">
        <f>#REF!-HL19</f>
        <v>#REF!</v>
      </c>
      <c r="HN19" s="5">
        <f t="shared" si="3"/>
        <v>3670685</v>
      </c>
      <c r="HO19" s="26" t="e">
        <f>#REF!-HN19</f>
        <v>#REF!</v>
      </c>
      <c r="HP19" s="5">
        <f t="shared" si="51"/>
        <v>6227779</v>
      </c>
      <c r="HQ19" s="26">
        <f t="shared" si="52"/>
        <v>0</v>
      </c>
      <c r="HR19" s="5">
        <f t="shared" si="53"/>
        <v>202468</v>
      </c>
      <c r="HS19" s="26">
        <f t="shared" si="54"/>
        <v>0</v>
      </c>
      <c r="HT19" s="5">
        <f t="shared" si="55"/>
        <v>4910614</v>
      </c>
      <c r="HU19" s="26">
        <f t="shared" si="56"/>
        <v>0</v>
      </c>
      <c r="HV19" s="5">
        <f t="shared" si="57"/>
        <v>37800</v>
      </c>
      <c r="HW19" s="26">
        <f t="shared" si="58"/>
        <v>0</v>
      </c>
      <c r="HX19" s="5">
        <f t="shared" si="59"/>
        <v>3651868</v>
      </c>
      <c r="HY19" s="26">
        <f t="shared" si="60"/>
        <v>0</v>
      </c>
      <c r="HZ19" s="5">
        <f t="shared" si="61"/>
        <v>0</v>
      </c>
      <c r="IA19" s="26">
        <f t="shared" si="62"/>
        <v>0</v>
      </c>
      <c r="IB19" s="5">
        <f t="shared" si="63"/>
        <v>0</v>
      </c>
      <c r="IC19" s="26">
        <f t="shared" si="64"/>
        <v>0</v>
      </c>
      <c r="ID19" s="5">
        <f t="shared" si="65"/>
        <v>540678</v>
      </c>
      <c r="IE19" s="26">
        <f t="shared" si="66"/>
        <v>0</v>
      </c>
      <c r="IF19" s="5">
        <f t="shared" si="67"/>
        <v>1764192</v>
      </c>
      <c r="IG19" s="26">
        <f t="shared" si="68"/>
        <v>0</v>
      </c>
      <c r="IH19" s="5">
        <f t="shared" si="69"/>
        <v>947256</v>
      </c>
      <c r="II19" s="26">
        <f t="shared" si="70"/>
        <v>0</v>
      </c>
      <c r="IJ19" s="5">
        <f t="shared" si="71"/>
        <v>1302820</v>
      </c>
      <c r="IK19" s="26">
        <f t="shared" si="72"/>
        <v>0</v>
      </c>
      <c r="IL19" s="5">
        <f t="shared" si="73"/>
        <v>1179438</v>
      </c>
      <c r="IM19" s="26">
        <f t="shared" si="74"/>
        <v>0</v>
      </c>
      <c r="IN19" s="5">
        <f t="shared" si="75"/>
        <v>469500</v>
      </c>
      <c r="IO19" s="26">
        <f t="shared" si="76"/>
        <v>0</v>
      </c>
      <c r="IP19" s="5">
        <f t="shared" si="77"/>
        <v>652296</v>
      </c>
      <c r="IQ19" s="26">
        <f t="shared" si="78"/>
        <v>0</v>
      </c>
      <c r="IR19" s="5">
        <f t="shared" si="79"/>
        <v>56901</v>
      </c>
      <c r="IS19" s="26">
        <f t="shared" si="80"/>
        <v>0</v>
      </c>
      <c r="IT19" s="5">
        <f t="shared" si="81"/>
        <v>1856032</v>
      </c>
      <c r="IU19" s="26">
        <f t="shared" si="82"/>
        <v>0</v>
      </c>
      <c r="IV19" s="5">
        <f t="shared" si="83"/>
        <v>394814</v>
      </c>
      <c r="IW19" s="26">
        <f t="shared" si="84"/>
        <v>0</v>
      </c>
      <c r="IX19" s="5">
        <f t="shared" si="85"/>
        <v>456626</v>
      </c>
      <c r="IY19" s="26">
        <f t="shared" si="86"/>
        <v>0</v>
      </c>
      <c r="IZ19" s="5">
        <f t="shared" si="87"/>
        <v>1297420</v>
      </c>
      <c r="JA19" s="26">
        <f t="shared" si="88"/>
        <v>0</v>
      </c>
      <c r="JB19" s="5">
        <f t="shared" si="89"/>
        <v>25948502</v>
      </c>
      <c r="JC19" s="26">
        <f t="shared" si="90"/>
        <v>0</v>
      </c>
      <c r="JD19" s="5">
        <f t="shared" si="91"/>
        <v>0</v>
      </c>
      <c r="JE19" s="26">
        <f t="shared" si="92"/>
        <v>0</v>
      </c>
      <c r="JF19" s="5">
        <f t="shared" si="93"/>
        <v>25948502</v>
      </c>
      <c r="JG19" s="26">
        <f t="shared" si="94"/>
        <v>0</v>
      </c>
      <c r="JI19" s="5" t="e">
        <f t="shared" si="48"/>
        <v>#REF!</v>
      </c>
      <c r="JK19" s="4" t="e">
        <f t="shared" si="49"/>
        <v>#REF!</v>
      </c>
    </row>
    <row r="20" spans="1:271">
      <c r="A20" s="147" t="s">
        <v>193</v>
      </c>
      <c r="B20" s="25" t="s">
        <v>319</v>
      </c>
      <c r="C20" s="97">
        <v>129020</v>
      </c>
      <c r="D20" s="97">
        <v>2011</v>
      </c>
      <c r="E20" s="98">
        <v>1</v>
      </c>
      <c r="F20" s="98">
        <v>7</v>
      </c>
      <c r="G20" s="99">
        <v>8569</v>
      </c>
      <c r="H20" s="99">
        <v>8401</v>
      </c>
      <c r="I20" s="100">
        <v>976398460</v>
      </c>
      <c r="J20" s="106"/>
      <c r="K20" s="106">
        <v>3136895</v>
      </c>
      <c r="L20" s="106"/>
      <c r="M20" s="106">
        <v>131203402</v>
      </c>
      <c r="N20" s="106"/>
      <c r="O20" s="106">
        <v>26306405</v>
      </c>
      <c r="P20" s="106"/>
      <c r="Q20" s="106">
        <v>1058650212</v>
      </c>
      <c r="R20" s="100"/>
      <c r="S20" s="106">
        <v>802141261</v>
      </c>
      <c r="T20" s="106"/>
      <c r="U20" s="106">
        <v>21198</v>
      </c>
      <c r="V20" s="106"/>
      <c r="W20" s="106">
        <v>37662</v>
      </c>
      <c r="X20" s="100"/>
      <c r="Y20" s="106">
        <v>25104</v>
      </c>
      <c r="Z20" s="106"/>
      <c r="AA20" s="106">
        <v>41958</v>
      </c>
      <c r="AB20" s="106"/>
      <c r="AC20" s="121">
        <v>11</v>
      </c>
      <c r="AD20" s="121">
        <v>13</v>
      </c>
      <c r="AE20" s="121">
        <v>0</v>
      </c>
      <c r="AF20" s="42">
        <v>5353583</v>
      </c>
      <c r="AG20" s="42">
        <v>4675451</v>
      </c>
      <c r="AH20" s="42">
        <v>515668</v>
      </c>
      <c r="AI20" s="42">
        <v>285415</v>
      </c>
      <c r="AJ20" s="42">
        <v>675955</v>
      </c>
      <c r="AK20" s="36">
        <v>8</v>
      </c>
      <c r="AL20" s="42">
        <v>600849</v>
      </c>
      <c r="AM20" s="36">
        <v>9</v>
      </c>
      <c r="AN20" s="42">
        <v>303663</v>
      </c>
      <c r="AO20" s="36">
        <v>10</v>
      </c>
      <c r="AP20" s="42">
        <v>276057</v>
      </c>
      <c r="AQ20" s="43">
        <v>11</v>
      </c>
      <c r="AR20" s="42">
        <v>154572</v>
      </c>
      <c r="AS20" s="43">
        <v>24</v>
      </c>
      <c r="AT20" s="42">
        <v>132490</v>
      </c>
      <c r="AU20" s="43">
        <v>28</v>
      </c>
      <c r="AV20" s="42">
        <v>84047</v>
      </c>
      <c r="AW20" s="43">
        <v>20</v>
      </c>
      <c r="AX20" s="42">
        <v>70039</v>
      </c>
      <c r="AY20" s="43">
        <v>24</v>
      </c>
      <c r="AZ20" s="52">
        <v>4911501</v>
      </c>
      <c r="BA20" s="52">
        <v>1310000</v>
      </c>
      <c r="BB20" s="52">
        <v>4525215</v>
      </c>
      <c r="BC20" s="52">
        <v>41608</v>
      </c>
      <c r="BD20" s="52">
        <v>0</v>
      </c>
      <c r="BE20" s="52">
        <v>5082</v>
      </c>
      <c r="BF20" s="52">
        <v>17574619</v>
      </c>
      <c r="BG20" s="52">
        <v>3400817</v>
      </c>
      <c r="BH20" s="52">
        <v>508745</v>
      </c>
      <c r="BI20" s="52">
        <v>390411</v>
      </c>
      <c r="BJ20" s="52">
        <v>5729061</v>
      </c>
      <c r="BK20" s="52">
        <v>339974</v>
      </c>
      <c r="BL20" s="52">
        <v>10369008</v>
      </c>
      <c r="BM20" s="52">
        <v>1210000</v>
      </c>
      <c r="BN20" s="52">
        <v>597000</v>
      </c>
      <c r="BO20" s="52">
        <v>49500</v>
      </c>
      <c r="BP20" s="52">
        <v>7080</v>
      </c>
      <c r="BQ20" s="52">
        <v>0</v>
      </c>
      <c r="BR20" s="52">
        <v>1863580</v>
      </c>
      <c r="BS20" s="52">
        <v>4211338</v>
      </c>
      <c r="BT20" s="52">
        <v>3363144</v>
      </c>
      <c r="BU20" s="52">
        <v>2409676</v>
      </c>
      <c r="BV20" s="52">
        <v>3850817</v>
      </c>
      <c r="BW20" s="52">
        <v>0</v>
      </c>
      <c r="BX20" s="52">
        <v>13834975</v>
      </c>
      <c r="BY20" s="52">
        <v>0</v>
      </c>
      <c r="BZ20" s="52">
        <v>0</v>
      </c>
      <c r="CA20" s="52">
        <v>0</v>
      </c>
      <c r="CB20" s="52">
        <v>0</v>
      </c>
      <c r="CC20" s="52">
        <v>0</v>
      </c>
      <c r="CD20" s="52">
        <v>0</v>
      </c>
      <c r="CE20" s="52">
        <v>512124</v>
      </c>
      <c r="CF20" s="52">
        <v>247612</v>
      </c>
      <c r="CG20" s="52">
        <v>213819</v>
      </c>
      <c r="CH20" s="52">
        <v>44398</v>
      </c>
      <c r="CI20" s="52">
        <v>9431401</v>
      </c>
      <c r="CJ20" s="52">
        <v>10449354</v>
      </c>
      <c r="CK20" s="52">
        <v>0</v>
      </c>
      <c r="CL20" s="52">
        <v>0</v>
      </c>
      <c r="CM20" s="52">
        <v>0</v>
      </c>
      <c r="CN20" s="52">
        <v>0</v>
      </c>
      <c r="CO20" s="52">
        <v>0</v>
      </c>
      <c r="CP20" s="52">
        <v>0</v>
      </c>
      <c r="CQ20" s="52">
        <v>0</v>
      </c>
      <c r="CR20" s="52">
        <v>0</v>
      </c>
      <c r="CS20" s="52">
        <v>0</v>
      </c>
      <c r="CT20" s="52">
        <v>0</v>
      </c>
      <c r="CU20" s="52">
        <v>19827</v>
      </c>
      <c r="CV20" s="52">
        <v>19827</v>
      </c>
      <c r="CW20" s="52">
        <v>263302</v>
      </c>
      <c r="CX20" s="52">
        <v>113384</v>
      </c>
      <c r="CY20" s="52">
        <v>154463</v>
      </c>
      <c r="CZ20" s="52">
        <v>269934</v>
      </c>
      <c r="DA20" s="52">
        <v>19200</v>
      </c>
      <c r="DB20" s="52">
        <v>820283</v>
      </c>
      <c r="DC20" s="52">
        <v>1733765</v>
      </c>
      <c r="DD20" s="52">
        <v>1448837</v>
      </c>
      <c r="DE20" s="52">
        <v>778118</v>
      </c>
      <c r="DF20" s="52">
        <v>2457693</v>
      </c>
      <c r="DG20" s="52">
        <v>0</v>
      </c>
      <c r="DH20" s="52">
        <v>6418413</v>
      </c>
      <c r="DI20" s="52">
        <v>120391</v>
      </c>
      <c r="DJ20" s="52">
        <v>8993</v>
      </c>
      <c r="DK20" s="52">
        <v>6215</v>
      </c>
      <c r="DL20" s="52">
        <v>294038</v>
      </c>
      <c r="DM20" s="52">
        <v>11734</v>
      </c>
      <c r="DN20" s="52">
        <v>441371</v>
      </c>
      <c r="DO20" s="52">
        <v>2482247</v>
      </c>
      <c r="DP20" s="52">
        <v>1146284</v>
      </c>
      <c r="DQ20" s="52">
        <v>1038388</v>
      </c>
      <c r="DR20" s="52">
        <v>459001</v>
      </c>
      <c r="DS20" s="52">
        <v>205417</v>
      </c>
      <c r="DT20" s="52">
        <v>5331337</v>
      </c>
      <c r="DU20" s="52">
        <v>0</v>
      </c>
      <c r="DV20" s="52">
        <v>0</v>
      </c>
      <c r="DW20" s="52">
        <v>0</v>
      </c>
      <c r="DX20" s="52">
        <v>0</v>
      </c>
      <c r="DY20" s="52">
        <v>3486105</v>
      </c>
      <c r="DZ20" s="52">
        <v>3486105</v>
      </c>
      <c r="EA20" s="52">
        <v>0</v>
      </c>
      <c r="EB20" s="52">
        <v>0</v>
      </c>
      <c r="EC20" s="52">
        <v>0</v>
      </c>
      <c r="ED20" s="52">
        <v>0</v>
      </c>
      <c r="EE20" s="52">
        <v>0</v>
      </c>
      <c r="EF20" s="52">
        <v>0</v>
      </c>
      <c r="EG20" s="52">
        <v>122117</v>
      </c>
      <c r="EH20" s="52">
        <v>14414</v>
      </c>
      <c r="EI20" s="52">
        <v>51073</v>
      </c>
      <c r="EJ20" s="52">
        <v>138387</v>
      </c>
      <c r="EK20" s="52">
        <v>1428342</v>
      </c>
      <c r="EL20" s="52">
        <v>1754333</v>
      </c>
      <c r="EM20" s="52">
        <v>578381</v>
      </c>
      <c r="EN20" s="52">
        <v>88416</v>
      </c>
      <c r="EO20" s="52">
        <v>45355</v>
      </c>
      <c r="EP20" s="52">
        <v>0</v>
      </c>
      <c r="EQ20" s="52">
        <v>806</v>
      </c>
      <c r="ER20" s="52">
        <v>712958</v>
      </c>
      <c r="ES20" s="52">
        <v>0</v>
      </c>
      <c r="ET20" s="52">
        <v>0</v>
      </c>
      <c r="EU20" s="52">
        <v>0</v>
      </c>
      <c r="EV20" s="52">
        <v>0</v>
      </c>
      <c r="EW20" s="52">
        <v>0</v>
      </c>
      <c r="EX20" s="52">
        <v>0</v>
      </c>
      <c r="EY20" s="52">
        <v>0</v>
      </c>
      <c r="EZ20" s="52">
        <v>0</v>
      </c>
      <c r="FA20" s="52">
        <v>0</v>
      </c>
      <c r="FB20" s="52">
        <v>0</v>
      </c>
      <c r="FC20" s="52">
        <v>519812</v>
      </c>
      <c r="FD20" s="52">
        <v>519812</v>
      </c>
      <c r="FE20" s="52">
        <v>870</v>
      </c>
      <c r="FF20" s="52">
        <v>0</v>
      </c>
      <c r="FG20" s="52">
        <v>3260</v>
      </c>
      <c r="FH20" s="52">
        <v>17668</v>
      </c>
      <c r="FI20" s="52">
        <v>44928</v>
      </c>
      <c r="FJ20" s="52">
        <v>66726</v>
      </c>
      <c r="FK20" s="52">
        <v>3311563</v>
      </c>
      <c r="FL20" s="52">
        <v>804577</v>
      </c>
      <c r="FM20" s="52">
        <v>104125</v>
      </c>
      <c r="FN20" s="52">
        <v>361872</v>
      </c>
      <c r="FO20" s="52">
        <v>2323764</v>
      </c>
      <c r="FP20" s="52">
        <v>6905901</v>
      </c>
      <c r="FQ20" s="52">
        <v>17946915</v>
      </c>
      <c r="FR20" s="52">
        <v>8341406</v>
      </c>
      <c r="FS20" s="52">
        <v>5244403</v>
      </c>
      <c r="FT20" s="52">
        <v>13629949</v>
      </c>
      <c r="FU20" s="52">
        <v>17831310</v>
      </c>
      <c r="FV20" s="52">
        <v>62993983</v>
      </c>
      <c r="FW20" s="52">
        <v>0</v>
      </c>
      <c r="FX20" s="52">
        <v>0</v>
      </c>
      <c r="FY20" s="52">
        <v>0</v>
      </c>
      <c r="FZ20" s="52">
        <v>0</v>
      </c>
      <c r="GA20" s="52">
        <v>0</v>
      </c>
      <c r="GB20" s="52">
        <v>0</v>
      </c>
      <c r="GC20" s="52">
        <v>17946915</v>
      </c>
      <c r="GD20" s="52">
        <v>8341406</v>
      </c>
      <c r="GE20" s="52">
        <v>5244403</v>
      </c>
      <c r="GF20" s="52">
        <v>13629949</v>
      </c>
      <c r="GG20" s="52">
        <v>17831310</v>
      </c>
      <c r="GH20" s="52">
        <v>62993983</v>
      </c>
      <c r="GJ20" s="5">
        <f>SUM(AZ20:AZ20)</f>
        <v>4911501</v>
      </c>
      <c r="GK20" s="26" t="e">
        <f>#REF!-GJ20</f>
        <v>#REF!</v>
      </c>
      <c r="GL20" s="5" t="e">
        <f>SUM(#REF!)</f>
        <v>#REF!</v>
      </c>
      <c r="GM20" s="26" t="e">
        <f>#REF!-GL20</f>
        <v>#REF!</v>
      </c>
      <c r="GN20" s="5">
        <f>SUM(BA20:BA20)</f>
        <v>1310000</v>
      </c>
      <c r="GO20" s="26" t="e">
        <f>#REF!-GN20</f>
        <v>#REF!</v>
      </c>
      <c r="GP20" s="5">
        <f>SUM(BB20:BB20)</f>
        <v>4525215</v>
      </c>
      <c r="GQ20" s="26" t="e">
        <f>#REF!-GP20</f>
        <v>#REF!</v>
      </c>
      <c r="GR20" s="5" t="e">
        <f>SUM(#REF!)</f>
        <v>#REF!</v>
      </c>
      <c r="GS20" s="26" t="e">
        <f>#REF!-GR20</f>
        <v>#REF!</v>
      </c>
      <c r="GT20" s="5" t="e">
        <f>SUM(#REF!)</f>
        <v>#REF!</v>
      </c>
      <c r="GU20" s="26" t="e">
        <f>#REF!-GT20</f>
        <v>#REF!</v>
      </c>
      <c r="GV20" s="5" t="e">
        <f>SUM(#REF!)</f>
        <v>#REF!</v>
      </c>
      <c r="GW20" s="26" t="e">
        <f>#REF!-GV20</f>
        <v>#REF!</v>
      </c>
      <c r="GX20" s="5" t="e">
        <f>SUM(#REF!)</f>
        <v>#REF!</v>
      </c>
      <c r="GY20" s="26" t="e">
        <f>#REF!-GX20</f>
        <v>#REF!</v>
      </c>
      <c r="GZ20" s="5" t="e">
        <f>SUM(#REF!)</f>
        <v>#REF!</v>
      </c>
      <c r="HA20" s="26" t="e">
        <f>#REF!-GZ20</f>
        <v>#REF!</v>
      </c>
      <c r="HB20" s="5" t="e">
        <f>SUM(#REF!)</f>
        <v>#REF!</v>
      </c>
      <c r="HC20" s="26" t="e">
        <f>#REF!-HB20</f>
        <v>#REF!</v>
      </c>
      <c r="HD20" s="5">
        <f t="shared" si="0"/>
        <v>41608</v>
      </c>
      <c r="HE20" s="26" t="e">
        <f>#REF!-HD20</f>
        <v>#REF!</v>
      </c>
      <c r="HF20" s="5">
        <f t="shared" si="1"/>
        <v>0</v>
      </c>
      <c r="HG20" s="26" t="e">
        <f>#REF!-HF20</f>
        <v>#REF!</v>
      </c>
      <c r="HH20" s="5">
        <f t="shared" si="2"/>
        <v>5082</v>
      </c>
      <c r="HI20" s="26" t="e">
        <f>#REF!-HH20</f>
        <v>#REF!</v>
      </c>
      <c r="HJ20" s="5" t="e">
        <f>SUM(#REF!)</f>
        <v>#REF!</v>
      </c>
      <c r="HK20" s="26" t="e">
        <f>#REF!-HJ20</f>
        <v>#REF!</v>
      </c>
      <c r="HL20" s="5" t="e">
        <f>SUM(#REF!)</f>
        <v>#REF!</v>
      </c>
      <c r="HM20" s="26" t="e">
        <f>#REF!-HL20</f>
        <v>#REF!</v>
      </c>
      <c r="HN20" s="5">
        <f t="shared" si="3"/>
        <v>17574619</v>
      </c>
      <c r="HO20" s="26" t="e">
        <f>#REF!-HN20</f>
        <v>#REF!</v>
      </c>
      <c r="HP20" s="5">
        <f t="shared" si="51"/>
        <v>10369008</v>
      </c>
      <c r="HQ20" s="26">
        <f t="shared" si="52"/>
        <v>0</v>
      </c>
      <c r="HR20" s="5">
        <f t="shared" si="53"/>
        <v>1863580</v>
      </c>
      <c r="HS20" s="26">
        <f t="shared" si="54"/>
        <v>0</v>
      </c>
      <c r="HT20" s="5">
        <f t="shared" si="55"/>
        <v>13834975</v>
      </c>
      <c r="HU20" s="26">
        <f t="shared" si="56"/>
        <v>0</v>
      </c>
      <c r="HV20" s="5">
        <f t="shared" si="57"/>
        <v>0</v>
      </c>
      <c r="HW20" s="26">
        <f t="shared" si="58"/>
        <v>0</v>
      </c>
      <c r="HX20" s="5">
        <f t="shared" si="59"/>
        <v>10449354</v>
      </c>
      <c r="HY20" s="26">
        <f t="shared" si="60"/>
        <v>0</v>
      </c>
      <c r="HZ20" s="5">
        <f t="shared" si="61"/>
        <v>0</v>
      </c>
      <c r="IA20" s="26">
        <f t="shared" si="62"/>
        <v>0</v>
      </c>
      <c r="IB20" s="5">
        <f t="shared" si="63"/>
        <v>19827</v>
      </c>
      <c r="IC20" s="26">
        <f t="shared" si="64"/>
        <v>0</v>
      </c>
      <c r="ID20" s="5">
        <f t="shared" si="65"/>
        <v>820283</v>
      </c>
      <c r="IE20" s="26">
        <f t="shared" si="66"/>
        <v>0</v>
      </c>
      <c r="IF20" s="5">
        <f t="shared" si="67"/>
        <v>6418413</v>
      </c>
      <c r="IG20" s="26">
        <f t="shared" si="68"/>
        <v>0</v>
      </c>
      <c r="IH20" s="5">
        <f t="shared" si="69"/>
        <v>441371</v>
      </c>
      <c r="II20" s="26">
        <f t="shared" si="70"/>
        <v>0</v>
      </c>
      <c r="IJ20" s="5">
        <f t="shared" si="71"/>
        <v>5331337</v>
      </c>
      <c r="IK20" s="26">
        <f t="shared" si="72"/>
        <v>0</v>
      </c>
      <c r="IL20" s="5">
        <f t="shared" si="73"/>
        <v>3486105</v>
      </c>
      <c r="IM20" s="26">
        <f t="shared" si="74"/>
        <v>0</v>
      </c>
      <c r="IN20" s="5">
        <f t="shared" si="75"/>
        <v>0</v>
      </c>
      <c r="IO20" s="26">
        <f t="shared" si="76"/>
        <v>0</v>
      </c>
      <c r="IP20" s="5">
        <f t="shared" si="77"/>
        <v>1754333</v>
      </c>
      <c r="IQ20" s="26">
        <f t="shared" si="78"/>
        <v>0</v>
      </c>
      <c r="IR20" s="5">
        <f t="shared" si="79"/>
        <v>712958</v>
      </c>
      <c r="IS20" s="26">
        <f t="shared" si="80"/>
        <v>0</v>
      </c>
      <c r="IT20" s="5">
        <f t="shared" si="81"/>
        <v>0</v>
      </c>
      <c r="IU20" s="26">
        <f t="shared" si="82"/>
        <v>0</v>
      </c>
      <c r="IV20" s="5">
        <f t="shared" si="83"/>
        <v>519812</v>
      </c>
      <c r="IW20" s="26">
        <f t="shared" si="84"/>
        <v>0</v>
      </c>
      <c r="IX20" s="5">
        <f t="shared" si="85"/>
        <v>66726</v>
      </c>
      <c r="IY20" s="26">
        <f t="shared" si="86"/>
        <v>0</v>
      </c>
      <c r="IZ20" s="5">
        <f t="shared" si="87"/>
        <v>6905901</v>
      </c>
      <c r="JA20" s="26">
        <f t="shared" si="88"/>
        <v>0</v>
      </c>
      <c r="JB20" s="5">
        <f t="shared" si="89"/>
        <v>62993983</v>
      </c>
      <c r="JC20" s="26">
        <f t="shared" si="90"/>
        <v>0</v>
      </c>
      <c r="JD20" s="5">
        <f t="shared" si="91"/>
        <v>0</v>
      </c>
      <c r="JE20" s="26">
        <f t="shared" si="92"/>
        <v>0</v>
      </c>
      <c r="JF20" s="5">
        <f t="shared" si="93"/>
        <v>62993983</v>
      </c>
      <c r="JG20" s="26">
        <f t="shared" si="94"/>
        <v>0</v>
      </c>
      <c r="JI20" s="5" t="e">
        <f t="shared" si="48"/>
        <v>#REF!</v>
      </c>
      <c r="JK20" s="4" t="e">
        <f t="shared" si="49"/>
        <v>#REF!</v>
      </c>
    </row>
    <row r="21" spans="1:271">
      <c r="A21" s="148" t="s">
        <v>340</v>
      </c>
      <c r="B21" s="25" t="s">
        <v>386</v>
      </c>
      <c r="C21" s="105">
        <v>176017</v>
      </c>
      <c r="D21" s="97">
        <v>2011</v>
      </c>
      <c r="E21" s="98">
        <v>1</v>
      </c>
      <c r="F21" s="98">
        <v>6</v>
      </c>
      <c r="G21" s="99">
        <v>8907</v>
      </c>
      <c r="H21" s="99">
        <v>12455</v>
      </c>
      <c r="I21" s="100">
        <v>753669644</v>
      </c>
      <c r="J21" s="100"/>
      <c r="K21" s="100">
        <v>2861014</v>
      </c>
      <c r="L21" s="100"/>
      <c r="M21" s="100">
        <v>14068410</v>
      </c>
      <c r="N21" s="100"/>
      <c r="O21" s="100">
        <v>48500000</v>
      </c>
      <c r="P21" s="100"/>
      <c r="Q21" s="100">
        <v>169807644</v>
      </c>
      <c r="R21" s="100"/>
      <c r="S21" s="100"/>
      <c r="T21" s="100"/>
      <c r="U21" s="100">
        <v>12706</v>
      </c>
      <c r="V21" s="100"/>
      <c r="W21" s="100">
        <v>23541</v>
      </c>
      <c r="X21" s="100"/>
      <c r="Y21" s="100">
        <v>17984</v>
      </c>
      <c r="Z21" s="100"/>
      <c r="AA21" s="100">
        <v>30739</v>
      </c>
      <c r="AB21" s="100"/>
      <c r="AC21" s="121">
        <v>9</v>
      </c>
      <c r="AD21" s="121">
        <v>10</v>
      </c>
      <c r="AE21" s="121">
        <v>0</v>
      </c>
      <c r="AF21" s="26">
        <v>3171693</v>
      </c>
      <c r="AG21" s="26">
        <v>2142044</v>
      </c>
      <c r="AH21" s="26">
        <v>305146</v>
      </c>
      <c r="AI21" s="26">
        <v>165415</v>
      </c>
      <c r="AJ21" s="26">
        <v>350523.5</v>
      </c>
      <c r="AK21" s="36">
        <v>6</v>
      </c>
      <c r="AL21" s="26">
        <v>300448.71000000002</v>
      </c>
      <c r="AM21" s="36">
        <v>7</v>
      </c>
      <c r="AN21" s="26">
        <v>109158</v>
      </c>
      <c r="AO21" s="36">
        <v>7</v>
      </c>
      <c r="AP21" s="26">
        <v>95513.25</v>
      </c>
      <c r="AQ21" s="36">
        <v>8</v>
      </c>
      <c r="AR21" s="26">
        <v>121420.85</v>
      </c>
      <c r="AS21" s="36">
        <v>20</v>
      </c>
      <c r="AT21" s="26">
        <v>93400.65</v>
      </c>
      <c r="AU21" s="36">
        <v>26</v>
      </c>
      <c r="AV21" s="26">
        <v>53054.74</v>
      </c>
      <c r="AW21" s="36">
        <v>13.5</v>
      </c>
      <c r="AX21" s="26">
        <v>35811.949999999997</v>
      </c>
      <c r="AY21" s="36">
        <v>20</v>
      </c>
      <c r="AZ21" s="54">
        <v>7159287</v>
      </c>
      <c r="BA21" s="54">
        <v>500000</v>
      </c>
      <c r="BB21" s="54">
        <v>1544112</v>
      </c>
      <c r="BC21" s="54">
        <v>306896</v>
      </c>
      <c r="BD21" s="54">
        <v>155000</v>
      </c>
      <c r="BE21" s="54">
        <v>102199</v>
      </c>
      <c r="BF21" s="54">
        <v>10916050</v>
      </c>
      <c r="BG21" s="54">
        <v>1908140</v>
      </c>
      <c r="BH21" s="54">
        <v>352800</v>
      </c>
      <c r="BI21" s="54">
        <v>238903</v>
      </c>
      <c r="BJ21" s="54">
        <v>2813894</v>
      </c>
      <c r="BK21" s="54">
        <v>509570</v>
      </c>
      <c r="BL21" s="54">
        <v>5823307</v>
      </c>
      <c r="BM21" s="54">
        <v>350000</v>
      </c>
      <c r="BN21" s="54">
        <v>81000</v>
      </c>
      <c r="BO21" s="54">
        <v>4500</v>
      </c>
      <c r="BP21" s="54">
        <v>35750</v>
      </c>
      <c r="BQ21" s="54">
        <v>0</v>
      </c>
      <c r="BR21" s="54">
        <v>471250</v>
      </c>
      <c r="BS21" s="54">
        <v>2590065</v>
      </c>
      <c r="BT21" s="54">
        <v>1115117</v>
      </c>
      <c r="BU21" s="54">
        <v>515018</v>
      </c>
      <c r="BV21" s="54">
        <v>1791703</v>
      </c>
      <c r="BW21" s="54">
        <v>0</v>
      </c>
      <c r="BX21" s="54">
        <v>6011903</v>
      </c>
      <c r="BY21" s="54">
        <v>0</v>
      </c>
      <c r="BZ21" s="54">
        <v>0</v>
      </c>
      <c r="CA21" s="54">
        <v>0</v>
      </c>
      <c r="CB21" s="54">
        <v>0</v>
      </c>
      <c r="CC21" s="54">
        <v>0</v>
      </c>
      <c r="CD21" s="54">
        <v>0</v>
      </c>
      <c r="CE21" s="54">
        <v>615904</v>
      </c>
      <c r="CF21" s="54">
        <v>181204</v>
      </c>
      <c r="CG21" s="54">
        <v>111188</v>
      </c>
      <c r="CH21" s="54">
        <v>214392</v>
      </c>
      <c r="CI21" s="54">
        <v>5484841</v>
      </c>
      <c r="CJ21" s="54">
        <v>6607529</v>
      </c>
      <c r="CK21" s="54">
        <v>0</v>
      </c>
      <c r="CL21" s="54">
        <v>0</v>
      </c>
      <c r="CM21" s="54">
        <v>0</v>
      </c>
      <c r="CN21" s="54">
        <v>0</v>
      </c>
      <c r="CO21" s="54">
        <v>0</v>
      </c>
      <c r="CP21" s="54">
        <v>0</v>
      </c>
      <c r="CQ21" s="54">
        <v>0</v>
      </c>
      <c r="CR21" s="54">
        <v>0</v>
      </c>
      <c r="CS21" s="54">
        <v>0</v>
      </c>
      <c r="CT21" s="54">
        <v>0</v>
      </c>
      <c r="CU21" s="54">
        <v>0</v>
      </c>
      <c r="CV21" s="54">
        <v>0</v>
      </c>
      <c r="CW21" s="54">
        <v>135370</v>
      </c>
      <c r="CX21" s="54">
        <v>106339</v>
      </c>
      <c r="CY21" s="54">
        <v>71942</v>
      </c>
      <c r="CZ21" s="54">
        <v>156910</v>
      </c>
      <c r="DA21" s="54">
        <v>0</v>
      </c>
      <c r="DB21" s="54">
        <v>470561</v>
      </c>
      <c r="DC21" s="54">
        <v>1504199</v>
      </c>
      <c r="DD21" s="54">
        <v>349882</v>
      </c>
      <c r="DE21" s="54">
        <v>336091</v>
      </c>
      <c r="DF21" s="54">
        <v>1116878</v>
      </c>
      <c r="DG21" s="54">
        <v>257715</v>
      </c>
      <c r="DH21" s="54">
        <v>3564765</v>
      </c>
      <c r="DI21" s="54">
        <v>493408</v>
      </c>
      <c r="DJ21" s="54">
        <v>78301</v>
      </c>
      <c r="DK21" s="54">
        <v>60157</v>
      </c>
      <c r="DL21" s="54">
        <v>454851</v>
      </c>
      <c r="DM21" s="54">
        <v>304094</v>
      </c>
      <c r="DN21" s="54">
        <v>1390811</v>
      </c>
      <c r="DO21" s="54">
        <v>749256</v>
      </c>
      <c r="DP21" s="54">
        <v>164041</v>
      </c>
      <c r="DQ21" s="54">
        <v>75241</v>
      </c>
      <c r="DR21" s="54">
        <v>172993</v>
      </c>
      <c r="DS21" s="54">
        <v>0</v>
      </c>
      <c r="DT21" s="54">
        <v>1161531</v>
      </c>
      <c r="DU21" s="54">
        <v>5105</v>
      </c>
      <c r="DV21" s="54">
        <v>702</v>
      </c>
      <c r="DW21" s="54">
        <v>2310</v>
      </c>
      <c r="DX21" s="54">
        <v>2476</v>
      </c>
      <c r="DY21" s="54">
        <v>251107</v>
      </c>
      <c r="DZ21" s="54">
        <v>261700</v>
      </c>
      <c r="EA21" s="54">
        <v>78458</v>
      </c>
      <c r="EB21" s="54">
        <v>15448</v>
      </c>
      <c r="EC21" s="54">
        <v>31392</v>
      </c>
      <c r="ED21" s="54">
        <v>49308</v>
      </c>
      <c r="EE21" s="54">
        <v>325</v>
      </c>
      <c r="EF21" s="54">
        <v>174931</v>
      </c>
      <c r="EG21" s="54">
        <v>339578</v>
      </c>
      <c r="EH21" s="54">
        <v>6228</v>
      </c>
      <c r="EI21" s="54">
        <v>6887</v>
      </c>
      <c r="EJ21" s="54">
        <v>129190</v>
      </c>
      <c r="EK21" s="54">
        <v>1763316</v>
      </c>
      <c r="EL21" s="54">
        <v>2245199</v>
      </c>
      <c r="EM21" s="54">
        <v>0</v>
      </c>
      <c r="EN21" s="54">
        <v>0</v>
      </c>
      <c r="EO21" s="54">
        <v>0</v>
      </c>
      <c r="EP21" s="54">
        <v>0</v>
      </c>
      <c r="EQ21" s="54">
        <v>24891</v>
      </c>
      <c r="ER21" s="54">
        <v>24891</v>
      </c>
      <c r="ES21" s="54">
        <v>0</v>
      </c>
      <c r="ET21" s="54">
        <v>0</v>
      </c>
      <c r="EU21" s="54">
        <v>0</v>
      </c>
      <c r="EV21" s="54">
        <v>0</v>
      </c>
      <c r="EW21" s="54">
        <v>1046316</v>
      </c>
      <c r="EX21" s="54">
        <v>1046316</v>
      </c>
      <c r="EY21" s="54">
        <v>0</v>
      </c>
      <c r="EZ21" s="54">
        <v>0</v>
      </c>
      <c r="FA21" s="54">
        <v>0</v>
      </c>
      <c r="FB21" s="54">
        <v>0</v>
      </c>
      <c r="FC21" s="54">
        <v>389770</v>
      </c>
      <c r="FD21" s="54">
        <v>389770</v>
      </c>
      <c r="FE21" s="54">
        <v>1820</v>
      </c>
      <c r="FF21" s="54">
        <v>2979</v>
      </c>
      <c r="FG21" s="54">
        <v>3309</v>
      </c>
      <c r="FH21" s="54">
        <v>43904</v>
      </c>
      <c r="FI21" s="54">
        <v>5943</v>
      </c>
      <c r="FJ21" s="54">
        <v>57955</v>
      </c>
      <c r="FK21" s="54">
        <v>363547</v>
      </c>
      <c r="FL21" s="54">
        <v>69426</v>
      </c>
      <c r="FM21" s="54">
        <v>73948</v>
      </c>
      <c r="FN21" s="54">
        <v>166876</v>
      </c>
      <c r="FO21" s="54">
        <v>1844745</v>
      </c>
      <c r="FP21" s="54">
        <v>2518542</v>
      </c>
      <c r="FQ21" s="54">
        <v>9134850</v>
      </c>
      <c r="FR21" s="54">
        <v>2523467</v>
      </c>
      <c r="FS21" s="54">
        <v>1530886</v>
      </c>
      <c r="FT21" s="54">
        <v>7149125</v>
      </c>
      <c r="FU21" s="54">
        <v>11882633</v>
      </c>
      <c r="FV21" s="54">
        <v>32220961</v>
      </c>
      <c r="FW21" s="54">
        <v>0</v>
      </c>
      <c r="FX21" s="54">
        <v>0</v>
      </c>
      <c r="FY21" s="54">
        <v>0</v>
      </c>
      <c r="FZ21" s="54">
        <v>0</v>
      </c>
      <c r="GA21" s="54">
        <v>0</v>
      </c>
      <c r="GB21" s="54">
        <v>0</v>
      </c>
      <c r="GC21" s="54">
        <v>9134850</v>
      </c>
      <c r="GD21" s="54">
        <v>2523467</v>
      </c>
      <c r="GE21" s="54">
        <v>1530886</v>
      </c>
      <c r="GF21" s="54">
        <v>7149125</v>
      </c>
      <c r="GG21" s="54">
        <v>11882633</v>
      </c>
      <c r="GH21" s="54">
        <v>32220961</v>
      </c>
      <c r="GJ21" s="5">
        <f>SUM(AZ21:AZ21)</f>
        <v>7159287</v>
      </c>
      <c r="GK21" s="26" t="e">
        <f>#REF!-GJ21</f>
        <v>#REF!</v>
      </c>
      <c r="GL21" s="5" t="e">
        <f>SUM(#REF!)</f>
        <v>#REF!</v>
      </c>
      <c r="GM21" s="26" t="e">
        <f>#REF!-GL21</f>
        <v>#REF!</v>
      </c>
      <c r="GN21" s="5">
        <f>SUM(BA21:BA21)</f>
        <v>500000</v>
      </c>
      <c r="GO21" s="26" t="e">
        <f>#REF!-GN21</f>
        <v>#REF!</v>
      </c>
      <c r="GP21" s="5">
        <f>SUM(BB21:BB21)</f>
        <v>1544112</v>
      </c>
      <c r="GQ21" s="26" t="e">
        <f>#REF!-GP21</f>
        <v>#REF!</v>
      </c>
      <c r="GR21" s="5" t="e">
        <f>SUM(#REF!)</f>
        <v>#REF!</v>
      </c>
      <c r="GS21" s="26" t="e">
        <f>#REF!-GR21</f>
        <v>#REF!</v>
      </c>
      <c r="GT21" s="5" t="e">
        <f>SUM(#REF!)</f>
        <v>#REF!</v>
      </c>
      <c r="GU21" s="26" t="e">
        <f>#REF!-GT21</f>
        <v>#REF!</v>
      </c>
      <c r="GV21" s="5" t="e">
        <f>SUM(#REF!)</f>
        <v>#REF!</v>
      </c>
      <c r="GW21" s="26" t="e">
        <f>#REF!-GV21</f>
        <v>#REF!</v>
      </c>
      <c r="GX21" s="5" t="e">
        <f>SUM(#REF!)</f>
        <v>#REF!</v>
      </c>
      <c r="GY21" s="26" t="e">
        <f>#REF!-GX21</f>
        <v>#REF!</v>
      </c>
      <c r="GZ21" s="5" t="e">
        <f>SUM(#REF!)</f>
        <v>#REF!</v>
      </c>
      <c r="HA21" s="26" t="e">
        <f>#REF!-GZ21</f>
        <v>#REF!</v>
      </c>
      <c r="HB21" s="5" t="e">
        <f>SUM(#REF!)</f>
        <v>#REF!</v>
      </c>
      <c r="HC21" s="26" t="e">
        <f>#REF!-HB21</f>
        <v>#REF!</v>
      </c>
      <c r="HD21" s="5">
        <f t="shared" si="0"/>
        <v>306896</v>
      </c>
      <c r="HE21" s="26" t="e">
        <f>#REF!-HD21</f>
        <v>#REF!</v>
      </c>
      <c r="HF21" s="5">
        <f t="shared" si="1"/>
        <v>155000</v>
      </c>
      <c r="HG21" s="26" t="e">
        <f>#REF!-HF21</f>
        <v>#REF!</v>
      </c>
      <c r="HH21" s="5">
        <f t="shared" si="2"/>
        <v>102199</v>
      </c>
      <c r="HI21" s="26" t="e">
        <f>#REF!-HH21</f>
        <v>#REF!</v>
      </c>
      <c r="HJ21" s="5" t="e">
        <f>SUM(#REF!)</f>
        <v>#REF!</v>
      </c>
      <c r="HK21" s="26" t="e">
        <f>#REF!-HJ21</f>
        <v>#REF!</v>
      </c>
      <c r="HL21" s="5" t="e">
        <f>SUM(#REF!)</f>
        <v>#REF!</v>
      </c>
      <c r="HM21" s="26" t="e">
        <f>#REF!-HL21</f>
        <v>#REF!</v>
      </c>
      <c r="HN21" s="5">
        <f t="shared" si="3"/>
        <v>10916050</v>
      </c>
      <c r="HO21" s="26" t="e">
        <f>#REF!-HN21</f>
        <v>#REF!</v>
      </c>
      <c r="HP21" s="5">
        <f t="shared" si="51"/>
        <v>5823307</v>
      </c>
      <c r="HQ21" s="26">
        <f t="shared" si="52"/>
        <v>0</v>
      </c>
      <c r="HR21" s="5">
        <f t="shared" si="53"/>
        <v>471250</v>
      </c>
      <c r="HS21" s="26">
        <f t="shared" si="54"/>
        <v>0</v>
      </c>
      <c r="HT21" s="5">
        <f t="shared" si="55"/>
        <v>6011903</v>
      </c>
      <c r="HU21" s="26">
        <f t="shared" si="56"/>
        <v>0</v>
      </c>
      <c r="HV21" s="5">
        <f t="shared" si="57"/>
        <v>0</v>
      </c>
      <c r="HW21" s="26">
        <f t="shared" si="58"/>
        <v>0</v>
      </c>
      <c r="HX21" s="5">
        <f t="shared" si="59"/>
        <v>6607529</v>
      </c>
      <c r="HY21" s="26">
        <f t="shared" si="60"/>
        <v>0</v>
      </c>
      <c r="HZ21" s="5">
        <f t="shared" si="61"/>
        <v>0</v>
      </c>
      <c r="IA21" s="26">
        <f t="shared" si="62"/>
        <v>0</v>
      </c>
      <c r="IB21" s="5">
        <f t="shared" si="63"/>
        <v>0</v>
      </c>
      <c r="IC21" s="26">
        <f t="shared" si="64"/>
        <v>0</v>
      </c>
      <c r="ID21" s="5">
        <f t="shared" si="65"/>
        <v>470561</v>
      </c>
      <c r="IE21" s="26">
        <f t="shared" si="66"/>
        <v>0</v>
      </c>
      <c r="IF21" s="5">
        <f t="shared" si="67"/>
        <v>3564765</v>
      </c>
      <c r="IG21" s="26">
        <f t="shared" si="68"/>
        <v>0</v>
      </c>
      <c r="IH21" s="5">
        <f t="shared" si="69"/>
        <v>1390811</v>
      </c>
      <c r="II21" s="26">
        <f t="shared" si="70"/>
        <v>0</v>
      </c>
      <c r="IJ21" s="5">
        <f t="shared" si="71"/>
        <v>1161531</v>
      </c>
      <c r="IK21" s="26">
        <f t="shared" si="72"/>
        <v>0</v>
      </c>
      <c r="IL21" s="5">
        <f t="shared" si="73"/>
        <v>261700</v>
      </c>
      <c r="IM21" s="26">
        <f t="shared" si="74"/>
        <v>0</v>
      </c>
      <c r="IN21" s="5">
        <f t="shared" si="75"/>
        <v>174931</v>
      </c>
      <c r="IO21" s="26">
        <f t="shared" si="76"/>
        <v>0</v>
      </c>
      <c r="IP21" s="5">
        <f t="shared" si="77"/>
        <v>2245199</v>
      </c>
      <c r="IQ21" s="26">
        <f t="shared" si="78"/>
        <v>0</v>
      </c>
      <c r="IR21" s="5">
        <f t="shared" si="79"/>
        <v>24891</v>
      </c>
      <c r="IS21" s="26">
        <f t="shared" si="80"/>
        <v>0</v>
      </c>
      <c r="IT21" s="5">
        <f t="shared" si="81"/>
        <v>1046316</v>
      </c>
      <c r="IU21" s="26">
        <f t="shared" si="82"/>
        <v>0</v>
      </c>
      <c r="IV21" s="5">
        <f t="shared" si="83"/>
        <v>389770</v>
      </c>
      <c r="IW21" s="26">
        <f t="shared" si="84"/>
        <v>0</v>
      </c>
      <c r="IX21" s="5">
        <f t="shared" si="85"/>
        <v>57955</v>
      </c>
      <c r="IY21" s="26">
        <f t="shared" si="86"/>
        <v>0</v>
      </c>
      <c r="IZ21" s="5">
        <f t="shared" si="87"/>
        <v>2518542</v>
      </c>
      <c r="JA21" s="26">
        <f t="shared" si="88"/>
        <v>0</v>
      </c>
      <c r="JB21" s="5">
        <f t="shared" si="89"/>
        <v>32220961</v>
      </c>
      <c r="JC21" s="26">
        <f t="shared" si="90"/>
        <v>0</v>
      </c>
      <c r="JD21" s="5">
        <f t="shared" si="91"/>
        <v>0</v>
      </c>
      <c r="JE21" s="26">
        <f t="shared" si="92"/>
        <v>0</v>
      </c>
      <c r="JF21" s="5">
        <f t="shared" si="93"/>
        <v>32220961</v>
      </c>
      <c r="JG21" s="26">
        <f t="shared" si="94"/>
        <v>0</v>
      </c>
      <c r="JI21" s="5" t="e">
        <f t="shared" si="48"/>
        <v>#REF!</v>
      </c>
      <c r="JK21" s="4" t="e">
        <f t="shared" si="49"/>
        <v>#REF!</v>
      </c>
    </row>
    <row r="22" spans="1:271">
      <c r="A22" s="147" t="s">
        <v>341</v>
      </c>
      <c r="B22" s="25" t="s">
        <v>375</v>
      </c>
      <c r="C22" s="101">
        <v>169798</v>
      </c>
      <c r="D22" s="97">
        <v>2011</v>
      </c>
      <c r="E22" s="98">
        <v>1</v>
      </c>
      <c r="F22" s="98">
        <v>9</v>
      </c>
      <c r="G22" s="99">
        <v>7947</v>
      </c>
      <c r="H22" s="99">
        <v>10582</v>
      </c>
      <c r="I22" s="100">
        <v>349618260</v>
      </c>
      <c r="J22" s="100"/>
      <c r="K22" s="100">
        <v>1443020</v>
      </c>
      <c r="L22" s="100"/>
      <c r="M22" s="100">
        <v>16745544</v>
      </c>
      <c r="N22" s="100"/>
      <c r="O22" s="100">
        <v>30451389</v>
      </c>
      <c r="P22" s="100"/>
      <c r="Q22" s="100">
        <v>237350000</v>
      </c>
      <c r="R22" s="100"/>
      <c r="S22" s="100">
        <v>284423053</v>
      </c>
      <c r="T22" s="100"/>
      <c r="U22" s="100">
        <v>16563</v>
      </c>
      <c r="V22" s="100"/>
      <c r="W22" s="100">
        <v>30468</v>
      </c>
      <c r="X22" s="100"/>
      <c r="Y22" s="100">
        <v>18971</v>
      </c>
      <c r="Z22" s="100"/>
      <c r="AA22" s="100">
        <v>18971</v>
      </c>
      <c r="AB22" s="100"/>
      <c r="AC22" s="121">
        <v>9</v>
      </c>
      <c r="AD22" s="121">
        <v>12</v>
      </c>
      <c r="AE22" s="121">
        <v>0</v>
      </c>
      <c r="AF22" s="26">
        <v>3654453</v>
      </c>
      <c r="AG22" s="26">
        <v>3103221</v>
      </c>
      <c r="AH22" s="26">
        <v>378397</v>
      </c>
      <c r="AI22" s="26">
        <v>183874</v>
      </c>
      <c r="AJ22" s="26">
        <v>176043.29</v>
      </c>
      <c r="AK22" s="36">
        <v>7</v>
      </c>
      <c r="AL22" s="26">
        <v>176043.29</v>
      </c>
      <c r="AM22" s="36">
        <v>7</v>
      </c>
      <c r="AN22" s="26">
        <v>86250.6</v>
      </c>
      <c r="AO22" s="36">
        <v>10</v>
      </c>
      <c r="AP22" s="26">
        <v>86250.6</v>
      </c>
      <c r="AQ22" s="36">
        <v>10</v>
      </c>
      <c r="AR22" s="26">
        <v>95915.5</v>
      </c>
      <c r="AS22" s="36">
        <v>16</v>
      </c>
      <c r="AT22" s="26">
        <v>95915.5</v>
      </c>
      <c r="AU22" s="36">
        <v>16</v>
      </c>
      <c r="AV22" s="26">
        <v>51608.2</v>
      </c>
      <c r="AW22" s="36">
        <v>10</v>
      </c>
      <c r="AX22" s="26">
        <v>51608.2</v>
      </c>
      <c r="AY22" s="36">
        <v>10</v>
      </c>
      <c r="AZ22" s="54">
        <v>334100</v>
      </c>
      <c r="BA22" s="54">
        <v>1832210</v>
      </c>
      <c r="BB22" s="54">
        <v>44196</v>
      </c>
      <c r="BC22" s="54">
        <v>0</v>
      </c>
      <c r="BD22" s="54">
        <v>195</v>
      </c>
      <c r="BE22" s="54">
        <v>12295</v>
      </c>
      <c r="BF22" s="54">
        <v>7819923</v>
      </c>
      <c r="BG22" s="54">
        <v>2096873</v>
      </c>
      <c r="BH22" s="54">
        <v>349182</v>
      </c>
      <c r="BI22" s="54">
        <v>333973</v>
      </c>
      <c r="BJ22" s="54">
        <v>3977646</v>
      </c>
      <c r="BK22" s="54">
        <v>0</v>
      </c>
      <c r="BL22" s="54">
        <v>6757674</v>
      </c>
      <c r="BM22" s="54">
        <v>275000</v>
      </c>
      <c r="BN22" s="54">
        <v>0</v>
      </c>
      <c r="BO22" s="54">
        <v>0</v>
      </c>
      <c r="BP22" s="54">
        <v>0</v>
      </c>
      <c r="BQ22" s="54">
        <v>0</v>
      </c>
      <c r="BR22" s="54">
        <v>275000</v>
      </c>
      <c r="BS22" s="54">
        <v>1465614</v>
      </c>
      <c r="BT22" s="54">
        <v>591743</v>
      </c>
      <c r="BU22" s="54">
        <v>416097</v>
      </c>
      <c r="BV22" s="54">
        <v>1577257</v>
      </c>
      <c r="BW22" s="54">
        <v>94828</v>
      </c>
      <c r="BX22" s="54">
        <v>4145539</v>
      </c>
      <c r="BY22" s="54">
        <v>0</v>
      </c>
      <c r="BZ22" s="54">
        <v>0</v>
      </c>
      <c r="CA22" s="54">
        <v>0</v>
      </c>
      <c r="CB22" s="54">
        <v>0</v>
      </c>
      <c r="CC22" s="54">
        <v>0</v>
      </c>
      <c r="CD22" s="54">
        <v>0</v>
      </c>
      <c r="CE22" s="54">
        <v>138779</v>
      </c>
      <c r="CF22" s="54">
        <v>59180</v>
      </c>
      <c r="CG22" s="54">
        <v>18002</v>
      </c>
      <c r="CH22" s="54">
        <v>181464</v>
      </c>
      <c r="CI22" s="54">
        <v>2209833</v>
      </c>
      <c r="CJ22" s="54">
        <v>2607258</v>
      </c>
      <c r="CK22" s="54">
        <v>0</v>
      </c>
      <c r="CL22" s="54">
        <v>0</v>
      </c>
      <c r="CM22" s="54">
        <v>0</v>
      </c>
      <c r="CN22" s="54">
        <v>0</v>
      </c>
      <c r="CO22" s="54">
        <v>0</v>
      </c>
      <c r="CP22" s="54">
        <v>0</v>
      </c>
      <c r="CQ22" s="54">
        <v>0</v>
      </c>
      <c r="CR22" s="54">
        <v>0</v>
      </c>
      <c r="CS22" s="54">
        <v>0</v>
      </c>
      <c r="CT22" s="54">
        <v>0</v>
      </c>
      <c r="CU22" s="54">
        <v>0</v>
      </c>
      <c r="CV22" s="54">
        <v>0</v>
      </c>
      <c r="CW22" s="54">
        <v>230141</v>
      </c>
      <c r="CX22" s="54">
        <v>30626</v>
      </c>
      <c r="CY22" s="54">
        <v>43436</v>
      </c>
      <c r="CZ22" s="54">
        <v>258068</v>
      </c>
      <c r="DA22" s="54">
        <v>97510</v>
      </c>
      <c r="DB22" s="54">
        <v>659781</v>
      </c>
      <c r="DC22" s="54">
        <v>338526</v>
      </c>
      <c r="DD22" s="54">
        <v>47259</v>
      </c>
      <c r="DE22" s="54">
        <v>151549</v>
      </c>
      <c r="DF22" s="54">
        <v>565131</v>
      </c>
      <c r="DG22" s="54">
        <v>20545</v>
      </c>
      <c r="DH22" s="54">
        <v>1123010</v>
      </c>
      <c r="DI22" s="54">
        <v>169366</v>
      </c>
      <c r="DJ22" s="54">
        <v>53229</v>
      </c>
      <c r="DK22" s="54">
        <v>38808</v>
      </c>
      <c r="DL22" s="54">
        <v>203639</v>
      </c>
      <c r="DM22" s="54">
        <v>155917</v>
      </c>
      <c r="DN22" s="54">
        <v>620959</v>
      </c>
      <c r="DO22" s="54">
        <v>145976</v>
      </c>
      <c r="DP22" s="54">
        <v>94266</v>
      </c>
      <c r="DQ22" s="54">
        <v>61335</v>
      </c>
      <c r="DR22" s="54">
        <v>69325</v>
      </c>
      <c r="DS22" s="54">
        <v>0</v>
      </c>
      <c r="DT22" s="54">
        <v>370902</v>
      </c>
      <c r="DU22" s="54">
        <v>104227</v>
      </c>
      <c r="DV22" s="54">
        <v>3215</v>
      </c>
      <c r="DW22" s="54">
        <v>403</v>
      </c>
      <c r="DX22" s="54">
        <v>5289</v>
      </c>
      <c r="DY22" s="54">
        <v>878623</v>
      </c>
      <c r="DZ22" s="54">
        <v>991757</v>
      </c>
      <c r="EA22" s="54">
        <v>940</v>
      </c>
      <c r="EB22" s="54">
        <v>12049</v>
      </c>
      <c r="EC22" s="54">
        <v>16494</v>
      </c>
      <c r="ED22" s="54">
        <v>123766</v>
      </c>
      <c r="EE22" s="54">
        <v>0</v>
      </c>
      <c r="EF22" s="54">
        <v>153249</v>
      </c>
      <c r="EG22" s="54">
        <v>37677</v>
      </c>
      <c r="EH22" s="54">
        <v>10439</v>
      </c>
      <c r="EI22" s="54">
        <v>9906</v>
      </c>
      <c r="EJ22" s="54">
        <v>63853</v>
      </c>
      <c r="EK22" s="54">
        <v>657800</v>
      </c>
      <c r="EL22" s="54">
        <v>779675</v>
      </c>
      <c r="EM22" s="54">
        <v>0</v>
      </c>
      <c r="EN22" s="54">
        <v>0</v>
      </c>
      <c r="EO22" s="54">
        <v>0</v>
      </c>
      <c r="EP22" s="54">
        <v>0</v>
      </c>
      <c r="EQ22" s="54">
        <v>49190</v>
      </c>
      <c r="ER22" s="54">
        <v>49190</v>
      </c>
      <c r="ES22" s="54">
        <v>1196666</v>
      </c>
      <c r="ET22" s="54">
        <v>431430</v>
      </c>
      <c r="EU22" s="54">
        <v>327574</v>
      </c>
      <c r="EV22" s="54">
        <v>1401460</v>
      </c>
      <c r="EW22" s="54">
        <v>2071588</v>
      </c>
      <c r="EX22" s="54">
        <v>5428718</v>
      </c>
      <c r="EY22" s="54">
        <v>8152</v>
      </c>
      <c r="EZ22" s="54">
        <v>155</v>
      </c>
      <c r="FA22" s="54">
        <v>255</v>
      </c>
      <c r="FB22" s="54">
        <v>819</v>
      </c>
      <c r="FC22" s="54">
        <v>351299</v>
      </c>
      <c r="FD22" s="54">
        <v>360680</v>
      </c>
      <c r="FE22" s="54">
        <v>6945</v>
      </c>
      <c r="FF22" s="54">
        <v>5595</v>
      </c>
      <c r="FG22" s="54">
        <v>5634</v>
      </c>
      <c r="FH22" s="54">
        <v>11538</v>
      </c>
      <c r="FI22" s="54">
        <v>246086</v>
      </c>
      <c r="FJ22" s="54">
        <v>275798</v>
      </c>
      <c r="FK22" s="54">
        <v>133902</v>
      </c>
      <c r="FL22" s="54">
        <v>50706</v>
      </c>
      <c r="FM22" s="54">
        <v>9947</v>
      </c>
      <c r="FN22" s="54">
        <v>231312</v>
      </c>
      <c r="FO22" s="54">
        <v>946009</v>
      </c>
      <c r="FP22" s="54">
        <v>1371876</v>
      </c>
      <c r="FQ22" s="54">
        <v>6348784</v>
      </c>
      <c r="FR22" s="54">
        <v>1739074</v>
      </c>
      <c r="FS22" s="54">
        <v>1433413</v>
      </c>
      <c r="FT22" s="54">
        <v>8670567</v>
      </c>
      <c r="FU22" s="54">
        <v>7779228</v>
      </c>
      <c r="FV22" s="54">
        <v>25971066</v>
      </c>
      <c r="FW22" s="54">
        <v>0</v>
      </c>
      <c r="FX22" s="54">
        <v>0</v>
      </c>
      <c r="FY22" s="54">
        <v>0</v>
      </c>
      <c r="FZ22" s="54">
        <v>0</v>
      </c>
      <c r="GA22" s="54">
        <v>0</v>
      </c>
      <c r="GB22" s="54">
        <v>0</v>
      </c>
      <c r="GC22" s="54">
        <v>6348784</v>
      </c>
      <c r="GD22" s="54">
        <v>1739074</v>
      </c>
      <c r="GE22" s="54">
        <v>1433413</v>
      </c>
      <c r="GF22" s="54">
        <v>8670567</v>
      </c>
      <c r="GG22" s="54">
        <v>7779228</v>
      </c>
      <c r="GH22" s="54">
        <v>25971066</v>
      </c>
      <c r="GI22" s="12"/>
      <c r="GJ22" s="5">
        <f>SUM(AZ22:AZ22)</f>
        <v>334100</v>
      </c>
      <c r="GK22" s="26" t="e">
        <f>#REF!-GJ22</f>
        <v>#REF!</v>
      </c>
      <c r="GL22" s="5" t="e">
        <f>SUM(#REF!)</f>
        <v>#REF!</v>
      </c>
      <c r="GM22" s="26" t="e">
        <f>#REF!-GL22</f>
        <v>#REF!</v>
      </c>
      <c r="GN22" s="5">
        <f>SUM(BA22:BA22)</f>
        <v>1832210</v>
      </c>
      <c r="GO22" s="26" t="e">
        <f>#REF!-GN22</f>
        <v>#REF!</v>
      </c>
      <c r="GP22" s="5">
        <f>SUM(BB22:BB22)</f>
        <v>44196</v>
      </c>
      <c r="GQ22" s="26" t="e">
        <f>#REF!-GP22</f>
        <v>#REF!</v>
      </c>
      <c r="GR22" s="5" t="e">
        <f>SUM(#REF!)</f>
        <v>#REF!</v>
      </c>
      <c r="GS22" s="26" t="e">
        <f>#REF!-GR22</f>
        <v>#REF!</v>
      </c>
      <c r="GT22" s="5" t="e">
        <f>SUM(#REF!)</f>
        <v>#REF!</v>
      </c>
      <c r="GU22" s="26" t="e">
        <f>#REF!-GT22</f>
        <v>#REF!</v>
      </c>
      <c r="GV22" s="5" t="e">
        <f>SUM(#REF!)</f>
        <v>#REF!</v>
      </c>
      <c r="GW22" s="26" t="e">
        <f>#REF!-GV22</f>
        <v>#REF!</v>
      </c>
      <c r="GX22" s="5" t="e">
        <f>SUM(#REF!)</f>
        <v>#REF!</v>
      </c>
      <c r="GY22" s="26" t="e">
        <f>#REF!-GX22</f>
        <v>#REF!</v>
      </c>
      <c r="GZ22" s="5" t="e">
        <f>SUM(#REF!)</f>
        <v>#REF!</v>
      </c>
      <c r="HA22" s="26" t="e">
        <f>#REF!-GZ22</f>
        <v>#REF!</v>
      </c>
      <c r="HB22" s="5" t="e">
        <f>SUM(#REF!)</f>
        <v>#REF!</v>
      </c>
      <c r="HC22" s="26" t="e">
        <f>#REF!-HB22</f>
        <v>#REF!</v>
      </c>
      <c r="HD22" s="5">
        <f t="shared" si="0"/>
        <v>0</v>
      </c>
      <c r="HE22" s="26" t="e">
        <f>#REF!-HD22</f>
        <v>#REF!</v>
      </c>
      <c r="HF22" s="5">
        <f t="shared" si="1"/>
        <v>195</v>
      </c>
      <c r="HG22" s="26" t="e">
        <f>#REF!-HF22</f>
        <v>#REF!</v>
      </c>
      <c r="HH22" s="5">
        <f t="shared" si="2"/>
        <v>12295</v>
      </c>
      <c r="HI22" s="26" t="e">
        <f>#REF!-HH22</f>
        <v>#REF!</v>
      </c>
      <c r="HJ22" s="5" t="e">
        <f>SUM(#REF!)</f>
        <v>#REF!</v>
      </c>
      <c r="HK22" s="26" t="e">
        <f>#REF!-HJ22</f>
        <v>#REF!</v>
      </c>
      <c r="HL22" s="5" t="e">
        <f>SUM(#REF!)</f>
        <v>#REF!</v>
      </c>
      <c r="HM22" s="26" t="e">
        <f>#REF!-HL22</f>
        <v>#REF!</v>
      </c>
      <c r="HN22" s="5">
        <f t="shared" si="3"/>
        <v>7819923</v>
      </c>
      <c r="HO22" s="26" t="e">
        <f>#REF!-HN22</f>
        <v>#REF!</v>
      </c>
      <c r="HP22" s="5">
        <f t="shared" si="51"/>
        <v>6757674</v>
      </c>
      <c r="HQ22" s="26">
        <f t="shared" si="52"/>
        <v>0</v>
      </c>
      <c r="HR22" s="5">
        <f t="shared" si="53"/>
        <v>275000</v>
      </c>
      <c r="HS22" s="26">
        <f t="shared" si="54"/>
        <v>0</v>
      </c>
      <c r="HT22" s="5">
        <f t="shared" si="55"/>
        <v>4145539</v>
      </c>
      <c r="HU22" s="26">
        <f t="shared" si="56"/>
        <v>0</v>
      </c>
      <c r="HV22" s="5">
        <f t="shared" si="57"/>
        <v>0</v>
      </c>
      <c r="HW22" s="26">
        <f t="shared" si="58"/>
        <v>0</v>
      </c>
      <c r="HX22" s="5">
        <f t="shared" si="59"/>
        <v>2607258</v>
      </c>
      <c r="HY22" s="26">
        <f t="shared" si="60"/>
        <v>0</v>
      </c>
      <c r="HZ22" s="5">
        <f t="shared" si="61"/>
        <v>0</v>
      </c>
      <c r="IA22" s="26">
        <f t="shared" si="62"/>
        <v>0</v>
      </c>
      <c r="IB22" s="5">
        <f t="shared" si="63"/>
        <v>0</v>
      </c>
      <c r="IC22" s="26">
        <f t="shared" si="64"/>
        <v>0</v>
      </c>
      <c r="ID22" s="5">
        <f t="shared" si="65"/>
        <v>659781</v>
      </c>
      <c r="IE22" s="26">
        <f t="shared" si="66"/>
        <v>0</v>
      </c>
      <c r="IF22" s="5">
        <f t="shared" si="67"/>
        <v>1123010</v>
      </c>
      <c r="IG22" s="26">
        <f t="shared" si="68"/>
        <v>0</v>
      </c>
      <c r="IH22" s="5">
        <f t="shared" si="69"/>
        <v>620959</v>
      </c>
      <c r="II22" s="26">
        <f t="shared" si="70"/>
        <v>0</v>
      </c>
      <c r="IJ22" s="5">
        <f t="shared" si="71"/>
        <v>370902</v>
      </c>
      <c r="IK22" s="26">
        <f t="shared" si="72"/>
        <v>0</v>
      </c>
      <c r="IL22" s="5">
        <f t="shared" si="73"/>
        <v>991757</v>
      </c>
      <c r="IM22" s="26">
        <f t="shared" si="74"/>
        <v>0</v>
      </c>
      <c r="IN22" s="5">
        <f t="shared" si="75"/>
        <v>153249</v>
      </c>
      <c r="IO22" s="26">
        <f t="shared" si="76"/>
        <v>0</v>
      </c>
      <c r="IP22" s="5">
        <f t="shared" si="77"/>
        <v>779675</v>
      </c>
      <c r="IQ22" s="26">
        <f t="shared" si="78"/>
        <v>0</v>
      </c>
      <c r="IR22" s="5">
        <f t="shared" si="79"/>
        <v>49190</v>
      </c>
      <c r="IS22" s="26">
        <f t="shared" si="80"/>
        <v>0</v>
      </c>
      <c r="IT22" s="5">
        <f t="shared" si="81"/>
        <v>5428718</v>
      </c>
      <c r="IU22" s="26">
        <f t="shared" si="82"/>
        <v>0</v>
      </c>
      <c r="IV22" s="5">
        <f t="shared" si="83"/>
        <v>360680</v>
      </c>
      <c r="IW22" s="26">
        <f t="shared" si="84"/>
        <v>0</v>
      </c>
      <c r="IX22" s="5">
        <f t="shared" si="85"/>
        <v>275798</v>
      </c>
      <c r="IY22" s="26">
        <f t="shared" si="86"/>
        <v>0</v>
      </c>
      <c r="IZ22" s="5">
        <f t="shared" si="87"/>
        <v>1371876</v>
      </c>
      <c r="JA22" s="26">
        <f t="shared" si="88"/>
        <v>0</v>
      </c>
      <c r="JB22" s="5">
        <f t="shared" si="89"/>
        <v>25971066</v>
      </c>
      <c r="JC22" s="26">
        <f t="shared" si="90"/>
        <v>0</v>
      </c>
      <c r="JD22" s="5">
        <f t="shared" si="91"/>
        <v>0</v>
      </c>
      <c r="JE22" s="26">
        <f t="shared" si="92"/>
        <v>0</v>
      </c>
      <c r="JF22" s="5">
        <f t="shared" si="93"/>
        <v>25971066</v>
      </c>
      <c r="JG22" s="26">
        <f t="shared" si="94"/>
        <v>0</v>
      </c>
      <c r="JI22" s="5" t="e">
        <f t="shared" si="48"/>
        <v>#REF!</v>
      </c>
      <c r="JK22" s="4" t="e">
        <f t="shared" si="49"/>
        <v>#REF!</v>
      </c>
    </row>
    <row r="23" spans="1:271">
      <c r="A23" s="147" t="s">
        <v>342</v>
      </c>
      <c r="B23" s="25" t="s">
        <v>317</v>
      </c>
      <c r="C23" s="97">
        <v>134130</v>
      </c>
      <c r="D23" s="97">
        <v>2011</v>
      </c>
      <c r="E23" s="98">
        <v>1</v>
      </c>
      <c r="F23" s="98">
        <v>5</v>
      </c>
      <c r="G23" s="99">
        <v>14398</v>
      </c>
      <c r="H23" s="99">
        <v>17666</v>
      </c>
      <c r="I23" s="100">
        <v>2338998000</v>
      </c>
      <c r="J23" s="100"/>
      <c r="K23" s="100">
        <v>5767779</v>
      </c>
      <c r="L23" s="100"/>
      <c r="M23" s="100">
        <v>11031929</v>
      </c>
      <c r="N23" s="100"/>
      <c r="O23" s="100">
        <v>80845000</v>
      </c>
      <c r="P23" s="100"/>
      <c r="Q23" s="100">
        <v>109887055</v>
      </c>
      <c r="R23" s="100"/>
      <c r="S23" s="100">
        <v>2197122000</v>
      </c>
      <c r="T23" s="100"/>
      <c r="U23" s="100">
        <v>14660</v>
      </c>
      <c r="V23" s="100"/>
      <c r="W23" s="100">
        <v>36950</v>
      </c>
      <c r="X23" s="100"/>
      <c r="Y23" s="100">
        <v>18380</v>
      </c>
      <c r="Z23" s="100"/>
      <c r="AA23" s="100">
        <v>40670</v>
      </c>
      <c r="AB23" s="100"/>
      <c r="AC23" s="122">
        <v>9</v>
      </c>
      <c r="AD23" s="122">
        <v>12</v>
      </c>
      <c r="AE23" s="122">
        <v>0</v>
      </c>
      <c r="AF23" s="26">
        <v>4297076</v>
      </c>
      <c r="AG23" s="26">
        <v>4183625</v>
      </c>
      <c r="AH23" s="26">
        <v>1065716</v>
      </c>
      <c r="AI23" s="26">
        <v>436183</v>
      </c>
      <c r="AJ23" s="26">
        <v>1914250</v>
      </c>
      <c r="AK23" s="36">
        <v>6</v>
      </c>
      <c r="AL23" s="26">
        <v>1640785.71</v>
      </c>
      <c r="AM23" s="36">
        <v>7</v>
      </c>
      <c r="AN23" s="26">
        <v>268523.11</v>
      </c>
      <c r="AO23" s="36">
        <v>9</v>
      </c>
      <c r="AP23" s="26">
        <v>241670.8</v>
      </c>
      <c r="AQ23" s="36">
        <v>10</v>
      </c>
      <c r="AR23" s="26">
        <v>247950.14</v>
      </c>
      <c r="AS23" s="36">
        <v>22</v>
      </c>
      <c r="AT23" s="26">
        <v>194817.96</v>
      </c>
      <c r="AU23" s="36">
        <v>28</v>
      </c>
      <c r="AV23" s="26">
        <v>103357.25</v>
      </c>
      <c r="AW23" s="36">
        <v>20</v>
      </c>
      <c r="AX23" s="26">
        <v>82685.8</v>
      </c>
      <c r="AY23" s="36">
        <v>25</v>
      </c>
      <c r="AZ23" s="54">
        <v>17635529</v>
      </c>
      <c r="BA23" s="54">
        <v>500000</v>
      </c>
      <c r="BB23" s="54">
        <v>37130529</v>
      </c>
      <c r="BC23" s="54">
        <v>1043519</v>
      </c>
      <c r="BD23" s="54">
        <v>548589</v>
      </c>
      <c r="BE23" s="54">
        <v>422017</v>
      </c>
      <c r="BF23" s="54">
        <v>73007236</v>
      </c>
      <c r="BG23" s="54">
        <v>2382045</v>
      </c>
      <c r="BH23" s="54">
        <v>431229</v>
      </c>
      <c r="BI23" s="54">
        <v>447172</v>
      </c>
      <c r="BJ23" s="54">
        <f>4297076+4183625-BG23-BH23-BI23</f>
        <v>5220255</v>
      </c>
      <c r="BK23" s="54">
        <v>768449</v>
      </c>
      <c r="BL23" s="54">
        <v>9249150</v>
      </c>
      <c r="BM23" s="54">
        <v>1875000</v>
      </c>
      <c r="BN23" s="54">
        <v>552000</v>
      </c>
      <c r="BO23" s="54">
        <v>79952</v>
      </c>
      <c r="BP23" s="54">
        <f>2470500+127462-BM23-BN23-BO23</f>
        <v>91010</v>
      </c>
      <c r="BQ23" s="54">
        <v>0</v>
      </c>
      <c r="BR23" s="54">
        <v>2597962</v>
      </c>
      <c r="BS23" s="54">
        <f>5685148+3575853</f>
        <v>9261001</v>
      </c>
      <c r="BT23" s="54">
        <f>4346790+787842</f>
        <v>5134632</v>
      </c>
      <c r="BU23" s="54">
        <f>378588+374331</f>
        <v>752919</v>
      </c>
      <c r="BV23" s="54">
        <f>11485500+5454903+2416708+2067145-BS23-BT23-BU23</f>
        <v>6275704</v>
      </c>
      <c r="BW23" s="54">
        <v>0</v>
      </c>
      <c r="BX23" s="54">
        <v>21424256</v>
      </c>
      <c r="BY23" s="54">
        <v>200000</v>
      </c>
      <c r="BZ23" s="54">
        <v>225000</v>
      </c>
      <c r="CA23" s="54">
        <v>25000</v>
      </c>
      <c r="CB23" s="54">
        <f>468000+38000-BY23-BZ23-CA23</f>
        <v>56000</v>
      </c>
      <c r="CC23" s="54">
        <v>0</v>
      </c>
      <c r="CD23" s="54">
        <v>506000</v>
      </c>
      <c r="CE23" s="54">
        <v>1400224</v>
      </c>
      <c r="CF23" s="54">
        <v>266235</v>
      </c>
      <c r="CG23" s="54">
        <v>181896</v>
      </c>
      <c r="CH23" s="54">
        <f>1862120+519241-CE23-CF23-CG23</f>
        <v>533006</v>
      </c>
      <c r="CI23" s="54">
        <v>19433246</v>
      </c>
      <c r="CJ23" s="54">
        <v>21814607</v>
      </c>
      <c r="CK23" s="54">
        <v>0</v>
      </c>
      <c r="CL23" s="54">
        <v>0</v>
      </c>
      <c r="CM23" s="54">
        <v>0</v>
      </c>
      <c r="CN23" s="54">
        <v>0</v>
      </c>
      <c r="CO23" s="54">
        <v>0</v>
      </c>
      <c r="CP23" s="54">
        <v>0</v>
      </c>
      <c r="CQ23" s="54">
        <v>809059</v>
      </c>
      <c r="CR23" s="54">
        <v>0</v>
      </c>
      <c r="CS23" s="54">
        <v>0</v>
      </c>
      <c r="CT23" s="54">
        <f>809059+0-CQ23-CR23-CS23</f>
        <v>0</v>
      </c>
      <c r="CU23" s="54">
        <v>45547</v>
      </c>
      <c r="CV23" s="54">
        <v>854606</v>
      </c>
      <c r="CW23" s="54">
        <v>602929</v>
      </c>
      <c r="CX23" s="54">
        <v>312277</v>
      </c>
      <c r="CY23" s="54">
        <v>152485</v>
      </c>
      <c r="CZ23" s="54">
        <f>1065716+436183-CW23-CX23-CY23</f>
        <v>434208</v>
      </c>
      <c r="DA23" s="54">
        <v>0</v>
      </c>
      <c r="DB23" s="54">
        <v>1501899</v>
      </c>
      <c r="DC23" s="54">
        <v>1819334</v>
      </c>
      <c r="DD23" s="54">
        <v>837169</v>
      </c>
      <c r="DE23" s="54">
        <v>612400</v>
      </c>
      <c r="DF23" s="54">
        <f>3894008+2534142-DC23-DD23-DE23</f>
        <v>3159247</v>
      </c>
      <c r="DG23" s="54">
        <v>0</v>
      </c>
      <c r="DH23" s="54">
        <v>6428150</v>
      </c>
      <c r="DI23" s="54">
        <v>439909</v>
      </c>
      <c r="DJ23" s="54">
        <v>93108</v>
      </c>
      <c r="DK23" s="54">
        <v>82079</v>
      </c>
      <c r="DL23" s="54">
        <f>1025907+717432-DI23-DJ23-DK23</f>
        <v>1128243</v>
      </c>
      <c r="DM23" s="54">
        <v>0</v>
      </c>
      <c r="DN23" s="54">
        <v>1743339</v>
      </c>
      <c r="DO23" s="54">
        <v>3745281</v>
      </c>
      <c r="DP23" s="54">
        <v>524408</v>
      </c>
      <c r="DQ23" s="54">
        <v>200832</v>
      </c>
      <c r="DR23" s="54">
        <f>4746659+707614-DO23-DP23-DQ23</f>
        <v>983752</v>
      </c>
      <c r="DS23" s="54">
        <v>0</v>
      </c>
      <c r="DT23" s="54">
        <v>5454273</v>
      </c>
      <c r="DU23" s="54">
        <v>366188</v>
      </c>
      <c r="DV23" s="54">
        <v>347272</v>
      </c>
      <c r="DW23" s="54">
        <v>252268</v>
      </c>
      <c r="DX23" s="54">
        <f>968007+710988-DU23-DV23-DW23</f>
        <v>713267</v>
      </c>
      <c r="DY23" s="54">
        <v>3125669</v>
      </c>
      <c r="DZ23" s="54">
        <v>4804664</v>
      </c>
      <c r="EA23" s="54">
        <v>309876</v>
      </c>
      <c r="EB23" s="54">
        <v>171675</v>
      </c>
      <c r="EC23" s="54">
        <v>55101</v>
      </c>
      <c r="ED23" s="54">
        <f>762045+843770-EA23-EB23-EC23</f>
        <v>1069163</v>
      </c>
      <c r="EE23" s="54">
        <v>83964</v>
      </c>
      <c r="EF23" s="54">
        <v>1689779</v>
      </c>
      <c r="EG23" s="54">
        <v>1251859</v>
      </c>
      <c r="EH23" s="54">
        <v>230708</v>
      </c>
      <c r="EI23" s="54">
        <v>52587</v>
      </c>
      <c r="EJ23" s="54">
        <f>1825946+660411-EG23-EH23-EI23</f>
        <v>951203</v>
      </c>
      <c r="EK23" s="54">
        <v>15478295</v>
      </c>
      <c r="EL23" s="54">
        <v>17964652</v>
      </c>
      <c r="EM23" s="54">
        <v>695270</v>
      </c>
      <c r="EN23" s="54">
        <v>42154</v>
      </c>
      <c r="EO23" s="54">
        <v>41500</v>
      </c>
      <c r="EP23" s="54">
        <f>737424+80000-EM23-EN23-EO23</f>
        <v>38500</v>
      </c>
      <c r="EQ23" s="54">
        <v>103338</v>
      </c>
      <c r="ER23" s="54">
        <v>920762</v>
      </c>
      <c r="ES23" s="54">
        <v>0</v>
      </c>
      <c r="ET23" s="54">
        <v>0</v>
      </c>
      <c r="EU23" s="54">
        <v>0</v>
      </c>
      <c r="EV23" s="54">
        <v>0</v>
      </c>
      <c r="EW23" s="54">
        <v>0</v>
      </c>
      <c r="EX23" s="54">
        <v>0</v>
      </c>
      <c r="EY23" s="54">
        <v>253696</v>
      </c>
      <c r="EZ23" s="54">
        <v>23012</v>
      </c>
      <c r="FA23" s="54">
        <v>45914</v>
      </c>
      <c r="FB23" s="54">
        <f>475517+392635-EY23-EZ23-FA23</f>
        <v>545530</v>
      </c>
      <c r="FC23" s="54">
        <v>1353797</v>
      </c>
      <c r="FD23" s="54">
        <v>2221949</v>
      </c>
      <c r="FE23" s="54">
        <v>0</v>
      </c>
      <c r="FF23" s="54">
        <v>0</v>
      </c>
      <c r="FG23" s="54">
        <v>0</v>
      </c>
      <c r="FH23" s="54">
        <f>2500</f>
        <v>2500</v>
      </c>
      <c r="FI23" s="54">
        <v>13100</v>
      </c>
      <c r="FJ23" s="54">
        <v>15600</v>
      </c>
      <c r="FK23" s="54">
        <v>871868</v>
      </c>
      <c r="FL23" s="54">
        <v>102228</v>
      </c>
      <c r="FM23" s="54">
        <v>60891</v>
      </c>
      <c r="FN23" s="54">
        <f>1613324+821529-FK23-FL23-FM23</f>
        <v>1399866</v>
      </c>
      <c r="FO23" s="54">
        <v>5531330</v>
      </c>
      <c r="FP23" s="54">
        <v>7966183</v>
      </c>
      <c r="FQ23" s="54">
        <v>26463539</v>
      </c>
      <c r="FR23" s="54">
        <v>9293107</v>
      </c>
      <c r="FS23" s="54">
        <v>3043356</v>
      </c>
      <c r="FT23" s="54">
        <f>43961711+17259385-FQ23-FR23-FS23</f>
        <v>22421094</v>
      </c>
      <c r="FU23" s="54">
        <v>45936735</v>
      </c>
      <c r="FV23" s="54">
        <v>107157831</v>
      </c>
      <c r="FW23" s="54" t="s">
        <v>396</v>
      </c>
      <c r="FX23" s="54">
        <v>0</v>
      </c>
      <c r="FY23" s="54">
        <v>0</v>
      </c>
      <c r="FZ23" s="54">
        <v>0</v>
      </c>
      <c r="GA23" s="54">
        <v>6299825</v>
      </c>
      <c r="GB23" s="54">
        <v>6299825</v>
      </c>
      <c r="GC23" s="54">
        <v>26463539</v>
      </c>
      <c r="GD23" s="54">
        <v>9293107</v>
      </c>
      <c r="GE23" s="54">
        <v>3043356</v>
      </c>
      <c r="GF23" s="54">
        <f>43961711+17259385-GC23-GD23-GE23</f>
        <v>22421094</v>
      </c>
      <c r="GG23" s="54">
        <v>52236560</v>
      </c>
      <c r="GH23" s="54">
        <v>113457656</v>
      </c>
      <c r="GJ23" s="5">
        <f>SUM(AZ23:AZ23)</f>
        <v>17635529</v>
      </c>
      <c r="GK23" s="26" t="e">
        <f>#REF!-GJ23</f>
        <v>#REF!</v>
      </c>
      <c r="GL23" s="5" t="e">
        <f>SUM(#REF!)</f>
        <v>#REF!</v>
      </c>
      <c r="GM23" s="26" t="e">
        <f>#REF!-GL23</f>
        <v>#REF!</v>
      </c>
      <c r="GN23" s="5">
        <f>SUM(BA23:BA23)</f>
        <v>500000</v>
      </c>
      <c r="GO23" s="26" t="e">
        <f>#REF!-GN23</f>
        <v>#REF!</v>
      </c>
      <c r="GP23" s="5">
        <f>SUM(BB23:BB23)</f>
        <v>37130529</v>
      </c>
      <c r="GQ23" s="26" t="e">
        <f>#REF!-GP23</f>
        <v>#REF!</v>
      </c>
      <c r="GR23" s="5" t="e">
        <f>SUM(#REF!)</f>
        <v>#REF!</v>
      </c>
      <c r="GS23" s="26" t="e">
        <f>#REF!-GR23</f>
        <v>#REF!</v>
      </c>
      <c r="GT23" s="5" t="e">
        <f>SUM(#REF!)</f>
        <v>#REF!</v>
      </c>
      <c r="GU23" s="26" t="e">
        <f>#REF!-GT23</f>
        <v>#REF!</v>
      </c>
      <c r="GV23" s="5" t="e">
        <f>SUM(#REF!)</f>
        <v>#REF!</v>
      </c>
      <c r="GW23" s="26" t="e">
        <f>#REF!-GV23</f>
        <v>#REF!</v>
      </c>
      <c r="GX23" s="5" t="e">
        <f>SUM(#REF!)</f>
        <v>#REF!</v>
      </c>
      <c r="GY23" s="26" t="e">
        <f>#REF!-GX23</f>
        <v>#REF!</v>
      </c>
      <c r="GZ23" s="5" t="e">
        <f>SUM(#REF!)</f>
        <v>#REF!</v>
      </c>
      <c r="HA23" s="26" t="e">
        <f>#REF!-GZ23</f>
        <v>#REF!</v>
      </c>
      <c r="HB23" s="5" t="e">
        <f>SUM(#REF!)</f>
        <v>#REF!</v>
      </c>
      <c r="HC23" s="26" t="e">
        <f>#REF!-HB23</f>
        <v>#REF!</v>
      </c>
      <c r="HD23" s="5">
        <f t="shared" si="0"/>
        <v>1043519</v>
      </c>
      <c r="HE23" s="26" t="e">
        <f>#REF!-HD23</f>
        <v>#REF!</v>
      </c>
      <c r="HF23" s="5">
        <f t="shared" si="1"/>
        <v>548589</v>
      </c>
      <c r="HG23" s="26" t="e">
        <f>#REF!-HF23</f>
        <v>#REF!</v>
      </c>
      <c r="HH23" s="5">
        <f t="shared" si="2"/>
        <v>422017</v>
      </c>
      <c r="HI23" s="26" t="e">
        <f>#REF!-HH23</f>
        <v>#REF!</v>
      </c>
      <c r="HJ23" s="5" t="e">
        <f>SUM(#REF!)</f>
        <v>#REF!</v>
      </c>
      <c r="HK23" s="26" t="e">
        <f>#REF!-HJ23</f>
        <v>#REF!</v>
      </c>
      <c r="HL23" s="5" t="e">
        <f>SUM(#REF!)</f>
        <v>#REF!</v>
      </c>
      <c r="HM23" s="26" t="e">
        <f>#REF!-HL23</f>
        <v>#REF!</v>
      </c>
      <c r="HN23" s="5">
        <f t="shared" si="3"/>
        <v>73007236</v>
      </c>
      <c r="HO23" s="26" t="e">
        <f>#REF!-HN23</f>
        <v>#REF!</v>
      </c>
      <c r="HP23" s="5">
        <f t="shared" si="51"/>
        <v>9249150</v>
      </c>
      <c r="HQ23" s="26">
        <f t="shared" si="52"/>
        <v>0</v>
      </c>
      <c r="HR23" s="5">
        <f t="shared" si="53"/>
        <v>2597962</v>
      </c>
      <c r="HS23" s="26">
        <f t="shared" si="54"/>
        <v>0</v>
      </c>
      <c r="HT23" s="5">
        <f t="shared" si="55"/>
        <v>21424256</v>
      </c>
      <c r="HU23" s="26">
        <f t="shared" si="56"/>
        <v>0</v>
      </c>
      <c r="HV23" s="5">
        <f t="shared" si="57"/>
        <v>506000</v>
      </c>
      <c r="HW23" s="26">
        <f t="shared" si="58"/>
        <v>0</v>
      </c>
      <c r="HX23" s="5">
        <f t="shared" si="59"/>
        <v>21814607</v>
      </c>
      <c r="HY23" s="26">
        <f t="shared" si="60"/>
        <v>0</v>
      </c>
      <c r="HZ23" s="5">
        <f t="shared" si="61"/>
        <v>0</v>
      </c>
      <c r="IA23" s="26">
        <f t="shared" si="62"/>
        <v>0</v>
      </c>
      <c r="IB23" s="5">
        <f t="shared" si="63"/>
        <v>854606</v>
      </c>
      <c r="IC23" s="26">
        <f t="shared" si="64"/>
        <v>0</v>
      </c>
      <c r="ID23" s="5">
        <f t="shared" si="65"/>
        <v>1501899</v>
      </c>
      <c r="IE23" s="26">
        <f t="shared" si="66"/>
        <v>0</v>
      </c>
      <c r="IF23" s="5">
        <f t="shared" si="67"/>
        <v>6428150</v>
      </c>
      <c r="IG23" s="26">
        <f t="shared" si="68"/>
        <v>0</v>
      </c>
      <c r="IH23" s="5">
        <f t="shared" si="69"/>
        <v>1743339</v>
      </c>
      <c r="II23" s="26">
        <f t="shared" si="70"/>
        <v>0</v>
      </c>
      <c r="IJ23" s="5">
        <f t="shared" si="71"/>
        <v>5454273</v>
      </c>
      <c r="IK23" s="26">
        <f t="shared" si="72"/>
        <v>0</v>
      </c>
      <c r="IL23" s="5">
        <f t="shared" si="73"/>
        <v>4804664</v>
      </c>
      <c r="IM23" s="26">
        <f t="shared" si="74"/>
        <v>0</v>
      </c>
      <c r="IN23" s="5">
        <f t="shared" si="75"/>
        <v>1689779</v>
      </c>
      <c r="IO23" s="26">
        <f t="shared" si="76"/>
        <v>0</v>
      </c>
      <c r="IP23" s="5">
        <f t="shared" si="77"/>
        <v>17964652</v>
      </c>
      <c r="IQ23" s="26">
        <f t="shared" si="78"/>
        <v>0</v>
      </c>
      <c r="IR23" s="5">
        <f t="shared" si="79"/>
        <v>920762</v>
      </c>
      <c r="IS23" s="26">
        <f t="shared" si="80"/>
        <v>0</v>
      </c>
      <c r="IT23" s="5">
        <f t="shared" si="81"/>
        <v>0</v>
      </c>
      <c r="IU23" s="26">
        <f t="shared" si="82"/>
        <v>0</v>
      </c>
      <c r="IV23" s="5">
        <f t="shared" si="83"/>
        <v>2221949</v>
      </c>
      <c r="IW23" s="26">
        <f t="shared" si="84"/>
        <v>0</v>
      </c>
      <c r="IX23" s="5">
        <f t="shared" si="85"/>
        <v>15600</v>
      </c>
      <c r="IY23" s="26">
        <f t="shared" si="86"/>
        <v>0</v>
      </c>
      <c r="IZ23" s="5">
        <f t="shared" si="87"/>
        <v>7966183</v>
      </c>
      <c r="JA23" s="26">
        <f t="shared" si="88"/>
        <v>0</v>
      </c>
      <c r="JB23" s="5">
        <f t="shared" si="89"/>
        <v>107157831</v>
      </c>
      <c r="JC23" s="26">
        <f t="shared" si="90"/>
        <v>0</v>
      </c>
      <c r="JD23" s="5">
        <f t="shared" si="91"/>
        <v>6299825</v>
      </c>
      <c r="JE23" s="26">
        <f t="shared" si="92"/>
        <v>0</v>
      </c>
      <c r="JF23" s="5">
        <f t="shared" si="93"/>
        <v>113457656</v>
      </c>
      <c r="JG23" s="26">
        <f t="shared" si="94"/>
        <v>0</v>
      </c>
      <c r="JI23" s="5" t="e">
        <f t="shared" si="48"/>
        <v>#REF!</v>
      </c>
      <c r="JK23" s="4" t="e">
        <f t="shared" si="49"/>
        <v>#REF!</v>
      </c>
    </row>
    <row r="24" spans="1:271" s="13" customFormat="1">
      <c r="A24" s="147" t="s">
        <v>343</v>
      </c>
      <c r="B24" s="25" t="s">
        <v>386</v>
      </c>
      <c r="C24" s="101">
        <v>176080</v>
      </c>
      <c r="D24" s="97">
        <v>2011</v>
      </c>
      <c r="E24" s="98">
        <v>1</v>
      </c>
      <c r="F24" s="98">
        <v>8</v>
      </c>
      <c r="G24" s="99">
        <v>6290</v>
      </c>
      <c r="H24" s="99">
        <v>7686</v>
      </c>
      <c r="I24" s="100">
        <v>436738708</v>
      </c>
      <c r="J24" s="100"/>
      <c r="K24" s="100">
        <v>0</v>
      </c>
      <c r="L24" s="100"/>
      <c r="M24" s="100">
        <v>8056143</v>
      </c>
      <c r="N24" s="100"/>
      <c r="O24" s="100">
        <v>0</v>
      </c>
      <c r="P24" s="100"/>
      <c r="Q24" s="100">
        <v>81955829</v>
      </c>
      <c r="R24" s="100"/>
      <c r="S24" s="100">
        <v>324594637</v>
      </c>
      <c r="T24" s="100"/>
      <c r="U24" s="100">
        <v>15456</v>
      </c>
      <c r="V24" s="100"/>
      <c r="W24" s="100">
        <v>28793</v>
      </c>
      <c r="X24" s="100"/>
      <c r="Y24" s="100">
        <v>19021</v>
      </c>
      <c r="Z24" s="100"/>
      <c r="AA24" s="100">
        <v>32371</v>
      </c>
      <c r="AB24" s="100"/>
      <c r="AC24" s="121">
        <v>10</v>
      </c>
      <c r="AD24" s="121">
        <v>10</v>
      </c>
      <c r="AE24" s="121">
        <v>0</v>
      </c>
      <c r="AF24" s="26">
        <v>2196072</v>
      </c>
      <c r="AG24" s="26">
        <v>1678956</v>
      </c>
      <c r="AH24" s="26">
        <v>195797</v>
      </c>
      <c r="AI24" s="26">
        <v>64437</v>
      </c>
      <c r="AJ24" s="26">
        <v>172077.19</v>
      </c>
      <c r="AK24" s="36">
        <v>6.75</v>
      </c>
      <c r="AL24" s="26">
        <v>145190.13</v>
      </c>
      <c r="AM24" s="36">
        <v>8</v>
      </c>
      <c r="AN24" s="26">
        <v>96499.36</v>
      </c>
      <c r="AO24" s="36">
        <v>6.25</v>
      </c>
      <c r="AP24" s="26">
        <v>75390.13</v>
      </c>
      <c r="AQ24" s="36">
        <v>8</v>
      </c>
      <c r="AR24" s="26">
        <v>60125.18</v>
      </c>
      <c r="AS24" s="36">
        <v>21.25</v>
      </c>
      <c r="AT24" s="26">
        <v>51106.400000000001</v>
      </c>
      <c r="AU24" s="36">
        <v>25</v>
      </c>
      <c r="AV24" s="26">
        <v>33495.129999999997</v>
      </c>
      <c r="AW24" s="36">
        <v>11.5</v>
      </c>
      <c r="AX24" s="26">
        <v>21399.67</v>
      </c>
      <c r="AY24" s="36">
        <v>18</v>
      </c>
      <c r="AZ24" s="54">
        <v>1179020</v>
      </c>
      <c r="BA24" s="59">
        <v>1350000</v>
      </c>
      <c r="BB24" s="59">
        <v>985222</v>
      </c>
      <c r="BC24" s="54">
        <v>19563</v>
      </c>
      <c r="BD24" s="54">
        <v>0</v>
      </c>
      <c r="BE24" s="59">
        <v>0</v>
      </c>
      <c r="BF24" s="59">
        <v>6866219</v>
      </c>
      <c r="BG24" s="59">
        <v>1399758</v>
      </c>
      <c r="BH24" s="59">
        <v>311150</v>
      </c>
      <c r="BI24" s="59">
        <v>304498</v>
      </c>
      <c r="BJ24" s="59">
        <v>1859622</v>
      </c>
      <c r="BK24" s="54">
        <v>43467</v>
      </c>
      <c r="BL24" s="54">
        <v>3918495</v>
      </c>
      <c r="BM24" s="59">
        <v>350000</v>
      </c>
      <c r="BN24" s="59">
        <v>8000</v>
      </c>
      <c r="BO24" s="59">
        <v>5190</v>
      </c>
      <c r="BP24" s="59">
        <v>23372</v>
      </c>
      <c r="BQ24" s="54">
        <v>0</v>
      </c>
      <c r="BR24" s="54">
        <v>386562</v>
      </c>
      <c r="BS24" s="59">
        <v>1399844</v>
      </c>
      <c r="BT24" s="59">
        <v>483933</v>
      </c>
      <c r="BU24" s="59">
        <v>329670</v>
      </c>
      <c r="BV24" s="54">
        <v>1214049</v>
      </c>
      <c r="BW24" s="54">
        <v>0</v>
      </c>
      <c r="BX24" s="54">
        <v>3427496</v>
      </c>
      <c r="BY24" s="59">
        <v>0</v>
      </c>
      <c r="BZ24" s="59">
        <v>0</v>
      </c>
      <c r="CA24" s="59">
        <v>0</v>
      </c>
      <c r="CB24" s="59">
        <v>0</v>
      </c>
      <c r="CC24" s="54">
        <v>0</v>
      </c>
      <c r="CD24" s="54">
        <v>0</v>
      </c>
      <c r="CE24" s="59">
        <v>56052</v>
      </c>
      <c r="CF24" s="59">
        <v>33508</v>
      </c>
      <c r="CG24" s="59">
        <v>10996</v>
      </c>
      <c r="CH24" s="54">
        <v>0</v>
      </c>
      <c r="CI24" s="54">
        <v>1715954</v>
      </c>
      <c r="CJ24" s="59">
        <v>1816510</v>
      </c>
      <c r="CK24" s="59">
        <v>0</v>
      </c>
      <c r="CL24" s="54">
        <v>0</v>
      </c>
      <c r="CM24" s="54">
        <v>0</v>
      </c>
      <c r="CN24" s="54">
        <v>0</v>
      </c>
      <c r="CO24" s="54">
        <v>0</v>
      </c>
      <c r="CP24" s="59">
        <v>0</v>
      </c>
      <c r="CQ24" s="59">
        <v>45979</v>
      </c>
      <c r="CR24" s="54">
        <v>4880</v>
      </c>
      <c r="CS24" s="54">
        <v>6823</v>
      </c>
      <c r="CT24" s="54">
        <v>8796</v>
      </c>
      <c r="CU24" s="54">
        <v>28940</v>
      </c>
      <c r="CV24" s="54">
        <v>95418</v>
      </c>
      <c r="CW24" s="54">
        <v>111456</v>
      </c>
      <c r="CX24" s="59">
        <v>52336</v>
      </c>
      <c r="CY24" s="59">
        <v>45289</v>
      </c>
      <c r="CZ24" s="59">
        <v>51153</v>
      </c>
      <c r="DA24" s="54">
        <v>0</v>
      </c>
      <c r="DB24" s="54">
        <v>260234</v>
      </c>
      <c r="DC24" s="59">
        <v>1029336</v>
      </c>
      <c r="DD24" s="59">
        <v>313699</v>
      </c>
      <c r="DE24" s="59">
        <v>160504</v>
      </c>
      <c r="DF24" s="59">
        <v>708202</v>
      </c>
      <c r="DG24" s="54">
        <v>0</v>
      </c>
      <c r="DH24" s="54">
        <v>2211741</v>
      </c>
      <c r="DI24" s="59">
        <v>164017</v>
      </c>
      <c r="DJ24" s="59">
        <v>29058</v>
      </c>
      <c r="DK24" s="59">
        <v>21677</v>
      </c>
      <c r="DL24" s="59">
        <v>233466</v>
      </c>
      <c r="DM24" s="54">
        <v>267626</v>
      </c>
      <c r="DN24" s="59">
        <v>715844</v>
      </c>
      <c r="DO24" s="59">
        <v>168578</v>
      </c>
      <c r="DP24" s="59">
        <v>90374</v>
      </c>
      <c r="DQ24" s="59">
        <v>49048</v>
      </c>
      <c r="DR24" s="59">
        <v>95862</v>
      </c>
      <c r="DS24" s="54">
        <v>11365</v>
      </c>
      <c r="DT24" s="54">
        <v>415227</v>
      </c>
      <c r="DU24" s="59">
        <v>21910</v>
      </c>
      <c r="DV24" s="59">
        <v>0</v>
      </c>
      <c r="DW24" s="59">
        <v>6000</v>
      </c>
      <c r="DX24" s="59">
        <v>0</v>
      </c>
      <c r="DY24" s="54">
        <v>743427</v>
      </c>
      <c r="DZ24" s="59">
        <v>771337</v>
      </c>
      <c r="EA24" s="59">
        <v>0</v>
      </c>
      <c r="EB24" s="59">
        <v>0</v>
      </c>
      <c r="EC24" s="54">
        <v>0</v>
      </c>
      <c r="ED24" s="59">
        <v>0</v>
      </c>
      <c r="EE24" s="54">
        <v>0</v>
      </c>
      <c r="EF24" s="54">
        <v>0</v>
      </c>
      <c r="EG24" s="59">
        <v>136538</v>
      </c>
      <c r="EH24" s="59">
        <v>0</v>
      </c>
      <c r="EI24" s="59">
        <v>0</v>
      </c>
      <c r="EJ24" s="59">
        <v>7048</v>
      </c>
      <c r="EK24" s="54">
        <v>96270</v>
      </c>
      <c r="EL24" s="59">
        <v>239856</v>
      </c>
      <c r="EM24" s="59">
        <v>0</v>
      </c>
      <c r="EN24" s="54">
        <v>0</v>
      </c>
      <c r="EO24" s="54">
        <v>0</v>
      </c>
      <c r="EP24" s="54">
        <v>0</v>
      </c>
      <c r="EQ24" s="54">
        <v>41905</v>
      </c>
      <c r="ER24" s="54">
        <v>41905</v>
      </c>
      <c r="ES24" s="54">
        <v>0</v>
      </c>
      <c r="ET24" s="54">
        <v>0</v>
      </c>
      <c r="EU24" s="54">
        <v>0</v>
      </c>
      <c r="EV24" s="54">
        <v>0</v>
      </c>
      <c r="EW24" s="54">
        <v>1254155</v>
      </c>
      <c r="EX24" s="54">
        <v>1254155</v>
      </c>
      <c r="EY24" s="59">
        <v>0</v>
      </c>
      <c r="EZ24" s="59">
        <v>0</v>
      </c>
      <c r="FA24" s="59">
        <v>0</v>
      </c>
      <c r="FB24" s="59">
        <v>0</v>
      </c>
      <c r="FC24" s="54">
        <v>420998</v>
      </c>
      <c r="FD24" s="54">
        <v>420998</v>
      </c>
      <c r="FE24" s="54">
        <v>60</v>
      </c>
      <c r="FF24" s="54">
        <v>1080</v>
      </c>
      <c r="FG24" s="59">
        <v>435</v>
      </c>
      <c r="FH24" s="59">
        <v>12688</v>
      </c>
      <c r="FI24" s="54">
        <v>92714</v>
      </c>
      <c r="FJ24" s="59">
        <v>106977</v>
      </c>
      <c r="FK24" s="59">
        <v>45290</v>
      </c>
      <c r="FL24" s="59">
        <v>13354</v>
      </c>
      <c r="FM24" s="59">
        <v>4340</v>
      </c>
      <c r="FN24" s="59">
        <v>16343</v>
      </c>
      <c r="FO24" s="54">
        <v>545118</v>
      </c>
      <c r="FP24" s="54">
        <v>624445</v>
      </c>
      <c r="FQ24" s="59">
        <v>4928818</v>
      </c>
      <c r="FR24" s="59">
        <v>1341372</v>
      </c>
      <c r="FS24" s="59">
        <v>944470</v>
      </c>
      <c r="FT24" s="59">
        <v>4230601</v>
      </c>
      <c r="FU24" s="54">
        <v>5261939</v>
      </c>
      <c r="FV24" s="59">
        <v>16707200</v>
      </c>
      <c r="FW24" s="59">
        <v>333640</v>
      </c>
      <c r="FX24" s="54">
        <v>0</v>
      </c>
      <c r="FY24" s="54">
        <v>0</v>
      </c>
      <c r="FZ24" s="54">
        <v>0</v>
      </c>
      <c r="GA24" s="54">
        <v>1282311</v>
      </c>
      <c r="GB24" s="54">
        <v>1615951</v>
      </c>
      <c r="GC24" s="54">
        <v>4928818</v>
      </c>
      <c r="GD24" s="59">
        <v>1341372</v>
      </c>
      <c r="GE24" s="59">
        <v>944470</v>
      </c>
      <c r="GF24" s="59">
        <v>4230601</v>
      </c>
      <c r="GG24" s="54">
        <v>5261939</v>
      </c>
      <c r="GH24" s="59">
        <v>16707200</v>
      </c>
      <c r="GI24" s="12"/>
      <c r="GJ24" s="5">
        <f>SUM(AZ24:AZ24)</f>
        <v>1179020</v>
      </c>
      <c r="GK24" s="26" t="e">
        <f>#REF!-GJ24</f>
        <v>#REF!</v>
      </c>
      <c r="GL24" s="5" t="e">
        <f>SUM(#REF!)</f>
        <v>#REF!</v>
      </c>
      <c r="GM24" s="26" t="e">
        <f>#REF!-GL24</f>
        <v>#REF!</v>
      </c>
      <c r="GN24" s="5">
        <f>SUM(BA24:BA24)</f>
        <v>1350000</v>
      </c>
      <c r="GO24" s="26" t="e">
        <f>#REF!-GN24</f>
        <v>#REF!</v>
      </c>
      <c r="GP24" s="5">
        <f>SUM(BB24:BB24)</f>
        <v>985222</v>
      </c>
      <c r="GQ24" s="26" t="e">
        <f>#REF!-GP24</f>
        <v>#REF!</v>
      </c>
      <c r="GR24" s="5" t="e">
        <f>SUM(#REF!)</f>
        <v>#REF!</v>
      </c>
      <c r="GS24" s="26" t="e">
        <f>#REF!-GR24</f>
        <v>#REF!</v>
      </c>
      <c r="GT24" s="5" t="e">
        <f>SUM(#REF!)</f>
        <v>#REF!</v>
      </c>
      <c r="GU24" s="26" t="e">
        <f>#REF!-GT24</f>
        <v>#REF!</v>
      </c>
      <c r="GV24" s="5" t="e">
        <f>SUM(#REF!)</f>
        <v>#REF!</v>
      </c>
      <c r="GW24" s="26" t="e">
        <f>#REF!-GV24</f>
        <v>#REF!</v>
      </c>
      <c r="GX24" s="5" t="e">
        <f>SUM(#REF!)</f>
        <v>#REF!</v>
      </c>
      <c r="GY24" s="26" t="e">
        <f>#REF!-GX24</f>
        <v>#REF!</v>
      </c>
      <c r="GZ24" s="5" t="e">
        <f>SUM(#REF!)</f>
        <v>#REF!</v>
      </c>
      <c r="HA24" s="26" t="e">
        <f>#REF!-GZ24</f>
        <v>#REF!</v>
      </c>
      <c r="HB24" s="5" t="e">
        <f>SUM(#REF!)</f>
        <v>#REF!</v>
      </c>
      <c r="HC24" s="26" t="e">
        <f>#REF!-HB24</f>
        <v>#REF!</v>
      </c>
      <c r="HD24" s="5">
        <f t="shared" si="0"/>
        <v>19563</v>
      </c>
      <c r="HE24" s="26" t="e">
        <f>#REF!-HD24</f>
        <v>#REF!</v>
      </c>
      <c r="HF24" s="5">
        <f t="shared" si="1"/>
        <v>0</v>
      </c>
      <c r="HG24" s="26" t="e">
        <f>#REF!-HF24</f>
        <v>#REF!</v>
      </c>
      <c r="HH24" s="5">
        <f t="shared" si="2"/>
        <v>0</v>
      </c>
      <c r="HI24" s="26" t="e">
        <f>#REF!-HH24</f>
        <v>#REF!</v>
      </c>
      <c r="HJ24" s="5" t="e">
        <f>SUM(#REF!)</f>
        <v>#REF!</v>
      </c>
      <c r="HK24" s="26" t="e">
        <f>#REF!-HJ24</f>
        <v>#REF!</v>
      </c>
      <c r="HL24" s="5" t="e">
        <f>SUM(#REF!)</f>
        <v>#REF!</v>
      </c>
      <c r="HM24" s="26" t="e">
        <f>#REF!-HL24</f>
        <v>#REF!</v>
      </c>
      <c r="HN24" s="5">
        <f t="shared" si="3"/>
        <v>6866219</v>
      </c>
      <c r="HO24" s="26" t="e">
        <f>#REF!-HN24</f>
        <v>#REF!</v>
      </c>
      <c r="HP24" s="5">
        <f t="shared" si="51"/>
        <v>3918495</v>
      </c>
      <c r="HQ24" s="26">
        <f t="shared" si="52"/>
        <v>0</v>
      </c>
      <c r="HR24" s="5">
        <f t="shared" si="53"/>
        <v>386562</v>
      </c>
      <c r="HS24" s="26">
        <f t="shared" si="54"/>
        <v>0</v>
      </c>
      <c r="HT24" s="5">
        <f t="shared" si="55"/>
        <v>3427496</v>
      </c>
      <c r="HU24" s="26">
        <f t="shared" si="56"/>
        <v>0</v>
      </c>
      <c r="HV24" s="5">
        <f t="shared" si="57"/>
        <v>0</v>
      </c>
      <c r="HW24" s="26">
        <f t="shared" si="58"/>
        <v>0</v>
      </c>
      <c r="HX24" s="5">
        <f t="shared" si="59"/>
        <v>1816510</v>
      </c>
      <c r="HY24" s="26">
        <f t="shared" si="60"/>
        <v>0</v>
      </c>
      <c r="HZ24" s="5">
        <f t="shared" si="61"/>
        <v>0</v>
      </c>
      <c r="IA24" s="26">
        <f t="shared" si="62"/>
        <v>0</v>
      </c>
      <c r="IB24" s="5">
        <f t="shared" si="63"/>
        <v>95418</v>
      </c>
      <c r="IC24" s="26">
        <f t="shared" si="64"/>
        <v>0</v>
      </c>
      <c r="ID24" s="5">
        <f t="shared" si="65"/>
        <v>260234</v>
      </c>
      <c r="IE24" s="26">
        <f t="shared" si="66"/>
        <v>0</v>
      </c>
      <c r="IF24" s="5">
        <f t="shared" si="67"/>
        <v>2211741</v>
      </c>
      <c r="IG24" s="26">
        <f t="shared" si="68"/>
        <v>0</v>
      </c>
      <c r="IH24" s="5">
        <f t="shared" si="69"/>
        <v>715844</v>
      </c>
      <c r="II24" s="26">
        <f t="shared" si="70"/>
        <v>0</v>
      </c>
      <c r="IJ24" s="5">
        <f t="shared" si="71"/>
        <v>415227</v>
      </c>
      <c r="IK24" s="26">
        <f t="shared" si="72"/>
        <v>0</v>
      </c>
      <c r="IL24" s="5">
        <f t="shared" si="73"/>
        <v>771337</v>
      </c>
      <c r="IM24" s="26">
        <f t="shared" si="74"/>
        <v>0</v>
      </c>
      <c r="IN24" s="5">
        <f t="shared" si="75"/>
        <v>0</v>
      </c>
      <c r="IO24" s="26">
        <f t="shared" si="76"/>
        <v>0</v>
      </c>
      <c r="IP24" s="5">
        <f t="shared" si="77"/>
        <v>239856</v>
      </c>
      <c r="IQ24" s="26">
        <f t="shared" si="78"/>
        <v>0</v>
      </c>
      <c r="IR24" s="5">
        <f t="shared" si="79"/>
        <v>41905</v>
      </c>
      <c r="IS24" s="26">
        <f t="shared" si="80"/>
        <v>0</v>
      </c>
      <c r="IT24" s="5">
        <f t="shared" si="81"/>
        <v>1254155</v>
      </c>
      <c r="IU24" s="26">
        <f t="shared" si="82"/>
        <v>0</v>
      </c>
      <c r="IV24" s="5">
        <f t="shared" si="83"/>
        <v>420998</v>
      </c>
      <c r="IW24" s="26">
        <f t="shared" si="84"/>
        <v>0</v>
      </c>
      <c r="IX24" s="5">
        <f t="shared" si="85"/>
        <v>106977</v>
      </c>
      <c r="IY24" s="26">
        <f t="shared" si="86"/>
        <v>0</v>
      </c>
      <c r="IZ24" s="5">
        <f t="shared" si="87"/>
        <v>624445</v>
      </c>
      <c r="JA24" s="26">
        <f t="shared" si="88"/>
        <v>0</v>
      </c>
      <c r="JB24" s="5">
        <f t="shared" si="89"/>
        <v>16707200</v>
      </c>
      <c r="JC24" s="26">
        <f t="shared" si="90"/>
        <v>0</v>
      </c>
      <c r="JD24" s="5">
        <f t="shared" si="91"/>
        <v>1615951</v>
      </c>
      <c r="JE24" s="26">
        <f t="shared" si="92"/>
        <v>0</v>
      </c>
      <c r="JF24" s="5">
        <f t="shared" si="93"/>
        <v>16707200</v>
      </c>
      <c r="JG24" s="26">
        <f t="shared" si="94"/>
        <v>0</v>
      </c>
      <c r="JH24" s="10"/>
      <c r="JI24" s="5" t="e">
        <f t="shared" si="48"/>
        <v>#REF!</v>
      </c>
      <c r="JK24" s="4" t="e">
        <f t="shared" si="49"/>
        <v>#REF!</v>
      </c>
    </row>
    <row r="25" spans="1:271">
      <c r="A25" s="147" t="s">
        <v>424</v>
      </c>
      <c r="B25" s="25" t="s">
        <v>375</v>
      </c>
      <c r="C25" s="101">
        <v>133951</v>
      </c>
      <c r="D25" s="97">
        <v>2011</v>
      </c>
      <c r="E25" s="98">
        <v>1</v>
      </c>
      <c r="F25" s="98">
        <v>11</v>
      </c>
      <c r="G25" s="99">
        <v>14766</v>
      </c>
      <c r="H25" s="99">
        <v>18135</v>
      </c>
      <c r="I25" s="100">
        <v>703181580</v>
      </c>
      <c r="J25" s="100"/>
      <c r="K25" s="100">
        <v>2005824</v>
      </c>
      <c r="L25" s="100"/>
      <c r="M25" s="100">
        <v>12488955</v>
      </c>
      <c r="N25" s="100"/>
      <c r="O25" s="100">
        <v>34003984</v>
      </c>
      <c r="P25" s="100"/>
      <c r="Q25" s="100">
        <v>124242506</v>
      </c>
      <c r="R25" s="100"/>
      <c r="S25" s="100">
        <v>531568844</v>
      </c>
      <c r="T25" s="100"/>
      <c r="U25" s="100">
        <v>16932</v>
      </c>
      <c r="V25" s="100"/>
      <c r="W25" s="100">
        <v>29330</v>
      </c>
      <c r="X25" s="100"/>
      <c r="Y25" s="100">
        <v>21122</v>
      </c>
      <c r="Z25" s="100"/>
      <c r="AA25" s="100">
        <v>33520</v>
      </c>
      <c r="AB25" s="100"/>
      <c r="AC25" s="121">
        <v>7</v>
      </c>
      <c r="AD25" s="121">
        <v>10</v>
      </c>
      <c r="AE25" s="121">
        <v>0</v>
      </c>
      <c r="AF25" s="26">
        <v>2954613</v>
      </c>
      <c r="AG25" s="26">
        <v>2459338</v>
      </c>
      <c r="AH25" s="26">
        <v>331057</v>
      </c>
      <c r="AI25" s="26">
        <v>89817</v>
      </c>
      <c r="AJ25" s="26">
        <v>271107.78000000003</v>
      </c>
      <c r="AK25" s="36">
        <v>4.5</v>
      </c>
      <c r="AL25" s="26">
        <v>243997</v>
      </c>
      <c r="AM25" s="36">
        <v>5</v>
      </c>
      <c r="AN25" s="26">
        <v>92603.07</v>
      </c>
      <c r="AO25" s="36">
        <v>7.5</v>
      </c>
      <c r="AP25" s="26">
        <v>86815.38</v>
      </c>
      <c r="AQ25" s="36">
        <v>8</v>
      </c>
      <c r="AR25" s="26">
        <v>98732.23</v>
      </c>
      <c r="AS25" s="36">
        <v>15.95</v>
      </c>
      <c r="AT25" s="26">
        <v>87487.72</v>
      </c>
      <c r="AU25" s="36">
        <v>18</v>
      </c>
      <c r="AV25" s="26">
        <v>51021.71</v>
      </c>
      <c r="AW25" s="36">
        <v>8.1999999999999993</v>
      </c>
      <c r="AX25" s="26">
        <v>41837.800000000003</v>
      </c>
      <c r="AY25" s="36">
        <v>10</v>
      </c>
      <c r="AZ25" s="54">
        <v>637831</v>
      </c>
      <c r="BA25" s="54">
        <v>1730000</v>
      </c>
      <c r="BB25" s="54">
        <v>41216</v>
      </c>
      <c r="BC25" s="54">
        <v>500</v>
      </c>
      <c r="BD25" s="54">
        <v>12500</v>
      </c>
      <c r="BE25" s="54">
        <v>0</v>
      </c>
      <c r="BF25" s="54">
        <v>7757942</v>
      </c>
      <c r="BG25" s="54">
        <v>1967903</v>
      </c>
      <c r="BH25" s="54">
        <v>445273</v>
      </c>
      <c r="BI25" s="54">
        <v>363404</v>
      </c>
      <c r="BJ25" s="54">
        <v>2637371</v>
      </c>
      <c r="BK25" s="54">
        <v>447198</v>
      </c>
      <c r="BL25" s="54">
        <v>5861149</v>
      </c>
      <c r="BM25" s="54">
        <v>700000</v>
      </c>
      <c r="BN25" s="54">
        <v>4000</v>
      </c>
      <c r="BO25" s="54">
        <v>42217</v>
      </c>
      <c r="BP25" s="54">
        <v>29015</v>
      </c>
      <c r="BQ25" s="54">
        <v>0</v>
      </c>
      <c r="BR25" s="54">
        <v>775232</v>
      </c>
      <c r="BS25" s="54">
        <v>1718655</v>
      </c>
      <c r="BT25" s="54">
        <v>645685</v>
      </c>
      <c r="BU25" s="54">
        <v>425182</v>
      </c>
      <c r="BV25" s="54">
        <v>1118143</v>
      </c>
      <c r="BW25" s="54">
        <v>0</v>
      </c>
      <c r="BX25" s="54">
        <v>3907665</v>
      </c>
      <c r="BY25" s="54">
        <v>0</v>
      </c>
      <c r="BZ25" s="54">
        <v>0</v>
      </c>
      <c r="CA25" s="54">
        <v>0</v>
      </c>
      <c r="CB25" s="54">
        <v>0</v>
      </c>
      <c r="CC25" s="54">
        <v>0</v>
      </c>
      <c r="CD25" s="54">
        <v>0</v>
      </c>
      <c r="CE25" s="54">
        <v>397954</v>
      </c>
      <c r="CF25" s="54">
        <v>126586</v>
      </c>
      <c r="CG25" s="54">
        <v>39174</v>
      </c>
      <c r="CH25" s="54">
        <v>137437</v>
      </c>
      <c r="CI25" s="54">
        <v>3029572</v>
      </c>
      <c r="CJ25" s="54">
        <v>3730723</v>
      </c>
      <c r="CK25" s="54">
        <v>0</v>
      </c>
      <c r="CL25" s="54">
        <v>0</v>
      </c>
      <c r="CM25" s="54">
        <v>0</v>
      </c>
      <c r="CN25" s="54">
        <v>0</v>
      </c>
      <c r="CO25" s="54">
        <v>0</v>
      </c>
      <c r="CP25" s="54">
        <v>0</v>
      </c>
      <c r="CQ25" s="54">
        <v>0</v>
      </c>
      <c r="CR25" s="54">
        <v>0</v>
      </c>
      <c r="CS25" s="54">
        <v>0</v>
      </c>
      <c r="CT25" s="54">
        <v>0</v>
      </c>
      <c r="CU25" s="54">
        <v>7341</v>
      </c>
      <c r="CV25" s="54">
        <v>7341</v>
      </c>
      <c r="CW25" s="54">
        <v>183748</v>
      </c>
      <c r="CX25" s="54">
        <v>75969</v>
      </c>
      <c r="CY25" s="54">
        <v>31043</v>
      </c>
      <c r="CZ25" s="54">
        <v>130114</v>
      </c>
      <c r="DA25" s="54">
        <v>0</v>
      </c>
      <c r="DB25" s="54">
        <v>420874</v>
      </c>
      <c r="DC25" s="54">
        <v>950503</v>
      </c>
      <c r="DD25" s="54">
        <v>271742</v>
      </c>
      <c r="DE25" s="54">
        <v>161063</v>
      </c>
      <c r="DF25" s="54">
        <v>913751</v>
      </c>
      <c r="DG25" s="54">
        <v>0</v>
      </c>
      <c r="DH25" s="54">
        <v>2297059</v>
      </c>
      <c r="DI25" s="54">
        <v>217242</v>
      </c>
      <c r="DJ25" s="54">
        <v>53217</v>
      </c>
      <c r="DK25" s="54">
        <v>33589</v>
      </c>
      <c r="DL25" s="54">
        <v>222842</v>
      </c>
      <c r="DM25" s="54">
        <v>45285</v>
      </c>
      <c r="DN25" s="54">
        <v>572175</v>
      </c>
      <c r="DO25" s="54">
        <v>413970</v>
      </c>
      <c r="DP25" s="54">
        <v>110722</v>
      </c>
      <c r="DQ25" s="54">
        <v>79579</v>
      </c>
      <c r="DR25" s="54">
        <v>129675</v>
      </c>
      <c r="DS25" s="54">
        <v>2429</v>
      </c>
      <c r="DT25" s="54">
        <v>736375</v>
      </c>
      <c r="DU25" s="54">
        <v>110773</v>
      </c>
      <c r="DV25" s="54">
        <v>66452</v>
      </c>
      <c r="DW25" s="54">
        <v>12052</v>
      </c>
      <c r="DX25" s="54">
        <v>25972</v>
      </c>
      <c r="DY25" s="54">
        <v>320027</v>
      </c>
      <c r="DZ25" s="54">
        <v>535276</v>
      </c>
      <c r="EA25" s="54">
        <v>0</v>
      </c>
      <c r="EB25" s="54">
        <v>0</v>
      </c>
      <c r="EC25" s="54">
        <v>0</v>
      </c>
      <c r="ED25" s="54">
        <v>0</v>
      </c>
      <c r="EE25" s="54">
        <v>0</v>
      </c>
      <c r="EF25" s="54">
        <v>0</v>
      </c>
      <c r="EG25" s="54">
        <v>58939</v>
      </c>
      <c r="EH25" s="54">
        <v>3764</v>
      </c>
      <c r="EI25" s="54">
        <v>3052</v>
      </c>
      <c r="EJ25" s="54">
        <v>43459</v>
      </c>
      <c r="EK25" s="54">
        <v>3898329</v>
      </c>
      <c r="EL25" s="54">
        <v>4007543</v>
      </c>
      <c r="EM25" s="54">
        <v>0</v>
      </c>
      <c r="EN25" s="54">
        <v>0</v>
      </c>
      <c r="EO25" s="54">
        <v>0</v>
      </c>
      <c r="EP25" s="54">
        <v>0</v>
      </c>
      <c r="EQ25" s="54">
        <v>30952</v>
      </c>
      <c r="ER25" s="54">
        <v>30952</v>
      </c>
      <c r="ES25" s="54">
        <v>0</v>
      </c>
      <c r="ET25" s="54">
        <v>11970</v>
      </c>
      <c r="EU25" s="54">
        <v>8900</v>
      </c>
      <c r="EV25" s="54">
        <v>18970</v>
      </c>
      <c r="EW25" s="54">
        <v>0</v>
      </c>
      <c r="EX25" s="54">
        <v>39840</v>
      </c>
      <c r="EY25" s="54">
        <v>214638</v>
      </c>
      <c r="EZ25" s="54">
        <v>30955</v>
      </c>
      <c r="FA25" s="54">
        <v>38525</v>
      </c>
      <c r="FB25" s="54">
        <v>116791</v>
      </c>
      <c r="FC25" s="54">
        <v>139965</v>
      </c>
      <c r="FD25" s="54">
        <v>540874</v>
      </c>
      <c r="FE25" s="54">
        <v>2500</v>
      </c>
      <c r="FF25" s="54">
        <v>14320</v>
      </c>
      <c r="FG25" s="54">
        <v>9578</v>
      </c>
      <c r="FH25" s="54">
        <v>9487</v>
      </c>
      <c r="FI25" s="54">
        <v>95534</v>
      </c>
      <c r="FJ25" s="54">
        <v>131419</v>
      </c>
      <c r="FK25" s="54">
        <v>287980</v>
      </c>
      <c r="FL25" s="54">
        <v>46493</v>
      </c>
      <c r="FM25" s="54">
        <v>17641</v>
      </c>
      <c r="FN25" s="54">
        <v>105697</v>
      </c>
      <c r="FO25" s="54">
        <v>553833</v>
      </c>
      <c r="FP25" s="54">
        <v>1011644</v>
      </c>
      <c r="FQ25" s="54">
        <v>7224805</v>
      </c>
      <c r="FR25" s="54">
        <v>1907148</v>
      </c>
      <c r="FS25" s="54">
        <v>1264999</v>
      </c>
      <c r="FT25" s="54">
        <v>5638724</v>
      </c>
      <c r="FU25" s="54">
        <v>8570465</v>
      </c>
      <c r="FV25" s="54">
        <v>24606141</v>
      </c>
      <c r="FW25" s="54">
        <v>0</v>
      </c>
      <c r="FX25" s="54">
        <v>0</v>
      </c>
      <c r="FY25" s="54">
        <v>0</v>
      </c>
      <c r="FZ25" s="54">
        <v>0</v>
      </c>
      <c r="GA25" s="54">
        <v>0</v>
      </c>
      <c r="GB25" s="54">
        <v>0</v>
      </c>
      <c r="GC25" s="54">
        <v>7224805</v>
      </c>
      <c r="GD25" s="54">
        <v>1907148</v>
      </c>
      <c r="GE25" s="54">
        <v>1264999</v>
      </c>
      <c r="GF25" s="54">
        <v>5638724</v>
      </c>
      <c r="GG25" s="54">
        <v>8570465</v>
      </c>
      <c r="GH25" s="54">
        <v>24606141</v>
      </c>
      <c r="GI25" s="12"/>
      <c r="GJ25" s="5">
        <f>SUM(AZ25:AZ25)</f>
        <v>637831</v>
      </c>
      <c r="GK25" s="26" t="e">
        <f>#REF!-GJ25</f>
        <v>#REF!</v>
      </c>
      <c r="GL25" s="5" t="e">
        <f>SUM(#REF!)</f>
        <v>#REF!</v>
      </c>
      <c r="GM25" s="26" t="e">
        <f>#REF!-GL25</f>
        <v>#REF!</v>
      </c>
      <c r="GN25" s="5">
        <f>SUM(BA25:BA25)</f>
        <v>1730000</v>
      </c>
      <c r="GO25" s="26" t="e">
        <f>#REF!-GN25</f>
        <v>#REF!</v>
      </c>
      <c r="GP25" s="5">
        <f>SUM(BB25:BB25)</f>
        <v>41216</v>
      </c>
      <c r="GQ25" s="26" t="e">
        <f>#REF!-GP25</f>
        <v>#REF!</v>
      </c>
      <c r="GR25" s="5" t="e">
        <f>SUM(#REF!)</f>
        <v>#REF!</v>
      </c>
      <c r="GS25" s="26" t="e">
        <f>#REF!-GR25</f>
        <v>#REF!</v>
      </c>
      <c r="GT25" s="5" t="e">
        <f>SUM(#REF!)</f>
        <v>#REF!</v>
      </c>
      <c r="GU25" s="26" t="e">
        <f>#REF!-GT25</f>
        <v>#REF!</v>
      </c>
      <c r="GV25" s="5" t="e">
        <f>SUM(#REF!)</f>
        <v>#REF!</v>
      </c>
      <c r="GW25" s="26" t="e">
        <f>#REF!-GV25</f>
        <v>#REF!</v>
      </c>
      <c r="GX25" s="5" t="e">
        <f>SUM(#REF!)</f>
        <v>#REF!</v>
      </c>
      <c r="GY25" s="26" t="e">
        <f>#REF!-GX25</f>
        <v>#REF!</v>
      </c>
      <c r="GZ25" s="5" t="e">
        <f>SUM(#REF!)</f>
        <v>#REF!</v>
      </c>
      <c r="HA25" s="26" t="e">
        <f>#REF!-GZ25</f>
        <v>#REF!</v>
      </c>
      <c r="HB25" s="5" t="e">
        <f>SUM(#REF!)</f>
        <v>#REF!</v>
      </c>
      <c r="HC25" s="26" t="e">
        <f>#REF!-HB25</f>
        <v>#REF!</v>
      </c>
      <c r="HD25" s="5">
        <f t="shared" si="0"/>
        <v>500</v>
      </c>
      <c r="HE25" s="26" t="e">
        <f>#REF!-HD25</f>
        <v>#REF!</v>
      </c>
      <c r="HF25" s="5">
        <f t="shared" si="1"/>
        <v>12500</v>
      </c>
      <c r="HG25" s="26" t="e">
        <f>#REF!-HF25</f>
        <v>#REF!</v>
      </c>
      <c r="HH25" s="5">
        <f t="shared" si="2"/>
        <v>0</v>
      </c>
      <c r="HI25" s="26" t="e">
        <f>#REF!-HH25</f>
        <v>#REF!</v>
      </c>
      <c r="HJ25" s="5" t="e">
        <f>SUM(#REF!)</f>
        <v>#REF!</v>
      </c>
      <c r="HK25" s="26" t="e">
        <f>#REF!-HJ25</f>
        <v>#REF!</v>
      </c>
      <c r="HL25" s="5" t="e">
        <f>SUM(#REF!)</f>
        <v>#REF!</v>
      </c>
      <c r="HM25" s="26" t="e">
        <f>#REF!-HL25</f>
        <v>#REF!</v>
      </c>
      <c r="HN25" s="5">
        <f t="shared" si="3"/>
        <v>7757942</v>
      </c>
      <c r="HO25" s="26" t="e">
        <f>#REF!-HN25</f>
        <v>#REF!</v>
      </c>
      <c r="HP25" s="5">
        <f t="shared" si="51"/>
        <v>5861149</v>
      </c>
      <c r="HQ25" s="26">
        <f t="shared" si="52"/>
        <v>0</v>
      </c>
      <c r="HR25" s="5">
        <f t="shared" si="53"/>
        <v>775232</v>
      </c>
      <c r="HS25" s="26">
        <f t="shared" si="54"/>
        <v>0</v>
      </c>
      <c r="HT25" s="5">
        <f t="shared" si="55"/>
        <v>3907665</v>
      </c>
      <c r="HU25" s="26">
        <f t="shared" si="56"/>
        <v>0</v>
      </c>
      <c r="HV25" s="5">
        <f t="shared" si="57"/>
        <v>0</v>
      </c>
      <c r="HW25" s="26">
        <f t="shared" si="58"/>
        <v>0</v>
      </c>
      <c r="HX25" s="5">
        <f t="shared" si="59"/>
        <v>3730723</v>
      </c>
      <c r="HY25" s="26">
        <f t="shared" si="60"/>
        <v>0</v>
      </c>
      <c r="HZ25" s="5">
        <f t="shared" si="61"/>
        <v>0</v>
      </c>
      <c r="IA25" s="26">
        <f t="shared" si="62"/>
        <v>0</v>
      </c>
      <c r="IB25" s="5">
        <f t="shared" si="63"/>
        <v>7341</v>
      </c>
      <c r="IC25" s="26">
        <f t="shared" si="64"/>
        <v>0</v>
      </c>
      <c r="ID25" s="5">
        <f t="shared" si="65"/>
        <v>420874</v>
      </c>
      <c r="IE25" s="26">
        <f t="shared" si="66"/>
        <v>0</v>
      </c>
      <c r="IF25" s="5">
        <f t="shared" si="67"/>
        <v>2297059</v>
      </c>
      <c r="IG25" s="26">
        <f t="shared" si="68"/>
        <v>0</v>
      </c>
      <c r="IH25" s="5">
        <f t="shared" si="69"/>
        <v>572175</v>
      </c>
      <c r="II25" s="26">
        <f t="shared" si="70"/>
        <v>0</v>
      </c>
      <c r="IJ25" s="5">
        <f t="shared" si="71"/>
        <v>736375</v>
      </c>
      <c r="IK25" s="26">
        <f t="shared" si="72"/>
        <v>0</v>
      </c>
      <c r="IL25" s="5">
        <f t="shared" si="73"/>
        <v>535276</v>
      </c>
      <c r="IM25" s="26">
        <f t="shared" si="74"/>
        <v>0</v>
      </c>
      <c r="IN25" s="5">
        <f t="shared" si="75"/>
        <v>0</v>
      </c>
      <c r="IO25" s="26">
        <f t="shared" si="76"/>
        <v>0</v>
      </c>
      <c r="IP25" s="5">
        <f t="shared" si="77"/>
        <v>4007543</v>
      </c>
      <c r="IQ25" s="26">
        <f t="shared" si="78"/>
        <v>0</v>
      </c>
      <c r="IR25" s="5">
        <f t="shared" si="79"/>
        <v>30952</v>
      </c>
      <c r="IS25" s="26">
        <f t="shared" si="80"/>
        <v>0</v>
      </c>
      <c r="IT25" s="5">
        <f t="shared" si="81"/>
        <v>39840</v>
      </c>
      <c r="IU25" s="26">
        <f t="shared" si="82"/>
        <v>0</v>
      </c>
      <c r="IV25" s="5">
        <f t="shared" si="83"/>
        <v>540874</v>
      </c>
      <c r="IW25" s="26">
        <f t="shared" si="84"/>
        <v>0</v>
      </c>
      <c r="IX25" s="5">
        <f t="shared" si="85"/>
        <v>131419</v>
      </c>
      <c r="IY25" s="26">
        <f t="shared" si="86"/>
        <v>0</v>
      </c>
      <c r="IZ25" s="5">
        <f t="shared" si="87"/>
        <v>1011644</v>
      </c>
      <c r="JA25" s="26">
        <f t="shared" si="88"/>
        <v>0</v>
      </c>
      <c r="JB25" s="5">
        <f t="shared" si="89"/>
        <v>24606141</v>
      </c>
      <c r="JC25" s="26">
        <f t="shared" si="90"/>
        <v>0</v>
      </c>
      <c r="JD25" s="5">
        <f t="shared" si="91"/>
        <v>0</v>
      </c>
      <c r="JE25" s="26">
        <f t="shared" si="92"/>
        <v>0</v>
      </c>
      <c r="JF25" s="5">
        <f t="shared" si="93"/>
        <v>24606141</v>
      </c>
      <c r="JG25" s="26">
        <f t="shared" si="94"/>
        <v>0</v>
      </c>
      <c r="JI25" s="5" t="e">
        <f t="shared" si="48"/>
        <v>#REF!</v>
      </c>
      <c r="JK25" s="4" t="e">
        <f t="shared" si="49"/>
        <v>#REF!</v>
      </c>
    </row>
    <row r="26" spans="1:271">
      <c r="A26" s="149" t="s">
        <v>194</v>
      </c>
      <c r="B26" s="25" t="s">
        <v>319</v>
      </c>
      <c r="C26" s="101">
        <v>134097</v>
      </c>
      <c r="D26" s="97">
        <v>2011</v>
      </c>
      <c r="E26" s="98">
        <v>1</v>
      </c>
      <c r="F26" s="98">
        <v>1</v>
      </c>
      <c r="G26" s="99">
        <v>14021</v>
      </c>
      <c r="H26" s="99">
        <v>16984</v>
      </c>
      <c r="I26" s="100">
        <v>941520911</v>
      </c>
      <c r="J26" s="100"/>
      <c r="K26" s="100">
        <v>0</v>
      </c>
      <c r="L26" s="100"/>
      <c r="M26" s="100">
        <v>19095595</v>
      </c>
      <c r="N26" s="100"/>
      <c r="O26" s="100">
        <v>0</v>
      </c>
      <c r="P26" s="100"/>
      <c r="Q26" s="100">
        <v>243866436</v>
      </c>
      <c r="R26" s="100"/>
      <c r="S26" s="100">
        <v>734732344</v>
      </c>
      <c r="T26" s="100"/>
      <c r="U26" s="100">
        <v>15558</v>
      </c>
      <c r="V26" s="100"/>
      <c r="W26" s="100">
        <v>30002</v>
      </c>
      <c r="X26" s="100"/>
      <c r="Y26" s="100">
        <v>18920</v>
      </c>
      <c r="Z26" s="100"/>
      <c r="AA26" s="100">
        <v>35330</v>
      </c>
      <c r="AB26" s="100"/>
      <c r="AC26" s="121">
        <v>9</v>
      </c>
      <c r="AD26" s="121">
        <v>10</v>
      </c>
      <c r="AE26" s="121">
        <v>0</v>
      </c>
      <c r="AF26" s="26">
        <v>4826139</v>
      </c>
      <c r="AG26" s="26">
        <v>3304821</v>
      </c>
      <c r="AH26" s="26">
        <v>749499</v>
      </c>
      <c r="AI26" s="26">
        <v>407484</v>
      </c>
      <c r="AJ26" s="26">
        <v>853676</v>
      </c>
      <c r="AK26" s="36">
        <v>6</v>
      </c>
      <c r="AL26" s="26">
        <v>731723</v>
      </c>
      <c r="AM26" s="36">
        <v>7</v>
      </c>
      <c r="AN26" s="26">
        <v>260398</v>
      </c>
      <c r="AO26" s="36">
        <v>7</v>
      </c>
      <c r="AP26" s="26">
        <v>227848</v>
      </c>
      <c r="AQ26" s="36">
        <v>8</v>
      </c>
      <c r="AR26" s="26">
        <v>249739</v>
      </c>
      <c r="AS26" s="36">
        <v>21</v>
      </c>
      <c r="AT26" s="26">
        <v>204786</v>
      </c>
      <c r="AU26" s="36">
        <v>25</v>
      </c>
      <c r="AV26" s="26">
        <v>99448</v>
      </c>
      <c r="AW26" s="36">
        <v>16</v>
      </c>
      <c r="AX26" s="26">
        <v>77072</v>
      </c>
      <c r="AY26" s="36">
        <v>20</v>
      </c>
      <c r="AZ26" s="54">
        <v>15847234</v>
      </c>
      <c r="BA26" s="54">
        <v>500000</v>
      </c>
      <c r="BB26" s="54">
        <v>12704978</v>
      </c>
      <c r="BC26" s="54">
        <v>821666</v>
      </c>
      <c r="BD26" s="54">
        <v>1440459</v>
      </c>
      <c r="BE26" s="54">
        <v>0</v>
      </c>
      <c r="BF26" s="54">
        <v>36992680</v>
      </c>
      <c r="BG26" s="54">
        <v>2718652</v>
      </c>
      <c r="BH26" s="54">
        <v>512892</v>
      </c>
      <c r="BI26" s="54">
        <v>522470</v>
      </c>
      <c r="BJ26" s="54">
        <v>4376946</v>
      </c>
      <c r="BK26" s="54">
        <v>900760</v>
      </c>
      <c r="BL26" s="54">
        <v>9031720</v>
      </c>
      <c r="BM26" s="54">
        <v>1250000</v>
      </c>
      <c r="BN26" s="54">
        <v>398000</v>
      </c>
      <c r="BO26" s="54">
        <v>88658</v>
      </c>
      <c r="BP26" s="54">
        <v>245353</v>
      </c>
      <c r="BQ26" s="54">
        <v>0</v>
      </c>
      <c r="BR26" s="54">
        <v>1982011</v>
      </c>
      <c r="BS26" s="54">
        <v>6010913</v>
      </c>
      <c r="BT26" s="54">
        <v>2486534</v>
      </c>
      <c r="BU26" s="54">
        <v>1218515</v>
      </c>
      <c r="BV26" s="54">
        <v>3889999</v>
      </c>
      <c r="BW26" s="54">
        <v>0</v>
      </c>
      <c r="BX26" s="54">
        <v>13605961</v>
      </c>
      <c r="BY26" s="54">
        <v>0</v>
      </c>
      <c r="BZ26" s="54">
        <v>0</v>
      </c>
      <c r="CA26" s="54">
        <v>0</v>
      </c>
      <c r="CB26" s="54">
        <v>0</v>
      </c>
      <c r="CC26" s="54">
        <v>0</v>
      </c>
      <c r="CD26" s="54">
        <v>0</v>
      </c>
      <c r="CE26" s="54">
        <v>813812</v>
      </c>
      <c r="CF26" s="54">
        <v>164502</v>
      </c>
      <c r="CG26" s="54">
        <v>117510</v>
      </c>
      <c r="CH26" s="54">
        <v>530373</v>
      </c>
      <c r="CI26" s="54">
        <v>10423114</v>
      </c>
      <c r="CJ26" s="54">
        <v>12049311</v>
      </c>
      <c r="CK26" s="54">
        <v>0</v>
      </c>
      <c r="CL26" s="54">
        <v>0</v>
      </c>
      <c r="CM26" s="54">
        <v>0</v>
      </c>
      <c r="CN26" s="54">
        <v>0</v>
      </c>
      <c r="CO26" s="54">
        <v>0</v>
      </c>
      <c r="CP26" s="54">
        <v>0</v>
      </c>
      <c r="CQ26" s="54">
        <v>31479</v>
      </c>
      <c r="CR26" s="54">
        <v>31973</v>
      </c>
      <c r="CS26" s="54">
        <v>22045</v>
      </c>
      <c r="CT26" s="54">
        <v>24194</v>
      </c>
      <c r="CU26" s="54">
        <v>239736</v>
      </c>
      <c r="CV26" s="54">
        <v>349427</v>
      </c>
      <c r="CW26" s="54">
        <v>433236</v>
      </c>
      <c r="CX26" s="54">
        <v>119182</v>
      </c>
      <c r="CY26" s="54">
        <v>159903</v>
      </c>
      <c r="CZ26" s="54">
        <v>444662</v>
      </c>
      <c r="DA26" s="54">
        <v>0</v>
      </c>
      <c r="DB26" s="54">
        <v>1156983</v>
      </c>
      <c r="DC26" s="54">
        <v>1393422</v>
      </c>
      <c r="DD26" s="54">
        <v>836088</v>
      </c>
      <c r="DE26" s="54">
        <v>676131</v>
      </c>
      <c r="DF26" s="54">
        <v>2130658</v>
      </c>
      <c r="DG26" s="54">
        <v>747588</v>
      </c>
      <c r="DH26" s="54">
        <v>5783887</v>
      </c>
      <c r="DI26" s="54">
        <v>773413</v>
      </c>
      <c r="DJ26" s="54">
        <v>176162</v>
      </c>
      <c r="DK26" s="54">
        <v>174877</v>
      </c>
      <c r="DL26" s="54">
        <v>1272399</v>
      </c>
      <c r="DM26" s="54">
        <v>766550</v>
      </c>
      <c r="DN26" s="54">
        <v>3163401</v>
      </c>
      <c r="DO26" s="54">
        <v>3265865</v>
      </c>
      <c r="DP26" s="54">
        <v>731507</v>
      </c>
      <c r="DQ26" s="54">
        <v>110546</v>
      </c>
      <c r="DR26" s="54">
        <v>222292</v>
      </c>
      <c r="DS26" s="54">
        <v>569673</v>
      </c>
      <c r="DT26" s="54">
        <v>4899883</v>
      </c>
      <c r="DU26" s="54">
        <v>9598</v>
      </c>
      <c r="DV26" s="54">
        <v>0</v>
      </c>
      <c r="DW26" s="54">
        <v>0</v>
      </c>
      <c r="DX26" s="54">
        <v>19233</v>
      </c>
      <c r="DY26" s="54">
        <v>1425383</v>
      </c>
      <c r="DZ26" s="54">
        <v>1454214</v>
      </c>
      <c r="EA26" s="54">
        <v>0</v>
      </c>
      <c r="EB26" s="54">
        <v>0</v>
      </c>
      <c r="EC26" s="54">
        <v>0</v>
      </c>
      <c r="ED26" s="54">
        <v>0</v>
      </c>
      <c r="EE26" s="54">
        <v>0</v>
      </c>
      <c r="EF26" s="54">
        <v>0</v>
      </c>
      <c r="EG26" s="54">
        <v>940423</v>
      </c>
      <c r="EH26" s="54">
        <v>285100</v>
      </c>
      <c r="EI26" s="54">
        <v>219548</v>
      </c>
      <c r="EJ26" s="54">
        <v>280820</v>
      </c>
      <c r="EK26" s="54">
        <v>19134215</v>
      </c>
      <c r="EL26" s="54">
        <v>20860106</v>
      </c>
      <c r="EM26" s="54">
        <v>50890</v>
      </c>
      <c r="EN26" s="54">
        <v>4386</v>
      </c>
      <c r="EO26" s="54">
        <v>4488</v>
      </c>
      <c r="EP26" s="54">
        <v>0</v>
      </c>
      <c r="EQ26" s="54">
        <v>274392</v>
      </c>
      <c r="ER26" s="54">
        <v>334156</v>
      </c>
      <c r="ES26" s="54">
        <v>0</v>
      </c>
      <c r="ET26" s="54">
        <v>0</v>
      </c>
      <c r="EU26" s="54">
        <v>0</v>
      </c>
      <c r="EV26" s="54">
        <v>0</v>
      </c>
      <c r="EW26" s="54">
        <v>0</v>
      </c>
      <c r="EX26" s="54">
        <v>0</v>
      </c>
      <c r="EY26" s="54">
        <v>172919</v>
      </c>
      <c r="EZ26" s="54">
        <v>1690</v>
      </c>
      <c r="FA26" s="54">
        <v>4415</v>
      </c>
      <c r="FB26" s="54">
        <v>90610</v>
      </c>
      <c r="FC26" s="54">
        <v>894632</v>
      </c>
      <c r="FD26" s="54">
        <v>1164266</v>
      </c>
      <c r="FE26" s="54">
        <v>3149</v>
      </c>
      <c r="FF26" s="54">
        <v>2268</v>
      </c>
      <c r="FG26" s="54">
        <v>8267</v>
      </c>
      <c r="FH26" s="54">
        <v>12619</v>
      </c>
      <c r="FI26" s="54">
        <v>24249</v>
      </c>
      <c r="FJ26" s="54">
        <v>50552</v>
      </c>
      <c r="FK26" s="54">
        <v>822038</v>
      </c>
      <c r="FL26" s="54">
        <v>209375</v>
      </c>
      <c r="FM26" s="54">
        <v>131727</v>
      </c>
      <c r="FN26" s="54">
        <v>778342</v>
      </c>
      <c r="FO26" s="54">
        <v>9122444</v>
      </c>
      <c r="FP26" s="54">
        <v>11063926</v>
      </c>
      <c r="FQ26" s="54">
        <v>18689809</v>
      </c>
      <c r="FR26" s="54">
        <v>5959659</v>
      </c>
      <c r="FS26" s="54">
        <v>3459100</v>
      </c>
      <c r="FT26" s="54">
        <v>14318500</v>
      </c>
      <c r="FU26" s="54">
        <v>44522736</v>
      </c>
      <c r="FV26" s="54">
        <v>86949804</v>
      </c>
      <c r="FW26" s="54">
        <v>0</v>
      </c>
      <c r="FX26" s="54">
        <v>0</v>
      </c>
      <c r="FY26" s="54">
        <v>0</v>
      </c>
      <c r="FZ26" s="54">
        <v>0</v>
      </c>
      <c r="GA26" s="54">
        <v>0</v>
      </c>
      <c r="GB26" s="54">
        <v>0</v>
      </c>
      <c r="GC26" s="54">
        <v>18689809</v>
      </c>
      <c r="GD26" s="54">
        <v>5959659</v>
      </c>
      <c r="GE26" s="54">
        <v>3459100</v>
      </c>
      <c r="GF26" s="54">
        <v>14318500</v>
      </c>
      <c r="GG26" s="54">
        <v>44522736</v>
      </c>
      <c r="GH26" s="54">
        <v>86949804</v>
      </c>
      <c r="GJ26" s="5">
        <f>SUM(AZ26:AZ26)</f>
        <v>15847234</v>
      </c>
      <c r="GK26" s="26" t="e">
        <f>#REF!-GJ26</f>
        <v>#REF!</v>
      </c>
      <c r="GL26" s="5" t="e">
        <f>SUM(#REF!)</f>
        <v>#REF!</v>
      </c>
      <c r="GM26" s="26" t="e">
        <f>#REF!-GL26</f>
        <v>#REF!</v>
      </c>
      <c r="GN26" s="5">
        <f>SUM(BA26:BA26)</f>
        <v>500000</v>
      </c>
      <c r="GO26" s="26" t="e">
        <f>#REF!-GN26</f>
        <v>#REF!</v>
      </c>
      <c r="GP26" s="5">
        <f>SUM(BB26:BB26)</f>
        <v>12704978</v>
      </c>
      <c r="GQ26" s="26" t="e">
        <f>#REF!-GP26</f>
        <v>#REF!</v>
      </c>
      <c r="GR26" s="5" t="e">
        <f>SUM(#REF!)</f>
        <v>#REF!</v>
      </c>
      <c r="GS26" s="26" t="e">
        <f>#REF!-GR26</f>
        <v>#REF!</v>
      </c>
      <c r="GT26" s="5" t="e">
        <f>SUM(#REF!)</f>
        <v>#REF!</v>
      </c>
      <c r="GU26" s="26" t="e">
        <f>#REF!-GT26</f>
        <v>#REF!</v>
      </c>
      <c r="GV26" s="5" t="e">
        <f>SUM(#REF!)</f>
        <v>#REF!</v>
      </c>
      <c r="GW26" s="26" t="e">
        <f>#REF!-GV26</f>
        <v>#REF!</v>
      </c>
      <c r="GX26" s="5" t="e">
        <f>SUM(#REF!)</f>
        <v>#REF!</v>
      </c>
      <c r="GY26" s="26" t="e">
        <f>#REF!-GX26</f>
        <v>#REF!</v>
      </c>
      <c r="GZ26" s="5" t="e">
        <f>SUM(#REF!)</f>
        <v>#REF!</v>
      </c>
      <c r="HA26" s="26" t="e">
        <f>#REF!-GZ26</f>
        <v>#REF!</v>
      </c>
      <c r="HB26" s="5" t="e">
        <f>SUM(#REF!)</f>
        <v>#REF!</v>
      </c>
      <c r="HC26" s="26" t="e">
        <f>#REF!-HB26</f>
        <v>#REF!</v>
      </c>
      <c r="HD26" s="5">
        <f t="shared" si="0"/>
        <v>821666</v>
      </c>
      <c r="HE26" s="26" t="e">
        <f>#REF!-HD26</f>
        <v>#REF!</v>
      </c>
      <c r="HF26" s="5">
        <f t="shared" si="1"/>
        <v>1440459</v>
      </c>
      <c r="HG26" s="26" t="e">
        <f>#REF!-HF26</f>
        <v>#REF!</v>
      </c>
      <c r="HH26" s="5">
        <f t="shared" si="2"/>
        <v>0</v>
      </c>
      <c r="HI26" s="26" t="e">
        <f>#REF!-HH26</f>
        <v>#REF!</v>
      </c>
      <c r="HJ26" s="5" t="e">
        <f>SUM(#REF!)</f>
        <v>#REF!</v>
      </c>
      <c r="HK26" s="26" t="e">
        <f>#REF!-HJ26</f>
        <v>#REF!</v>
      </c>
      <c r="HL26" s="5" t="e">
        <f>SUM(#REF!)</f>
        <v>#REF!</v>
      </c>
      <c r="HM26" s="26" t="e">
        <f>#REF!-HL26</f>
        <v>#REF!</v>
      </c>
      <c r="HN26" s="5">
        <f t="shared" si="3"/>
        <v>36992680</v>
      </c>
      <c r="HO26" s="26" t="e">
        <f>#REF!-HN26</f>
        <v>#REF!</v>
      </c>
      <c r="HP26" s="5">
        <f t="shared" si="51"/>
        <v>9031720</v>
      </c>
      <c r="HQ26" s="26">
        <f t="shared" si="52"/>
        <v>0</v>
      </c>
      <c r="HR26" s="5">
        <f t="shared" si="53"/>
        <v>1982011</v>
      </c>
      <c r="HS26" s="26">
        <f t="shared" si="54"/>
        <v>0</v>
      </c>
      <c r="HT26" s="5">
        <f t="shared" si="55"/>
        <v>13605961</v>
      </c>
      <c r="HU26" s="26">
        <f t="shared" si="56"/>
        <v>0</v>
      </c>
      <c r="HV26" s="5">
        <f t="shared" si="57"/>
        <v>0</v>
      </c>
      <c r="HW26" s="26">
        <f t="shared" si="58"/>
        <v>0</v>
      </c>
      <c r="HX26" s="5">
        <f t="shared" si="59"/>
        <v>12049311</v>
      </c>
      <c r="HY26" s="26">
        <f t="shared" si="60"/>
        <v>0</v>
      </c>
      <c r="HZ26" s="5">
        <f t="shared" si="61"/>
        <v>0</v>
      </c>
      <c r="IA26" s="26">
        <f t="shared" si="62"/>
        <v>0</v>
      </c>
      <c r="IB26" s="5">
        <f t="shared" si="63"/>
        <v>349427</v>
      </c>
      <c r="IC26" s="26">
        <f t="shared" si="64"/>
        <v>0</v>
      </c>
      <c r="ID26" s="5">
        <f t="shared" si="65"/>
        <v>1156983</v>
      </c>
      <c r="IE26" s="26">
        <f t="shared" si="66"/>
        <v>0</v>
      </c>
      <c r="IF26" s="5">
        <f t="shared" si="67"/>
        <v>5783887</v>
      </c>
      <c r="IG26" s="26">
        <f t="shared" si="68"/>
        <v>0</v>
      </c>
      <c r="IH26" s="5">
        <f t="shared" si="69"/>
        <v>3163401</v>
      </c>
      <c r="II26" s="26">
        <f t="shared" si="70"/>
        <v>0</v>
      </c>
      <c r="IJ26" s="5">
        <f t="shared" si="71"/>
        <v>4899883</v>
      </c>
      <c r="IK26" s="26">
        <f t="shared" si="72"/>
        <v>0</v>
      </c>
      <c r="IL26" s="5">
        <f t="shared" si="73"/>
        <v>1454214</v>
      </c>
      <c r="IM26" s="26">
        <f t="shared" si="74"/>
        <v>0</v>
      </c>
      <c r="IN26" s="5">
        <f t="shared" si="75"/>
        <v>0</v>
      </c>
      <c r="IO26" s="26">
        <f t="shared" si="76"/>
        <v>0</v>
      </c>
      <c r="IP26" s="5">
        <f t="shared" si="77"/>
        <v>20860106</v>
      </c>
      <c r="IQ26" s="26">
        <f t="shared" si="78"/>
        <v>0</v>
      </c>
      <c r="IR26" s="5">
        <f t="shared" si="79"/>
        <v>334156</v>
      </c>
      <c r="IS26" s="26">
        <f t="shared" si="80"/>
        <v>0</v>
      </c>
      <c r="IT26" s="5">
        <f t="shared" si="81"/>
        <v>0</v>
      </c>
      <c r="IU26" s="26">
        <f t="shared" si="82"/>
        <v>0</v>
      </c>
      <c r="IV26" s="5">
        <f t="shared" si="83"/>
        <v>1164266</v>
      </c>
      <c r="IW26" s="26">
        <f t="shared" si="84"/>
        <v>0</v>
      </c>
      <c r="IX26" s="5">
        <f t="shared" si="85"/>
        <v>50552</v>
      </c>
      <c r="IY26" s="26">
        <f t="shared" si="86"/>
        <v>0</v>
      </c>
      <c r="IZ26" s="5">
        <f t="shared" si="87"/>
        <v>11063926</v>
      </c>
      <c r="JA26" s="26">
        <f t="shared" si="88"/>
        <v>0</v>
      </c>
      <c r="JB26" s="5">
        <f t="shared" si="89"/>
        <v>86949804</v>
      </c>
      <c r="JC26" s="26">
        <f t="shared" si="90"/>
        <v>0</v>
      </c>
      <c r="JD26" s="5">
        <f t="shared" si="91"/>
        <v>0</v>
      </c>
      <c r="JE26" s="26">
        <f t="shared" si="92"/>
        <v>0</v>
      </c>
      <c r="JF26" s="5">
        <f t="shared" si="93"/>
        <v>86949804</v>
      </c>
      <c r="JG26" s="26">
        <f t="shared" si="94"/>
        <v>0</v>
      </c>
      <c r="JI26" s="5" t="e">
        <f t="shared" si="48"/>
        <v>#REF!</v>
      </c>
      <c r="JK26" s="4" t="e">
        <f t="shared" si="49"/>
        <v>#REF!</v>
      </c>
    </row>
    <row r="27" spans="1:271">
      <c r="A27" s="149" t="s">
        <v>195</v>
      </c>
      <c r="B27" s="25" t="s">
        <v>386</v>
      </c>
      <c r="C27" s="105">
        <v>174066</v>
      </c>
      <c r="D27" s="97">
        <v>2011</v>
      </c>
      <c r="E27" s="98">
        <v>1</v>
      </c>
      <c r="F27" s="98">
        <v>10</v>
      </c>
      <c r="G27" s="99">
        <v>6625</v>
      </c>
      <c r="H27" s="99">
        <v>8901</v>
      </c>
      <c r="I27" s="100">
        <v>390494312</v>
      </c>
      <c r="J27" s="100"/>
      <c r="K27" s="100">
        <v>6626438</v>
      </c>
      <c r="L27" s="100"/>
      <c r="M27" s="100">
        <v>18089322</v>
      </c>
      <c r="N27" s="100"/>
      <c r="O27" s="100">
        <v>73246409</v>
      </c>
      <c r="P27" s="100"/>
      <c r="Q27" s="100">
        <v>174012994</v>
      </c>
      <c r="R27" s="100"/>
      <c r="S27" s="100">
        <v>278669027</v>
      </c>
      <c r="T27" s="100"/>
      <c r="U27" s="100">
        <v>14179</v>
      </c>
      <c r="V27" s="100"/>
      <c r="W27" s="100">
        <v>25339</v>
      </c>
      <c r="X27" s="100"/>
      <c r="Y27" s="100">
        <v>20153</v>
      </c>
      <c r="Z27" s="100"/>
      <c r="AA27" s="100">
        <v>31313</v>
      </c>
      <c r="AB27" s="100"/>
      <c r="AC27" s="121">
        <v>7</v>
      </c>
      <c r="AD27" s="121">
        <v>12</v>
      </c>
      <c r="AE27" s="121">
        <v>0</v>
      </c>
      <c r="AF27" s="26">
        <v>2300598</v>
      </c>
      <c r="AG27" s="26">
        <v>2414345</v>
      </c>
      <c r="AH27" s="26">
        <v>183423</v>
      </c>
      <c r="AI27" s="26">
        <v>102951</v>
      </c>
      <c r="AJ27" s="26">
        <v>446352.91</v>
      </c>
      <c r="AK27" s="36">
        <v>5.5</v>
      </c>
      <c r="AL27" s="26">
        <v>409156.83</v>
      </c>
      <c r="AM27" s="36">
        <v>6</v>
      </c>
      <c r="AN27" s="26">
        <v>141819.13</v>
      </c>
      <c r="AO27" s="36">
        <v>11.5</v>
      </c>
      <c r="AP27" s="26">
        <v>163092</v>
      </c>
      <c r="AQ27" s="36">
        <v>10</v>
      </c>
      <c r="AR27" s="26">
        <v>140023.5</v>
      </c>
      <c r="AS27" s="36">
        <v>16</v>
      </c>
      <c r="AT27" s="26">
        <v>124465.33</v>
      </c>
      <c r="AU27" s="36">
        <v>18</v>
      </c>
      <c r="AV27" s="26">
        <v>72500.37</v>
      </c>
      <c r="AW27" s="36">
        <v>13.5</v>
      </c>
      <c r="AX27" s="26">
        <v>61172.19</v>
      </c>
      <c r="AY27" s="36">
        <v>16</v>
      </c>
      <c r="AZ27" s="54">
        <v>6049168</v>
      </c>
      <c r="BA27" s="54">
        <v>210000</v>
      </c>
      <c r="BB27" s="54">
        <v>2371732</v>
      </c>
      <c r="BC27" s="54">
        <v>550140</v>
      </c>
      <c r="BD27" s="54">
        <v>0</v>
      </c>
      <c r="BE27" s="54">
        <v>0</v>
      </c>
      <c r="BF27" s="54">
        <v>10059929</v>
      </c>
      <c r="BG27" s="54">
        <v>1485067</v>
      </c>
      <c r="BH27" s="54">
        <v>276372</v>
      </c>
      <c r="BI27" s="54">
        <v>358171</v>
      </c>
      <c r="BJ27" s="54">
        <v>2595333</v>
      </c>
      <c r="BK27" s="54">
        <v>60198</v>
      </c>
      <c r="BL27" s="54">
        <v>4775141</v>
      </c>
      <c r="BM27" s="54">
        <v>780000</v>
      </c>
      <c r="BN27" s="54">
        <v>75000</v>
      </c>
      <c r="BO27" s="54">
        <v>0</v>
      </c>
      <c r="BP27" s="54">
        <v>40230</v>
      </c>
      <c r="BQ27" s="54">
        <v>0</v>
      </c>
      <c r="BR27" s="54">
        <v>895230</v>
      </c>
      <c r="BS27" s="54">
        <v>2791666</v>
      </c>
      <c r="BT27" s="54">
        <v>969568</v>
      </c>
      <c r="BU27" s="54">
        <v>553113</v>
      </c>
      <c r="BV27" s="54">
        <v>2990645</v>
      </c>
      <c r="BW27" s="54">
        <v>0</v>
      </c>
      <c r="BX27" s="54">
        <v>7304992</v>
      </c>
      <c r="BY27" s="54">
        <v>0</v>
      </c>
      <c r="BZ27" s="54">
        <v>0</v>
      </c>
      <c r="CA27" s="54">
        <v>0</v>
      </c>
      <c r="CB27" s="54">
        <v>0</v>
      </c>
      <c r="CC27" s="54">
        <v>0</v>
      </c>
      <c r="CD27" s="54">
        <v>0</v>
      </c>
      <c r="CE27" s="54">
        <v>145711</v>
      </c>
      <c r="CF27" s="54">
        <v>31824</v>
      </c>
      <c r="CG27" s="54">
        <v>33273</v>
      </c>
      <c r="CH27" s="54">
        <v>168338</v>
      </c>
      <c r="CI27" s="54">
        <v>4391667</v>
      </c>
      <c r="CJ27" s="54">
        <v>4770813</v>
      </c>
      <c r="CK27" s="54">
        <v>0</v>
      </c>
      <c r="CL27" s="54">
        <v>0</v>
      </c>
      <c r="CM27" s="54">
        <v>0</v>
      </c>
      <c r="CN27" s="54">
        <v>0</v>
      </c>
      <c r="CO27" s="54">
        <v>0</v>
      </c>
      <c r="CP27" s="54">
        <v>0</v>
      </c>
      <c r="CQ27" s="54">
        <v>0</v>
      </c>
      <c r="CR27" s="54">
        <v>0</v>
      </c>
      <c r="CS27" s="54">
        <v>0</v>
      </c>
      <c r="CT27" s="54">
        <v>0</v>
      </c>
      <c r="CU27" s="54">
        <v>0</v>
      </c>
      <c r="CV27" s="54">
        <v>0</v>
      </c>
      <c r="CW27" s="54">
        <v>99629</v>
      </c>
      <c r="CX27" s="54">
        <v>49251</v>
      </c>
      <c r="CY27" s="54">
        <v>40625</v>
      </c>
      <c r="CZ27" s="54">
        <v>96869</v>
      </c>
      <c r="DA27" s="54">
        <v>0</v>
      </c>
      <c r="DB27" s="54">
        <v>286374</v>
      </c>
      <c r="DC27" s="54">
        <v>334286</v>
      </c>
      <c r="DD27" s="54">
        <v>152271</v>
      </c>
      <c r="DE27" s="54">
        <v>197429</v>
      </c>
      <c r="DF27" s="54">
        <v>1269397</v>
      </c>
      <c r="DG27" s="54">
        <v>0</v>
      </c>
      <c r="DH27" s="54">
        <v>1953383</v>
      </c>
      <c r="DI27" s="54">
        <v>188757</v>
      </c>
      <c r="DJ27" s="54">
        <v>27415</v>
      </c>
      <c r="DK27" s="54">
        <v>26978</v>
      </c>
      <c r="DL27" s="54">
        <v>321046</v>
      </c>
      <c r="DM27" s="54">
        <v>108927</v>
      </c>
      <c r="DN27" s="54">
        <v>673123</v>
      </c>
      <c r="DO27" s="54">
        <v>880339</v>
      </c>
      <c r="DP27" s="54">
        <v>157588</v>
      </c>
      <c r="DQ27" s="54">
        <v>95526</v>
      </c>
      <c r="DR27" s="54">
        <v>321212</v>
      </c>
      <c r="DS27" s="54">
        <v>175448</v>
      </c>
      <c r="DT27" s="54">
        <v>1630113</v>
      </c>
      <c r="DU27" s="54">
        <v>44365</v>
      </c>
      <c r="DV27" s="54">
        <v>17194</v>
      </c>
      <c r="DW27" s="54">
        <v>13995</v>
      </c>
      <c r="DX27" s="54">
        <v>33837</v>
      </c>
      <c r="DY27" s="54">
        <v>1095446</v>
      </c>
      <c r="DZ27" s="54">
        <v>1204837</v>
      </c>
      <c r="EA27" s="54">
        <v>0</v>
      </c>
      <c r="EB27" s="54">
        <v>0</v>
      </c>
      <c r="EC27" s="54">
        <v>0</v>
      </c>
      <c r="ED27" s="54">
        <v>0</v>
      </c>
      <c r="EE27" s="54">
        <v>0</v>
      </c>
      <c r="EF27" s="54">
        <v>0</v>
      </c>
      <c r="EG27" s="54">
        <v>150991</v>
      </c>
      <c r="EH27" s="54">
        <v>0</v>
      </c>
      <c r="EI27" s="54">
        <v>200</v>
      </c>
      <c r="EJ27" s="54">
        <v>106581</v>
      </c>
      <c r="EK27" s="54">
        <v>1171883</v>
      </c>
      <c r="EL27" s="54">
        <v>1429655</v>
      </c>
      <c r="EM27" s="54">
        <v>0</v>
      </c>
      <c r="EN27" s="54">
        <v>0</v>
      </c>
      <c r="EO27" s="54" t="s">
        <v>391</v>
      </c>
      <c r="EP27" s="54">
        <v>0</v>
      </c>
      <c r="EQ27" s="54">
        <v>89431</v>
      </c>
      <c r="ER27" s="54">
        <v>89431</v>
      </c>
      <c r="ES27" s="54">
        <v>0</v>
      </c>
      <c r="ET27" s="54">
        <v>0</v>
      </c>
      <c r="EU27" s="54">
        <v>0</v>
      </c>
      <c r="EV27" s="54">
        <v>0</v>
      </c>
      <c r="EW27" s="54">
        <v>936314</v>
      </c>
      <c r="EX27" s="54">
        <v>936314</v>
      </c>
      <c r="EY27" s="54">
        <v>0</v>
      </c>
      <c r="EZ27" s="54">
        <v>0</v>
      </c>
      <c r="FA27" s="54">
        <v>0</v>
      </c>
      <c r="FB27" s="54">
        <v>0</v>
      </c>
      <c r="FC27" s="54">
        <v>734263</v>
      </c>
      <c r="FD27" s="54">
        <v>734263</v>
      </c>
      <c r="FE27" s="54">
        <v>0</v>
      </c>
      <c r="FF27" s="54">
        <v>0</v>
      </c>
      <c r="FG27" s="54">
        <v>580</v>
      </c>
      <c r="FH27" s="54">
        <v>5239</v>
      </c>
      <c r="FI27" s="54">
        <v>416728</v>
      </c>
      <c r="FJ27" s="54">
        <v>422547</v>
      </c>
      <c r="FK27" s="54">
        <v>139712</v>
      </c>
      <c r="FL27" s="54">
        <v>11872</v>
      </c>
      <c r="FM27" s="54">
        <v>6544</v>
      </c>
      <c r="FN27" s="54">
        <f>175060+56801-FK27-FL27-FM27</f>
        <v>73733</v>
      </c>
      <c r="FO27" s="54">
        <v>1500890</v>
      </c>
      <c r="FP27" s="54">
        <v>1732751</v>
      </c>
      <c r="FQ27" s="54">
        <v>7040523</v>
      </c>
      <c r="FR27" s="54">
        <v>1768355</v>
      </c>
      <c r="FS27" s="54">
        <v>1326434</v>
      </c>
      <c r="FT27" s="54">
        <f>11041755+7116017-FQ27-FR27-FS27</f>
        <v>8022460</v>
      </c>
      <c r="FU27" s="54">
        <v>10681195</v>
      </c>
      <c r="FV27" s="54">
        <v>28838967</v>
      </c>
      <c r="FW27" s="54" t="s">
        <v>396</v>
      </c>
      <c r="FX27" s="54">
        <v>0</v>
      </c>
      <c r="FY27" s="54">
        <v>0</v>
      </c>
      <c r="FZ27" s="54">
        <v>0</v>
      </c>
      <c r="GA27" s="54">
        <v>0</v>
      </c>
      <c r="GB27" s="54">
        <v>0</v>
      </c>
      <c r="GC27" s="54">
        <v>7040523</v>
      </c>
      <c r="GD27" s="54">
        <v>1768355</v>
      </c>
      <c r="GE27" s="54">
        <v>1326434</v>
      </c>
      <c r="GF27" s="54">
        <f>11041755+7116017-GC27-GD27-GE27</f>
        <v>8022460</v>
      </c>
      <c r="GG27" s="54">
        <v>10681195</v>
      </c>
      <c r="GH27" s="54">
        <v>28838967</v>
      </c>
      <c r="GJ27" s="5">
        <f>SUM(AZ27:AZ27)</f>
        <v>6049168</v>
      </c>
      <c r="GK27" s="26" t="e">
        <f>#REF!-GJ27</f>
        <v>#REF!</v>
      </c>
      <c r="GL27" s="5" t="e">
        <f>SUM(#REF!)</f>
        <v>#REF!</v>
      </c>
      <c r="GM27" s="26" t="e">
        <f>#REF!-GL27</f>
        <v>#REF!</v>
      </c>
      <c r="GN27" s="5">
        <f>SUM(BA27:BA27)</f>
        <v>210000</v>
      </c>
      <c r="GO27" s="26" t="e">
        <f>#REF!-GN27</f>
        <v>#REF!</v>
      </c>
      <c r="GP27" s="5">
        <f>SUM(BB27:BB27)</f>
        <v>2371732</v>
      </c>
      <c r="GQ27" s="26" t="e">
        <f>#REF!-GP27</f>
        <v>#REF!</v>
      </c>
      <c r="GR27" s="5" t="e">
        <f>SUM(#REF!)</f>
        <v>#REF!</v>
      </c>
      <c r="GS27" s="26" t="e">
        <f>#REF!-GR27</f>
        <v>#REF!</v>
      </c>
      <c r="GT27" s="5" t="e">
        <f>SUM(#REF!)</f>
        <v>#REF!</v>
      </c>
      <c r="GU27" s="26" t="e">
        <f>#REF!-GT27</f>
        <v>#REF!</v>
      </c>
      <c r="GV27" s="5" t="e">
        <f>SUM(#REF!)</f>
        <v>#REF!</v>
      </c>
      <c r="GW27" s="26" t="e">
        <f>#REF!-GV27</f>
        <v>#REF!</v>
      </c>
      <c r="GX27" s="5" t="e">
        <f>SUM(#REF!)</f>
        <v>#REF!</v>
      </c>
      <c r="GY27" s="26" t="e">
        <f>#REF!-GX27</f>
        <v>#REF!</v>
      </c>
      <c r="GZ27" s="5" t="e">
        <f>SUM(#REF!)</f>
        <v>#REF!</v>
      </c>
      <c r="HA27" s="26" t="e">
        <f>#REF!-GZ27</f>
        <v>#REF!</v>
      </c>
      <c r="HB27" s="5" t="e">
        <f>SUM(#REF!)</f>
        <v>#REF!</v>
      </c>
      <c r="HC27" s="26" t="e">
        <f>#REF!-HB27</f>
        <v>#REF!</v>
      </c>
      <c r="HD27" s="5">
        <f t="shared" si="0"/>
        <v>550140</v>
      </c>
      <c r="HE27" s="26" t="e">
        <f>#REF!-HD27</f>
        <v>#REF!</v>
      </c>
      <c r="HF27" s="5">
        <f t="shared" si="1"/>
        <v>0</v>
      </c>
      <c r="HG27" s="26" t="e">
        <f>#REF!-HF27</f>
        <v>#REF!</v>
      </c>
      <c r="HH27" s="5">
        <f t="shared" si="2"/>
        <v>0</v>
      </c>
      <c r="HI27" s="26" t="e">
        <f>#REF!-HH27</f>
        <v>#REF!</v>
      </c>
      <c r="HJ27" s="5" t="e">
        <f>SUM(#REF!)</f>
        <v>#REF!</v>
      </c>
      <c r="HK27" s="26" t="e">
        <f>#REF!-HJ27</f>
        <v>#REF!</v>
      </c>
      <c r="HL27" s="5" t="e">
        <f>SUM(#REF!)</f>
        <v>#REF!</v>
      </c>
      <c r="HM27" s="26" t="e">
        <f>#REF!-HL27</f>
        <v>#REF!</v>
      </c>
      <c r="HN27" s="5">
        <f t="shared" si="3"/>
        <v>10059929</v>
      </c>
      <c r="HO27" s="26" t="e">
        <f>#REF!-HN27</f>
        <v>#REF!</v>
      </c>
      <c r="HP27" s="5">
        <f t="shared" si="51"/>
        <v>4775141</v>
      </c>
      <c r="HQ27" s="26">
        <f t="shared" si="52"/>
        <v>0</v>
      </c>
      <c r="HR27" s="5">
        <f t="shared" si="53"/>
        <v>895230</v>
      </c>
      <c r="HS27" s="26">
        <f t="shared" si="54"/>
        <v>0</v>
      </c>
      <c r="HT27" s="5">
        <f t="shared" si="55"/>
        <v>7304992</v>
      </c>
      <c r="HU27" s="26">
        <f t="shared" si="56"/>
        <v>0</v>
      </c>
      <c r="HV27" s="5">
        <f t="shared" si="57"/>
        <v>0</v>
      </c>
      <c r="HW27" s="26">
        <f t="shared" si="58"/>
        <v>0</v>
      </c>
      <c r="HX27" s="5">
        <f t="shared" si="59"/>
        <v>4770813</v>
      </c>
      <c r="HY27" s="26">
        <f t="shared" si="60"/>
        <v>0</v>
      </c>
      <c r="HZ27" s="5">
        <f t="shared" si="61"/>
        <v>0</v>
      </c>
      <c r="IA27" s="26">
        <f t="shared" si="62"/>
        <v>0</v>
      </c>
      <c r="IB27" s="5">
        <f t="shared" si="63"/>
        <v>0</v>
      </c>
      <c r="IC27" s="26">
        <f t="shared" si="64"/>
        <v>0</v>
      </c>
      <c r="ID27" s="5">
        <f t="shared" si="65"/>
        <v>286374</v>
      </c>
      <c r="IE27" s="26">
        <f t="shared" si="66"/>
        <v>0</v>
      </c>
      <c r="IF27" s="5">
        <f t="shared" si="67"/>
        <v>1953383</v>
      </c>
      <c r="IG27" s="26">
        <f t="shared" si="68"/>
        <v>0</v>
      </c>
      <c r="IH27" s="5">
        <f t="shared" si="69"/>
        <v>673123</v>
      </c>
      <c r="II27" s="26">
        <f t="shared" si="70"/>
        <v>0</v>
      </c>
      <c r="IJ27" s="5">
        <f t="shared" si="71"/>
        <v>1630113</v>
      </c>
      <c r="IK27" s="26">
        <f t="shared" si="72"/>
        <v>0</v>
      </c>
      <c r="IL27" s="5">
        <f t="shared" si="73"/>
        <v>1204837</v>
      </c>
      <c r="IM27" s="26">
        <f t="shared" si="74"/>
        <v>0</v>
      </c>
      <c r="IN27" s="5">
        <f t="shared" si="75"/>
        <v>0</v>
      </c>
      <c r="IO27" s="26">
        <f t="shared" si="76"/>
        <v>0</v>
      </c>
      <c r="IP27" s="5">
        <f t="shared" si="77"/>
        <v>1429655</v>
      </c>
      <c r="IQ27" s="26">
        <f t="shared" si="78"/>
        <v>0</v>
      </c>
      <c r="IR27" s="5">
        <f t="shared" si="79"/>
        <v>89431</v>
      </c>
      <c r="IS27" s="26">
        <f t="shared" si="80"/>
        <v>0</v>
      </c>
      <c r="IT27" s="5">
        <f t="shared" si="81"/>
        <v>936314</v>
      </c>
      <c r="IU27" s="26">
        <f t="shared" si="82"/>
        <v>0</v>
      </c>
      <c r="IV27" s="5">
        <f t="shared" si="83"/>
        <v>734263</v>
      </c>
      <c r="IW27" s="26">
        <f t="shared" si="84"/>
        <v>0</v>
      </c>
      <c r="IX27" s="5">
        <f t="shared" si="85"/>
        <v>422547</v>
      </c>
      <c r="IY27" s="26">
        <f t="shared" si="86"/>
        <v>0</v>
      </c>
      <c r="IZ27" s="5">
        <f t="shared" si="87"/>
        <v>1732751</v>
      </c>
      <c r="JA27" s="26">
        <f t="shared" si="88"/>
        <v>0</v>
      </c>
      <c r="JB27" s="5">
        <f t="shared" si="89"/>
        <v>28838967</v>
      </c>
      <c r="JC27" s="26">
        <f t="shared" si="90"/>
        <v>0</v>
      </c>
      <c r="JD27" s="5">
        <f t="shared" si="91"/>
        <v>0</v>
      </c>
      <c r="JE27" s="26">
        <f t="shared" si="92"/>
        <v>0</v>
      </c>
      <c r="JF27" s="5">
        <f t="shared" si="93"/>
        <v>28838967</v>
      </c>
      <c r="JG27" s="26">
        <f t="shared" si="94"/>
        <v>0</v>
      </c>
      <c r="JI27" s="5" t="e">
        <f t="shared" si="48"/>
        <v>#REF!</v>
      </c>
      <c r="JK27" s="4" t="e">
        <f t="shared" si="49"/>
        <v>#REF!</v>
      </c>
    </row>
    <row r="28" spans="1:271">
      <c r="A28" s="148" t="s">
        <v>221</v>
      </c>
      <c r="B28" s="25" t="s">
        <v>317</v>
      </c>
      <c r="C28" s="101">
        <v>139959</v>
      </c>
      <c r="D28" s="97">
        <v>2011</v>
      </c>
      <c r="E28" s="98">
        <v>1</v>
      </c>
      <c r="F28" s="98">
        <v>5</v>
      </c>
      <c r="G28" s="99">
        <v>10218</v>
      </c>
      <c r="H28" s="99">
        <v>14081</v>
      </c>
      <c r="I28" s="100"/>
      <c r="J28" s="100"/>
      <c r="K28" s="100"/>
      <c r="L28" s="100"/>
      <c r="M28" s="100"/>
      <c r="N28" s="100"/>
      <c r="O28" s="100"/>
      <c r="P28" s="100"/>
      <c r="Q28" s="100"/>
      <c r="R28" s="100"/>
      <c r="S28" s="100"/>
      <c r="T28" s="100"/>
      <c r="U28" s="100">
        <v>17816</v>
      </c>
      <c r="V28" s="100"/>
      <c r="W28" s="100">
        <v>35024</v>
      </c>
      <c r="X28" s="100"/>
      <c r="Y28" s="100">
        <v>19736</v>
      </c>
      <c r="Z28" s="100"/>
      <c r="AA28" s="100">
        <v>37946</v>
      </c>
      <c r="AB28" s="100"/>
      <c r="AC28" s="122">
        <v>9</v>
      </c>
      <c r="AD28" s="122">
        <v>12</v>
      </c>
      <c r="AE28" s="122">
        <v>0</v>
      </c>
      <c r="AF28" s="26">
        <v>3416200</v>
      </c>
      <c r="AG28" s="26">
        <v>3987166</v>
      </c>
      <c r="AH28" s="26">
        <v>1038220</v>
      </c>
      <c r="AI28" s="26">
        <v>501523</v>
      </c>
      <c r="AJ28" s="26">
        <v>978595</v>
      </c>
      <c r="AK28" s="36">
        <v>8</v>
      </c>
      <c r="AL28" s="26">
        <v>838795.71</v>
      </c>
      <c r="AM28" s="36">
        <v>7</v>
      </c>
      <c r="AN28" s="26">
        <v>228068.11</v>
      </c>
      <c r="AO28" s="36">
        <v>9</v>
      </c>
      <c r="AP28" s="26">
        <v>205261.1</v>
      </c>
      <c r="AQ28" s="36">
        <v>10</v>
      </c>
      <c r="AR28" s="26">
        <v>210529</v>
      </c>
      <c r="AS28" s="36">
        <v>21</v>
      </c>
      <c r="AT28" s="26">
        <v>170042.65</v>
      </c>
      <c r="AU28" s="36">
        <v>26</v>
      </c>
      <c r="AV28" s="26">
        <v>83294.600000000006</v>
      </c>
      <c r="AW28" s="36">
        <v>20</v>
      </c>
      <c r="AX28" s="26">
        <v>66635.679999999993</v>
      </c>
      <c r="AY28" s="36">
        <v>25</v>
      </c>
      <c r="AZ28" s="54">
        <v>18579959</v>
      </c>
      <c r="BA28" s="54">
        <v>825000</v>
      </c>
      <c r="BB28" s="54">
        <v>27600640</v>
      </c>
      <c r="BC28" s="54">
        <v>1017335</v>
      </c>
      <c r="BD28" s="54">
        <v>6232250</v>
      </c>
      <c r="BE28" s="54">
        <v>3552</v>
      </c>
      <c r="BF28" s="54">
        <v>74888175</v>
      </c>
      <c r="BG28" s="54">
        <v>1822562</v>
      </c>
      <c r="BH28" s="54">
        <v>234596</v>
      </c>
      <c r="BI28" s="54">
        <v>331982</v>
      </c>
      <c r="BJ28" s="54">
        <v>4994226</v>
      </c>
      <c r="BK28" s="54">
        <v>0</v>
      </c>
      <c r="BL28" s="54">
        <v>7383366</v>
      </c>
      <c r="BM28" s="54">
        <v>1700000</v>
      </c>
      <c r="BN28" s="54">
        <v>395000</v>
      </c>
      <c r="BO28" s="54">
        <v>28000</v>
      </c>
      <c r="BP28" s="54">
        <v>74340</v>
      </c>
      <c r="BQ28" s="54">
        <v>0</v>
      </c>
      <c r="BR28" s="54">
        <v>2197340</v>
      </c>
      <c r="BS28" s="54">
        <v>5972670</v>
      </c>
      <c r="BT28" s="54">
        <v>2120364</v>
      </c>
      <c r="BU28" s="54">
        <v>1058624</v>
      </c>
      <c r="BV28" s="54">
        <v>4859526</v>
      </c>
      <c r="BW28" s="54">
        <v>0</v>
      </c>
      <c r="BX28" s="54">
        <v>14011184</v>
      </c>
      <c r="BY28" s="54">
        <v>0</v>
      </c>
      <c r="BZ28" s="54">
        <v>0</v>
      </c>
      <c r="CA28" s="54">
        <v>0</v>
      </c>
      <c r="CB28" s="54">
        <v>0</v>
      </c>
      <c r="CC28" s="54">
        <v>0</v>
      </c>
      <c r="CD28" s="54">
        <v>0</v>
      </c>
      <c r="CE28" s="54">
        <v>2239364</v>
      </c>
      <c r="CF28" s="54">
        <v>346377</v>
      </c>
      <c r="CG28" s="54">
        <v>302325</v>
      </c>
      <c r="CH28" s="54">
        <v>1880473</v>
      </c>
      <c r="CI28" s="54">
        <v>8073582</v>
      </c>
      <c r="CJ28" s="54">
        <v>12842121</v>
      </c>
      <c r="CK28" s="54">
        <v>0</v>
      </c>
      <c r="CL28" s="54">
        <v>0</v>
      </c>
      <c r="CM28" s="54">
        <v>0</v>
      </c>
      <c r="CN28" s="54">
        <v>0</v>
      </c>
      <c r="CO28" s="54">
        <v>0</v>
      </c>
      <c r="CP28" s="54">
        <v>0</v>
      </c>
      <c r="CQ28" s="54">
        <v>67414</v>
      </c>
      <c r="CR28" s="54">
        <v>442228</v>
      </c>
      <c r="CS28" s="54">
        <v>0</v>
      </c>
      <c r="CT28" s="54">
        <v>195625</v>
      </c>
      <c r="CU28" s="54">
        <v>0</v>
      </c>
      <c r="CV28" s="54">
        <v>705267</v>
      </c>
      <c r="CW28" s="54">
        <v>623224</v>
      </c>
      <c r="CX28" s="54">
        <v>216171</v>
      </c>
      <c r="CY28" s="54">
        <v>151178</v>
      </c>
      <c r="CZ28" s="54">
        <v>550170</v>
      </c>
      <c r="DA28" s="54">
        <v>0</v>
      </c>
      <c r="DB28" s="54">
        <v>1540743</v>
      </c>
      <c r="DC28" s="54">
        <v>1283834</v>
      </c>
      <c r="DD28" s="54">
        <v>359679</v>
      </c>
      <c r="DE28" s="54">
        <v>372300</v>
      </c>
      <c r="DF28" s="54">
        <v>1392051</v>
      </c>
      <c r="DG28" s="54">
        <v>0</v>
      </c>
      <c r="DH28" s="54">
        <v>3407864</v>
      </c>
      <c r="DI28" s="54">
        <v>506218</v>
      </c>
      <c r="DJ28" s="54">
        <v>34965</v>
      </c>
      <c r="DK28" s="54">
        <v>37888</v>
      </c>
      <c r="DL28" s="54">
        <v>555960</v>
      </c>
      <c r="DM28" s="54">
        <v>0</v>
      </c>
      <c r="DN28" s="54">
        <v>1135031</v>
      </c>
      <c r="DO28" s="54">
        <v>3440556</v>
      </c>
      <c r="DP28" s="54">
        <v>386304</v>
      </c>
      <c r="DQ28" s="54">
        <v>219099</v>
      </c>
      <c r="DR28" s="54">
        <v>511979</v>
      </c>
      <c r="DS28" s="54">
        <v>3292341</v>
      </c>
      <c r="DT28" s="54">
        <v>7850279</v>
      </c>
      <c r="DU28" s="54">
        <v>0</v>
      </c>
      <c r="DV28" s="54">
        <v>0</v>
      </c>
      <c r="DW28" s="54">
        <v>0</v>
      </c>
      <c r="DX28" s="54">
        <v>0</v>
      </c>
      <c r="DY28" s="54">
        <v>1536917</v>
      </c>
      <c r="DZ28" s="54">
        <v>1536917</v>
      </c>
      <c r="EA28" s="54">
        <v>0</v>
      </c>
      <c r="EB28" s="54">
        <v>0</v>
      </c>
      <c r="EC28" s="54">
        <v>0</v>
      </c>
      <c r="ED28" s="54">
        <v>0</v>
      </c>
      <c r="EE28" s="54">
        <v>0</v>
      </c>
      <c r="EF28" s="54">
        <v>0</v>
      </c>
      <c r="EG28" s="54">
        <v>3419814</v>
      </c>
      <c r="EH28" s="54">
        <v>597396</v>
      </c>
      <c r="EI28" s="54">
        <v>594588</v>
      </c>
      <c r="EJ28" s="54">
        <v>2870203</v>
      </c>
      <c r="EK28" s="54">
        <v>12188376</v>
      </c>
      <c r="EL28" s="54">
        <v>19670377</v>
      </c>
      <c r="EM28" s="54">
        <v>0</v>
      </c>
      <c r="EN28" s="54">
        <v>0</v>
      </c>
      <c r="EO28" s="54">
        <v>0</v>
      </c>
      <c r="EP28" s="54">
        <v>0</v>
      </c>
      <c r="EQ28" s="54">
        <v>903467</v>
      </c>
      <c r="ER28" s="54">
        <v>903467</v>
      </c>
      <c r="ES28" s="54">
        <v>0</v>
      </c>
      <c r="ET28" s="54">
        <v>0</v>
      </c>
      <c r="EU28" s="54">
        <v>0</v>
      </c>
      <c r="EV28" s="54">
        <v>0</v>
      </c>
      <c r="EW28" s="54">
        <v>0</v>
      </c>
      <c r="EX28" s="54">
        <v>0</v>
      </c>
      <c r="EY28" s="54">
        <v>0</v>
      </c>
      <c r="EZ28" s="54">
        <v>0</v>
      </c>
      <c r="FA28" s="54">
        <v>0</v>
      </c>
      <c r="FB28" s="54">
        <v>0</v>
      </c>
      <c r="FC28" s="54">
        <v>1348330</v>
      </c>
      <c r="FD28" s="54">
        <v>1348330</v>
      </c>
      <c r="FE28" s="54">
        <v>0</v>
      </c>
      <c r="FF28" s="54">
        <v>0</v>
      </c>
      <c r="FG28" s="54">
        <v>0</v>
      </c>
      <c r="FH28" s="54">
        <v>13467</v>
      </c>
      <c r="FI28" s="54">
        <v>105422</v>
      </c>
      <c r="FJ28" s="54">
        <v>118889</v>
      </c>
      <c r="FK28" s="54">
        <v>448500</v>
      </c>
      <c r="FL28" s="54">
        <v>49938</v>
      </c>
      <c r="FM28" s="54">
        <v>16512</v>
      </c>
      <c r="FN28" s="54">
        <v>374782</v>
      </c>
      <c r="FO28" s="54">
        <v>4074715</v>
      </c>
      <c r="FP28" s="54">
        <v>4964447</v>
      </c>
      <c r="FQ28" s="54">
        <v>21524156</v>
      </c>
      <c r="FR28" s="54">
        <v>5183018</v>
      </c>
      <c r="FS28" s="54">
        <v>3112496</v>
      </c>
      <c r="FT28" s="54">
        <v>18272802</v>
      </c>
      <c r="FU28" s="54">
        <v>31523150</v>
      </c>
      <c r="FV28" s="54">
        <v>79615622</v>
      </c>
      <c r="FW28" s="54">
        <v>0</v>
      </c>
      <c r="FX28" s="54">
        <v>0</v>
      </c>
      <c r="FY28" s="54">
        <v>0</v>
      </c>
      <c r="FZ28" s="54">
        <v>0</v>
      </c>
      <c r="GA28" s="54">
        <v>0</v>
      </c>
      <c r="GB28" s="54">
        <v>0</v>
      </c>
      <c r="GC28" s="54">
        <v>21524156</v>
      </c>
      <c r="GD28" s="54">
        <v>5183018</v>
      </c>
      <c r="GE28" s="54">
        <v>3112496</v>
      </c>
      <c r="GF28" s="54">
        <v>18272802</v>
      </c>
      <c r="GG28" s="54">
        <v>31523150</v>
      </c>
      <c r="GH28" s="54">
        <v>79615622</v>
      </c>
      <c r="GJ28" s="5">
        <f>SUM(AZ28:AZ28)</f>
        <v>18579959</v>
      </c>
      <c r="GK28" s="26" t="e">
        <f>#REF!-GJ28</f>
        <v>#REF!</v>
      </c>
      <c r="GL28" s="5" t="e">
        <f>SUM(#REF!)</f>
        <v>#REF!</v>
      </c>
      <c r="GM28" s="26" t="e">
        <f>#REF!-GL28</f>
        <v>#REF!</v>
      </c>
      <c r="GN28" s="5">
        <f>SUM(BA28:BA28)</f>
        <v>825000</v>
      </c>
      <c r="GO28" s="26" t="e">
        <f>#REF!-GN28</f>
        <v>#REF!</v>
      </c>
      <c r="GP28" s="5">
        <f>SUM(BB28:BB28)</f>
        <v>27600640</v>
      </c>
      <c r="GQ28" s="26" t="e">
        <f>#REF!-GP28</f>
        <v>#REF!</v>
      </c>
      <c r="GR28" s="5" t="e">
        <f>SUM(#REF!)</f>
        <v>#REF!</v>
      </c>
      <c r="GS28" s="26" t="e">
        <f>#REF!-GR28</f>
        <v>#REF!</v>
      </c>
      <c r="GT28" s="5" t="e">
        <f>SUM(#REF!)</f>
        <v>#REF!</v>
      </c>
      <c r="GU28" s="26" t="e">
        <f>#REF!-GT28</f>
        <v>#REF!</v>
      </c>
      <c r="GV28" s="5" t="e">
        <f>SUM(#REF!)</f>
        <v>#REF!</v>
      </c>
      <c r="GW28" s="26" t="e">
        <f>#REF!-GV28</f>
        <v>#REF!</v>
      </c>
      <c r="GX28" s="5" t="e">
        <f>SUM(#REF!)</f>
        <v>#REF!</v>
      </c>
      <c r="GY28" s="26" t="e">
        <f>#REF!-GX28</f>
        <v>#REF!</v>
      </c>
      <c r="GZ28" s="5" t="e">
        <f>SUM(#REF!)</f>
        <v>#REF!</v>
      </c>
      <c r="HA28" s="26" t="e">
        <f>#REF!-GZ28</f>
        <v>#REF!</v>
      </c>
      <c r="HB28" s="5" t="e">
        <f>SUM(#REF!)</f>
        <v>#REF!</v>
      </c>
      <c r="HC28" s="26" t="e">
        <f>#REF!-HB28</f>
        <v>#REF!</v>
      </c>
      <c r="HD28" s="5">
        <f t="shared" si="0"/>
        <v>1017335</v>
      </c>
      <c r="HE28" s="26" t="e">
        <f>#REF!-HD28</f>
        <v>#REF!</v>
      </c>
      <c r="HF28" s="5">
        <f t="shared" si="1"/>
        <v>6232250</v>
      </c>
      <c r="HG28" s="26" t="e">
        <f>#REF!-HF28</f>
        <v>#REF!</v>
      </c>
      <c r="HH28" s="5">
        <f t="shared" si="2"/>
        <v>3552</v>
      </c>
      <c r="HI28" s="26" t="e">
        <f>#REF!-HH28</f>
        <v>#REF!</v>
      </c>
      <c r="HJ28" s="5" t="e">
        <f>SUM(#REF!)</f>
        <v>#REF!</v>
      </c>
      <c r="HK28" s="26" t="e">
        <f>#REF!-HJ28</f>
        <v>#REF!</v>
      </c>
      <c r="HL28" s="5" t="e">
        <f>SUM(#REF!)</f>
        <v>#REF!</v>
      </c>
      <c r="HM28" s="26" t="e">
        <f>#REF!-HL28</f>
        <v>#REF!</v>
      </c>
      <c r="HN28" s="5">
        <f t="shared" si="3"/>
        <v>74888175</v>
      </c>
      <c r="HO28" s="26" t="e">
        <f>#REF!-HN28</f>
        <v>#REF!</v>
      </c>
      <c r="HP28" s="5">
        <f t="shared" si="51"/>
        <v>7383366</v>
      </c>
      <c r="HQ28" s="26">
        <f t="shared" si="52"/>
        <v>0</v>
      </c>
      <c r="HR28" s="5">
        <f t="shared" si="53"/>
        <v>2197340</v>
      </c>
      <c r="HS28" s="26">
        <f t="shared" si="54"/>
        <v>0</v>
      </c>
      <c r="HT28" s="5">
        <f t="shared" si="55"/>
        <v>14011184</v>
      </c>
      <c r="HU28" s="26">
        <f t="shared" si="56"/>
        <v>0</v>
      </c>
      <c r="HV28" s="5">
        <f t="shared" si="57"/>
        <v>0</v>
      </c>
      <c r="HW28" s="26">
        <f t="shared" si="58"/>
        <v>0</v>
      </c>
      <c r="HX28" s="5">
        <f t="shared" si="59"/>
        <v>12842121</v>
      </c>
      <c r="HY28" s="26">
        <f t="shared" si="60"/>
        <v>0</v>
      </c>
      <c r="HZ28" s="5">
        <f t="shared" si="61"/>
        <v>0</v>
      </c>
      <c r="IA28" s="26">
        <f t="shared" si="62"/>
        <v>0</v>
      </c>
      <c r="IB28" s="5">
        <f t="shared" si="63"/>
        <v>705267</v>
      </c>
      <c r="IC28" s="26">
        <f t="shared" si="64"/>
        <v>0</v>
      </c>
      <c r="ID28" s="5">
        <f t="shared" si="65"/>
        <v>1540743</v>
      </c>
      <c r="IE28" s="26">
        <f t="shared" si="66"/>
        <v>0</v>
      </c>
      <c r="IF28" s="5">
        <f t="shared" si="67"/>
        <v>3407864</v>
      </c>
      <c r="IG28" s="26">
        <f t="shared" si="68"/>
        <v>0</v>
      </c>
      <c r="IH28" s="5">
        <f t="shared" si="69"/>
        <v>1135031</v>
      </c>
      <c r="II28" s="26">
        <f t="shared" si="70"/>
        <v>0</v>
      </c>
      <c r="IJ28" s="5">
        <f t="shared" si="71"/>
        <v>7850279</v>
      </c>
      <c r="IK28" s="26">
        <f t="shared" si="72"/>
        <v>0</v>
      </c>
      <c r="IL28" s="5">
        <f t="shared" si="73"/>
        <v>1536917</v>
      </c>
      <c r="IM28" s="26">
        <f t="shared" si="74"/>
        <v>0</v>
      </c>
      <c r="IN28" s="5">
        <f t="shared" si="75"/>
        <v>0</v>
      </c>
      <c r="IO28" s="26">
        <f t="shared" si="76"/>
        <v>0</v>
      </c>
      <c r="IP28" s="5">
        <f t="shared" si="77"/>
        <v>19670377</v>
      </c>
      <c r="IQ28" s="26">
        <f t="shared" si="78"/>
        <v>0</v>
      </c>
      <c r="IR28" s="5">
        <f t="shared" si="79"/>
        <v>903467</v>
      </c>
      <c r="IS28" s="26">
        <f t="shared" si="80"/>
        <v>0</v>
      </c>
      <c r="IT28" s="5">
        <f t="shared" si="81"/>
        <v>0</v>
      </c>
      <c r="IU28" s="26">
        <f t="shared" si="82"/>
        <v>0</v>
      </c>
      <c r="IV28" s="5">
        <f t="shared" si="83"/>
        <v>1348330</v>
      </c>
      <c r="IW28" s="26">
        <f t="shared" si="84"/>
        <v>0</v>
      </c>
      <c r="IX28" s="5">
        <f t="shared" si="85"/>
        <v>118889</v>
      </c>
      <c r="IY28" s="26">
        <f t="shared" si="86"/>
        <v>0</v>
      </c>
      <c r="IZ28" s="5">
        <f t="shared" si="87"/>
        <v>4964447</v>
      </c>
      <c r="JA28" s="26">
        <f t="shared" si="88"/>
        <v>0</v>
      </c>
      <c r="JB28" s="5">
        <f t="shared" si="89"/>
        <v>79615622</v>
      </c>
      <c r="JC28" s="26">
        <f t="shared" si="90"/>
        <v>0</v>
      </c>
      <c r="JD28" s="5">
        <f t="shared" si="91"/>
        <v>0</v>
      </c>
      <c r="JE28" s="26">
        <f t="shared" si="92"/>
        <v>0</v>
      </c>
      <c r="JF28" s="5">
        <f t="shared" si="93"/>
        <v>79615622</v>
      </c>
      <c r="JG28" s="26">
        <f t="shared" si="94"/>
        <v>0</v>
      </c>
      <c r="JI28" s="5" t="e">
        <f t="shared" si="48"/>
        <v>#REF!</v>
      </c>
      <c r="JK28" s="4" t="e">
        <f t="shared" si="49"/>
        <v>#REF!</v>
      </c>
    </row>
    <row r="29" spans="1:271">
      <c r="A29" s="147" t="s">
        <v>222</v>
      </c>
      <c r="B29" s="25" t="s">
        <v>318</v>
      </c>
      <c r="C29" s="97">
        <v>139755</v>
      </c>
      <c r="D29" s="97">
        <v>2011</v>
      </c>
      <c r="E29" s="98">
        <v>1</v>
      </c>
      <c r="F29" s="98">
        <v>1</v>
      </c>
      <c r="G29" s="99">
        <v>9475</v>
      </c>
      <c r="H29" s="99">
        <v>4275</v>
      </c>
      <c r="I29" s="100">
        <v>1138694378</v>
      </c>
      <c r="J29" s="100"/>
      <c r="K29" s="100">
        <v>8518485</v>
      </c>
      <c r="L29" s="100"/>
      <c r="M29" s="100">
        <v>26462243</v>
      </c>
      <c r="N29" s="100"/>
      <c r="O29" s="100">
        <v>183434989</v>
      </c>
      <c r="P29" s="100"/>
      <c r="Q29" s="100">
        <v>492780483</v>
      </c>
      <c r="R29" s="100"/>
      <c r="S29" s="100">
        <v>1067697007</v>
      </c>
      <c r="T29" s="100"/>
      <c r="U29" s="100">
        <v>18462</v>
      </c>
      <c r="V29" s="100"/>
      <c r="W29" s="100">
        <v>36672</v>
      </c>
      <c r="X29" s="100"/>
      <c r="Y29" s="100">
        <v>20082</v>
      </c>
      <c r="Z29" s="100"/>
      <c r="AA29" s="100">
        <v>38292</v>
      </c>
      <c r="AB29" s="100"/>
      <c r="AC29" s="122">
        <v>9</v>
      </c>
      <c r="AD29" s="122">
        <v>8</v>
      </c>
      <c r="AE29" s="122">
        <v>0</v>
      </c>
      <c r="AF29" s="26">
        <v>4436289</v>
      </c>
      <c r="AG29" s="26">
        <v>2613741</v>
      </c>
      <c r="AH29" s="26">
        <v>1173904</v>
      </c>
      <c r="AI29" s="26">
        <v>315695</v>
      </c>
      <c r="AJ29" s="26">
        <v>750032</v>
      </c>
      <c r="AK29" s="36">
        <v>6.5</v>
      </c>
      <c r="AL29" s="26">
        <v>696495</v>
      </c>
      <c r="AM29" s="36">
        <v>7</v>
      </c>
      <c r="AN29" s="26">
        <v>194930</v>
      </c>
      <c r="AO29" s="36">
        <v>5.5</v>
      </c>
      <c r="AP29" s="26">
        <v>176886</v>
      </c>
      <c r="AQ29" s="36">
        <v>6</v>
      </c>
      <c r="AR29" s="26">
        <v>188991</v>
      </c>
      <c r="AS29" s="36">
        <v>18</v>
      </c>
      <c r="AT29" s="26">
        <v>170092</v>
      </c>
      <c r="AU29" s="36">
        <v>20</v>
      </c>
      <c r="AV29" s="26">
        <v>87998</v>
      </c>
      <c r="AW29" s="36">
        <v>10</v>
      </c>
      <c r="AX29" s="26">
        <v>73331</v>
      </c>
      <c r="AY29" s="36">
        <v>12</v>
      </c>
      <c r="AZ29" s="54">
        <v>7769919</v>
      </c>
      <c r="BA29" s="54">
        <v>450000</v>
      </c>
      <c r="BB29" s="54">
        <v>6529198</v>
      </c>
      <c r="BC29" s="54">
        <v>961009</v>
      </c>
      <c r="BD29" s="54">
        <v>177244</v>
      </c>
      <c r="BE29" s="54">
        <v>0</v>
      </c>
      <c r="BF29" s="54">
        <v>22557020</v>
      </c>
      <c r="BG29" s="54">
        <v>2851141</v>
      </c>
      <c r="BH29" s="54">
        <v>423952</v>
      </c>
      <c r="BI29" s="54">
        <v>698086</v>
      </c>
      <c r="BJ29" s="54">
        <v>3076851</v>
      </c>
      <c r="BK29" s="54">
        <v>234131</v>
      </c>
      <c r="BL29" s="54">
        <v>7284161</v>
      </c>
      <c r="BM29" s="54">
        <v>550000</v>
      </c>
      <c r="BN29" s="54">
        <v>283656</v>
      </c>
      <c r="BO29" s="54">
        <v>39500</v>
      </c>
      <c r="BP29" s="54">
        <v>27789</v>
      </c>
      <c r="BQ29" s="54">
        <v>0</v>
      </c>
      <c r="BR29" s="54">
        <v>900945</v>
      </c>
      <c r="BS29" s="54">
        <v>4798304</v>
      </c>
      <c r="BT29" s="54">
        <v>1982326</v>
      </c>
      <c r="BU29" s="54">
        <v>816584</v>
      </c>
      <c r="BV29" s="54">
        <v>2631955</v>
      </c>
      <c r="BW29" s="54">
        <v>0</v>
      </c>
      <c r="BX29" s="54">
        <v>10229169</v>
      </c>
      <c r="BY29" s="54">
        <v>0</v>
      </c>
      <c r="BZ29" s="54">
        <v>0</v>
      </c>
      <c r="CA29" s="54">
        <v>0</v>
      </c>
      <c r="CB29" s="54">
        <v>0</v>
      </c>
      <c r="CC29" s="54">
        <v>0</v>
      </c>
      <c r="CD29" s="54">
        <v>0</v>
      </c>
      <c r="CE29" s="54">
        <v>521772</v>
      </c>
      <c r="CF29" s="54">
        <v>211595</v>
      </c>
      <c r="CG29" s="54">
        <v>358561</v>
      </c>
      <c r="CH29" s="54">
        <v>39197</v>
      </c>
      <c r="CI29" s="54">
        <v>7578175</v>
      </c>
      <c r="CJ29" s="54">
        <v>8709300</v>
      </c>
      <c r="CK29" s="54">
        <v>0</v>
      </c>
      <c r="CL29" s="54">
        <v>0</v>
      </c>
      <c r="CM29" s="54">
        <v>0</v>
      </c>
      <c r="CN29" s="54">
        <v>0</v>
      </c>
      <c r="CO29" s="54">
        <v>0</v>
      </c>
      <c r="CP29" s="54">
        <v>0</v>
      </c>
      <c r="CQ29" s="54">
        <v>0</v>
      </c>
      <c r="CR29" s="54">
        <v>226562</v>
      </c>
      <c r="CS29" s="54">
        <v>1139939</v>
      </c>
      <c r="CT29" s="54">
        <v>27789</v>
      </c>
      <c r="CU29" s="54">
        <v>0</v>
      </c>
      <c r="CV29" s="54">
        <v>1394290</v>
      </c>
      <c r="CW29" s="54">
        <v>883430</v>
      </c>
      <c r="CX29" s="54">
        <v>166789</v>
      </c>
      <c r="CY29" s="54">
        <v>180432</v>
      </c>
      <c r="CZ29" s="54">
        <v>258948</v>
      </c>
      <c r="DA29" s="54">
        <v>3103</v>
      </c>
      <c r="DB29" s="54">
        <v>1492702</v>
      </c>
      <c r="DC29" s="54">
        <v>1636509</v>
      </c>
      <c r="DD29" s="54">
        <v>480877</v>
      </c>
      <c r="DE29" s="54">
        <v>399382</v>
      </c>
      <c r="DF29" s="54">
        <v>908782</v>
      </c>
      <c r="DG29" s="54">
        <v>0</v>
      </c>
      <c r="DH29" s="54">
        <v>3425550</v>
      </c>
      <c r="DI29" s="54">
        <v>379023</v>
      </c>
      <c r="DJ29" s="54">
        <v>50828</v>
      </c>
      <c r="DK29" s="54">
        <v>99250</v>
      </c>
      <c r="DL29" s="54">
        <v>416217</v>
      </c>
      <c r="DM29" s="54">
        <v>193754</v>
      </c>
      <c r="DN29" s="54">
        <v>1139072</v>
      </c>
      <c r="DO29" s="54">
        <v>1492657</v>
      </c>
      <c r="DP29" s="54">
        <v>488766</v>
      </c>
      <c r="DQ29" s="54">
        <v>140707</v>
      </c>
      <c r="DR29" s="54">
        <v>157196</v>
      </c>
      <c r="DS29" s="54">
        <v>266540</v>
      </c>
      <c r="DT29" s="54">
        <v>2545866</v>
      </c>
      <c r="DU29" s="54">
        <v>284482</v>
      </c>
      <c r="DV29" s="54">
        <v>23139</v>
      </c>
      <c r="DW29" s="54">
        <v>17760</v>
      </c>
      <c r="DX29" s="54">
        <v>4584</v>
      </c>
      <c r="DY29" s="54">
        <v>954621</v>
      </c>
      <c r="DZ29" s="54">
        <v>1284586</v>
      </c>
      <c r="EA29" s="54">
        <v>0</v>
      </c>
      <c r="EB29" s="54">
        <v>0</v>
      </c>
      <c r="EC29" s="54">
        <v>0</v>
      </c>
      <c r="ED29" s="54">
        <v>0</v>
      </c>
      <c r="EE29" s="54">
        <v>0</v>
      </c>
      <c r="EF29" s="54">
        <v>0</v>
      </c>
      <c r="EG29" s="54">
        <v>795488</v>
      </c>
      <c r="EH29" s="54">
        <v>226156</v>
      </c>
      <c r="EI29" s="54">
        <v>226156</v>
      </c>
      <c r="EJ29" s="54">
        <v>702141</v>
      </c>
      <c r="EK29" s="54">
        <v>10247871</v>
      </c>
      <c r="EL29" s="54">
        <v>12197812</v>
      </c>
      <c r="EM29" s="54">
        <v>0</v>
      </c>
      <c r="EN29" s="54">
        <v>0</v>
      </c>
      <c r="EO29" s="54">
        <v>0</v>
      </c>
      <c r="EP29" s="54">
        <v>0</v>
      </c>
      <c r="EQ29" s="54">
        <v>226588</v>
      </c>
      <c r="ER29" s="54">
        <v>226588</v>
      </c>
      <c r="ES29" s="54">
        <v>0</v>
      </c>
      <c r="ET29" s="54">
        <v>0</v>
      </c>
      <c r="EU29" s="54">
        <v>0</v>
      </c>
      <c r="EV29" s="54">
        <v>0</v>
      </c>
      <c r="EW29" s="54">
        <v>0</v>
      </c>
      <c r="EX29" s="54">
        <v>0</v>
      </c>
      <c r="EY29" s="54">
        <v>0</v>
      </c>
      <c r="EZ29" s="54">
        <v>0</v>
      </c>
      <c r="FA29" s="54">
        <v>0</v>
      </c>
      <c r="FB29" s="54">
        <v>0</v>
      </c>
      <c r="FC29" s="54">
        <v>623221</v>
      </c>
      <c r="FD29" s="54">
        <v>623221</v>
      </c>
      <c r="FE29" s="54">
        <v>7692</v>
      </c>
      <c r="FF29" s="54">
        <v>1150</v>
      </c>
      <c r="FG29" s="54">
        <v>7445</v>
      </c>
      <c r="FH29" s="54">
        <v>34192</v>
      </c>
      <c r="FI29" s="54">
        <v>25196</v>
      </c>
      <c r="FJ29" s="54">
        <v>75675</v>
      </c>
      <c r="FK29" s="54">
        <v>122805</v>
      </c>
      <c r="FL29" s="54">
        <v>59314</v>
      </c>
      <c r="FM29" s="54">
        <v>70646</v>
      </c>
      <c r="FN29" s="54">
        <v>93114</v>
      </c>
      <c r="FO29" s="54">
        <v>3218235</v>
      </c>
      <c r="FP29" s="54">
        <v>3564114</v>
      </c>
      <c r="FQ29" s="54">
        <v>14323303</v>
      </c>
      <c r="FR29" s="54">
        <v>4625110</v>
      </c>
      <c r="FS29" s="54">
        <v>4194448</v>
      </c>
      <c r="FT29" s="54">
        <v>8350966</v>
      </c>
      <c r="FU29" s="54">
        <v>23571435</v>
      </c>
      <c r="FV29" s="54">
        <v>55065262</v>
      </c>
      <c r="FW29" s="54">
        <v>0</v>
      </c>
      <c r="FX29" s="54">
        <v>0</v>
      </c>
      <c r="FY29" s="54">
        <v>0</v>
      </c>
      <c r="FZ29" s="54">
        <v>0</v>
      </c>
      <c r="GA29" s="54">
        <v>0</v>
      </c>
      <c r="GB29" s="54">
        <v>0</v>
      </c>
      <c r="GC29" s="54">
        <v>14323303</v>
      </c>
      <c r="GD29" s="54" t="s">
        <v>389</v>
      </c>
      <c r="GE29" s="54">
        <v>4194448</v>
      </c>
      <c r="GF29" s="54">
        <v>8350966</v>
      </c>
      <c r="GG29" s="54">
        <v>23571435</v>
      </c>
      <c r="GH29" s="54">
        <v>50440152</v>
      </c>
      <c r="GJ29" s="5">
        <f>SUM(AZ29:AZ29)</f>
        <v>7769919</v>
      </c>
      <c r="GK29" s="26" t="e">
        <f>#REF!-GJ29</f>
        <v>#REF!</v>
      </c>
      <c r="GL29" s="5" t="e">
        <f>SUM(#REF!)</f>
        <v>#REF!</v>
      </c>
      <c r="GM29" s="26" t="e">
        <f>#REF!-GL29</f>
        <v>#REF!</v>
      </c>
      <c r="GN29" s="5">
        <f>SUM(BA29:BA29)</f>
        <v>450000</v>
      </c>
      <c r="GO29" s="26" t="e">
        <f>#REF!-GN29</f>
        <v>#REF!</v>
      </c>
      <c r="GP29" s="5">
        <f>SUM(BB29:BB29)</f>
        <v>6529198</v>
      </c>
      <c r="GQ29" s="26" t="e">
        <f>#REF!-GP29</f>
        <v>#REF!</v>
      </c>
      <c r="GR29" s="5" t="e">
        <f>SUM(#REF!)</f>
        <v>#REF!</v>
      </c>
      <c r="GS29" s="26" t="e">
        <f>#REF!-GR29</f>
        <v>#REF!</v>
      </c>
      <c r="GT29" s="5" t="e">
        <f>SUM(#REF!)</f>
        <v>#REF!</v>
      </c>
      <c r="GU29" s="26" t="e">
        <f>#REF!-GT29</f>
        <v>#REF!</v>
      </c>
      <c r="GV29" s="5" t="e">
        <f>SUM(#REF!)</f>
        <v>#REF!</v>
      </c>
      <c r="GW29" s="26" t="e">
        <f>#REF!-GV29</f>
        <v>#REF!</v>
      </c>
      <c r="GX29" s="5" t="e">
        <f>SUM(#REF!)</f>
        <v>#REF!</v>
      </c>
      <c r="GY29" s="26" t="e">
        <f>#REF!-GX29</f>
        <v>#REF!</v>
      </c>
      <c r="GZ29" s="5" t="e">
        <f>SUM(#REF!)</f>
        <v>#REF!</v>
      </c>
      <c r="HA29" s="26" t="e">
        <f>#REF!-GZ29</f>
        <v>#REF!</v>
      </c>
      <c r="HB29" s="5" t="e">
        <f>SUM(#REF!)</f>
        <v>#REF!</v>
      </c>
      <c r="HC29" s="26" t="e">
        <f>#REF!-HB29</f>
        <v>#REF!</v>
      </c>
      <c r="HD29" s="5">
        <f t="shared" si="0"/>
        <v>961009</v>
      </c>
      <c r="HE29" s="26" t="e">
        <f>#REF!-HD29</f>
        <v>#REF!</v>
      </c>
      <c r="HF29" s="5">
        <f t="shared" si="1"/>
        <v>177244</v>
      </c>
      <c r="HG29" s="26" t="e">
        <f>#REF!-HF29</f>
        <v>#REF!</v>
      </c>
      <c r="HH29" s="5">
        <f t="shared" si="2"/>
        <v>0</v>
      </c>
      <c r="HI29" s="26" t="e">
        <f>#REF!-HH29</f>
        <v>#REF!</v>
      </c>
      <c r="HJ29" s="5" t="e">
        <f>SUM(#REF!)</f>
        <v>#REF!</v>
      </c>
      <c r="HK29" s="26" t="e">
        <f>#REF!-HJ29</f>
        <v>#REF!</v>
      </c>
      <c r="HL29" s="5" t="e">
        <f>SUM(#REF!)</f>
        <v>#REF!</v>
      </c>
      <c r="HM29" s="26" t="e">
        <f>#REF!-HL29</f>
        <v>#REF!</v>
      </c>
      <c r="HN29" s="5">
        <f t="shared" si="3"/>
        <v>22557020</v>
      </c>
      <c r="HO29" s="26" t="e">
        <f>#REF!-HN29</f>
        <v>#REF!</v>
      </c>
      <c r="HP29" s="5">
        <f t="shared" si="51"/>
        <v>7284161</v>
      </c>
      <c r="HQ29" s="26">
        <f t="shared" si="52"/>
        <v>0</v>
      </c>
      <c r="HR29" s="5">
        <f t="shared" si="53"/>
        <v>900945</v>
      </c>
      <c r="HS29" s="26">
        <f t="shared" si="54"/>
        <v>0</v>
      </c>
      <c r="HT29" s="5">
        <f t="shared" si="55"/>
        <v>10229169</v>
      </c>
      <c r="HU29" s="26">
        <f t="shared" si="56"/>
        <v>0</v>
      </c>
      <c r="HV29" s="5">
        <f t="shared" si="57"/>
        <v>0</v>
      </c>
      <c r="HW29" s="26">
        <f t="shared" si="58"/>
        <v>0</v>
      </c>
      <c r="HX29" s="5">
        <f t="shared" si="59"/>
        <v>8709300</v>
      </c>
      <c r="HY29" s="26">
        <f t="shared" si="60"/>
        <v>0</v>
      </c>
      <c r="HZ29" s="5">
        <f t="shared" si="61"/>
        <v>0</v>
      </c>
      <c r="IA29" s="26">
        <f t="shared" si="62"/>
        <v>0</v>
      </c>
      <c r="IB29" s="5">
        <f t="shared" si="63"/>
        <v>1394290</v>
      </c>
      <c r="IC29" s="26">
        <f t="shared" si="64"/>
        <v>0</v>
      </c>
      <c r="ID29" s="5">
        <f t="shared" si="65"/>
        <v>1492702</v>
      </c>
      <c r="IE29" s="26">
        <f t="shared" si="66"/>
        <v>0</v>
      </c>
      <c r="IF29" s="5">
        <f t="shared" si="67"/>
        <v>3425550</v>
      </c>
      <c r="IG29" s="26">
        <f t="shared" si="68"/>
        <v>0</v>
      </c>
      <c r="IH29" s="5">
        <f t="shared" si="69"/>
        <v>1139072</v>
      </c>
      <c r="II29" s="26">
        <f t="shared" si="70"/>
        <v>0</v>
      </c>
      <c r="IJ29" s="5">
        <f t="shared" si="71"/>
        <v>2545866</v>
      </c>
      <c r="IK29" s="26">
        <f t="shared" si="72"/>
        <v>0</v>
      </c>
      <c r="IL29" s="5">
        <f t="shared" si="73"/>
        <v>1284586</v>
      </c>
      <c r="IM29" s="26">
        <f t="shared" si="74"/>
        <v>0</v>
      </c>
      <c r="IN29" s="5">
        <f t="shared" si="75"/>
        <v>0</v>
      </c>
      <c r="IO29" s="26">
        <f t="shared" si="76"/>
        <v>0</v>
      </c>
      <c r="IP29" s="5">
        <f t="shared" si="77"/>
        <v>12197812</v>
      </c>
      <c r="IQ29" s="26">
        <f t="shared" si="78"/>
        <v>0</v>
      </c>
      <c r="IR29" s="5">
        <f t="shared" si="79"/>
        <v>226588</v>
      </c>
      <c r="IS29" s="26">
        <f t="shared" si="80"/>
        <v>0</v>
      </c>
      <c r="IT29" s="5">
        <f t="shared" si="81"/>
        <v>0</v>
      </c>
      <c r="IU29" s="26">
        <f t="shared" si="82"/>
        <v>0</v>
      </c>
      <c r="IV29" s="5">
        <f t="shared" si="83"/>
        <v>623221</v>
      </c>
      <c r="IW29" s="26">
        <f t="shared" si="84"/>
        <v>0</v>
      </c>
      <c r="IX29" s="5">
        <f t="shared" si="85"/>
        <v>75675</v>
      </c>
      <c r="IY29" s="26">
        <f t="shared" si="86"/>
        <v>0</v>
      </c>
      <c r="IZ29" s="5">
        <f t="shared" si="87"/>
        <v>3564114</v>
      </c>
      <c r="JA29" s="26">
        <f t="shared" si="88"/>
        <v>0</v>
      </c>
      <c r="JB29" s="5">
        <f t="shared" si="89"/>
        <v>55065262</v>
      </c>
      <c r="JC29" s="26">
        <f t="shared" si="90"/>
        <v>0</v>
      </c>
      <c r="JD29" s="5">
        <f t="shared" si="91"/>
        <v>0</v>
      </c>
      <c r="JE29" s="26">
        <f t="shared" si="92"/>
        <v>0</v>
      </c>
      <c r="JF29" s="5">
        <f t="shared" si="93"/>
        <v>50440152</v>
      </c>
      <c r="JG29" s="26">
        <f t="shared" si="94"/>
        <v>0</v>
      </c>
      <c r="JI29" s="5" t="e">
        <f t="shared" si="48"/>
        <v>#REF!</v>
      </c>
      <c r="JK29" s="4" t="e">
        <f t="shared" si="49"/>
        <v>#REF!</v>
      </c>
    </row>
    <row r="30" spans="1:271">
      <c r="A30" s="147" t="s">
        <v>223</v>
      </c>
      <c r="B30" s="25" t="s">
        <v>369</v>
      </c>
      <c r="C30" s="101">
        <v>141574</v>
      </c>
      <c r="D30" s="97">
        <v>2011</v>
      </c>
      <c r="E30" s="98">
        <v>1</v>
      </c>
      <c r="F30" s="98">
        <v>10</v>
      </c>
      <c r="G30" s="99">
        <v>5190</v>
      </c>
      <c r="H30" s="99">
        <v>5965</v>
      </c>
      <c r="I30" s="100">
        <v>1443894000</v>
      </c>
      <c r="J30" s="100"/>
      <c r="K30" s="100">
        <v>0</v>
      </c>
      <c r="L30" s="100"/>
      <c r="M30" s="100">
        <v>0</v>
      </c>
      <c r="N30" s="100"/>
      <c r="O30" s="100">
        <v>0</v>
      </c>
      <c r="P30" s="100"/>
      <c r="Q30" s="100">
        <v>344315000</v>
      </c>
      <c r="R30" s="100"/>
      <c r="S30" s="100">
        <v>1443894000</v>
      </c>
      <c r="T30" s="100"/>
      <c r="U30" s="100">
        <v>17681</v>
      </c>
      <c r="V30" s="100"/>
      <c r="W30" s="100">
        <v>31121</v>
      </c>
      <c r="X30" s="100"/>
      <c r="Y30" s="100">
        <v>23506</v>
      </c>
      <c r="Z30" s="100"/>
      <c r="AA30" s="100">
        <v>36946</v>
      </c>
      <c r="AB30" s="100"/>
      <c r="AC30" s="121">
        <v>7</v>
      </c>
      <c r="AD30" s="121">
        <v>11</v>
      </c>
      <c r="AE30" s="121">
        <v>1</v>
      </c>
      <c r="AF30" s="26">
        <v>3266344</v>
      </c>
      <c r="AG30" s="26">
        <v>2800243</v>
      </c>
      <c r="AH30" s="26">
        <v>348782</v>
      </c>
      <c r="AI30" s="26">
        <v>213698</v>
      </c>
      <c r="AJ30" s="26">
        <v>319211.15999999997</v>
      </c>
      <c r="AK30" s="36">
        <v>6.63</v>
      </c>
      <c r="AL30" s="26">
        <v>264546.25</v>
      </c>
      <c r="AM30" s="36">
        <v>8</v>
      </c>
      <c r="AN30" s="26">
        <v>119085.64</v>
      </c>
      <c r="AO30" s="36">
        <v>9.4</v>
      </c>
      <c r="AP30" s="26">
        <v>111940.5</v>
      </c>
      <c r="AQ30" s="36">
        <v>10</v>
      </c>
      <c r="AR30" s="26">
        <v>124760.8</v>
      </c>
      <c r="AS30" s="36">
        <v>18.7</v>
      </c>
      <c r="AT30" s="26">
        <v>97209.46</v>
      </c>
      <c r="AU30" s="36">
        <v>24</v>
      </c>
      <c r="AV30" s="26">
        <v>60343.65</v>
      </c>
      <c r="AW30" s="36">
        <v>15.35</v>
      </c>
      <c r="AX30" s="26">
        <v>48751.32</v>
      </c>
      <c r="AY30" s="36">
        <v>19</v>
      </c>
      <c r="AZ30" s="54">
        <v>4839840</v>
      </c>
      <c r="BA30" s="54">
        <v>850000</v>
      </c>
      <c r="BB30" s="54">
        <v>412018</v>
      </c>
      <c r="BC30" s="54">
        <v>0</v>
      </c>
      <c r="BD30" s="54">
        <v>171395</v>
      </c>
      <c r="BE30" s="54">
        <v>35373</v>
      </c>
      <c r="BF30" s="54">
        <v>7801861</v>
      </c>
      <c r="BG30" s="54">
        <v>1950829</v>
      </c>
      <c r="BH30" s="54">
        <v>344149</v>
      </c>
      <c r="BI30" s="54">
        <v>347395</v>
      </c>
      <c r="BJ30" s="54">
        <v>3424214</v>
      </c>
      <c r="BK30" s="54">
        <v>845177</v>
      </c>
      <c r="BL30" s="54">
        <v>6911764</v>
      </c>
      <c r="BM30" s="54">
        <v>1950829</v>
      </c>
      <c r="BN30" s="54">
        <v>344149</v>
      </c>
      <c r="BO30" s="54">
        <v>347395</v>
      </c>
      <c r="BP30" s="54">
        <v>3424214</v>
      </c>
      <c r="BQ30" s="54">
        <v>845177</v>
      </c>
      <c r="BR30" s="54">
        <v>6911764</v>
      </c>
      <c r="BS30" s="54">
        <v>2679500</v>
      </c>
      <c r="BT30" s="54">
        <v>770531</v>
      </c>
      <c r="BU30" s="54">
        <v>368285</v>
      </c>
      <c r="BV30" s="54">
        <v>2676761</v>
      </c>
      <c r="BW30" s="54">
        <v>0</v>
      </c>
      <c r="BX30" s="54">
        <v>6495077</v>
      </c>
      <c r="BY30" s="54">
        <v>0</v>
      </c>
      <c r="BZ30" s="54">
        <v>0</v>
      </c>
      <c r="CA30" s="54">
        <v>0</v>
      </c>
      <c r="CB30" s="54">
        <v>0</v>
      </c>
      <c r="CC30" s="54">
        <v>0</v>
      </c>
      <c r="CD30" s="54">
        <v>0</v>
      </c>
      <c r="CE30" s="54">
        <v>327396</v>
      </c>
      <c r="CF30" s="54">
        <v>111767</v>
      </c>
      <c r="CG30" s="54">
        <v>37385</v>
      </c>
      <c r="CH30" s="54">
        <v>107999</v>
      </c>
      <c r="CI30" s="54">
        <v>5696326</v>
      </c>
      <c r="CJ30" s="54">
        <v>6280873</v>
      </c>
      <c r="CK30" s="54">
        <v>0</v>
      </c>
      <c r="CL30" s="54">
        <v>0</v>
      </c>
      <c r="CM30" s="54">
        <v>0</v>
      </c>
      <c r="CN30" s="54">
        <v>0</v>
      </c>
      <c r="CO30" s="54">
        <v>0</v>
      </c>
      <c r="CP30" s="54">
        <v>0</v>
      </c>
      <c r="CQ30" s="54">
        <v>0</v>
      </c>
      <c r="CR30" s="54">
        <v>0</v>
      </c>
      <c r="CS30" s="54">
        <v>0</v>
      </c>
      <c r="CT30" s="54">
        <v>28635</v>
      </c>
      <c r="CU30" s="54">
        <v>0</v>
      </c>
      <c r="CV30" s="54">
        <v>28635</v>
      </c>
      <c r="CW30" s="54">
        <v>132068</v>
      </c>
      <c r="CX30" s="54">
        <v>108257</v>
      </c>
      <c r="CY30" s="54">
        <v>77597</v>
      </c>
      <c r="CZ30" s="54">
        <v>244558</v>
      </c>
      <c r="DA30" s="54">
        <v>0</v>
      </c>
      <c r="DB30" s="54">
        <v>562480</v>
      </c>
      <c r="DC30" s="54">
        <v>1511950</v>
      </c>
      <c r="DD30" s="54">
        <v>252148</v>
      </c>
      <c r="DE30" s="54">
        <v>170386</v>
      </c>
      <c r="DF30" s="54">
        <v>1714882</v>
      </c>
      <c r="DG30" s="54">
        <v>0</v>
      </c>
      <c r="DH30" s="54">
        <v>3649366</v>
      </c>
      <c r="DI30" s="54">
        <v>356365</v>
      </c>
      <c r="DJ30" s="54">
        <v>26638</v>
      </c>
      <c r="DK30" s="54">
        <v>45112</v>
      </c>
      <c r="DL30" s="54">
        <v>363716</v>
      </c>
      <c r="DM30" s="54">
        <v>607543</v>
      </c>
      <c r="DN30" s="54">
        <v>1399374</v>
      </c>
      <c r="DO30" s="54">
        <v>729868</v>
      </c>
      <c r="DP30" s="54">
        <v>100713</v>
      </c>
      <c r="DQ30" s="54">
        <v>125673</v>
      </c>
      <c r="DR30" s="54">
        <v>172732</v>
      </c>
      <c r="DS30" s="54">
        <v>115580</v>
      </c>
      <c r="DT30" s="54">
        <v>1244566</v>
      </c>
      <c r="DU30" s="54">
        <v>168203</v>
      </c>
      <c r="DV30" s="54">
        <v>5752</v>
      </c>
      <c r="DW30" s="54">
        <v>9582</v>
      </c>
      <c r="DX30" s="54">
        <v>69447</v>
      </c>
      <c r="DY30" s="54">
        <v>340043</v>
      </c>
      <c r="DZ30" s="54">
        <v>593027</v>
      </c>
      <c r="EA30" s="54">
        <v>1061</v>
      </c>
      <c r="EB30" s="54">
        <v>1717</v>
      </c>
      <c r="EC30" s="54">
        <v>1500</v>
      </c>
      <c r="ED30" s="54">
        <v>6206</v>
      </c>
      <c r="EE30" s="54">
        <v>0</v>
      </c>
      <c r="EF30" s="54">
        <v>10484</v>
      </c>
      <c r="EG30" s="54">
        <v>57422</v>
      </c>
      <c r="EH30" s="54">
        <v>384</v>
      </c>
      <c r="EI30" s="54">
        <v>0</v>
      </c>
      <c r="EJ30" s="54">
        <v>84628</v>
      </c>
      <c r="EK30" s="54">
        <v>244338</v>
      </c>
      <c r="EL30" s="54">
        <v>386772</v>
      </c>
      <c r="EM30" s="54">
        <v>0</v>
      </c>
      <c r="EN30" s="54">
        <v>0</v>
      </c>
      <c r="EO30" s="54">
        <v>0</v>
      </c>
      <c r="EP30" s="54">
        <v>0</v>
      </c>
      <c r="EQ30" s="54">
        <v>11735</v>
      </c>
      <c r="ER30" s="54">
        <v>11735</v>
      </c>
      <c r="ES30" s="54">
        <v>0</v>
      </c>
      <c r="ET30" s="54">
        <v>0</v>
      </c>
      <c r="EU30" s="54">
        <v>0</v>
      </c>
      <c r="EV30" s="54">
        <v>0</v>
      </c>
      <c r="EW30" s="54">
        <v>5076260</v>
      </c>
      <c r="EX30" s="54">
        <v>5076260</v>
      </c>
      <c r="EY30" s="54">
        <v>0</v>
      </c>
      <c r="EZ30" s="54">
        <v>0</v>
      </c>
      <c r="FA30" s="54">
        <v>0</v>
      </c>
      <c r="FB30" s="54">
        <v>0</v>
      </c>
      <c r="FC30" s="54">
        <v>5076260</v>
      </c>
      <c r="FD30" s="54">
        <v>5076260</v>
      </c>
      <c r="FE30" s="54">
        <v>1115</v>
      </c>
      <c r="FF30" s="54">
        <v>1195</v>
      </c>
      <c r="FG30" s="54">
        <v>1915</v>
      </c>
      <c r="FH30" s="54">
        <v>6930</v>
      </c>
      <c r="FI30" s="54">
        <v>434807</v>
      </c>
      <c r="FJ30" s="54">
        <v>445962</v>
      </c>
      <c r="FK30" s="54">
        <v>365591</v>
      </c>
      <c r="FL30" s="54">
        <v>63119</v>
      </c>
      <c r="FM30" s="54">
        <v>48396</v>
      </c>
      <c r="FN30" s="54">
        <v>350498</v>
      </c>
      <c r="FO30" s="54">
        <v>826421</v>
      </c>
      <c r="FP30" s="54">
        <v>1654025</v>
      </c>
      <c r="FQ30" s="54">
        <v>8977917</v>
      </c>
      <c r="FR30" s="54">
        <v>2032469</v>
      </c>
      <c r="FS30" s="54">
        <v>1281443</v>
      </c>
      <c r="FT30" s="54">
        <v>9670760</v>
      </c>
      <c r="FU30" s="54">
        <v>14382363</v>
      </c>
      <c r="FV30" s="54">
        <v>36344952</v>
      </c>
      <c r="FW30" s="54">
        <v>0</v>
      </c>
      <c r="FX30" s="54">
        <v>0</v>
      </c>
      <c r="FY30" s="54">
        <v>0</v>
      </c>
      <c r="FZ30" s="54">
        <v>0</v>
      </c>
      <c r="GA30" s="54">
        <v>0</v>
      </c>
      <c r="GB30" s="54">
        <v>0</v>
      </c>
      <c r="GC30" s="54">
        <v>8977917</v>
      </c>
      <c r="GD30" s="54">
        <v>2032469</v>
      </c>
      <c r="GE30" s="54">
        <v>1281443</v>
      </c>
      <c r="GF30" s="54">
        <v>9670760</v>
      </c>
      <c r="GG30" s="54">
        <v>14382363</v>
      </c>
      <c r="GH30" s="54">
        <v>36344952</v>
      </c>
      <c r="GI30" s="14"/>
      <c r="GJ30" s="5">
        <f>SUM(AZ30:AZ30)</f>
        <v>4839840</v>
      </c>
      <c r="GK30" s="26" t="e">
        <f>#REF!-GJ30</f>
        <v>#REF!</v>
      </c>
      <c r="GL30" s="5" t="e">
        <f>SUM(#REF!)</f>
        <v>#REF!</v>
      </c>
      <c r="GM30" s="26" t="e">
        <f>#REF!-GL30</f>
        <v>#REF!</v>
      </c>
      <c r="GN30" s="5">
        <f>SUM(BA30:BA30)</f>
        <v>850000</v>
      </c>
      <c r="GO30" s="26" t="e">
        <f>#REF!-GN30</f>
        <v>#REF!</v>
      </c>
      <c r="GP30" s="5">
        <f>SUM(BB30:BB30)</f>
        <v>412018</v>
      </c>
      <c r="GQ30" s="26" t="e">
        <f>#REF!-GP30</f>
        <v>#REF!</v>
      </c>
      <c r="GR30" s="5" t="e">
        <f>SUM(#REF!)</f>
        <v>#REF!</v>
      </c>
      <c r="GS30" s="26" t="e">
        <f>#REF!-GR30</f>
        <v>#REF!</v>
      </c>
      <c r="GT30" s="5" t="e">
        <f>SUM(#REF!)</f>
        <v>#REF!</v>
      </c>
      <c r="GU30" s="26" t="e">
        <f>#REF!-GT30</f>
        <v>#REF!</v>
      </c>
      <c r="GV30" s="5" t="e">
        <f>SUM(#REF!)</f>
        <v>#REF!</v>
      </c>
      <c r="GW30" s="26" t="e">
        <f>#REF!-GV30</f>
        <v>#REF!</v>
      </c>
      <c r="GX30" s="5" t="e">
        <f>SUM(#REF!)</f>
        <v>#REF!</v>
      </c>
      <c r="GY30" s="26" t="e">
        <f>#REF!-GX30</f>
        <v>#REF!</v>
      </c>
      <c r="GZ30" s="5" t="e">
        <f>SUM(#REF!)</f>
        <v>#REF!</v>
      </c>
      <c r="HA30" s="26" t="e">
        <f>#REF!-GZ30</f>
        <v>#REF!</v>
      </c>
      <c r="HB30" s="5" t="e">
        <f>SUM(#REF!)</f>
        <v>#REF!</v>
      </c>
      <c r="HC30" s="26" t="e">
        <f>#REF!-HB30</f>
        <v>#REF!</v>
      </c>
      <c r="HD30" s="5">
        <f t="shared" si="0"/>
        <v>0</v>
      </c>
      <c r="HE30" s="26" t="e">
        <f>#REF!-HD30</f>
        <v>#REF!</v>
      </c>
      <c r="HF30" s="5">
        <f t="shared" si="1"/>
        <v>171395</v>
      </c>
      <c r="HG30" s="26" t="e">
        <f>#REF!-HF30</f>
        <v>#REF!</v>
      </c>
      <c r="HH30" s="5">
        <f t="shared" si="2"/>
        <v>35373</v>
      </c>
      <c r="HI30" s="26" t="e">
        <f>#REF!-HH30</f>
        <v>#REF!</v>
      </c>
      <c r="HJ30" s="5" t="e">
        <f>SUM(#REF!)</f>
        <v>#REF!</v>
      </c>
      <c r="HK30" s="26" t="e">
        <f>#REF!-HJ30</f>
        <v>#REF!</v>
      </c>
      <c r="HL30" s="5" t="e">
        <f>SUM(#REF!)</f>
        <v>#REF!</v>
      </c>
      <c r="HM30" s="26" t="e">
        <f>#REF!-HL30</f>
        <v>#REF!</v>
      </c>
      <c r="HN30" s="5">
        <f t="shared" si="3"/>
        <v>7801861</v>
      </c>
      <c r="HO30" s="26" t="e">
        <f>#REF!-HN30</f>
        <v>#REF!</v>
      </c>
      <c r="HP30" s="5">
        <f t="shared" si="51"/>
        <v>6911764</v>
      </c>
      <c r="HQ30" s="26">
        <f t="shared" si="52"/>
        <v>0</v>
      </c>
      <c r="HR30" s="5">
        <f t="shared" si="53"/>
        <v>6911764</v>
      </c>
      <c r="HS30" s="26">
        <f t="shared" si="54"/>
        <v>0</v>
      </c>
      <c r="HT30" s="5">
        <f t="shared" si="55"/>
        <v>6495077</v>
      </c>
      <c r="HU30" s="26">
        <f t="shared" si="56"/>
        <v>0</v>
      </c>
      <c r="HV30" s="5">
        <f t="shared" si="57"/>
        <v>0</v>
      </c>
      <c r="HW30" s="26">
        <f t="shared" si="58"/>
        <v>0</v>
      </c>
      <c r="HX30" s="5">
        <f t="shared" si="59"/>
        <v>6280873</v>
      </c>
      <c r="HY30" s="26">
        <f t="shared" si="60"/>
        <v>0</v>
      </c>
      <c r="HZ30" s="5">
        <f t="shared" si="61"/>
        <v>0</v>
      </c>
      <c r="IA30" s="26">
        <f t="shared" si="62"/>
        <v>0</v>
      </c>
      <c r="IB30" s="5">
        <f t="shared" si="63"/>
        <v>28635</v>
      </c>
      <c r="IC30" s="26">
        <f t="shared" si="64"/>
        <v>0</v>
      </c>
      <c r="ID30" s="5">
        <f t="shared" si="65"/>
        <v>562480</v>
      </c>
      <c r="IE30" s="26">
        <f t="shared" si="66"/>
        <v>0</v>
      </c>
      <c r="IF30" s="5">
        <f t="shared" si="67"/>
        <v>3649366</v>
      </c>
      <c r="IG30" s="26">
        <f t="shared" si="68"/>
        <v>0</v>
      </c>
      <c r="IH30" s="5">
        <f t="shared" si="69"/>
        <v>1399374</v>
      </c>
      <c r="II30" s="26">
        <f t="shared" si="70"/>
        <v>0</v>
      </c>
      <c r="IJ30" s="5">
        <f t="shared" si="71"/>
        <v>1244566</v>
      </c>
      <c r="IK30" s="26">
        <f t="shared" si="72"/>
        <v>0</v>
      </c>
      <c r="IL30" s="5">
        <f t="shared" si="73"/>
        <v>593027</v>
      </c>
      <c r="IM30" s="26">
        <f t="shared" si="74"/>
        <v>0</v>
      </c>
      <c r="IN30" s="5">
        <f t="shared" si="75"/>
        <v>10484</v>
      </c>
      <c r="IO30" s="26">
        <f t="shared" si="76"/>
        <v>0</v>
      </c>
      <c r="IP30" s="5">
        <f t="shared" si="77"/>
        <v>386772</v>
      </c>
      <c r="IQ30" s="26">
        <f t="shared" si="78"/>
        <v>0</v>
      </c>
      <c r="IR30" s="5">
        <f t="shared" si="79"/>
        <v>11735</v>
      </c>
      <c r="IS30" s="26">
        <f t="shared" si="80"/>
        <v>0</v>
      </c>
      <c r="IT30" s="5">
        <f t="shared" si="81"/>
        <v>5076260</v>
      </c>
      <c r="IU30" s="26">
        <f t="shared" si="82"/>
        <v>0</v>
      </c>
      <c r="IV30" s="5">
        <f t="shared" si="83"/>
        <v>5076260</v>
      </c>
      <c r="IW30" s="26">
        <f t="shared" si="84"/>
        <v>0</v>
      </c>
      <c r="IX30" s="5">
        <f t="shared" si="85"/>
        <v>445962</v>
      </c>
      <c r="IY30" s="26">
        <f t="shared" si="86"/>
        <v>0</v>
      </c>
      <c r="IZ30" s="5">
        <f t="shared" si="87"/>
        <v>1654025</v>
      </c>
      <c r="JA30" s="26">
        <f t="shared" si="88"/>
        <v>0</v>
      </c>
      <c r="JB30" s="5">
        <f t="shared" si="89"/>
        <v>36344952</v>
      </c>
      <c r="JC30" s="26">
        <f t="shared" si="90"/>
        <v>0</v>
      </c>
      <c r="JD30" s="5">
        <f t="shared" si="91"/>
        <v>0</v>
      </c>
      <c r="JE30" s="26">
        <f t="shared" si="92"/>
        <v>0</v>
      </c>
      <c r="JF30" s="5">
        <f t="shared" si="93"/>
        <v>36344952</v>
      </c>
      <c r="JG30" s="26">
        <f t="shared" si="94"/>
        <v>0</v>
      </c>
      <c r="JI30" s="5" t="e">
        <f t="shared" si="48"/>
        <v>#REF!</v>
      </c>
      <c r="JK30" s="4" t="e">
        <f t="shared" si="49"/>
        <v>#REF!</v>
      </c>
    </row>
    <row r="31" spans="1:271">
      <c r="A31" s="147" t="s">
        <v>224</v>
      </c>
      <c r="B31" s="25" t="s">
        <v>317</v>
      </c>
      <c r="C31" s="97">
        <v>225511</v>
      </c>
      <c r="D31" s="97">
        <v>2011</v>
      </c>
      <c r="E31" s="98">
        <v>1</v>
      </c>
      <c r="F31" s="98">
        <v>6</v>
      </c>
      <c r="G31" s="99">
        <v>14644</v>
      </c>
      <c r="H31" s="99">
        <v>14734</v>
      </c>
      <c r="I31" s="100">
        <v>737249233</v>
      </c>
      <c r="J31" s="100"/>
      <c r="K31" s="100">
        <v>1800244</v>
      </c>
      <c r="L31" s="100"/>
      <c r="M31" s="100">
        <v>43425710</v>
      </c>
      <c r="N31" s="100"/>
      <c r="O31" s="100">
        <v>10540000</v>
      </c>
      <c r="P31" s="100"/>
      <c r="Q31" s="100">
        <v>657395000</v>
      </c>
      <c r="R31" s="100"/>
      <c r="S31" s="100">
        <v>578130051</v>
      </c>
      <c r="T31" s="100"/>
      <c r="U31" s="100">
        <v>17904</v>
      </c>
      <c r="V31" s="100"/>
      <c r="W31" s="100">
        <v>26404</v>
      </c>
      <c r="X31" s="100"/>
      <c r="Y31" s="100">
        <v>23726</v>
      </c>
      <c r="Z31" s="100"/>
      <c r="AA31" s="100">
        <v>32226</v>
      </c>
      <c r="AB31" s="100"/>
      <c r="AC31" s="122">
        <v>7</v>
      </c>
      <c r="AD31" s="122">
        <v>9</v>
      </c>
      <c r="AE31" s="122">
        <v>0</v>
      </c>
      <c r="AF31" s="26">
        <v>2757244</v>
      </c>
      <c r="AG31" s="26">
        <v>1785892</v>
      </c>
      <c r="AH31" s="26">
        <v>332879</v>
      </c>
      <c r="AI31" s="26">
        <v>162338</v>
      </c>
      <c r="AJ31" s="26">
        <v>372780.2</v>
      </c>
      <c r="AK31" s="36">
        <v>5</v>
      </c>
      <c r="AL31" s="26">
        <v>372780.2</v>
      </c>
      <c r="AM31" s="36">
        <v>5</v>
      </c>
      <c r="AN31" s="26">
        <v>117443.57</v>
      </c>
      <c r="AO31" s="36">
        <v>7</v>
      </c>
      <c r="AP31" s="26">
        <v>117443.57</v>
      </c>
      <c r="AQ31" s="36">
        <v>7</v>
      </c>
      <c r="AR31" s="26">
        <v>163902.18</v>
      </c>
      <c r="AS31" s="36">
        <v>17</v>
      </c>
      <c r="AT31" s="26">
        <v>146649.32</v>
      </c>
      <c r="AU31" s="36">
        <v>19</v>
      </c>
      <c r="AV31" s="26">
        <v>71569.14</v>
      </c>
      <c r="AW31" s="36">
        <v>14</v>
      </c>
      <c r="AX31" s="26">
        <v>62623</v>
      </c>
      <c r="AY31" s="36">
        <v>16</v>
      </c>
      <c r="AZ31" s="54">
        <v>2766633</v>
      </c>
      <c r="BA31" s="54">
        <v>561856</v>
      </c>
      <c r="BB31" s="54">
        <v>242716</v>
      </c>
      <c r="BC31" s="54">
        <v>392469</v>
      </c>
      <c r="BD31" s="54">
        <v>0</v>
      </c>
      <c r="BE31" s="54">
        <v>0</v>
      </c>
      <c r="BF31" s="54">
        <v>7658818</v>
      </c>
      <c r="BG31" s="54">
        <v>2046097</v>
      </c>
      <c r="BH31" s="54">
        <v>231214</v>
      </c>
      <c r="BI31" s="54">
        <v>333097</v>
      </c>
      <c r="BJ31" s="54">
        <v>1932708</v>
      </c>
      <c r="BK31" s="54">
        <v>0</v>
      </c>
      <c r="BL31" s="54">
        <v>4543116</v>
      </c>
      <c r="BM31" s="54">
        <v>485000</v>
      </c>
      <c r="BN31" s="54">
        <v>260500</v>
      </c>
      <c r="BO31" s="54">
        <v>1500</v>
      </c>
      <c r="BP31" s="54">
        <v>20232</v>
      </c>
      <c r="BQ31" s="54">
        <v>0</v>
      </c>
      <c r="BR31" s="54">
        <v>767232</v>
      </c>
      <c r="BS31" s="54">
        <v>2585286</v>
      </c>
      <c r="BT31" s="54">
        <v>948340</v>
      </c>
      <c r="BU31" s="54">
        <v>525574</v>
      </c>
      <c r="BV31" s="54">
        <v>1991016</v>
      </c>
      <c r="BW31" s="54">
        <v>424095</v>
      </c>
      <c r="BX31" s="54">
        <v>6474311</v>
      </c>
      <c r="BY31" s="54">
        <v>0</v>
      </c>
      <c r="BZ31" s="54">
        <v>0</v>
      </c>
      <c r="CA31" s="54">
        <v>0</v>
      </c>
      <c r="CB31" s="54">
        <v>0</v>
      </c>
      <c r="CC31" s="54">
        <v>0</v>
      </c>
      <c r="CD31" s="54">
        <v>0</v>
      </c>
      <c r="CE31" s="54">
        <v>332607</v>
      </c>
      <c r="CF31" s="54">
        <v>61888</v>
      </c>
      <c r="CG31" s="54">
        <v>101308</v>
      </c>
      <c r="CH31" s="54">
        <v>54563</v>
      </c>
      <c r="CI31" s="54">
        <v>5567630</v>
      </c>
      <c r="CJ31" s="54">
        <v>6117996</v>
      </c>
      <c r="CK31" s="54">
        <v>0</v>
      </c>
      <c r="CL31" s="54">
        <v>0</v>
      </c>
      <c r="CM31" s="54">
        <v>0</v>
      </c>
      <c r="CN31" s="54">
        <v>0</v>
      </c>
      <c r="CO31" s="54">
        <v>0</v>
      </c>
      <c r="CP31" s="54">
        <v>0</v>
      </c>
      <c r="CQ31" s="54">
        <v>17486</v>
      </c>
      <c r="CR31" s="54">
        <v>0</v>
      </c>
      <c r="CS31" s="54">
        <v>5227</v>
      </c>
      <c r="CT31" s="54">
        <v>15090</v>
      </c>
      <c r="CU31" s="54">
        <v>30943</v>
      </c>
      <c r="CV31" s="54">
        <v>68746</v>
      </c>
      <c r="CW31" s="54">
        <v>158605</v>
      </c>
      <c r="CX31" s="54">
        <v>85687</v>
      </c>
      <c r="CY31" s="54">
        <v>40772</v>
      </c>
      <c r="CZ31" s="54">
        <v>210153</v>
      </c>
      <c r="DA31" s="54">
        <v>4017</v>
      </c>
      <c r="DB31" s="54">
        <v>499234</v>
      </c>
      <c r="DC31" s="54">
        <v>594537</v>
      </c>
      <c r="DD31" s="54">
        <v>218348</v>
      </c>
      <c r="DE31" s="54">
        <v>229178</v>
      </c>
      <c r="DF31" s="54">
        <v>1022831</v>
      </c>
      <c r="DG31" s="54">
        <v>8453</v>
      </c>
      <c r="DH31" s="54">
        <v>2073347</v>
      </c>
      <c r="DI31" s="54">
        <v>269930</v>
      </c>
      <c r="DJ31" s="54">
        <v>30590</v>
      </c>
      <c r="DK31" s="54">
        <v>47477</v>
      </c>
      <c r="DL31" s="54">
        <v>432846</v>
      </c>
      <c r="DM31" s="54">
        <v>57598</v>
      </c>
      <c r="DN31" s="54">
        <v>838441</v>
      </c>
      <c r="DO31" s="54">
        <v>449319</v>
      </c>
      <c r="DP31" s="54">
        <v>173921</v>
      </c>
      <c r="DQ31" s="54">
        <v>54544</v>
      </c>
      <c r="DR31" s="54">
        <v>223812</v>
      </c>
      <c r="DS31" s="54">
        <v>686607</v>
      </c>
      <c r="DT31" s="54">
        <v>1588203</v>
      </c>
      <c r="DU31" s="54">
        <v>0</v>
      </c>
      <c r="DV31" s="54">
        <v>63014</v>
      </c>
      <c r="DW31" s="54">
        <v>5616</v>
      </c>
      <c r="DX31" s="54">
        <v>14925</v>
      </c>
      <c r="DY31" s="54">
        <v>533752</v>
      </c>
      <c r="DZ31" s="54">
        <v>617307</v>
      </c>
      <c r="EA31" s="54">
        <v>0</v>
      </c>
      <c r="EB31" s="54">
        <v>0</v>
      </c>
      <c r="EC31" s="54">
        <v>0</v>
      </c>
      <c r="ED31" s="54">
        <v>0</v>
      </c>
      <c r="EE31" s="54">
        <v>0</v>
      </c>
      <c r="EF31" s="54">
        <v>0</v>
      </c>
      <c r="EG31" s="54">
        <v>977</v>
      </c>
      <c r="EH31" s="54">
        <v>0</v>
      </c>
      <c r="EI31" s="54">
        <v>0</v>
      </c>
      <c r="EJ31" s="54">
        <v>0</v>
      </c>
      <c r="EK31" s="54">
        <v>4683863</v>
      </c>
      <c r="EL31" s="54">
        <v>4684840</v>
      </c>
      <c r="EM31" s="54">
        <v>0</v>
      </c>
      <c r="EN31" s="54">
        <v>0</v>
      </c>
      <c r="EO31" s="54">
        <v>0</v>
      </c>
      <c r="EP31" s="54">
        <v>0</v>
      </c>
      <c r="EQ31" s="54">
        <v>0</v>
      </c>
      <c r="ER31" s="54">
        <v>0</v>
      </c>
      <c r="ES31" s="54">
        <v>0</v>
      </c>
      <c r="ET31" s="54">
        <v>0</v>
      </c>
      <c r="EU31" s="54">
        <v>0</v>
      </c>
      <c r="EV31" s="54">
        <v>0</v>
      </c>
      <c r="EW31" s="54">
        <v>0</v>
      </c>
      <c r="EX31" s="54">
        <v>0</v>
      </c>
      <c r="EY31" s="54">
        <v>0</v>
      </c>
      <c r="EZ31" s="54">
        <v>0</v>
      </c>
      <c r="FA31" s="54">
        <v>0</v>
      </c>
      <c r="FB31" s="54">
        <v>6169</v>
      </c>
      <c r="FC31" s="54">
        <v>500184</v>
      </c>
      <c r="FD31" s="54">
        <v>506353</v>
      </c>
      <c r="FE31" s="54">
        <v>1770</v>
      </c>
      <c r="FF31" s="54">
        <v>350</v>
      </c>
      <c r="FG31" s="54">
        <v>825</v>
      </c>
      <c r="FH31" s="54">
        <v>3567</v>
      </c>
      <c r="FI31" s="54">
        <v>305859</v>
      </c>
      <c r="FJ31" s="54">
        <v>312371</v>
      </c>
      <c r="FK31" s="54">
        <v>865297</v>
      </c>
      <c r="FL31" s="54">
        <v>302657</v>
      </c>
      <c r="FM31" s="54">
        <v>144499</v>
      </c>
      <c r="FN31" s="54">
        <v>738150</v>
      </c>
      <c r="FO31" s="54">
        <v>2308717</v>
      </c>
      <c r="FP31" s="54">
        <v>4359320</v>
      </c>
      <c r="FQ31" s="54">
        <v>7806911</v>
      </c>
      <c r="FR31" s="54">
        <v>2376509</v>
      </c>
      <c r="FS31" s="54">
        <v>1489617</v>
      </c>
      <c r="FT31" s="54">
        <v>6666062</v>
      </c>
      <c r="FU31" s="54">
        <v>15111718</v>
      </c>
      <c r="FV31" s="54">
        <v>33450817</v>
      </c>
      <c r="FW31" s="54">
        <v>0</v>
      </c>
      <c r="FX31" s="54">
        <v>0</v>
      </c>
      <c r="FY31" s="54">
        <v>0</v>
      </c>
      <c r="FZ31" s="54">
        <v>0</v>
      </c>
      <c r="GA31" s="54">
        <v>0</v>
      </c>
      <c r="GB31" s="54">
        <v>0</v>
      </c>
      <c r="GC31" s="54">
        <v>7806911</v>
      </c>
      <c r="GD31" s="54">
        <v>2376509</v>
      </c>
      <c r="GE31" s="54">
        <v>1489617</v>
      </c>
      <c r="GF31" s="54">
        <v>6666062</v>
      </c>
      <c r="GG31" s="54">
        <v>15111718</v>
      </c>
      <c r="GH31" s="54">
        <v>33450817</v>
      </c>
      <c r="GJ31" s="5">
        <f>SUM(AZ31:AZ31)</f>
        <v>2766633</v>
      </c>
      <c r="GK31" s="26" t="e">
        <f>#REF!-GJ31</f>
        <v>#REF!</v>
      </c>
      <c r="GL31" s="5" t="e">
        <f>SUM(#REF!)</f>
        <v>#REF!</v>
      </c>
      <c r="GM31" s="26" t="e">
        <f>#REF!-GL31</f>
        <v>#REF!</v>
      </c>
      <c r="GN31" s="5">
        <f>SUM(BA31:BA31)</f>
        <v>561856</v>
      </c>
      <c r="GO31" s="26" t="e">
        <f>#REF!-GN31</f>
        <v>#REF!</v>
      </c>
      <c r="GP31" s="5">
        <f>SUM(BB31:BB31)</f>
        <v>242716</v>
      </c>
      <c r="GQ31" s="26" t="e">
        <f>#REF!-GP31</f>
        <v>#REF!</v>
      </c>
      <c r="GR31" s="5" t="e">
        <f>SUM(#REF!)</f>
        <v>#REF!</v>
      </c>
      <c r="GS31" s="26" t="e">
        <f>#REF!-GR31</f>
        <v>#REF!</v>
      </c>
      <c r="GT31" s="5" t="e">
        <f>SUM(#REF!)</f>
        <v>#REF!</v>
      </c>
      <c r="GU31" s="26" t="e">
        <f>#REF!-GT31</f>
        <v>#REF!</v>
      </c>
      <c r="GV31" s="5" t="e">
        <f>SUM(#REF!)</f>
        <v>#REF!</v>
      </c>
      <c r="GW31" s="26" t="e">
        <f>#REF!-GV31</f>
        <v>#REF!</v>
      </c>
      <c r="GX31" s="5" t="e">
        <f>SUM(#REF!)</f>
        <v>#REF!</v>
      </c>
      <c r="GY31" s="26" t="e">
        <f>#REF!-GX31</f>
        <v>#REF!</v>
      </c>
      <c r="GZ31" s="5" t="e">
        <f>SUM(#REF!)</f>
        <v>#REF!</v>
      </c>
      <c r="HA31" s="26" t="e">
        <f>#REF!-GZ31</f>
        <v>#REF!</v>
      </c>
      <c r="HB31" s="5" t="e">
        <f>SUM(#REF!)</f>
        <v>#REF!</v>
      </c>
      <c r="HC31" s="26" t="e">
        <f>#REF!-HB31</f>
        <v>#REF!</v>
      </c>
      <c r="HD31" s="5">
        <f t="shared" si="0"/>
        <v>392469</v>
      </c>
      <c r="HE31" s="26" t="e">
        <f>#REF!-HD31</f>
        <v>#REF!</v>
      </c>
      <c r="HF31" s="5">
        <f t="shared" si="1"/>
        <v>0</v>
      </c>
      <c r="HG31" s="26" t="e">
        <f>#REF!-HF31</f>
        <v>#REF!</v>
      </c>
      <c r="HH31" s="5">
        <f t="shared" si="2"/>
        <v>0</v>
      </c>
      <c r="HI31" s="26" t="e">
        <f>#REF!-HH31</f>
        <v>#REF!</v>
      </c>
      <c r="HJ31" s="5" t="e">
        <f>SUM(#REF!)</f>
        <v>#REF!</v>
      </c>
      <c r="HK31" s="26" t="e">
        <f>#REF!-HJ31</f>
        <v>#REF!</v>
      </c>
      <c r="HL31" s="5" t="e">
        <f>SUM(#REF!)</f>
        <v>#REF!</v>
      </c>
      <c r="HM31" s="26" t="e">
        <f>#REF!-HL31</f>
        <v>#REF!</v>
      </c>
      <c r="HN31" s="5">
        <f t="shared" si="3"/>
        <v>7658818</v>
      </c>
      <c r="HO31" s="26" t="e">
        <f>#REF!-HN31</f>
        <v>#REF!</v>
      </c>
      <c r="HP31" s="5">
        <f t="shared" si="51"/>
        <v>4543116</v>
      </c>
      <c r="HQ31" s="26">
        <f t="shared" si="52"/>
        <v>0</v>
      </c>
      <c r="HR31" s="5">
        <f t="shared" si="53"/>
        <v>767232</v>
      </c>
      <c r="HS31" s="26">
        <f t="shared" si="54"/>
        <v>0</v>
      </c>
      <c r="HT31" s="5">
        <f t="shared" si="55"/>
        <v>6474311</v>
      </c>
      <c r="HU31" s="26">
        <f t="shared" si="56"/>
        <v>0</v>
      </c>
      <c r="HV31" s="5">
        <f t="shared" si="57"/>
        <v>0</v>
      </c>
      <c r="HW31" s="26">
        <f t="shared" si="58"/>
        <v>0</v>
      </c>
      <c r="HX31" s="5">
        <f t="shared" si="59"/>
        <v>6117996</v>
      </c>
      <c r="HY31" s="26">
        <f t="shared" si="60"/>
        <v>0</v>
      </c>
      <c r="HZ31" s="5">
        <f t="shared" si="61"/>
        <v>0</v>
      </c>
      <c r="IA31" s="26">
        <f t="shared" si="62"/>
        <v>0</v>
      </c>
      <c r="IB31" s="5">
        <f t="shared" si="63"/>
        <v>68746</v>
      </c>
      <c r="IC31" s="26">
        <f t="shared" si="64"/>
        <v>0</v>
      </c>
      <c r="ID31" s="5">
        <f t="shared" si="65"/>
        <v>499234</v>
      </c>
      <c r="IE31" s="26">
        <f t="shared" si="66"/>
        <v>0</v>
      </c>
      <c r="IF31" s="5">
        <f t="shared" si="67"/>
        <v>2073347</v>
      </c>
      <c r="IG31" s="26">
        <f t="shared" si="68"/>
        <v>0</v>
      </c>
      <c r="IH31" s="5">
        <f t="shared" si="69"/>
        <v>838441</v>
      </c>
      <c r="II31" s="26">
        <f t="shared" si="70"/>
        <v>0</v>
      </c>
      <c r="IJ31" s="5">
        <f t="shared" si="71"/>
        <v>1588203</v>
      </c>
      <c r="IK31" s="26">
        <f t="shared" si="72"/>
        <v>0</v>
      </c>
      <c r="IL31" s="5">
        <f t="shared" si="73"/>
        <v>617307</v>
      </c>
      <c r="IM31" s="26">
        <f t="shared" si="74"/>
        <v>0</v>
      </c>
      <c r="IN31" s="5">
        <f t="shared" si="75"/>
        <v>0</v>
      </c>
      <c r="IO31" s="26">
        <f t="shared" si="76"/>
        <v>0</v>
      </c>
      <c r="IP31" s="5">
        <f t="shared" si="77"/>
        <v>4684840</v>
      </c>
      <c r="IQ31" s="26">
        <f t="shared" si="78"/>
        <v>0</v>
      </c>
      <c r="IR31" s="5">
        <f t="shared" si="79"/>
        <v>0</v>
      </c>
      <c r="IS31" s="26">
        <f t="shared" si="80"/>
        <v>0</v>
      </c>
      <c r="IT31" s="5">
        <f t="shared" si="81"/>
        <v>0</v>
      </c>
      <c r="IU31" s="26">
        <f t="shared" si="82"/>
        <v>0</v>
      </c>
      <c r="IV31" s="5">
        <f t="shared" si="83"/>
        <v>506353</v>
      </c>
      <c r="IW31" s="26">
        <f t="shared" si="84"/>
        <v>0</v>
      </c>
      <c r="IX31" s="5">
        <f t="shared" si="85"/>
        <v>312371</v>
      </c>
      <c r="IY31" s="26">
        <f t="shared" si="86"/>
        <v>0</v>
      </c>
      <c r="IZ31" s="5">
        <f t="shared" si="87"/>
        <v>4359320</v>
      </c>
      <c r="JA31" s="26">
        <f t="shared" si="88"/>
        <v>0</v>
      </c>
      <c r="JB31" s="5">
        <f t="shared" si="89"/>
        <v>33450817</v>
      </c>
      <c r="JC31" s="26">
        <f t="shared" si="90"/>
        <v>0</v>
      </c>
      <c r="JD31" s="5">
        <f t="shared" si="91"/>
        <v>0</v>
      </c>
      <c r="JE31" s="26">
        <f t="shared" si="92"/>
        <v>0</v>
      </c>
      <c r="JF31" s="5">
        <f t="shared" si="93"/>
        <v>33450817</v>
      </c>
      <c r="JG31" s="26">
        <f t="shared" si="94"/>
        <v>0</v>
      </c>
      <c r="JI31" s="5" t="e">
        <f t="shared" si="48"/>
        <v>#REF!</v>
      </c>
      <c r="JK31" s="4" t="e">
        <f t="shared" si="49"/>
        <v>#REF!</v>
      </c>
    </row>
    <row r="32" spans="1:271">
      <c r="A32" s="150" t="s">
        <v>225</v>
      </c>
      <c r="B32" s="25" t="s">
        <v>392</v>
      </c>
      <c r="C32" s="97">
        <v>142285</v>
      </c>
      <c r="D32" s="97">
        <v>2011</v>
      </c>
      <c r="E32" s="98">
        <v>1</v>
      </c>
      <c r="F32" s="98">
        <v>11</v>
      </c>
      <c r="G32" s="99"/>
      <c r="H32" s="99"/>
      <c r="I32" s="100"/>
      <c r="J32" s="100"/>
      <c r="K32" s="100"/>
      <c r="L32" s="100"/>
      <c r="M32" s="100"/>
      <c r="N32" s="100"/>
      <c r="O32" s="100"/>
      <c r="P32" s="100"/>
      <c r="Q32" s="100"/>
      <c r="R32" s="100"/>
      <c r="S32" s="100"/>
      <c r="T32" s="100"/>
      <c r="U32" s="100"/>
      <c r="V32" s="100"/>
      <c r="W32" s="100"/>
      <c r="X32" s="100"/>
      <c r="Y32" s="100"/>
      <c r="Z32" s="100"/>
      <c r="AA32" s="100"/>
      <c r="AB32" s="100"/>
      <c r="AC32" s="122">
        <v>5</v>
      </c>
      <c r="AD32" s="122">
        <v>7</v>
      </c>
      <c r="AE32" s="122">
        <v>0</v>
      </c>
      <c r="AF32" s="26">
        <v>2785512</v>
      </c>
      <c r="AG32" s="26">
        <v>2007829</v>
      </c>
      <c r="AH32" s="26">
        <v>245717</v>
      </c>
      <c r="AI32" s="26">
        <v>121354</v>
      </c>
      <c r="AJ32" s="26"/>
      <c r="AK32" s="36"/>
      <c r="AL32" s="26"/>
      <c r="AM32" s="36"/>
      <c r="AN32" s="26"/>
      <c r="AO32" s="36"/>
      <c r="AP32" s="26"/>
      <c r="AQ32" s="36"/>
      <c r="AR32" s="26"/>
      <c r="AS32" s="36"/>
      <c r="AT32" s="26"/>
      <c r="AU32" s="36"/>
      <c r="AV32" s="26"/>
      <c r="AW32" s="36"/>
      <c r="AX32" s="26"/>
      <c r="AY32" s="36"/>
      <c r="AZ32" s="54">
        <v>998843</v>
      </c>
      <c r="BA32" s="54">
        <v>950000</v>
      </c>
      <c r="BB32" s="54">
        <v>819728</v>
      </c>
      <c r="BC32" s="54">
        <v>30551</v>
      </c>
      <c r="BD32" s="54">
        <v>5450</v>
      </c>
      <c r="BE32" s="54">
        <v>63800</v>
      </c>
      <c r="BF32" s="54">
        <v>5273704</v>
      </c>
      <c r="BG32" s="54">
        <v>1966332</v>
      </c>
      <c r="BH32" s="54">
        <v>337837</v>
      </c>
      <c r="BI32" s="54">
        <v>313165</v>
      </c>
      <c r="BJ32" s="54">
        <v>2176006</v>
      </c>
      <c r="BK32" s="54">
        <v>323974</v>
      </c>
      <c r="BL32" s="54">
        <v>5117314</v>
      </c>
      <c r="BM32" s="54">
        <v>250000</v>
      </c>
      <c r="BN32" s="54">
        <v>60153</v>
      </c>
      <c r="BO32" s="54">
        <v>3000</v>
      </c>
      <c r="BP32" s="54">
        <v>752</v>
      </c>
      <c r="BQ32" s="54">
        <v>0</v>
      </c>
      <c r="BR32" s="54">
        <v>313905</v>
      </c>
      <c r="BS32" s="54">
        <v>1226335</v>
      </c>
      <c r="BT32" s="54">
        <v>439444</v>
      </c>
      <c r="BU32" s="54">
        <v>301006</v>
      </c>
      <c r="BV32" s="54">
        <v>835472</v>
      </c>
      <c r="BW32" s="54">
        <v>0</v>
      </c>
      <c r="BX32" s="54">
        <v>2802257</v>
      </c>
      <c r="BY32" s="54">
        <v>190000</v>
      </c>
      <c r="BZ32" s="54">
        <v>93500</v>
      </c>
      <c r="CA32" s="54">
        <v>15000</v>
      </c>
      <c r="CB32" s="54">
        <v>65000</v>
      </c>
      <c r="CC32" s="54">
        <v>0</v>
      </c>
      <c r="CD32" s="54">
        <v>363500</v>
      </c>
      <c r="CE32" s="54">
        <v>77406</v>
      </c>
      <c r="CF32" s="54">
        <v>22735</v>
      </c>
      <c r="CG32" s="54">
        <v>0</v>
      </c>
      <c r="CH32" s="54">
        <v>1376</v>
      </c>
      <c r="CI32" s="54">
        <v>1842860</v>
      </c>
      <c r="CJ32" s="54">
        <v>1944377</v>
      </c>
      <c r="CK32" s="54">
        <v>0</v>
      </c>
      <c r="CL32" s="54">
        <v>0</v>
      </c>
      <c r="CM32" s="54">
        <v>0</v>
      </c>
      <c r="CN32" s="54">
        <v>0</v>
      </c>
      <c r="CO32" s="54">
        <v>17500</v>
      </c>
      <c r="CP32" s="54">
        <v>17500</v>
      </c>
      <c r="CQ32" s="54">
        <v>0</v>
      </c>
      <c r="CR32" s="54">
        <v>0</v>
      </c>
      <c r="CS32" s="54">
        <v>0</v>
      </c>
      <c r="CT32" s="54">
        <v>0</v>
      </c>
      <c r="CU32" s="54">
        <v>0</v>
      </c>
      <c r="CV32" s="54">
        <v>0</v>
      </c>
      <c r="CW32" s="54">
        <v>142575</v>
      </c>
      <c r="CX32" s="54">
        <v>99181</v>
      </c>
      <c r="CY32" s="54">
        <v>60864</v>
      </c>
      <c r="CZ32" s="54">
        <v>64451</v>
      </c>
      <c r="DA32" s="54">
        <v>0</v>
      </c>
      <c r="DB32" s="54">
        <v>367071</v>
      </c>
      <c r="DC32" s="54">
        <v>849953</v>
      </c>
      <c r="DD32" s="54">
        <v>180853</v>
      </c>
      <c r="DE32" s="54">
        <v>179766</v>
      </c>
      <c r="DF32" s="54">
        <v>702442</v>
      </c>
      <c r="DG32" s="54">
        <v>0</v>
      </c>
      <c r="DH32" s="54">
        <v>1913014</v>
      </c>
      <c r="DI32" s="54">
        <v>175901</v>
      </c>
      <c r="DJ32" s="54">
        <v>33347</v>
      </c>
      <c r="DK32" s="54">
        <v>22863</v>
      </c>
      <c r="DL32" s="54">
        <v>146609</v>
      </c>
      <c r="DM32" s="54">
        <v>149943</v>
      </c>
      <c r="DN32" s="54">
        <v>528663</v>
      </c>
      <c r="DO32" s="54">
        <v>265260</v>
      </c>
      <c r="DP32" s="54">
        <v>174730</v>
      </c>
      <c r="DQ32" s="54">
        <v>77826</v>
      </c>
      <c r="DR32" s="54">
        <v>72417</v>
      </c>
      <c r="DS32" s="54">
        <v>1000</v>
      </c>
      <c r="DT32" s="54">
        <v>591233</v>
      </c>
      <c r="DU32" s="54">
        <v>0</v>
      </c>
      <c r="DV32" s="54">
        <v>0</v>
      </c>
      <c r="DW32" s="54">
        <v>0</v>
      </c>
      <c r="DX32" s="54">
        <v>0</v>
      </c>
      <c r="DY32" s="54">
        <v>421523</v>
      </c>
      <c r="DZ32" s="54">
        <v>421523</v>
      </c>
      <c r="EA32" s="54">
        <v>45915</v>
      </c>
      <c r="EB32" s="54">
        <v>8362</v>
      </c>
      <c r="EC32" s="54">
        <v>3127</v>
      </c>
      <c r="ED32" s="54">
        <v>75507</v>
      </c>
      <c r="EE32" s="54">
        <v>0</v>
      </c>
      <c r="EF32" s="54">
        <v>132911</v>
      </c>
      <c r="EG32" s="54">
        <v>1732</v>
      </c>
      <c r="EH32" s="54">
        <v>4836</v>
      </c>
      <c r="EI32" s="54">
        <v>86</v>
      </c>
      <c r="EJ32" s="54">
        <v>9124</v>
      </c>
      <c r="EK32" s="54">
        <v>49092</v>
      </c>
      <c r="EL32" s="54">
        <v>64870</v>
      </c>
      <c r="EM32" s="54">
        <v>0</v>
      </c>
      <c r="EN32" s="54">
        <v>0</v>
      </c>
      <c r="EO32" s="54">
        <v>0</v>
      </c>
      <c r="EP32" s="54">
        <v>0</v>
      </c>
      <c r="EQ32" s="54">
        <v>0</v>
      </c>
      <c r="ER32" s="54">
        <v>0</v>
      </c>
      <c r="ES32" s="54">
        <v>0</v>
      </c>
      <c r="ET32" s="54">
        <v>0</v>
      </c>
      <c r="EU32" s="54">
        <v>0</v>
      </c>
      <c r="EV32" s="54">
        <v>0</v>
      </c>
      <c r="EW32" s="54">
        <v>354418</v>
      </c>
      <c r="EX32" s="54">
        <v>354418</v>
      </c>
      <c r="EY32" s="54">
        <v>0</v>
      </c>
      <c r="EZ32" s="54">
        <v>520</v>
      </c>
      <c r="FA32" s="54">
        <v>0</v>
      </c>
      <c r="FB32" s="54">
        <v>208</v>
      </c>
      <c r="FC32" s="54">
        <v>337887</v>
      </c>
      <c r="FD32" s="54">
        <v>338615</v>
      </c>
      <c r="FE32" s="54">
        <v>0</v>
      </c>
      <c r="FF32" s="54">
        <v>0</v>
      </c>
      <c r="FG32" s="54">
        <v>145</v>
      </c>
      <c r="FH32" s="54">
        <v>2682</v>
      </c>
      <c r="FI32" s="54">
        <v>411431</v>
      </c>
      <c r="FJ32" s="54">
        <v>414258</v>
      </c>
      <c r="FK32" s="54">
        <v>489001</v>
      </c>
      <c r="FL32" s="54">
        <v>159466</v>
      </c>
      <c r="FM32" s="54">
        <v>50803</v>
      </c>
      <c r="FN32" s="54">
        <v>119977</v>
      </c>
      <c r="FO32" s="54">
        <v>809435</v>
      </c>
      <c r="FP32" s="54">
        <v>1628682</v>
      </c>
      <c r="FQ32" s="54">
        <v>5680410</v>
      </c>
      <c r="FR32" s="54">
        <v>1614964</v>
      </c>
      <c r="FS32" s="54">
        <v>1027652</v>
      </c>
      <c r="FT32" s="54">
        <v>4272021</v>
      </c>
      <c r="FU32" s="54">
        <v>4719063</v>
      </c>
      <c r="FV32" s="54">
        <v>17314110</v>
      </c>
      <c r="FW32" s="54">
        <v>0</v>
      </c>
      <c r="FX32" s="54">
        <v>0</v>
      </c>
      <c r="FY32" s="54">
        <v>0</v>
      </c>
      <c r="FZ32" s="54">
        <v>0</v>
      </c>
      <c r="GA32" s="54">
        <v>0</v>
      </c>
      <c r="GB32" s="54">
        <v>0</v>
      </c>
      <c r="GC32" s="54">
        <v>5680410</v>
      </c>
      <c r="GD32" s="54">
        <v>1614964</v>
      </c>
      <c r="GE32" s="54">
        <v>1027652</v>
      </c>
      <c r="GF32" s="54">
        <v>4272021</v>
      </c>
      <c r="GG32" s="54">
        <v>4719063</v>
      </c>
      <c r="GH32" s="54">
        <v>17314110</v>
      </c>
      <c r="GJ32" s="5">
        <f>SUM(AZ32:AZ32)</f>
        <v>998843</v>
      </c>
      <c r="GK32" s="26" t="e">
        <f>#REF!-GJ32</f>
        <v>#REF!</v>
      </c>
      <c r="GL32" s="5" t="e">
        <f>SUM(#REF!)</f>
        <v>#REF!</v>
      </c>
      <c r="GM32" s="26" t="e">
        <f>#REF!-GL32</f>
        <v>#REF!</v>
      </c>
      <c r="GN32" s="5">
        <f>SUM(BA32:BA32)</f>
        <v>950000</v>
      </c>
      <c r="GO32" s="26" t="e">
        <f>#REF!-GN32</f>
        <v>#REF!</v>
      </c>
      <c r="GP32" s="5">
        <f>SUM(BB32:BB32)</f>
        <v>819728</v>
      </c>
      <c r="GQ32" s="26" t="e">
        <f>#REF!-GP32</f>
        <v>#REF!</v>
      </c>
      <c r="GR32" s="5" t="e">
        <f>SUM(#REF!)</f>
        <v>#REF!</v>
      </c>
      <c r="GS32" s="26" t="e">
        <f>#REF!-GR32</f>
        <v>#REF!</v>
      </c>
      <c r="GT32" s="5" t="e">
        <f>SUM(#REF!)</f>
        <v>#REF!</v>
      </c>
      <c r="GU32" s="26" t="e">
        <f>#REF!-GT32</f>
        <v>#REF!</v>
      </c>
      <c r="GV32" s="5" t="e">
        <f>SUM(#REF!)</f>
        <v>#REF!</v>
      </c>
      <c r="GW32" s="26" t="e">
        <f>#REF!-GV32</f>
        <v>#REF!</v>
      </c>
      <c r="GX32" s="5" t="e">
        <f>SUM(#REF!)</f>
        <v>#REF!</v>
      </c>
      <c r="GY32" s="26" t="e">
        <f>#REF!-GX32</f>
        <v>#REF!</v>
      </c>
      <c r="GZ32" s="5" t="e">
        <f>SUM(#REF!)</f>
        <v>#REF!</v>
      </c>
      <c r="HA32" s="26" t="e">
        <f>#REF!-GZ32</f>
        <v>#REF!</v>
      </c>
      <c r="HB32" s="5" t="e">
        <f>SUM(#REF!)</f>
        <v>#REF!</v>
      </c>
      <c r="HC32" s="26" t="e">
        <f>#REF!-HB32</f>
        <v>#REF!</v>
      </c>
      <c r="HD32" s="5">
        <f t="shared" si="0"/>
        <v>30551</v>
      </c>
      <c r="HE32" s="26" t="e">
        <f>#REF!-HD32</f>
        <v>#REF!</v>
      </c>
      <c r="HF32" s="5">
        <f t="shared" si="1"/>
        <v>5450</v>
      </c>
      <c r="HG32" s="26" t="e">
        <f>#REF!-HF32</f>
        <v>#REF!</v>
      </c>
      <c r="HH32" s="5">
        <f t="shared" si="2"/>
        <v>63800</v>
      </c>
      <c r="HI32" s="26" t="e">
        <f>#REF!-HH32</f>
        <v>#REF!</v>
      </c>
      <c r="HJ32" s="5" t="e">
        <f>SUM(#REF!)</f>
        <v>#REF!</v>
      </c>
      <c r="HK32" s="26" t="e">
        <f>#REF!-HJ32</f>
        <v>#REF!</v>
      </c>
      <c r="HL32" s="5" t="e">
        <f>SUM(#REF!)</f>
        <v>#REF!</v>
      </c>
      <c r="HM32" s="26" t="e">
        <f>#REF!-HL32</f>
        <v>#REF!</v>
      </c>
      <c r="HN32" s="5">
        <f t="shared" si="3"/>
        <v>5273704</v>
      </c>
      <c r="HO32" s="26" t="e">
        <f>#REF!-HN32</f>
        <v>#REF!</v>
      </c>
      <c r="HP32" s="5">
        <f t="shared" si="51"/>
        <v>5117314</v>
      </c>
      <c r="HQ32" s="26">
        <f t="shared" si="52"/>
        <v>0</v>
      </c>
      <c r="HR32" s="5">
        <f t="shared" si="53"/>
        <v>313905</v>
      </c>
      <c r="HS32" s="26">
        <f t="shared" si="54"/>
        <v>0</v>
      </c>
      <c r="HT32" s="5">
        <f t="shared" si="55"/>
        <v>2802257</v>
      </c>
      <c r="HU32" s="26">
        <f t="shared" si="56"/>
        <v>0</v>
      </c>
      <c r="HV32" s="5">
        <f t="shared" si="57"/>
        <v>363500</v>
      </c>
      <c r="HW32" s="26">
        <f t="shared" si="58"/>
        <v>0</v>
      </c>
      <c r="HX32" s="5">
        <f t="shared" si="59"/>
        <v>1944377</v>
      </c>
      <c r="HY32" s="26">
        <f t="shared" si="60"/>
        <v>0</v>
      </c>
      <c r="HZ32" s="5">
        <f t="shared" si="61"/>
        <v>17500</v>
      </c>
      <c r="IA32" s="26">
        <f t="shared" si="62"/>
        <v>0</v>
      </c>
      <c r="IB32" s="5">
        <f t="shared" si="63"/>
        <v>0</v>
      </c>
      <c r="IC32" s="26">
        <f t="shared" si="64"/>
        <v>0</v>
      </c>
      <c r="ID32" s="5">
        <f t="shared" si="65"/>
        <v>367071</v>
      </c>
      <c r="IE32" s="26">
        <f t="shared" si="66"/>
        <v>0</v>
      </c>
      <c r="IF32" s="5">
        <f t="shared" si="67"/>
        <v>1913014</v>
      </c>
      <c r="IG32" s="26">
        <f t="shared" si="68"/>
        <v>0</v>
      </c>
      <c r="IH32" s="5">
        <f t="shared" si="69"/>
        <v>528663</v>
      </c>
      <c r="II32" s="26">
        <f t="shared" si="70"/>
        <v>0</v>
      </c>
      <c r="IJ32" s="5">
        <f t="shared" si="71"/>
        <v>591233</v>
      </c>
      <c r="IK32" s="26">
        <f t="shared" si="72"/>
        <v>0</v>
      </c>
      <c r="IL32" s="5">
        <f t="shared" si="73"/>
        <v>421523</v>
      </c>
      <c r="IM32" s="26">
        <f t="shared" si="74"/>
        <v>0</v>
      </c>
      <c r="IN32" s="5">
        <f t="shared" si="75"/>
        <v>132911</v>
      </c>
      <c r="IO32" s="26">
        <f t="shared" si="76"/>
        <v>0</v>
      </c>
      <c r="IP32" s="5">
        <f t="shared" si="77"/>
        <v>64870</v>
      </c>
      <c r="IQ32" s="26">
        <f t="shared" si="78"/>
        <v>0</v>
      </c>
      <c r="IR32" s="5">
        <f t="shared" si="79"/>
        <v>0</v>
      </c>
      <c r="IS32" s="26">
        <f t="shared" si="80"/>
        <v>0</v>
      </c>
      <c r="IT32" s="5">
        <f t="shared" si="81"/>
        <v>354418</v>
      </c>
      <c r="IU32" s="26">
        <f t="shared" si="82"/>
        <v>0</v>
      </c>
      <c r="IV32" s="5">
        <f t="shared" si="83"/>
        <v>338615</v>
      </c>
      <c r="IW32" s="26">
        <f t="shared" si="84"/>
        <v>0</v>
      </c>
      <c r="IX32" s="5">
        <f t="shared" si="85"/>
        <v>414258</v>
      </c>
      <c r="IY32" s="26">
        <f t="shared" si="86"/>
        <v>0</v>
      </c>
      <c r="IZ32" s="5">
        <f t="shared" si="87"/>
        <v>1628682</v>
      </c>
      <c r="JA32" s="26">
        <f t="shared" si="88"/>
        <v>0</v>
      </c>
      <c r="JB32" s="5">
        <f t="shared" si="89"/>
        <v>17314110</v>
      </c>
      <c r="JC32" s="26">
        <f t="shared" si="90"/>
        <v>0</v>
      </c>
      <c r="JD32" s="5">
        <f t="shared" si="91"/>
        <v>0</v>
      </c>
      <c r="JE32" s="26">
        <f t="shared" si="92"/>
        <v>0</v>
      </c>
      <c r="JF32" s="5">
        <f t="shared" si="93"/>
        <v>17314110</v>
      </c>
      <c r="JG32" s="26">
        <f t="shared" si="94"/>
        <v>0</v>
      </c>
      <c r="JI32" s="5" t="e">
        <f t="shared" si="48"/>
        <v>#REF!</v>
      </c>
      <c r="JK32" s="4" t="e">
        <f t="shared" si="49"/>
        <v>#REF!</v>
      </c>
    </row>
    <row r="33" spans="1:271">
      <c r="A33" s="149" t="s">
        <v>226</v>
      </c>
      <c r="B33" s="25" t="s">
        <v>369</v>
      </c>
      <c r="C33" s="97">
        <v>145637</v>
      </c>
      <c r="D33" s="97">
        <v>2011</v>
      </c>
      <c r="E33" s="98">
        <v>1</v>
      </c>
      <c r="F33" s="98">
        <v>3</v>
      </c>
      <c r="G33" s="99">
        <v>17266</v>
      </c>
      <c r="H33" s="99">
        <v>14274</v>
      </c>
      <c r="I33" s="100">
        <v>4465371000</v>
      </c>
      <c r="J33" s="100"/>
      <c r="K33" s="100">
        <v>12917387</v>
      </c>
      <c r="L33" s="100"/>
      <c r="M33" s="100">
        <v>71717185</v>
      </c>
      <c r="N33" s="100"/>
      <c r="O33" s="100">
        <v>120959293</v>
      </c>
      <c r="P33" s="100"/>
      <c r="Q33" s="100">
        <v>842923706</v>
      </c>
      <c r="R33" s="100"/>
      <c r="S33" s="100">
        <v>3291523000</v>
      </c>
      <c r="T33" s="100"/>
      <c r="U33" s="100">
        <v>24722</v>
      </c>
      <c r="V33" s="100"/>
      <c r="W33" s="100">
        <v>38752</v>
      </c>
      <c r="X33" s="100"/>
      <c r="Y33" s="100">
        <v>27082</v>
      </c>
      <c r="Z33" s="100"/>
      <c r="AA33" s="100">
        <v>41224</v>
      </c>
      <c r="AB33" s="100"/>
      <c r="AC33" s="121">
        <v>10</v>
      </c>
      <c r="AD33" s="121">
        <v>11</v>
      </c>
      <c r="AE33" s="121">
        <v>0</v>
      </c>
      <c r="AF33" s="26">
        <v>5533404</v>
      </c>
      <c r="AG33" s="26">
        <v>4314167</v>
      </c>
      <c r="AH33" s="26">
        <v>977658</v>
      </c>
      <c r="AI33" s="26">
        <v>366585</v>
      </c>
      <c r="AJ33" s="26">
        <f>4407237/AK33</f>
        <v>550904.625</v>
      </c>
      <c r="AK33" s="36">
        <v>8</v>
      </c>
      <c r="AL33" s="26">
        <f>4407237/AM33</f>
        <v>550904.625</v>
      </c>
      <c r="AM33" s="36">
        <v>8</v>
      </c>
      <c r="AN33" s="26">
        <f>1206392/AO33</f>
        <v>134043.55555555556</v>
      </c>
      <c r="AO33" s="36">
        <v>9</v>
      </c>
      <c r="AP33" s="26">
        <f>1206392/AQ33</f>
        <v>134043.55555555556</v>
      </c>
      <c r="AQ33" s="36">
        <v>9</v>
      </c>
      <c r="AR33" s="26">
        <f>3558887/AS33</f>
        <v>177944.35</v>
      </c>
      <c r="AS33" s="36">
        <v>20</v>
      </c>
      <c r="AT33" s="26">
        <f>3558887/AU33</f>
        <v>177944.35</v>
      </c>
      <c r="AU33" s="36">
        <v>20</v>
      </c>
      <c r="AV33" s="26">
        <f>1086852/AW33</f>
        <v>63932.470588235294</v>
      </c>
      <c r="AW33" s="36">
        <v>17</v>
      </c>
      <c r="AX33" s="26">
        <f>1086852/AY33</f>
        <v>63932.470588235294</v>
      </c>
      <c r="AY33" s="36">
        <v>17</v>
      </c>
      <c r="AZ33" s="54">
        <v>9426634</v>
      </c>
      <c r="BA33" s="54">
        <v>1350000</v>
      </c>
      <c r="BB33" s="54">
        <v>3054918</v>
      </c>
      <c r="BC33" s="54">
        <v>1196064</v>
      </c>
      <c r="BD33" s="54">
        <v>1271345</v>
      </c>
      <c r="BE33" s="54">
        <v>59040</v>
      </c>
      <c r="BF33" s="54">
        <v>28353822</v>
      </c>
      <c r="BG33" s="54">
        <v>3283452</v>
      </c>
      <c r="BH33" s="54">
        <v>424129</v>
      </c>
      <c r="BI33" s="54">
        <v>483566</v>
      </c>
      <c r="BJ33" s="54">
        <v>5656424</v>
      </c>
      <c r="BK33" s="54">
        <v>0</v>
      </c>
      <c r="BL33" s="54">
        <v>9847571</v>
      </c>
      <c r="BM33" s="54">
        <v>850000</v>
      </c>
      <c r="BN33" s="54">
        <v>536936</v>
      </c>
      <c r="BO33" s="54">
        <v>2000</v>
      </c>
      <c r="BP33" s="54">
        <v>10653</v>
      </c>
      <c r="BQ33" s="54">
        <v>0</v>
      </c>
      <c r="BR33" s="54">
        <v>1399589</v>
      </c>
      <c r="BS33" s="54">
        <v>4221604</v>
      </c>
      <c r="BT33" s="54">
        <v>2561471</v>
      </c>
      <c r="BU33" s="54">
        <v>653602</v>
      </c>
      <c r="BV33" s="54">
        <v>2822691</v>
      </c>
      <c r="BW33" s="54">
        <v>0</v>
      </c>
      <c r="BX33" s="54">
        <v>10259368</v>
      </c>
      <c r="BY33" s="54">
        <v>0</v>
      </c>
      <c r="BZ33" s="54">
        <v>0</v>
      </c>
      <c r="CA33" s="54">
        <v>0</v>
      </c>
      <c r="CB33" s="54">
        <v>0</v>
      </c>
      <c r="CC33" s="54">
        <v>0</v>
      </c>
      <c r="CD33" s="54">
        <v>0</v>
      </c>
      <c r="CE33" s="54">
        <v>1101069</v>
      </c>
      <c r="CF33" s="54">
        <v>598522</v>
      </c>
      <c r="CG33" s="54">
        <v>150529</v>
      </c>
      <c r="CH33" s="54">
        <v>49726</v>
      </c>
      <c r="CI33" s="54">
        <v>9933374</v>
      </c>
      <c r="CJ33" s="54">
        <v>11833220</v>
      </c>
      <c r="CK33" s="54">
        <v>0</v>
      </c>
      <c r="CL33" s="54">
        <v>0</v>
      </c>
      <c r="CM33" s="54">
        <v>0</v>
      </c>
      <c r="CN33" s="54">
        <v>0</v>
      </c>
      <c r="CO33" s="54">
        <v>0</v>
      </c>
      <c r="CP33" s="54">
        <v>0</v>
      </c>
      <c r="CQ33" s="54">
        <v>0</v>
      </c>
      <c r="CR33" s="54">
        <v>0</v>
      </c>
      <c r="CS33" s="54">
        <v>23305</v>
      </c>
      <c r="CT33" s="54">
        <v>10099</v>
      </c>
      <c r="CU33" s="54">
        <v>121238</v>
      </c>
      <c r="CV33" s="54">
        <v>154642</v>
      </c>
      <c r="CW33" s="54">
        <v>545363</v>
      </c>
      <c r="CX33" s="54">
        <v>278566</v>
      </c>
      <c r="CY33" s="54">
        <v>135733</v>
      </c>
      <c r="CZ33" s="54">
        <v>384581</v>
      </c>
      <c r="DA33" s="54">
        <v>0</v>
      </c>
      <c r="DB33" s="54">
        <v>1344243</v>
      </c>
      <c r="DC33" s="54">
        <v>1916532</v>
      </c>
      <c r="DD33" s="54">
        <v>597252</v>
      </c>
      <c r="DE33" s="54">
        <v>483828</v>
      </c>
      <c r="DF33" s="54">
        <v>1629993</v>
      </c>
      <c r="DG33" s="54">
        <v>0</v>
      </c>
      <c r="DH33" s="54">
        <v>4627605</v>
      </c>
      <c r="DI33" s="54">
        <v>597325</v>
      </c>
      <c r="DJ33" s="54">
        <v>162818</v>
      </c>
      <c r="DK33" s="54">
        <v>140083</v>
      </c>
      <c r="DL33" s="54">
        <v>623869</v>
      </c>
      <c r="DM33" s="54">
        <v>0</v>
      </c>
      <c r="DN33" s="54">
        <v>1524095</v>
      </c>
      <c r="DO33" s="54">
        <v>1404988</v>
      </c>
      <c r="DP33" s="54">
        <v>722572</v>
      </c>
      <c r="DQ33" s="54">
        <v>290064</v>
      </c>
      <c r="DR33" s="54">
        <v>430495</v>
      </c>
      <c r="DS33" s="54">
        <v>0</v>
      </c>
      <c r="DT33" s="54">
        <v>2848119</v>
      </c>
      <c r="DU33" s="54">
        <v>0</v>
      </c>
      <c r="DV33" s="54">
        <v>0</v>
      </c>
      <c r="DW33" s="54">
        <v>0</v>
      </c>
      <c r="DX33" s="54">
        <v>0</v>
      </c>
      <c r="DY33" s="54">
        <v>2819969</v>
      </c>
      <c r="DZ33" s="54">
        <v>2819969</v>
      </c>
      <c r="EA33" s="54">
        <v>45215</v>
      </c>
      <c r="EB33" s="54">
        <v>258048</v>
      </c>
      <c r="EC33" s="54">
        <v>65249</v>
      </c>
      <c r="ED33" s="54">
        <v>598012</v>
      </c>
      <c r="EE33" s="54">
        <v>0</v>
      </c>
      <c r="EF33" s="54">
        <v>966524</v>
      </c>
      <c r="EG33" s="54">
        <v>0</v>
      </c>
      <c r="EH33" s="54">
        <v>0</v>
      </c>
      <c r="EI33" s="54">
        <v>0</v>
      </c>
      <c r="EJ33" s="54">
        <v>0</v>
      </c>
      <c r="EK33" s="54">
        <v>20118624</v>
      </c>
      <c r="EL33" s="54">
        <v>20118624</v>
      </c>
      <c r="EM33" s="54">
        <v>0</v>
      </c>
      <c r="EN33" s="54">
        <v>0</v>
      </c>
      <c r="EO33" s="54">
        <v>0</v>
      </c>
      <c r="EP33" s="54">
        <v>0</v>
      </c>
      <c r="EQ33" s="54">
        <v>263412</v>
      </c>
      <c r="ER33" s="54">
        <v>263412</v>
      </c>
      <c r="ES33" s="54">
        <v>0</v>
      </c>
      <c r="ET33" s="54">
        <v>0</v>
      </c>
      <c r="EU33" s="54">
        <v>0</v>
      </c>
      <c r="EV33" s="54">
        <v>0</v>
      </c>
      <c r="EW33" s="54">
        <v>0</v>
      </c>
      <c r="EX33" s="54">
        <v>0</v>
      </c>
      <c r="EY33" s="54">
        <v>34992</v>
      </c>
      <c r="EZ33" s="54">
        <v>1080</v>
      </c>
      <c r="FA33" s="54">
        <v>900</v>
      </c>
      <c r="FB33" s="54">
        <v>19513</v>
      </c>
      <c r="FC33" s="54">
        <v>542974</v>
      </c>
      <c r="FD33" s="54">
        <v>599459</v>
      </c>
      <c r="FE33" s="54">
        <v>1508</v>
      </c>
      <c r="FF33" s="54">
        <v>1045</v>
      </c>
      <c r="FG33" s="54">
        <v>1123</v>
      </c>
      <c r="FH33" s="54">
        <v>8851</v>
      </c>
      <c r="FI33" s="54">
        <v>128171</v>
      </c>
      <c r="FJ33" s="54">
        <v>140698</v>
      </c>
      <c r="FK33" s="54">
        <v>144773</v>
      </c>
      <c r="FL33" s="54">
        <v>80757</v>
      </c>
      <c r="FM33" s="54">
        <v>52597</v>
      </c>
      <c r="FN33" s="54">
        <f>277158+115530-FK33-FL33-FM33</f>
        <v>114561</v>
      </c>
      <c r="FO33" s="54">
        <v>4336992</v>
      </c>
      <c r="FP33" s="54">
        <v>4729680</v>
      </c>
      <c r="FQ33" s="54">
        <v>14146821</v>
      </c>
      <c r="FR33" s="54">
        <v>6223196</v>
      </c>
      <c r="FS33" s="54">
        <v>2482579</v>
      </c>
      <c r="FT33" s="54">
        <v>12359468</v>
      </c>
      <c r="FU33" s="54">
        <v>38264754</v>
      </c>
      <c r="FV33" s="54">
        <v>73476818</v>
      </c>
      <c r="FW33" s="54">
        <v>0</v>
      </c>
      <c r="FX33" s="54">
        <v>0</v>
      </c>
      <c r="FY33" s="54">
        <v>0</v>
      </c>
      <c r="FZ33" s="54">
        <v>0</v>
      </c>
      <c r="GA33" s="54">
        <v>497910</v>
      </c>
      <c r="GB33" s="54">
        <v>497910</v>
      </c>
      <c r="GC33" s="54">
        <v>14146821</v>
      </c>
      <c r="GD33" s="54">
        <v>6223196</v>
      </c>
      <c r="GE33" s="54">
        <v>2482579</v>
      </c>
      <c r="GF33" s="54">
        <v>12359468</v>
      </c>
      <c r="GG33" s="54">
        <v>38762664</v>
      </c>
      <c r="GH33" s="54">
        <v>73974728</v>
      </c>
      <c r="GJ33" s="5">
        <f>SUM(AZ33:AZ33)</f>
        <v>9426634</v>
      </c>
      <c r="GK33" s="26" t="e">
        <f>#REF!-GJ33</f>
        <v>#REF!</v>
      </c>
      <c r="GL33" s="5" t="e">
        <f>SUM(#REF!)</f>
        <v>#REF!</v>
      </c>
      <c r="GM33" s="26" t="e">
        <f>#REF!-GL33</f>
        <v>#REF!</v>
      </c>
      <c r="GN33" s="5">
        <f>SUM(BA33:BA33)</f>
        <v>1350000</v>
      </c>
      <c r="GO33" s="26" t="e">
        <f>#REF!-GN33</f>
        <v>#REF!</v>
      </c>
      <c r="GP33" s="5">
        <f>SUM(BB33:BB33)</f>
        <v>3054918</v>
      </c>
      <c r="GQ33" s="26" t="e">
        <f>#REF!-GP33</f>
        <v>#REF!</v>
      </c>
      <c r="GR33" s="5" t="e">
        <f>SUM(#REF!)</f>
        <v>#REF!</v>
      </c>
      <c r="GS33" s="26" t="e">
        <f>#REF!-GR33</f>
        <v>#REF!</v>
      </c>
      <c r="GT33" s="5" t="e">
        <f>SUM(#REF!)</f>
        <v>#REF!</v>
      </c>
      <c r="GU33" s="26" t="e">
        <f>#REF!-GT33</f>
        <v>#REF!</v>
      </c>
      <c r="GV33" s="5" t="e">
        <f>SUM(#REF!)</f>
        <v>#REF!</v>
      </c>
      <c r="GW33" s="26" t="e">
        <f>#REF!-GV33</f>
        <v>#REF!</v>
      </c>
      <c r="GX33" s="5" t="e">
        <f>SUM(#REF!)</f>
        <v>#REF!</v>
      </c>
      <c r="GY33" s="26" t="e">
        <f>#REF!-GX33</f>
        <v>#REF!</v>
      </c>
      <c r="GZ33" s="5" t="e">
        <f>SUM(#REF!)</f>
        <v>#REF!</v>
      </c>
      <c r="HA33" s="26" t="e">
        <f>#REF!-GZ33</f>
        <v>#REF!</v>
      </c>
      <c r="HB33" s="5" t="e">
        <f>SUM(#REF!)</f>
        <v>#REF!</v>
      </c>
      <c r="HC33" s="26" t="e">
        <f>#REF!-HB33</f>
        <v>#REF!</v>
      </c>
      <c r="HD33" s="5">
        <f t="shared" si="0"/>
        <v>1196064</v>
      </c>
      <c r="HE33" s="26" t="e">
        <f>#REF!-HD33</f>
        <v>#REF!</v>
      </c>
      <c r="HF33" s="5">
        <f t="shared" si="1"/>
        <v>1271345</v>
      </c>
      <c r="HG33" s="26" t="e">
        <f>#REF!-HF33</f>
        <v>#REF!</v>
      </c>
      <c r="HH33" s="5">
        <f t="shared" si="2"/>
        <v>59040</v>
      </c>
      <c r="HI33" s="26" t="e">
        <f>#REF!-HH33</f>
        <v>#REF!</v>
      </c>
      <c r="HJ33" s="5" t="e">
        <f>SUM(#REF!)</f>
        <v>#REF!</v>
      </c>
      <c r="HK33" s="26" t="e">
        <f>#REF!-HJ33</f>
        <v>#REF!</v>
      </c>
      <c r="HL33" s="5" t="e">
        <f>SUM(#REF!)</f>
        <v>#REF!</v>
      </c>
      <c r="HM33" s="26" t="e">
        <f>#REF!-HL33</f>
        <v>#REF!</v>
      </c>
      <c r="HN33" s="5">
        <f t="shared" si="3"/>
        <v>28353822</v>
      </c>
      <c r="HO33" s="26" t="e">
        <f>#REF!-HN33</f>
        <v>#REF!</v>
      </c>
      <c r="HP33" s="5">
        <f t="shared" si="51"/>
        <v>9847571</v>
      </c>
      <c r="HQ33" s="26">
        <f t="shared" si="52"/>
        <v>0</v>
      </c>
      <c r="HR33" s="5">
        <f t="shared" si="53"/>
        <v>1399589</v>
      </c>
      <c r="HS33" s="26">
        <f t="shared" si="54"/>
        <v>0</v>
      </c>
      <c r="HT33" s="5">
        <f t="shared" si="55"/>
        <v>10259368</v>
      </c>
      <c r="HU33" s="26">
        <f t="shared" si="56"/>
        <v>0</v>
      </c>
      <c r="HV33" s="5">
        <f t="shared" si="57"/>
        <v>0</v>
      </c>
      <c r="HW33" s="26">
        <f t="shared" si="58"/>
        <v>0</v>
      </c>
      <c r="HX33" s="5">
        <f t="shared" si="59"/>
        <v>11833220</v>
      </c>
      <c r="HY33" s="26">
        <f t="shared" si="60"/>
        <v>0</v>
      </c>
      <c r="HZ33" s="5">
        <f t="shared" si="61"/>
        <v>0</v>
      </c>
      <c r="IA33" s="26">
        <f t="shared" si="62"/>
        <v>0</v>
      </c>
      <c r="IB33" s="5">
        <f t="shared" si="63"/>
        <v>154642</v>
      </c>
      <c r="IC33" s="26">
        <f t="shared" si="64"/>
        <v>0</v>
      </c>
      <c r="ID33" s="5">
        <f t="shared" si="65"/>
        <v>1344243</v>
      </c>
      <c r="IE33" s="26">
        <f t="shared" si="66"/>
        <v>0</v>
      </c>
      <c r="IF33" s="5">
        <f t="shared" si="67"/>
        <v>4627605</v>
      </c>
      <c r="IG33" s="26">
        <f t="shared" si="68"/>
        <v>0</v>
      </c>
      <c r="IH33" s="5">
        <f t="shared" si="69"/>
        <v>1524095</v>
      </c>
      <c r="II33" s="26">
        <f t="shared" si="70"/>
        <v>0</v>
      </c>
      <c r="IJ33" s="5">
        <f t="shared" si="71"/>
        <v>2848119</v>
      </c>
      <c r="IK33" s="26">
        <f t="shared" si="72"/>
        <v>0</v>
      </c>
      <c r="IL33" s="5">
        <f t="shared" si="73"/>
        <v>2819969</v>
      </c>
      <c r="IM33" s="26">
        <f t="shared" si="74"/>
        <v>0</v>
      </c>
      <c r="IN33" s="5">
        <f t="shared" si="75"/>
        <v>966524</v>
      </c>
      <c r="IO33" s="26">
        <f t="shared" si="76"/>
        <v>0</v>
      </c>
      <c r="IP33" s="5">
        <f t="shared" si="77"/>
        <v>20118624</v>
      </c>
      <c r="IQ33" s="26">
        <f t="shared" si="78"/>
        <v>0</v>
      </c>
      <c r="IR33" s="5">
        <f t="shared" si="79"/>
        <v>263412</v>
      </c>
      <c r="IS33" s="26">
        <f t="shared" si="80"/>
        <v>0</v>
      </c>
      <c r="IT33" s="5">
        <f t="shared" si="81"/>
        <v>0</v>
      </c>
      <c r="IU33" s="26">
        <f t="shared" si="82"/>
        <v>0</v>
      </c>
      <c r="IV33" s="5">
        <f t="shared" si="83"/>
        <v>599459</v>
      </c>
      <c r="IW33" s="26">
        <f t="shared" si="84"/>
        <v>0</v>
      </c>
      <c r="IX33" s="5">
        <f t="shared" si="85"/>
        <v>140698</v>
      </c>
      <c r="IY33" s="26">
        <f t="shared" si="86"/>
        <v>0</v>
      </c>
      <c r="IZ33" s="5">
        <f t="shared" si="87"/>
        <v>4729680</v>
      </c>
      <c r="JA33" s="26">
        <f t="shared" si="88"/>
        <v>0</v>
      </c>
      <c r="JB33" s="5">
        <f t="shared" si="89"/>
        <v>73476818</v>
      </c>
      <c r="JC33" s="26">
        <f t="shared" si="90"/>
        <v>0</v>
      </c>
      <c r="JD33" s="5">
        <f t="shared" si="91"/>
        <v>497910</v>
      </c>
      <c r="JE33" s="26">
        <f t="shared" si="92"/>
        <v>0</v>
      </c>
      <c r="JF33" s="5">
        <f t="shared" si="93"/>
        <v>73974728</v>
      </c>
      <c r="JG33" s="26">
        <f t="shared" si="94"/>
        <v>0</v>
      </c>
      <c r="JI33" s="5" t="e">
        <f t="shared" si="48"/>
        <v>#REF!</v>
      </c>
      <c r="JK33" s="4" t="e">
        <f t="shared" si="49"/>
        <v>#REF!</v>
      </c>
    </row>
    <row r="34" spans="1:271">
      <c r="A34" s="147" t="s">
        <v>227</v>
      </c>
      <c r="B34" s="25" t="s">
        <v>375</v>
      </c>
      <c r="C34" s="97">
        <v>151351</v>
      </c>
      <c r="D34" s="97">
        <v>2011</v>
      </c>
      <c r="E34" s="98">
        <v>1</v>
      </c>
      <c r="F34" s="98">
        <v>3</v>
      </c>
      <c r="G34" s="99">
        <v>15402</v>
      </c>
      <c r="H34" s="99">
        <v>15486</v>
      </c>
      <c r="I34" s="106">
        <v>1348938442</v>
      </c>
      <c r="J34" s="100"/>
      <c r="K34" s="106">
        <v>3325000</v>
      </c>
      <c r="L34" s="100"/>
      <c r="M34" s="106">
        <v>65519000</v>
      </c>
      <c r="N34" s="100"/>
      <c r="O34" s="100">
        <v>38792000</v>
      </c>
      <c r="P34" s="100"/>
      <c r="Q34" s="106">
        <v>398457000</v>
      </c>
      <c r="R34" s="100"/>
      <c r="S34" s="106">
        <v>1094103444</v>
      </c>
      <c r="T34" s="100"/>
      <c r="U34" s="100">
        <v>19161</v>
      </c>
      <c r="V34" s="106"/>
      <c r="W34" s="106">
        <v>37553</v>
      </c>
      <c r="X34" s="106"/>
      <c r="Y34" s="100">
        <v>21290</v>
      </c>
      <c r="Z34" s="106"/>
      <c r="AA34" s="100">
        <v>39950</v>
      </c>
      <c r="AB34" s="100"/>
      <c r="AC34" s="121">
        <v>11</v>
      </c>
      <c r="AD34" s="121">
        <v>13</v>
      </c>
      <c r="AE34" s="121">
        <v>0</v>
      </c>
      <c r="AF34" s="42">
        <v>6061465</v>
      </c>
      <c r="AG34" s="42">
        <v>5109178</v>
      </c>
      <c r="AH34" s="26">
        <v>558442</v>
      </c>
      <c r="AI34" s="26">
        <v>340606</v>
      </c>
      <c r="AJ34" s="42">
        <v>588110.93999999994</v>
      </c>
      <c r="AK34" s="43">
        <v>8.5</v>
      </c>
      <c r="AL34" s="42">
        <v>499894.3</v>
      </c>
      <c r="AM34" s="43">
        <v>10</v>
      </c>
      <c r="AN34" s="42">
        <v>157694.38</v>
      </c>
      <c r="AO34" s="43">
        <v>10.5</v>
      </c>
      <c r="AP34" s="42">
        <v>137982.57999999999</v>
      </c>
      <c r="AQ34" s="43">
        <v>12</v>
      </c>
      <c r="AR34" s="42">
        <v>160444.49</v>
      </c>
      <c r="AS34" s="43">
        <v>24.5</v>
      </c>
      <c r="AT34" s="42">
        <v>135547.93</v>
      </c>
      <c r="AU34" s="43">
        <v>29</v>
      </c>
      <c r="AV34" s="42">
        <v>79679.17</v>
      </c>
      <c r="AW34" s="43">
        <v>20.5</v>
      </c>
      <c r="AX34" s="42">
        <v>65336.92</v>
      </c>
      <c r="AY34" s="43">
        <v>25</v>
      </c>
      <c r="AZ34" s="52">
        <v>4711558</v>
      </c>
      <c r="BA34" s="52">
        <v>2661960</v>
      </c>
      <c r="BB34" s="52">
        <v>1151</v>
      </c>
      <c r="BC34" s="52">
        <v>1074001</v>
      </c>
      <c r="BD34" s="52">
        <v>297704</v>
      </c>
      <c r="BE34" s="52">
        <v>0</v>
      </c>
      <c r="BF34" s="52">
        <v>24468124</v>
      </c>
      <c r="BG34" s="52">
        <v>3228698</v>
      </c>
      <c r="BH34" s="52">
        <v>527272</v>
      </c>
      <c r="BI34" s="52">
        <v>587672</v>
      </c>
      <c r="BJ34" s="52">
        <v>6827001</v>
      </c>
      <c r="BK34" s="52">
        <v>15904</v>
      </c>
      <c r="BL34" s="52">
        <v>11186547</v>
      </c>
      <c r="BM34" s="52">
        <v>3202090</v>
      </c>
      <c r="BN34" s="52">
        <v>1312753</v>
      </c>
      <c r="BO34" s="52">
        <v>10000</v>
      </c>
      <c r="BP34" s="52">
        <v>31657</v>
      </c>
      <c r="BQ34" s="52">
        <v>0</v>
      </c>
      <c r="BR34" s="52">
        <v>4556500</v>
      </c>
      <c r="BS34" s="52">
        <v>3690683</v>
      </c>
      <c r="BT34" s="52">
        <v>3380980</v>
      </c>
      <c r="BU34" s="52">
        <v>861741</v>
      </c>
      <c r="BV34" s="52">
        <v>4285643</v>
      </c>
      <c r="BW34" s="52">
        <v>0</v>
      </c>
      <c r="BX34" s="52">
        <v>12219047</v>
      </c>
      <c r="BY34" s="54">
        <v>78041</v>
      </c>
      <c r="BZ34" s="54">
        <v>52377</v>
      </c>
      <c r="CA34" s="54">
        <v>24478</v>
      </c>
      <c r="CB34" s="54">
        <v>14747</v>
      </c>
      <c r="CC34" s="54">
        <v>0</v>
      </c>
      <c r="CD34" s="54">
        <v>169643</v>
      </c>
      <c r="CE34" s="54">
        <v>1108458</v>
      </c>
      <c r="CF34" s="54">
        <v>655706</v>
      </c>
      <c r="CG34" s="54">
        <v>176095</v>
      </c>
      <c r="CH34" s="54">
        <v>310185</v>
      </c>
      <c r="CI34" s="54">
        <v>11024148</v>
      </c>
      <c r="CJ34" s="54">
        <v>13274592</v>
      </c>
      <c r="CK34" s="52">
        <v>10750</v>
      </c>
      <c r="CL34" s="52">
        <v>0</v>
      </c>
      <c r="CM34" s="52">
        <v>0</v>
      </c>
      <c r="CN34" s="52">
        <v>0</v>
      </c>
      <c r="CO34" s="52">
        <v>71213</v>
      </c>
      <c r="CP34" s="52">
        <v>81963</v>
      </c>
      <c r="CQ34" s="52">
        <v>836637</v>
      </c>
      <c r="CR34" s="52">
        <v>4864</v>
      </c>
      <c r="CS34" s="52">
        <v>15713</v>
      </c>
      <c r="CT34" s="52">
        <v>35424</v>
      </c>
      <c r="CU34" s="52">
        <v>132511</v>
      </c>
      <c r="CV34" s="52">
        <v>1025149</v>
      </c>
      <c r="CW34" s="52">
        <v>270134</v>
      </c>
      <c r="CX34" s="52">
        <v>147520</v>
      </c>
      <c r="CY34" s="52">
        <v>104007</v>
      </c>
      <c r="CZ34" s="52">
        <v>377387</v>
      </c>
      <c r="DA34" s="52">
        <v>0</v>
      </c>
      <c r="DB34" s="52">
        <v>899048</v>
      </c>
      <c r="DC34" s="52">
        <v>625189</v>
      </c>
      <c r="DD34" s="52">
        <v>518886</v>
      </c>
      <c r="DE34" s="52">
        <v>266141</v>
      </c>
      <c r="DF34" s="52">
        <v>1933572</v>
      </c>
      <c r="DG34" s="52">
        <v>416</v>
      </c>
      <c r="DH34" s="52">
        <v>3344204</v>
      </c>
      <c r="DI34" s="52">
        <v>401288</v>
      </c>
      <c r="DJ34" s="52">
        <v>108103</v>
      </c>
      <c r="DK34" s="52">
        <v>46616</v>
      </c>
      <c r="DL34" s="52">
        <v>673125</v>
      </c>
      <c r="DM34" s="52">
        <v>0</v>
      </c>
      <c r="DN34" s="52">
        <v>1229132</v>
      </c>
      <c r="DO34" s="52">
        <v>687117</v>
      </c>
      <c r="DP34" s="52">
        <v>888826</v>
      </c>
      <c r="DQ34" s="52">
        <v>201807</v>
      </c>
      <c r="DR34" s="52">
        <v>202562</v>
      </c>
      <c r="DS34" s="52">
        <v>48132</v>
      </c>
      <c r="DT34" s="52">
        <v>2028444</v>
      </c>
      <c r="DU34" s="52">
        <v>549322</v>
      </c>
      <c r="DV34" s="52">
        <v>138977</v>
      </c>
      <c r="DW34" s="52">
        <v>43003</v>
      </c>
      <c r="DX34" s="52">
        <v>157095</v>
      </c>
      <c r="DY34" s="52">
        <v>776428</v>
      </c>
      <c r="DZ34" s="52">
        <v>1664825</v>
      </c>
      <c r="EA34" s="52">
        <v>0</v>
      </c>
      <c r="EB34" s="52">
        <v>0</v>
      </c>
      <c r="EC34" s="52">
        <v>0</v>
      </c>
      <c r="ED34" s="52">
        <v>0</v>
      </c>
      <c r="EE34" s="52">
        <v>0</v>
      </c>
      <c r="EF34" s="52">
        <v>0</v>
      </c>
      <c r="EG34" s="52">
        <v>675989</v>
      </c>
      <c r="EH34" s="52">
        <v>121125</v>
      </c>
      <c r="EI34" s="52">
        <v>101803</v>
      </c>
      <c r="EJ34" s="52">
        <v>791790</v>
      </c>
      <c r="EK34" s="52">
        <v>5828470</v>
      </c>
      <c r="EL34" s="52">
        <v>7519177</v>
      </c>
      <c r="EM34" s="52">
        <v>0</v>
      </c>
      <c r="EN34" s="52">
        <v>0</v>
      </c>
      <c r="EO34" s="52">
        <v>0</v>
      </c>
      <c r="EP34" s="52">
        <v>0</v>
      </c>
      <c r="EQ34" s="52">
        <v>226530</v>
      </c>
      <c r="ER34" s="52">
        <v>226530</v>
      </c>
      <c r="ES34" s="52">
        <v>0</v>
      </c>
      <c r="ET34" s="52">
        <v>0</v>
      </c>
      <c r="EU34" s="52">
        <v>0</v>
      </c>
      <c r="EV34" s="52">
        <v>0</v>
      </c>
      <c r="EW34" s="52">
        <v>2686769</v>
      </c>
      <c r="EX34" s="52">
        <v>2686769</v>
      </c>
      <c r="EY34" s="52">
        <v>320621</v>
      </c>
      <c r="EZ34" s="52">
        <v>10684</v>
      </c>
      <c r="FA34" s="52">
        <v>36353</v>
      </c>
      <c r="FB34" s="52">
        <v>395745</v>
      </c>
      <c r="FC34" s="52">
        <v>496883</v>
      </c>
      <c r="FD34" s="52">
        <v>1260286</v>
      </c>
      <c r="FE34" s="52">
        <v>2205</v>
      </c>
      <c r="FF34" s="52">
        <v>310</v>
      </c>
      <c r="FG34" s="52">
        <v>875</v>
      </c>
      <c r="FH34" s="52">
        <v>9658</v>
      </c>
      <c r="FI34" s="52">
        <v>85606</v>
      </c>
      <c r="FJ34" s="52">
        <v>98654</v>
      </c>
      <c r="FK34" s="52">
        <v>576955</v>
      </c>
      <c r="FL34" s="52">
        <v>178464</v>
      </c>
      <c r="FM34" s="52">
        <v>123453</v>
      </c>
      <c r="FN34" s="52">
        <v>602290</v>
      </c>
      <c r="FO34" s="52">
        <v>4362839</v>
      </c>
      <c r="FP34" s="52">
        <v>5844001</v>
      </c>
      <c r="FQ34" s="52">
        <v>16264177</v>
      </c>
      <c r="FR34" s="52">
        <v>8046847</v>
      </c>
      <c r="FS34" s="52">
        <v>2599757</v>
      </c>
      <c r="FT34" s="52">
        <v>16647881</v>
      </c>
      <c r="FU34" s="52">
        <v>25755849</v>
      </c>
      <c r="FV34" s="52">
        <v>69314511</v>
      </c>
      <c r="FW34" s="52">
        <v>0</v>
      </c>
      <c r="FX34" s="52">
        <v>0</v>
      </c>
      <c r="FY34" s="52">
        <v>0</v>
      </c>
      <c r="FZ34" s="52">
        <v>0</v>
      </c>
      <c r="GA34" s="52">
        <v>0</v>
      </c>
      <c r="GB34" s="52">
        <v>0</v>
      </c>
      <c r="GC34" s="52">
        <v>16264177</v>
      </c>
      <c r="GD34" s="52">
        <v>8046847</v>
      </c>
      <c r="GE34" s="52">
        <v>2599757</v>
      </c>
      <c r="GF34" s="52">
        <v>16647881</v>
      </c>
      <c r="GG34" s="52">
        <v>25755849</v>
      </c>
      <c r="GH34" s="52">
        <v>69314511</v>
      </c>
      <c r="GI34" s="10"/>
      <c r="GJ34" s="5">
        <f>SUM(AZ34:AZ34)</f>
        <v>4711558</v>
      </c>
      <c r="GK34" s="26" t="e">
        <f>#REF!-GJ34</f>
        <v>#REF!</v>
      </c>
      <c r="GL34" s="5" t="e">
        <f>SUM(#REF!)</f>
        <v>#REF!</v>
      </c>
      <c r="GM34" s="26" t="e">
        <f>#REF!-GL34</f>
        <v>#REF!</v>
      </c>
      <c r="GN34" s="5">
        <f>SUM(BA34:BA34)</f>
        <v>2661960</v>
      </c>
      <c r="GO34" s="26" t="e">
        <f>#REF!-GN34</f>
        <v>#REF!</v>
      </c>
      <c r="GP34" s="5">
        <f>SUM(BB34:BB34)</f>
        <v>1151</v>
      </c>
      <c r="GQ34" s="26" t="e">
        <f>#REF!-GP34</f>
        <v>#REF!</v>
      </c>
      <c r="GR34" s="5" t="e">
        <f>SUM(#REF!)</f>
        <v>#REF!</v>
      </c>
      <c r="GS34" s="26" t="e">
        <f>#REF!-GR34</f>
        <v>#REF!</v>
      </c>
      <c r="GT34" s="5" t="e">
        <f>SUM(#REF!)</f>
        <v>#REF!</v>
      </c>
      <c r="GU34" s="26" t="e">
        <f>#REF!-GT34</f>
        <v>#REF!</v>
      </c>
      <c r="GV34" s="5" t="e">
        <f>SUM(#REF!)</f>
        <v>#REF!</v>
      </c>
      <c r="GW34" s="26" t="e">
        <f>#REF!-GV34</f>
        <v>#REF!</v>
      </c>
      <c r="GX34" s="5" t="e">
        <f>SUM(#REF!)</f>
        <v>#REF!</v>
      </c>
      <c r="GY34" s="26" t="e">
        <f>#REF!-GX34</f>
        <v>#REF!</v>
      </c>
      <c r="GZ34" s="5" t="e">
        <f>SUM(#REF!)</f>
        <v>#REF!</v>
      </c>
      <c r="HA34" s="26" t="e">
        <f>#REF!-GZ34</f>
        <v>#REF!</v>
      </c>
      <c r="HB34" s="5" t="e">
        <f>SUM(#REF!)</f>
        <v>#REF!</v>
      </c>
      <c r="HC34" s="26" t="e">
        <f>#REF!-HB34</f>
        <v>#REF!</v>
      </c>
      <c r="HD34" s="5">
        <f t="shared" si="0"/>
        <v>1074001</v>
      </c>
      <c r="HE34" s="26" t="e">
        <f>#REF!-HD34</f>
        <v>#REF!</v>
      </c>
      <c r="HF34" s="5">
        <f t="shared" si="1"/>
        <v>297704</v>
      </c>
      <c r="HG34" s="26" t="e">
        <f>#REF!-HF34</f>
        <v>#REF!</v>
      </c>
      <c r="HH34" s="5">
        <f t="shared" si="2"/>
        <v>0</v>
      </c>
      <c r="HI34" s="26" t="e">
        <f>#REF!-HH34</f>
        <v>#REF!</v>
      </c>
      <c r="HJ34" s="5" t="e">
        <f>SUM(#REF!)</f>
        <v>#REF!</v>
      </c>
      <c r="HK34" s="26" t="e">
        <f>#REF!-HJ34</f>
        <v>#REF!</v>
      </c>
      <c r="HL34" s="5" t="e">
        <f>SUM(#REF!)</f>
        <v>#REF!</v>
      </c>
      <c r="HM34" s="26" t="e">
        <f>#REF!-HL34</f>
        <v>#REF!</v>
      </c>
      <c r="HN34" s="5">
        <f t="shared" si="3"/>
        <v>24468124</v>
      </c>
      <c r="HO34" s="26" t="e">
        <f>#REF!-HN34</f>
        <v>#REF!</v>
      </c>
      <c r="HP34" s="5">
        <f t="shared" si="51"/>
        <v>11186547</v>
      </c>
      <c r="HQ34" s="26">
        <f t="shared" si="52"/>
        <v>0</v>
      </c>
      <c r="HR34" s="5">
        <f t="shared" si="53"/>
        <v>4556500</v>
      </c>
      <c r="HS34" s="26">
        <f t="shared" si="54"/>
        <v>0</v>
      </c>
      <c r="HT34" s="5">
        <f t="shared" si="55"/>
        <v>12219047</v>
      </c>
      <c r="HU34" s="26">
        <f t="shared" si="56"/>
        <v>0</v>
      </c>
      <c r="HV34" s="5">
        <f t="shared" si="57"/>
        <v>169643</v>
      </c>
      <c r="HW34" s="26">
        <f t="shared" si="58"/>
        <v>0</v>
      </c>
      <c r="HX34" s="5">
        <f t="shared" si="59"/>
        <v>13274592</v>
      </c>
      <c r="HY34" s="26">
        <f t="shared" si="60"/>
        <v>0</v>
      </c>
      <c r="HZ34" s="5">
        <f t="shared" si="61"/>
        <v>81963</v>
      </c>
      <c r="IA34" s="26">
        <f t="shared" si="62"/>
        <v>0</v>
      </c>
      <c r="IB34" s="5">
        <f t="shared" si="63"/>
        <v>1025149</v>
      </c>
      <c r="IC34" s="26">
        <f t="shared" si="64"/>
        <v>0</v>
      </c>
      <c r="ID34" s="5">
        <f t="shared" si="65"/>
        <v>899048</v>
      </c>
      <c r="IE34" s="26">
        <f t="shared" si="66"/>
        <v>0</v>
      </c>
      <c r="IF34" s="5">
        <f t="shared" si="67"/>
        <v>3344204</v>
      </c>
      <c r="IG34" s="26">
        <f t="shared" si="68"/>
        <v>0</v>
      </c>
      <c r="IH34" s="5">
        <f t="shared" si="69"/>
        <v>1229132</v>
      </c>
      <c r="II34" s="26">
        <f t="shared" si="70"/>
        <v>0</v>
      </c>
      <c r="IJ34" s="5">
        <f t="shared" si="71"/>
        <v>2028444</v>
      </c>
      <c r="IK34" s="26">
        <f t="shared" si="72"/>
        <v>0</v>
      </c>
      <c r="IL34" s="5">
        <f t="shared" si="73"/>
        <v>1664825</v>
      </c>
      <c r="IM34" s="26">
        <f t="shared" si="74"/>
        <v>0</v>
      </c>
      <c r="IN34" s="5">
        <f t="shared" si="75"/>
        <v>0</v>
      </c>
      <c r="IO34" s="26">
        <f t="shared" si="76"/>
        <v>0</v>
      </c>
      <c r="IP34" s="5">
        <f t="shared" si="77"/>
        <v>7519177</v>
      </c>
      <c r="IQ34" s="26">
        <f t="shared" si="78"/>
        <v>0</v>
      </c>
      <c r="IR34" s="5">
        <f t="shared" si="79"/>
        <v>226530</v>
      </c>
      <c r="IS34" s="26">
        <f t="shared" si="80"/>
        <v>0</v>
      </c>
      <c r="IT34" s="5">
        <f t="shared" si="81"/>
        <v>2686769</v>
      </c>
      <c r="IU34" s="26">
        <f t="shared" si="82"/>
        <v>0</v>
      </c>
      <c r="IV34" s="5">
        <f t="shared" si="83"/>
        <v>1260286</v>
      </c>
      <c r="IW34" s="26">
        <f t="shared" si="84"/>
        <v>0</v>
      </c>
      <c r="IX34" s="5">
        <f t="shared" si="85"/>
        <v>98654</v>
      </c>
      <c r="IY34" s="26">
        <f t="shared" si="86"/>
        <v>0</v>
      </c>
      <c r="IZ34" s="5">
        <f t="shared" si="87"/>
        <v>5844001</v>
      </c>
      <c r="JA34" s="26">
        <f t="shared" si="88"/>
        <v>0</v>
      </c>
      <c r="JB34" s="5">
        <f t="shared" si="89"/>
        <v>69314511</v>
      </c>
      <c r="JC34" s="26">
        <f t="shared" si="90"/>
        <v>0</v>
      </c>
      <c r="JD34" s="5">
        <f t="shared" si="91"/>
        <v>0</v>
      </c>
      <c r="JE34" s="26">
        <f t="shared" si="92"/>
        <v>0</v>
      </c>
      <c r="JF34" s="5">
        <f t="shared" si="93"/>
        <v>69314511</v>
      </c>
      <c r="JG34" s="26">
        <f t="shared" si="94"/>
        <v>0</v>
      </c>
      <c r="JI34" s="5" t="e">
        <f t="shared" si="48"/>
        <v>#REF!</v>
      </c>
      <c r="JK34" s="4" t="e">
        <f t="shared" si="49"/>
        <v>#REF!</v>
      </c>
    </row>
    <row r="35" spans="1:271">
      <c r="A35" s="147" t="s">
        <v>228</v>
      </c>
      <c r="B35" s="25" t="s">
        <v>372</v>
      </c>
      <c r="C35" s="101">
        <v>187985</v>
      </c>
      <c r="D35" s="97">
        <v>2011</v>
      </c>
      <c r="E35" s="98">
        <v>1</v>
      </c>
      <c r="F35" s="98">
        <v>3</v>
      </c>
      <c r="G35" s="99">
        <v>9218</v>
      </c>
      <c r="H35" s="99">
        <v>9870</v>
      </c>
      <c r="I35" s="100">
        <v>2262301076</v>
      </c>
      <c r="J35" s="100"/>
      <c r="K35" s="100">
        <v>9591921</v>
      </c>
      <c r="L35" s="100"/>
      <c r="M35" s="100">
        <v>62001646</v>
      </c>
      <c r="N35" s="100"/>
      <c r="O35" s="100">
        <v>152910000</v>
      </c>
      <c r="P35" s="100"/>
      <c r="Q35" s="100">
        <v>780302246</v>
      </c>
      <c r="R35" s="100"/>
      <c r="S35" s="100">
        <v>943229870</v>
      </c>
      <c r="T35" s="100"/>
      <c r="U35" s="100">
        <v>16148</v>
      </c>
      <c r="V35" s="100"/>
      <c r="W35" s="100">
        <v>32444</v>
      </c>
      <c r="X35" s="100"/>
      <c r="Y35" s="100">
        <v>20353</v>
      </c>
      <c r="Z35" s="100"/>
      <c r="AA35" s="100">
        <v>36649</v>
      </c>
      <c r="AB35" s="100"/>
      <c r="AC35" s="122">
        <v>6</v>
      </c>
      <c r="AD35" s="122">
        <v>7</v>
      </c>
      <c r="AE35" s="122">
        <v>0</v>
      </c>
      <c r="AF35" s="26">
        <v>4597379</v>
      </c>
      <c r="AG35" s="26">
        <v>4314880</v>
      </c>
      <c r="AH35" s="26" t="s">
        <v>394</v>
      </c>
      <c r="AI35" s="26">
        <v>339213</v>
      </c>
      <c r="AJ35" s="26">
        <v>770085.65</v>
      </c>
      <c r="AK35" s="36">
        <v>8.5</v>
      </c>
      <c r="AL35" s="26">
        <v>654572.80000000005</v>
      </c>
      <c r="AM35" s="36">
        <v>10</v>
      </c>
      <c r="AN35" s="26">
        <v>188584.76</v>
      </c>
      <c r="AO35" s="36">
        <v>10.5</v>
      </c>
      <c r="AP35" s="26">
        <v>165011.67000000001</v>
      </c>
      <c r="AQ35" s="36">
        <v>12</v>
      </c>
      <c r="AR35" s="26">
        <v>197495.42</v>
      </c>
      <c r="AS35" s="36">
        <v>24.66</v>
      </c>
      <c r="AT35" s="26">
        <v>162341.23000000001</v>
      </c>
      <c r="AU35" s="36">
        <v>30</v>
      </c>
      <c r="AV35" s="26">
        <v>76267.39</v>
      </c>
      <c r="AW35" s="36">
        <v>21.13</v>
      </c>
      <c r="AX35" s="26">
        <v>61981.919999999998</v>
      </c>
      <c r="AY35" s="36">
        <v>26</v>
      </c>
      <c r="AZ35" s="54">
        <v>20272653</v>
      </c>
      <c r="BA35" s="71">
        <v>200000</v>
      </c>
      <c r="BB35" s="71">
        <v>7322802</v>
      </c>
      <c r="BC35" s="54">
        <v>1225863</v>
      </c>
      <c r="BD35" s="71">
        <v>2346279</v>
      </c>
      <c r="BE35" s="71">
        <v>150442</v>
      </c>
      <c r="BF35" s="71">
        <v>44656833</v>
      </c>
      <c r="BG35" s="71">
        <v>2487628</v>
      </c>
      <c r="BH35" s="54">
        <v>424522</v>
      </c>
      <c r="BI35" s="62">
        <v>327133</v>
      </c>
      <c r="BJ35" s="62">
        <v>5672976</v>
      </c>
      <c r="BK35" s="62">
        <v>450313</v>
      </c>
      <c r="BL35" s="62">
        <v>9362572</v>
      </c>
      <c r="BM35" s="62">
        <v>1751813</v>
      </c>
      <c r="BN35" s="54">
        <v>411000</v>
      </c>
      <c r="BO35" s="71">
        <v>43700</v>
      </c>
      <c r="BP35" s="71">
        <v>1256</v>
      </c>
      <c r="BQ35" s="71">
        <v>0</v>
      </c>
      <c r="BR35" s="71">
        <v>2207769</v>
      </c>
      <c r="BS35" s="71">
        <v>7721588</v>
      </c>
      <c r="BT35" s="54">
        <v>1754132</v>
      </c>
      <c r="BU35" s="71">
        <v>1276719</v>
      </c>
      <c r="BV35" s="71">
        <v>4255196</v>
      </c>
      <c r="BW35" s="71">
        <v>0</v>
      </c>
      <c r="BX35" s="71">
        <v>15007635</v>
      </c>
      <c r="BY35" s="71">
        <v>150000</v>
      </c>
      <c r="BZ35" s="54">
        <v>300000</v>
      </c>
      <c r="CA35" s="62">
        <v>0</v>
      </c>
      <c r="CB35" s="62">
        <v>0</v>
      </c>
      <c r="CC35" s="62">
        <v>0</v>
      </c>
      <c r="CD35" s="62">
        <v>450000</v>
      </c>
      <c r="CE35" s="62">
        <v>1585662</v>
      </c>
      <c r="CF35" s="54">
        <v>298726</v>
      </c>
      <c r="CG35" s="71">
        <v>174243</v>
      </c>
      <c r="CH35" s="71">
        <v>218219</v>
      </c>
      <c r="CI35" s="71">
        <v>11281572</v>
      </c>
      <c r="CJ35" s="71">
        <v>13558422</v>
      </c>
      <c r="CK35" s="72">
        <v>0</v>
      </c>
      <c r="CL35" s="54">
        <v>0</v>
      </c>
      <c r="CM35" s="54">
        <v>0</v>
      </c>
      <c r="CN35" s="54">
        <v>0</v>
      </c>
      <c r="CO35" s="54">
        <v>0</v>
      </c>
      <c r="CP35" s="54">
        <v>0</v>
      </c>
      <c r="CQ35" s="54">
        <v>0</v>
      </c>
      <c r="CR35" s="54">
        <v>901250</v>
      </c>
      <c r="CS35" s="54">
        <v>0</v>
      </c>
      <c r="CT35" s="54">
        <v>0</v>
      </c>
      <c r="CU35" s="54">
        <v>0</v>
      </c>
      <c r="CV35" s="54">
        <v>901250</v>
      </c>
      <c r="CW35" s="54">
        <v>307226</v>
      </c>
      <c r="CX35" s="71">
        <v>147593</v>
      </c>
      <c r="CY35" s="71">
        <v>86514</v>
      </c>
      <c r="CZ35" s="71">
        <v>390656</v>
      </c>
      <c r="DA35" s="72">
        <v>0</v>
      </c>
      <c r="DB35" s="71">
        <v>931989</v>
      </c>
      <c r="DC35" s="71">
        <v>1799053</v>
      </c>
      <c r="DD35" s="54">
        <v>631727</v>
      </c>
      <c r="DE35" s="54">
        <v>594821</v>
      </c>
      <c r="DF35" s="54">
        <v>2037493</v>
      </c>
      <c r="DG35" s="54">
        <v>0</v>
      </c>
      <c r="DH35" s="54">
        <v>5063094</v>
      </c>
      <c r="DI35" s="54">
        <v>429655</v>
      </c>
      <c r="DJ35" s="71">
        <v>113361</v>
      </c>
      <c r="DK35" s="71">
        <v>31560</v>
      </c>
      <c r="DL35" s="71">
        <v>624890</v>
      </c>
      <c r="DM35" s="71">
        <v>0</v>
      </c>
      <c r="DN35" s="71">
        <v>1199466</v>
      </c>
      <c r="DO35" s="71">
        <v>2138085</v>
      </c>
      <c r="DP35" s="71">
        <v>464155</v>
      </c>
      <c r="DQ35" s="73">
        <v>307167</v>
      </c>
      <c r="DR35" s="71">
        <v>431764</v>
      </c>
      <c r="DS35" s="71">
        <v>0</v>
      </c>
      <c r="DT35" s="71">
        <v>3341171</v>
      </c>
      <c r="DU35" s="71">
        <v>100871</v>
      </c>
      <c r="DV35" s="71">
        <v>15907</v>
      </c>
      <c r="DW35" s="71">
        <v>12274</v>
      </c>
      <c r="DX35" s="71">
        <v>42632</v>
      </c>
      <c r="DY35" s="71">
        <v>3032839</v>
      </c>
      <c r="DZ35" s="71">
        <v>3204523</v>
      </c>
      <c r="EA35" s="71">
        <v>152203</v>
      </c>
      <c r="EB35" s="54">
        <v>84303</v>
      </c>
      <c r="EC35" s="54">
        <v>48932</v>
      </c>
      <c r="ED35" s="54">
        <v>519321</v>
      </c>
      <c r="EE35" s="54">
        <v>36917</v>
      </c>
      <c r="EF35" s="54">
        <v>841676</v>
      </c>
      <c r="EG35" s="54">
        <v>472487</v>
      </c>
      <c r="EH35" s="73">
        <v>0</v>
      </c>
      <c r="EI35" s="71">
        <v>0</v>
      </c>
      <c r="EJ35" s="71">
        <v>785162</v>
      </c>
      <c r="EK35" s="71">
        <v>20605828</v>
      </c>
      <c r="EL35" s="71">
        <v>21863477</v>
      </c>
      <c r="EM35" s="71">
        <v>0</v>
      </c>
      <c r="EN35" s="71">
        <v>0</v>
      </c>
      <c r="EO35" s="71">
        <v>0</v>
      </c>
      <c r="EP35" s="71">
        <v>0</v>
      </c>
      <c r="EQ35" s="71">
        <v>631902</v>
      </c>
      <c r="ER35" s="62">
        <v>631902</v>
      </c>
      <c r="ES35" s="71">
        <v>0</v>
      </c>
      <c r="ET35" s="71">
        <v>0</v>
      </c>
      <c r="EU35" s="71">
        <v>0</v>
      </c>
      <c r="EV35" s="71">
        <v>0</v>
      </c>
      <c r="EW35" s="71">
        <v>0</v>
      </c>
      <c r="EX35" s="71">
        <v>0</v>
      </c>
      <c r="EY35" s="71">
        <v>157601</v>
      </c>
      <c r="EZ35" s="62">
        <v>28383</v>
      </c>
      <c r="FA35" s="62">
        <v>49520</v>
      </c>
      <c r="FB35" s="62">
        <v>766854</v>
      </c>
      <c r="FC35" s="62">
        <v>235564</v>
      </c>
      <c r="FD35" s="62">
        <v>1237922</v>
      </c>
      <c r="FE35" s="62">
        <v>1720</v>
      </c>
      <c r="FF35" s="71">
        <v>3385</v>
      </c>
      <c r="FG35" s="71">
        <v>724</v>
      </c>
      <c r="FH35" s="71">
        <v>21034</v>
      </c>
      <c r="FI35" s="71">
        <v>123555</v>
      </c>
      <c r="FJ35" s="71">
        <v>150418</v>
      </c>
      <c r="FK35" s="72">
        <v>1405213</v>
      </c>
      <c r="FL35" s="71">
        <v>337313</v>
      </c>
      <c r="FM35" s="71">
        <v>161961</v>
      </c>
      <c r="FN35" s="71">
        <v>748962</v>
      </c>
      <c r="FO35" s="71">
        <v>5450751</v>
      </c>
      <c r="FP35" s="71">
        <v>8104200</v>
      </c>
      <c r="FQ35" s="72">
        <v>20660805</v>
      </c>
      <c r="FR35" s="71">
        <v>5915757</v>
      </c>
      <c r="FS35" s="71">
        <v>3115268</v>
      </c>
      <c r="FT35" s="71">
        <v>16516415</v>
      </c>
      <c r="FU35" s="71">
        <v>41849241</v>
      </c>
      <c r="FV35" s="71">
        <v>88057486</v>
      </c>
      <c r="FW35" s="71">
        <v>0</v>
      </c>
      <c r="FX35" s="54">
        <v>0</v>
      </c>
      <c r="FY35" s="54">
        <v>0</v>
      </c>
      <c r="FZ35" s="54">
        <v>0</v>
      </c>
      <c r="GA35" s="54">
        <v>0</v>
      </c>
      <c r="GB35" s="54">
        <v>0</v>
      </c>
      <c r="GC35" s="72">
        <v>20660805</v>
      </c>
      <c r="GD35" s="71">
        <v>5915757</v>
      </c>
      <c r="GE35" s="71">
        <v>3115268</v>
      </c>
      <c r="GF35" s="71">
        <v>16516415</v>
      </c>
      <c r="GG35" s="71">
        <v>41849241</v>
      </c>
      <c r="GH35" s="71">
        <v>88057486</v>
      </c>
      <c r="GJ35" s="5">
        <f>SUM(AZ35:AZ35)</f>
        <v>20272653</v>
      </c>
      <c r="GK35" s="26" t="e">
        <f>#REF!-GJ35</f>
        <v>#REF!</v>
      </c>
      <c r="GL35" s="5" t="e">
        <f>SUM(#REF!)</f>
        <v>#REF!</v>
      </c>
      <c r="GM35" s="26" t="e">
        <f>#REF!-GL35</f>
        <v>#REF!</v>
      </c>
      <c r="GN35" s="5">
        <f>SUM(BA35:BA35)</f>
        <v>200000</v>
      </c>
      <c r="GO35" s="26" t="e">
        <f>#REF!-GN35</f>
        <v>#REF!</v>
      </c>
      <c r="GP35" s="5">
        <f>SUM(BB35:BB35)</f>
        <v>7322802</v>
      </c>
      <c r="GQ35" s="26" t="e">
        <f>#REF!-GP35</f>
        <v>#REF!</v>
      </c>
      <c r="GR35" s="5" t="e">
        <f>SUM(#REF!)</f>
        <v>#REF!</v>
      </c>
      <c r="GS35" s="26" t="e">
        <f>#REF!-GR35</f>
        <v>#REF!</v>
      </c>
      <c r="GT35" s="5" t="e">
        <f>SUM(#REF!)</f>
        <v>#REF!</v>
      </c>
      <c r="GU35" s="26" t="e">
        <f>#REF!-GT35</f>
        <v>#REF!</v>
      </c>
      <c r="GV35" s="5" t="e">
        <f>SUM(#REF!)</f>
        <v>#REF!</v>
      </c>
      <c r="GW35" s="26" t="e">
        <f>#REF!-GV35</f>
        <v>#REF!</v>
      </c>
      <c r="GX35" s="5" t="e">
        <f>SUM(#REF!)</f>
        <v>#REF!</v>
      </c>
      <c r="GY35" s="26" t="e">
        <f>#REF!-GX35</f>
        <v>#REF!</v>
      </c>
      <c r="GZ35" s="5" t="e">
        <f>SUM(#REF!)</f>
        <v>#REF!</v>
      </c>
      <c r="HA35" s="26" t="e">
        <f>#REF!-GZ35</f>
        <v>#REF!</v>
      </c>
      <c r="HB35" s="5" t="e">
        <f>SUM(#REF!)</f>
        <v>#REF!</v>
      </c>
      <c r="HC35" s="26" t="e">
        <f>#REF!-HB35</f>
        <v>#REF!</v>
      </c>
      <c r="HD35" s="5">
        <f t="shared" ref="HD35:HD66" si="95">SUM(BC35:BC35)</f>
        <v>1225863</v>
      </c>
      <c r="HE35" s="26" t="e">
        <f>#REF!-HD35</f>
        <v>#REF!</v>
      </c>
      <c r="HF35" s="5">
        <f t="shared" ref="HF35:HF66" si="96">SUM(BD35:BD35)</f>
        <v>2346279</v>
      </c>
      <c r="HG35" s="26" t="e">
        <f>#REF!-HF35</f>
        <v>#REF!</v>
      </c>
      <c r="HH35" s="5">
        <f t="shared" ref="HH35:HH66" si="97">SUM(BE35:BE35)</f>
        <v>150442</v>
      </c>
      <c r="HI35" s="26" t="e">
        <f>#REF!-HH35</f>
        <v>#REF!</v>
      </c>
      <c r="HJ35" s="5" t="e">
        <f>SUM(#REF!)</f>
        <v>#REF!</v>
      </c>
      <c r="HK35" s="26" t="e">
        <f>#REF!-HJ35</f>
        <v>#REF!</v>
      </c>
      <c r="HL35" s="5" t="e">
        <f>SUM(#REF!)</f>
        <v>#REF!</v>
      </c>
      <c r="HM35" s="26" t="e">
        <f>#REF!-HL35</f>
        <v>#REF!</v>
      </c>
      <c r="HN35" s="5">
        <f t="shared" ref="HN35:HN66" si="98">SUM(BF35:BF35)</f>
        <v>44656833</v>
      </c>
      <c r="HO35" s="26" t="e">
        <f>#REF!-HN35</f>
        <v>#REF!</v>
      </c>
      <c r="HP35" s="5">
        <f t="shared" si="51"/>
        <v>9362572</v>
      </c>
      <c r="HQ35" s="26">
        <f t="shared" si="52"/>
        <v>0</v>
      </c>
      <c r="HR35" s="5">
        <f t="shared" si="53"/>
        <v>2207769</v>
      </c>
      <c r="HS35" s="26">
        <f t="shared" si="54"/>
        <v>0</v>
      </c>
      <c r="HT35" s="5">
        <f t="shared" si="55"/>
        <v>15007635</v>
      </c>
      <c r="HU35" s="26">
        <f t="shared" si="56"/>
        <v>0</v>
      </c>
      <c r="HV35" s="5">
        <f t="shared" si="57"/>
        <v>450000</v>
      </c>
      <c r="HW35" s="26">
        <f t="shared" si="58"/>
        <v>0</v>
      </c>
      <c r="HX35" s="5">
        <f t="shared" si="59"/>
        <v>13558422</v>
      </c>
      <c r="HY35" s="26">
        <f t="shared" si="60"/>
        <v>0</v>
      </c>
      <c r="HZ35" s="5">
        <f t="shared" si="61"/>
        <v>0</v>
      </c>
      <c r="IA35" s="26">
        <f t="shared" si="62"/>
        <v>0</v>
      </c>
      <c r="IB35" s="5">
        <f t="shared" si="63"/>
        <v>901250</v>
      </c>
      <c r="IC35" s="26">
        <f t="shared" si="64"/>
        <v>0</v>
      </c>
      <c r="ID35" s="5">
        <f t="shared" si="65"/>
        <v>931989</v>
      </c>
      <c r="IE35" s="26">
        <f t="shared" si="66"/>
        <v>0</v>
      </c>
      <c r="IF35" s="5">
        <f t="shared" si="67"/>
        <v>5063094</v>
      </c>
      <c r="IG35" s="26">
        <f t="shared" si="68"/>
        <v>0</v>
      </c>
      <c r="IH35" s="5">
        <f t="shared" si="69"/>
        <v>1199466</v>
      </c>
      <c r="II35" s="26">
        <f t="shared" si="70"/>
        <v>0</v>
      </c>
      <c r="IJ35" s="5">
        <f t="shared" si="71"/>
        <v>3341171</v>
      </c>
      <c r="IK35" s="26">
        <f t="shared" si="72"/>
        <v>0</v>
      </c>
      <c r="IL35" s="5">
        <f t="shared" si="73"/>
        <v>3204523</v>
      </c>
      <c r="IM35" s="26">
        <f t="shared" si="74"/>
        <v>0</v>
      </c>
      <c r="IN35" s="5">
        <f t="shared" si="75"/>
        <v>841676</v>
      </c>
      <c r="IO35" s="26">
        <f t="shared" si="76"/>
        <v>0</v>
      </c>
      <c r="IP35" s="5">
        <f t="shared" si="77"/>
        <v>21863477</v>
      </c>
      <c r="IQ35" s="26">
        <f t="shared" si="78"/>
        <v>0</v>
      </c>
      <c r="IR35" s="5">
        <f t="shared" si="79"/>
        <v>631902</v>
      </c>
      <c r="IS35" s="26">
        <f t="shared" si="80"/>
        <v>0</v>
      </c>
      <c r="IT35" s="5">
        <f t="shared" si="81"/>
        <v>0</v>
      </c>
      <c r="IU35" s="26">
        <f t="shared" si="82"/>
        <v>0</v>
      </c>
      <c r="IV35" s="5">
        <f t="shared" si="83"/>
        <v>1237922</v>
      </c>
      <c r="IW35" s="26">
        <f t="shared" si="84"/>
        <v>0</v>
      </c>
      <c r="IX35" s="5">
        <f t="shared" si="85"/>
        <v>150418</v>
      </c>
      <c r="IY35" s="26">
        <f t="shared" si="86"/>
        <v>0</v>
      </c>
      <c r="IZ35" s="5">
        <f t="shared" si="87"/>
        <v>8104200</v>
      </c>
      <c r="JA35" s="26">
        <f t="shared" si="88"/>
        <v>0</v>
      </c>
      <c r="JB35" s="5">
        <f t="shared" si="89"/>
        <v>88057486</v>
      </c>
      <c r="JC35" s="26">
        <f t="shared" si="90"/>
        <v>0</v>
      </c>
      <c r="JD35" s="5">
        <f t="shared" si="91"/>
        <v>0</v>
      </c>
      <c r="JE35" s="26">
        <f t="shared" si="92"/>
        <v>0</v>
      </c>
      <c r="JF35" s="5">
        <f t="shared" si="93"/>
        <v>88057486</v>
      </c>
      <c r="JG35" s="26">
        <f t="shared" si="94"/>
        <v>0</v>
      </c>
      <c r="JI35" s="5" t="e">
        <f t="shared" si="48"/>
        <v>#REF!</v>
      </c>
      <c r="JK35" s="4" t="e">
        <f t="shared" si="49"/>
        <v>#REF!</v>
      </c>
    </row>
    <row r="36" spans="1:271">
      <c r="A36" s="18" t="s">
        <v>229</v>
      </c>
      <c r="B36" s="25" t="s">
        <v>369</v>
      </c>
      <c r="C36" s="97">
        <v>153603</v>
      </c>
      <c r="D36" s="97">
        <v>2011</v>
      </c>
      <c r="E36" s="98">
        <v>1</v>
      </c>
      <c r="F36" s="98">
        <v>2</v>
      </c>
      <c r="G36" s="99">
        <v>12141</v>
      </c>
      <c r="H36" s="99">
        <v>9533</v>
      </c>
      <c r="I36" s="100">
        <v>938461378</v>
      </c>
      <c r="J36" s="100"/>
      <c r="K36" s="100">
        <v>5122626</v>
      </c>
      <c r="L36" s="100"/>
      <c r="M36" s="100">
        <v>3437738</v>
      </c>
      <c r="N36" s="100"/>
      <c r="O36" s="100">
        <v>453451358</v>
      </c>
      <c r="P36" s="100"/>
      <c r="Q36" s="100">
        <v>442407280</v>
      </c>
      <c r="R36" s="100"/>
      <c r="S36" s="100">
        <v>7171380121</v>
      </c>
      <c r="T36" s="100"/>
      <c r="U36" s="100">
        <v>15507</v>
      </c>
      <c r="V36" s="100"/>
      <c r="W36" s="100">
        <v>27379</v>
      </c>
      <c r="X36" s="100"/>
      <c r="Y36" s="100">
        <v>18520</v>
      </c>
      <c r="Z36" s="100"/>
      <c r="AA36" s="100">
        <v>30390</v>
      </c>
      <c r="AB36" s="100"/>
      <c r="AC36" s="121">
        <v>7</v>
      </c>
      <c r="AD36" s="121">
        <v>11</v>
      </c>
      <c r="AE36" s="121">
        <v>0</v>
      </c>
      <c r="AF36" s="26">
        <v>347174</v>
      </c>
      <c r="AG36" s="26">
        <v>298985</v>
      </c>
      <c r="AH36" s="26">
        <v>76772</v>
      </c>
      <c r="AI36" s="26">
        <v>252745</v>
      </c>
      <c r="AJ36" s="26">
        <v>528333</v>
      </c>
      <c r="AK36" s="36">
        <v>4.5</v>
      </c>
      <c r="AL36" s="26">
        <v>475500</v>
      </c>
      <c r="AM36" s="36">
        <v>5</v>
      </c>
      <c r="AN36" s="26" t="s">
        <v>397</v>
      </c>
      <c r="AO36" s="36">
        <v>8.5</v>
      </c>
      <c r="AP36" s="26">
        <v>164555.78</v>
      </c>
      <c r="AQ36" s="36">
        <v>9</v>
      </c>
      <c r="AR36" s="26" t="s">
        <v>398</v>
      </c>
      <c r="AS36" s="36">
        <v>17.5</v>
      </c>
      <c r="AT36" s="26">
        <v>148766.20000000001</v>
      </c>
      <c r="AU36" s="36">
        <v>20</v>
      </c>
      <c r="AV36" s="26">
        <v>73389.539999999994</v>
      </c>
      <c r="AW36" s="36" t="s">
        <v>399</v>
      </c>
      <c r="AX36" s="26">
        <v>64215.85</v>
      </c>
      <c r="AY36" s="36">
        <v>20</v>
      </c>
      <c r="AZ36" s="58">
        <v>8656120</v>
      </c>
      <c r="BA36" s="58">
        <v>1501813</v>
      </c>
      <c r="BB36" s="58">
        <v>2714595</v>
      </c>
      <c r="BC36" s="58">
        <v>622037</v>
      </c>
      <c r="BD36" s="58">
        <v>0</v>
      </c>
      <c r="BE36" s="58">
        <v>0</v>
      </c>
      <c r="BF36" s="58">
        <v>21862536</v>
      </c>
      <c r="BG36" s="58">
        <v>2316983</v>
      </c>
      <c r="BH36" s="58">
        <v>434340</v>
      </c>
      <c r="BI36" s="58">
        <v>263406</v>
      </c>
      <c r="BJ36" s="58">
        <v>3446866</v>
      </c>
      <c r="BK36" s="58">
        <v>237304</v>
      </c>
      <c r="BL36" s="58">
        <v>6698899</v>
      </c>
      <c r="BM36" s="58">
        <v>1100000</v>
      </c>
      <c r="BN36" s="58">
        <v>633870</v>
      </c>
      <c r="BO36" s="58">
        <v>148925</v>
      </c>
      <c r="BP36" s="58">
        <v>9706</v>
      </c>
      <c r="BQ36" s="58">
        <v>0</v>
      </c>
      <c r="BR36" s="58">
        <v>1892501</v>
      </c>
      <c r="BS36" s="58">
        <v>3197603</v>
      </c>
      <c r="BT36" s="58">
        <v>1475938</v>
      </c>
      <c r="BU36" s="58">
        <v>975302</v>
      </c>
      <c r="BV36" s="58">
        <v>2469300</v>
      </c>
      <c r="BW36" s="58">
        <v>0</v>
      </c>
      <c r="BX36" s="58">
        <v>8118143</v>
      </c>
      <c r="BY36" s="54">
        <v>0</v>
      </c>
      <c r="BZ36" s="54">
        <v>0</v>
      </c>
      <c r="CA36" s="54">
        <v>0</v>
      </c>
      <c r="CB36" s="54">
        <v>0</v>
      </c>
      <c r="CC36" s="54">
        <v>0</v>
      </c>
      <c r="CD36" s="54">
        <v>0</v>
      </c>
      <c r="CE36" s="58">
        <v>767955</v>
      </c>
      <c r="CF36" s="58">
        <v>321181</v>
      </c>
      <c r="CG36" s="58">
        <v>233947</v>
      </c>
      <c r="CH36" s="58">
        <v>144441</v>
      </c>
      <c r="CI36" s="58">
        <v>6240798</v>
      </c>
      <c r="CJ36" s="58">
        <v>7708322</v>
      </c>
      <c r="CK36" s="54">
        <v>0</v>
      </c>
      <c r="CL36" s="54">
        <v>0</v>
      </c>
      <c r="CM36" s="54">
        <v>0</v>
      </c>
      <c r="CN36" s="54">
        <v>0</v>
      </c>
      <c r="CO36" s="54">
        <v>0</v>
      </c>
      <c r="CP36" s="54">
        <v>0</v>
      </c>
      <c r="CQ36" s="58">
        <v>0</v>
      </c>
      <c r="CR36" s="58">
        <v>0</v>
      </c>
      <c r="CS36" s="58">
        <v>0</v>
      </c>
      <c r="CT36" s="58">
        <v>0</v>
      </c>
      <c r="CU36" s="58">
        <v>0</v>
      </c>
      <c r="CV36" s="58">
        <v>0</v>
      </c>
      <c r="CW36" s="58">
        <v>448777</v>
      </c>
      <c r="CX36" s="58">
        <v>245905</v>
      </c>
      <c r="CY36" s="58">
        <v>76747</v>
      </c>
      <c r="CZ36" s="58">
        <v>250588</v>
      </c>
      <c r="DA36" s="58">
        <v>0</v>
      </c>
      <c r="DB36" s="58">
        <v>1022017</v>
      </c>
      <c r="DC36" s="58">
        <v>984252</v>
      </c>
      <c r="DD36" s="58">
        <v>481577</v>
      </c>
      <c r="DE36" s="58">
        <v>367984</v>
      </c>
      <c r="DF36" s="58">
        <v>1323032</v>
      </c>
      <c r="DG36" s="58">
        <v>0</v>
      </c>
      <c r="DH36" s="58">
        <v>3156845</v>
      </c>
      <c r="DI36" s="58">
        <v>569182</v>
      </c>
      <c r="DJ36" s="58">
        <v>107878</v>
      </c>
      <c r="DK36" s="58">
        <v>60439</v>
      </c>
      <c r="DL36" s="58">
        <v>324408</v>
      </c>
      <c r="DM36" s="58">
        <v>70601</v>
      </c>
      <c r="DN36" s="58">
        <v>1132508</v>
      </c>
      <c r="DO36" s="58">
        <v>860228</v>
      </c>
      <c r="DP36" s="58">
        <v>371860</v>
      </c>
      <c r="DQ36" s="58">
        <v>312740</v>
      </c>
      <c r="DR36" s="58">
        <v>273251</v>
      </c>
      <c r="DS36" s="58">
        <v>208660</v>
      </c>
      <c r="DT36" s="58">
        <v>2026739</v>
      </c>
      <c r="DU36" s="58">
        <v>157807</v>
      </c>
      <c r="DV36" s="58">
        <v>119408</v>
      </c>
      <c r="DW36" s="58">
        <v>27894</v>
      </c>
      <c r="DX36" s="58">
        <v>19082</v>
      </c>
      <c r="DY36" s="58">
        <v>921332</v>
      </c>
      <c r="DZ36" s="58">
        <v>1245523</v>
      </c>
      <c r="EA36" s="58">
        <v>0</v>
      </c>
      <c r="EB36" s="58">
        <v>0</v>
      </c>
      <c r="EC36" s="58">
        <v>0</v>
      </c>
      <c r="ED36" s="58">
        <v>0</v>
      </c>
      <c r="EE36" s="58">
        <v>0</v>
      </c>
      <c r="EF36" s="58">
        <v>0</v>
      </c>
      <c r="EG36" s="58">
        <v>1621121</v>
      </c>
      <c r="EH36" s="58">
        <v>398460</v>
      </c>
      <c r="EI36" s="58">
        <v>398460</v>
      </c>
      <c r="EJ36" s="58">
        <v>142240</v>
      </c>
      <c r="EK36" s="58">
        <v>6929968</v>
      </c>
      <c r="EL36" s="58">
        <v>9490249</v>
      </c>
      <c r="EM36" s="58">
        <v>0</v>
      </c>
      <c r="EN36" s="58">
        <v>0</v>
      </c>
      <c r="EO36" s="58">
        <v>0</v>
      </c>
      <c r="EP36" s="58">
        <v>0</v>
      </c>
      <c r="EQ36" s="58">
        <v>139424</v>
      </c>
      <c r="ER36" s="58">
        <v>139424</v>
      </c>
      <c r="ES36" s="58">
        <v>0</v>
      </c>
      <c r="ET36" s="58">
        <v>0</v>
      </c>
      <c r="EU36" s="58">
        <v>0</v>
      </c>
      <c r="EV36" s="58">
        <v>0</v>
      </c>
      <c r="EW36" s="58">
        <v>0</v>
      </c>
      <c r="EX36" s="58">
        <v>0</v>
      </c>
      <c r="EY36" s="58">
        <v>122106</v>
      </c>
      <c r="EZ36" s="58">
        <v>12874</v>
      </c>
      <c r="FA36" s="58">
        <v>9595</v>
      </c>
      <c r="FB36" s="58">
        <v>292797</v>
      </c>
      <c r="FC36" s="58">
        <v>19228</v>
      </c>
      <c r="FD36" s="58">
        <v>456600</v>
      </c>
      <c r="FE36" s="58">
        <v>2308</v>
      </c>
      <c r="FF36" s="58">
        <v>1608</v>
      </c>
      <c r="FG36" s="58">
        <v>945</v>
      </c>
      <c r="FH36" s="58">
        <v>17626</v>
      </c>
      <c r="FI36" s="58">
        <v>1407955</v>
      </c>
      <c r="FJ36" s="58">
        <v>1430442</v>
      </c>
      <c r="FK36" s="58">
        <v>364995</v>
      </c>
      <c r="FL36" s="58">
        <v>11744</v>
      </c>
      <c r="FM36" s="58">
        <v>83467</v>
      </c>
      <c r="FN36" s="58">
        <v>199754</v>
      </c>
      <c r="FO36" s="58">
        <v>3291757</v>
      </c>
      <c r="FP36" s="58">
        <v>3951717</v>
      </c>
      <c r="FQ36" s="58">
        <v>12513317</v>
      </c>
      <c r="FR36" s="58">
        <v>4616643</v>
      </c>
      <c r="FS36" s="58">
        <v>2959851</v>
      </c>
      <c r="FT36" s="58">
        <v>8913091</v>
      </c>
      <c r="FU36" s="58">
        <v>19467027</v>
      </c>
      <c r="FV36" s="58">
        <v>48469929</v>
      </c>
      <c r="FW36" s="54">
        <v>0</v>
      </c>
      <c r="FX36" s="54">
        <v>0</v>
      </c>
      <c r="FY36" s="54">
        <v>0</v>
      </c>
      <c r="FZ36" s="54">
        <v>0</v>
      </c>
      <c r="GA36" s="54">
        <v>0</v>
      </c>
      <c r="GB36" s="54">
        <v>0</v>
      </c>
      <c r="GC36" s="58">
        <v>12513317</v>
      </c>
      <c r="GD36" s="58">
        <v>4616643</v>
      </c>
      <c r="GE36" s="58">
        <v>2959851</v>
      </c>
      <c r="GF36" s="58">
        <v>8913091</v>
      </c>
      <c r="GG36" s="58">
        <v>19467027</v>
      </c>
      <c r="GH36" s="58">
        <v>48469929</v>
      </c>
      <c r="GJ36" s="5">
        <f>SUM(AZ36:AZ36)</f>
        <v>8656120</v>
      </c>
      <c r="GK36" s="26" t="e">
        <f>#REF!-GJ36</f>
        <v>#REF!</v>
      </c>
      <c r="GL36" s="5" t="e">
        <f>SUM(#REF!)</f>
        <v>#REF!</v>
      </c>
      <c r="GM36" s="26" t="e">
        <f>#REF!-GL36</f>
        <v>#REF!</v>
      </c>
      <c r="GN36" s="5">
        <f>SUM(BA36:BA36)</f>
        <v>1501813</v>
      </c>
      <c r="GO36" s="26" t="e">
        <f>#REF!-GN36</f>
        <v>#REF!</v>
      </c>
      <c r="GP36" s="5">
        <f>SUM(BB36:BB36)</f>
        <v>2714595</v>
      </c>
      <c r="GQ36" s="26" t="e">
        <f>#REF!-GP36</f>
        <v>#REF!</v>
      </c>
      <c r="GR36" s="5" t="e">
        <f>SUM(#REF!)</f>
        <v>#REF!</v>
      </c>
      <c r="GS36" s="26" t="e">
        <f>#REF!-GR36</f>
        <v>#REF!</v>
      </c>
      <c r="GT36" s="5" t="e">
        <f>SUM(#REF!)</f>
        <v>#REF!</v>
      </c>
      <c r="GU36" s="26" t="e">
        <f>#REF!-GT36</f>
        <v>#REF!</v>
      </c>
      <c r="GV36" s="5" t="e">
        <f>SUM(#REF!)</f>
        <v>#REF!</v>
      </c>
      <c r="GW36" s="26" t="e">
        <f>#REF!-GV36</f>
        <v>#REF!</v>
      </c>
      <c r="GX36" s="5" t="e">
        <f>SUM(#REF!)</f>
        <v>#REF!</v>
      </c>
      <c r="GY36" s="26" t="e">
        <f>#REF!-GX36</f>
        <v>#REF!</v>
      </c>
      <c r="GZ36" s="5" t="e">
        <f>SUM(#REF!)</f>
        <v>#REF!</v>
      </c>
      <c r="HA36" s="26" t="e">
        <f>#REF!-GZ36</f>
        <v>#REF!</v>
      </c>
      <c r="HB36" s="5" t="e">
        <f>SUM(#REF!)</f>
        <v>#REF!</v>
      </c>
      <c r="HC36" s="26" t="e">
        <f>#REF!-HB36</f>
        <v>#REF!</v>
      </c>
      <c r="HD36" s="5">
        <f t="shared" si="95"/>
        <v>622037</v>
      </c>
      <c r="HE36" s="26" t="e">
        <f>#REF!-HD36</f>
        <v>#REF!</v>
      </c>
      <c r="HF36" s="5">
        <f t="shared" si="96"/>
        <v>0</v>
      </c>
      <c r="HG36" s="26" t="e">
        <f>#REF!-HF36</f>
        <v>#REF!</v>
      </c>
      <c r="HH36" s="5">
        <f t="shared" si="97"/>
        <v>0</v>
      </c>
      <c r="HI36" s="26" t="e">
        <f>#REF!-HH36</f>
        <v>#REF!</v>
      </c>
      <c r="HJ36" s="5" t="e">
        <f>SUM(#REF!)</f>
        <v>#REF!</v>
      </c>
      <c r="HK36" s="26" t="e">
        <f>#REF!-HJ36</f>
        <v>#REF!</v>
      </c>
      <c r="HL36" s="5" t="e">
        <f>SUM(#REF!)</f>
        <v>#REF!</v>
      </c>
      <c r="HM36" s="26" t="e">
        <f>#REF!-HL36</f>
        <v>#REF!</v>
      </c>
      <c r="HN36" s="5">
        <f t="shared" si="98"/>
        <v>21862536</v>
      </c>
      <c r="HO36" s="26" t="e">
        <f>#REF!-HN36</f>
        <v>#REF!</v>
      </c>
      <c r="HP36" s="5">
        <f t="shared" si="51"/>
        <v>6698899</v>
      </c>
      <c r="HQ36" s="26">
        <f t="shared" si="52"/>
        <v>0</v>
      </c>
      <c r="HR36" s="5">
        <f t="shared" si="53"/>
        <v>1892501</v>
      </c>
      <c r="HS36" s="26">
        <f t="shared" si="54"/>
        <v>0</v>
      </c>
      <c r="HT36" s="5">
        <f t="shared" si="55"/>
        <v>8118143</v>
      </c>
      <c r="HU36" s="26">
        <f t="shared" si="56"/>
        <v>0</v>
      </c>
      <c r="HV36" s="5">
        <f t="shared" si="57"/>
        <v>0</v>
      </c>
      <c r="HW36" s="26">
        <f t="shared" si="58"/>
        <v>0</v>
      </c>
      <c r="HX36" s="5">
        <f t="shared" si="59"/>
        <v>7708322</v>
      </c>
      <c r="HY36" s="26">
        <f t="shared" si="60"/>
        <v>0</v>
      </c>
      <c r="HZ36" s="5">
        <f t="shared" si="61"/>
        <v>0</v>
      </c>
      <c r="IA36" s="26">
        <f t="shared" si="62"/>
        <v>0</v>
      </c>
      <c r="IB36" s="5">
        <f t="shared" si="63"/>
        <v>0</v>
      </c>
      <c r="IC36" s="26">
        <f t="shared" si="64"/>
        <v>0</v>
      </c>
      <c r="ID36" s="5">
        <f t="shared" si="65"/>
        <v>1022017</v>
      </c>
      <c r="IE36" s="26">
        <f t="shared" si="66"/>
        <v>0</v>
      </c>
      <c r="IF36" s="5">
        <f t="shared" si="67"/>
        <v>3156845</v>
      </c>
      <c r="IG36" s="26">
        <f t="shared" si="68"/>
        <v>0</v>
      </c>
      <c r="IH36" s="5">
        <f t="shared" si="69"/>
        <v>1132508</v>
      </c>
      <c r="II36" s="26">
        <f t="shared" si="70"/>
        <v>0</v>
      </c>
      <c r="IJ36" s="5">
        <f t="shared" si="71"/>
        <v>2026739</v>
      </c>
      <c r="IK36" s="26">
        <f t="shared" si="72"/>
        <v>0</v>
      </c>
      <c r="IL36" s="5">
        <f t="shared" si="73"/>
        <v>1245523</v>
      </c>
      <c r="IM36" s="26">
        <f t="shared" si="74"/>
        <v>0</v>
      </c>
      <c r="IN36" s="5">
        <f t="shared" si="75"/>
        <v>0</v>
      </c>
      <c r="IO36" s="26">
        <f t="shared" si="76"/>
        <v>0</v>
      </c>
      <c r="IP36" s="5">
        <f t="shared" si="77"/>
        <v>9490249</v>
      </c>
      <c r="IQ36" s="26">
        <f t="shared" si="78"/>
        <v>0</v>
      </c>
      <c r="IR36" s="5">
        <f t="shared" si="79"/>
        <v>139424</v>
      </c>
      <c r="IS36" s="26">
        <f t="shared" si="80"/>
        <v>0</v>
      </c>
      <c r="IT36" s="5">
        <f t="shared" si="81"/>
        <v>0</v>
      </c>
      <c r="IU36" s="26">
        <f t="shared" si="82"/>
        <v>0</v>
      </c>
      <c r="IV36" s="5">
        <f t="shared" si="83"/>
        <v>456600</v>
      </c>
      <c r="IW36" s="26">
        <f t="shared" si="84"/>
        <v>0</v>
      </c>
      <c r="IX36" s="5">
        <f t="shared" si="85"/>
        <v>1430442</v>
      </c>
      <c r="IY36" s="26">
        <f>FJ36-IX36</f>
        <v>0</v>
      </c>
      <c r="IZ36" s="5">
        <f t="shared" si="87"/>
        <v>3951717</v>
      </c>
      <c r="JA36" s="26">
        <f t="shared" si="88"/>
        <v>0</v>
      </c>
      <c r="JB36" s="5">
        <f t="shared" si="89"/>
        <v>48469929</v>
      </c>
      <c r="JC36" s="26">
        <f t="shared" si="90"/>
        <v>0</v>
      </c>
      <c r="JD36" s="5">
        <f t="shared" si="91"/>
        <v>0</v>
      </c>
      <c r="JE36" s="26">
        <f t="shared" si="92"/>
        <v>0</v>
      </c>
      <c r="JF36" s="5">
        <f t="shared" si="93"/>
        <v>48469929</v>
      </c>
      <c r="JG36" s="26">
        <f t="shared" si="94"/>
        <v>0</v>
      </c>
      <c r="JI36" s="5" t="e">
        <f t="shared" si="48"/>
        <v>#REF!</v>
      </c>
      <c r="JK36" s="4" t="e">
        <f t="shared" si="49"/>
        <v>#REF!</v>
      </c>
    </row>
    <row r="37" spans="1:271">
      <c r="A37" s="18" t="s">
        <v>230</v>
      </c>
      <c r="B37" s="25" t="s">
        <v>372</v>
      </c>
      <c r="C37" s="97">
        <v>155317</v>
      </c>
      <c r="D37" s="97">
        <v>2011</v>
      </c>
      <c r="E37" s="98">
        <v>1</v>
      </c>
      <c r="F37" s="98">
        <v>2</v>
      </c>
      <c r="G37" s="99">
        <v>10242</v>
      </c>
      <c r="H37" s="99">
        <v>9610</v>
      </c>
      <c r="I37" s="100">
        <v>1040000000</v>
      </c>
      <c r="J37" s="100"/>
      <c r="K37" s="100">
        <v>2559978</v>
      </c>
      <c r="L37" s="100"/>
      <c r="M37" s="100">
        <v>19891571</v>
      </c>
      <c r="N37" s="100"/>
      <c r="O37" s="100">
        <v>54071140</v>
      </c>
      <c r="P37" s="100"/>
      <c r="Q37" s="100">
        <v>429604974</v>
      </c>
      <c r="R37" s="100"/>
      <c r="S37" s="100">
        <v>842400000</v>
      </c>
      <c r="T37" s="100"/>
      <c r="U37" s="100">
        <v>19377</v>
      </c>
      <c r="V37" s="100"/>
      <c r="W37" s="100">
        <v>21624</v>
      </c>
      <c r="X37" s="100"/>
      <c r="Y37" s="100">
        <v>21802</v>
      </c>
      <c r="Z37" s="100"/>
      <c r="AA37" s="100">
        <v>35188</v>
      </c>
      <c r="AB37" s="100"/>
      <c r="AC37" s="122">
        <v>7</v>
      </c>
      <c r="AD37" s="122">
        <v>11</v>
      </c>
      <c r="AE37" s="122">
        <v>0</v>
      </c>
      <c r="AF37" s="26">
        <v>4866259</v>
      </c>
      <c r="AG37" s="26">
        <v>3879910</v>
      </c>
      <c r="AH37" s="26">
        <v>1033618</v>
      </c>
      <c r="AI37" s="26">
        <v>420535</v>
      </c>
      <c r="AJ37" s="26">
        <v>1628972.67</v>
      </c>
      <c r="AK37" s="36">
        <v>4.5</v>
      </c>
      <c r="AL37" s="26">
        <v>1466075.4</v>
      </c>
      <c r="AM37" s="36">
        <v>5</v>
      </c>
      <c r="AN37" s="26">
        <v>225392.35</v>
      </c>
      <c r="AO37" s="36">
        <v>8.5</v>
      </c>
      <c r="AP37" s="26">
        <v>212870.56</v>
      </c>
      <c r="AQ37" s="36">
        <v>9</v>
      </c>
      <c r="AR37" s="26">
        <v>192318.34</v>
      </c>
      <c r="AS37" s="36">
        <v>17.5</v>
      </c>
      <c r="AT37" s="26">
        <v>168278.55</v>
      </c>
      <c r="AU37" s="36">
        <v>20</v>
      </c>
      <c r="AV37" s="26">
        <v>73500.800000000003</v>
      </c>
      <c r="AW37" s="36">
        <v>17.5</v>
      </c>
      <c r="AX37" s="26">
        <v>64313.2</v>
      </c>
      <c r="AY37" s="36">
        <v>20</v>
      </c>
      <c r="AZ37" s="54">
        <v>9244117</v>
      </c>
      <c r="BA37" s="54">
        <v>150000</v>
      </c>
      <c r="BB37" s="54">
        <v>30920</v>
      </c>
      <c r="BC37" s="54">
        <v>75594</v>
      </c>
      <c r="BD37" s="54">
        <v>0</v>
      </c>
      <c r="BE37" s="54">
        <v>0</v>
      </c>
      <c r="BF37" s="54">
        <v>16765517</v>
      </c>
      <c r="BG37" s="54">
        <v>3442085</v>
      </c>
      <c r="BH37" s="54">
        <v>462021</v>
      </c>
      <c r="BI37" s="54">
        <v>454458</v>
      </c>
      <c r="BJ37" s="54">
        <v>4387605</v>
      </c>
      <c r="BK37" s="54">
        <v>338700</v>
      </c>
      <c r="BL37" s="54">
        <v>9084869</v>
      </c>
      <c r="BM37" s="54">
        <v>1225000</v>
      </c>
      <c r="BN37" s="54">
        <v>635000</v>
      </c>
      <c r="BO37" s="54">
        <v>169500</v>
      </c>
      <c r="BP37" s="54">
        <v>86613</v>
      </c>
      <c r="BQ37" s="54">
        <v>213986</v>
      </c>
      <c r="BR37" s="54">
        <v>2330099</v>
      </c>
      <c r="BS37" s="54">
        <v>4588589</v>
      </c>
      <c r="BT37" s="54">
        <v>5336747</v>
      </c>
      <c r="BU37" s="54">
        <v>1574050</v>
      </c>
      <c r="BV37" s="54">
        <v>2398661</v>
      </c>
      <c r="BW37" s="54">
        <v>0</v>
      </c>
      <c r="BX37" s="54">
        <v>13898047</v>
      </c>
      <c r="BY37" s="54">
        <v>0</v>
      </c>
      <c r="BZ37" s="54">
        <v>0</v>
      </c>
      <c r="CA37" s="54">
        <v>0</v>
      </c>
      <c r="CB37" s="54">
        <v>0</v>
      </c>
      <c r="CC37" s="54">
        <v>0</v>
      </c>
      <c r="CD37" s="54">
        <v>0</v>
      </c>
      <c r="CE37" s="54">
        <v>1082504</v>
      </c>
      <c r="CF37" s="54">
        <v>453986</v>
      </c>
      <c r="CG37" s="54">
        <v>575345</v>
      </c>
      <c r="CH37" s="54">
        <v>467113</v>
      </c>
      <c r="CI37" s="54">
        <v>12185790</v>
      </c>
      <c r="CJ37" s="54">
        <v>14764738</v>
      </c>
      <c r="CK37" s="54">
        <v>0</v>
      </c>
      <c r="CL37" s="54">
        <v>0</v>
      </c>
      <c r="CM37" s="54">
        <v>0</v>
      </c>
      <c r="CN37" s="54">
        <v>0</v>
      </c>
      <c r="CO37" s="54">
        <v>0</v>
      </c>
      <c r="CP37" s="54">
        <v>0</v>
      </c>
      <c r="CQ37" s="54">
        <v>0</v>
      </c>
      <c r="CR37" s="54">
        <v>0</v>
      </c>
      <c r="CS37" s="54">
        <v>0</v>
      </c>
      <c r="CT37" s="54">
        <v>0</v>
      </c>
      <c r="CU37" s="54">
        <v>2000000</v>
      </c>
      <c r="CV37" s="54">
        <v>2000000</v>
      </c>
      <c r="CW37" s="54">
        <v>442911</v>
      </c>
      <c r="CX37" s="54">
        <v>453659</v>
      </c>
      <c r="CY37" s="54">
        <v>173141</v>
      </c>
      <c r="CZ37" s="54">
        <f>1033618+420535-CW37-CX37-CY37</f>
        <v>384442</v>
      </c>
      <c r="DA37" s="54">
        <v>60</v>
      </c>
      <c r="DB37" s="54">
        <v>1454213</v>
      </c>
      <c r="DC37" s="54">
        <v>763975</v>
      </c>
      <c r="DD37" s="54">
        <v>1078282</v>
      </c>
      <c r="DE37" s="54">
        <v>465889</v>
      </c>
      <c r="DF37" s="54">
        <v>2312175</v>
      </c>
      <c r="DG37" s="54">
        <v>666903</v>
      </c>
      <c r="DH37" s="54">
        <v>5287224</v>
      </c>
      <c r="DI37" s="54">
        <v>231296</v>
      </c>
      <c r="DJ37" s="54">
        <v>57845</v>
      </c>
      <c r="DK37" s="54">
        <v>47149</v>
      </c>
      <c r="DL37" s="54">
        <v>193126</v>
      </c>
      <c r="DM37" s="54">
        <v>330569</v>
      </c>
      <c r="DN37" s="54">
        <v>859985</v>
      </c>
      <c r="DO37" s="54">
        <v>730959</v>
      </c>
      <c r="DP37" s="54">
        <v>815931</v>
      </c>
      <c r="DQ37" s="54">
        <v>369469</v>
      </c>
      <c r="DR37" s="54">
        <v>301892</v>
      </c>
      <c r="DS37" s="54">
        <v>531718</v>
      </c>
      <c r="DT37" s="54">
        <v>2749969</v>
      </c>
      <c r="DU37" s="54">
        <v>14018</v>
      </c>
      <c r="DV37" s="54">
        <v>7319</v>
      </c>
      <c r="DW37" s="54">
        <v>2714</v>
      </c>
      <c r="DX37" s="54">
        <v>44310</v>
      </c>
      <c r="DY37" s="54">
        <v>1052441</v>
      </c>
      <c r="DZ37" s="54">
        <v>1120802</v>
      </c>
      <c r="EA37" s="54">
        <v>0</v>
      </c>
      <c r="EB37" s="54">
        <v>0</v>
      </c>
      <c r="EC37" s="54">
        <v>0</v>
      </c>
      <c r="ED37" s="54">
        <v>0</v>
      </c>
      <c r="EE37" s="54">
        <v>0</v>
      </c>
      <c r="EF37" s="54">
        <v>0</v>
      </c>
      <c r="EG37" s="54">
        <v>86139</v>
      </c>
      <c r="EH37" s="54">
        <v>7626</v>
      </c>
      <c r="EI37" s="54">
        <v>510</v>
      </c>
      <c r="EJ37" s="54">
        <v>195721</v>
      </c>
      <c r="EK37" s="54">
        <v>5504144</v>
      </c>
      <c r="EL37" s="54">
        <v>5794140</v>
      </c>
      <c r="EM37" s="54">
        <v>0</v>
      </c>
      <c r="EN37" s="54">
        <v>0</v>
      </c>
      <c r="EO37" s="54">
        <v>0</v>
      </c>
      <c r="EP37" s="54">
        <v>0</v>
      </c>
      <c r="EQ37" s="54">
        <v>112916</v>
      </c>
      <c r="ER37" s="54">
        <v>112916</v>
      </c>
      <c r="ES37" s="54">
        <v>0</v>
      </c>
      <c r="ET37" s="54">
        <v>0</v>
      </c>
      <c r="EU37" s="54">
        <v>0</v>
      </c>
      <c r="EV37" s="54">
        <v>0</v>
      </c>
      <c r="EW37" s="54">
        <v>0</v>
      </c>
      <c r="EX37" s="54">
        <v>0</v>
      </c>
      <c r="EY37" s="54">
        <v>0</v>
      </c>
      <c r="EZ37" s="54">
        <v>0</v>
      </c>
      <c r="FA37" s="54">
        <v>0</v>
      </c>
      <c r="FB37" s="54">
        <v>0</v>
      </c>
      <c r="FC37" s="54">
        <v>616667</v>
      </c>
      <c r="FD37" s="54">
        <v>616667</v>
      </c>
      <c r="FE37" s="54">
        <v>21528</v>
      </c>
      <c r="FF37" s="54">
        <v>26075</v>
      </c>
      <c r="FG37" s="54">
        <v>16537</v>
      </c>
      <c r="FH37" s="54">
        <v>54796</v>
      </c>
      <c r="FI37" s="54">
        <v>265107</v>
      </c>
      <c r="FJ37" s="54">
        <v>384043</v>
      </c>
      <c r="FK37" s="54">
        <v>467253</v>
      </c>
      <c r="FL37" s="54">
        <v>178754</v>
      </c>
      <c r="FM37" s="54">
        <v>128860</v>
      </c>
      <c r="FN37" s="54">
        <v>269337</v>
      </c>
      <c r="FO37" s="54">
        <v>10490242</v>
      </c>
      <c r="FP37" s="54">
        <v>11534446</v>
      </c>
      <c r="FQ37" s="54">
        <v>13096257</v>
      </c>
      <c r="FR37" s="54">
        <v>9513245</v>
      </c>
      <c r="FS37" s="54">
        <v>3977622</v>
      </c>
      <c r="FT37" s="54">
        <v>11095791</v>
      </c>
      <c r="FU37" s="54">
        <v>34309243</v>
      </c>
      <c r="FV37" s="54">
        <v>71992158</v>
      </c>
      <c r="FW37" s="54">
        <v>0</v>
      </c>
      <c r="FX37" s="54">
        <v>0</v>
      </c>
      <c r="FY37" s="54">
        <v>0</v>
      </c>
      <c r="FZ37" s="54">
        <v>0</v>
      </c>
      <c r="GA37" s="54">
        <v>0</v>
      </c>
      <c r="GB37" s="54">
        <v>0</v>
      </c>
      <c r="GC37" s="54">
        <v>13096257</v>
      </c>
      <c r="GD37" s="54">
        <v>9513245</v>
      </c>
      <c r="GE37" s="54">
        <v>3977622</v>
      </c>
      <c r="GF37" s="54">
        <v>11095791</v>
      </c>
      <c r="GG37" s="54">
        <v>34309243</v>
      </c>
      <c r="GH37" s="54">
        <v>71992158</v>
      </c>
      <c r="GJ37" s="5">
        <f>SUM(AZ37:AZ37)</f>
        <v>9244117</v>
      </c>
      <c r="GK37" s="26" t="e">
        <f>#REF!-GJ37</f>
        <v>#REF!</v>
      </c>
      <c r="GL37" s="5" t="e">
        <f>SUM(#REF!)</f>
        <v>#REF!</v>
      </c>
      <c r="GM37" s="26" t="e">
        <f>#REF!-GL37</f>
        <v>#REF!</v>
      </c>
      <c r="GN37" s="5">
        <f>SUM(BA37:BA37)</f>
        <v>150000</v>
      </c>
      <c r="GO37" s="26" t="e">
        <f>#REF!-GN37</f>
        <v>#REF!</v>
      </c>
      <c r="GP37" s="5">
        <f>SUM(BB37:BB37)</f>
        <v>30920</v>
      </c>
      <c r="GQ37" s="26" t="e">
        <f>#REF!-GP37</f>
        <v>#REF!</v>
      </c>
      <c r="GR37" s="5" t="e">
        <f>SUM(#REF!)</f>
        <v>#REF!</v>
      </c>
      <c r="GS37" s="26" t="e">
        <f>#REF!-GR37</f>
        <v>#REF!</v>
      </c>
      <c r="GT37" s="5" t="e">
        <f>SUM(#REF!)</f>
        <v>#REF!</v>
      </c>
      <c r="GU37" s="26" t="e">
        <f>#REF!-GT37</f>
        <v>#REF!</v>
      </c>
      <c r="GV37" s="5" t="e">
        <f>SUM(#REF!)</f>
        <v>#REF!</v>
      </c>
      <c r="GW37" s="26" t="e">
        <f>#REF!-GV37</f>
        <v>#REF!</v>
      </c>
      <c r="GX37" s="5" t="e">
        <f>SUM(#REF!)</f>
        <v>#REF!</v>
      </c>
      <c r="GY37" s="26" t="e">
        <f>#REF!-GX37</f>
        <v>#REF!</v>
      </c>
      <c r="GZ37" s="5" t="e">
        <f>SUM(#REF!)</f>
        <v>#REF!</v>
      </c>
      <c r="HA37" s="26" t="e">
        <f>#REF!-GZ37</f>
        <v>#REF!</v>
      </c>
      <c r="HB37" s="5" t="e">
        <f>SUM(#REF!)</f>
        <v>#REF!</v>
      </c>
      <c r="HC37" s="26" t="e">
        <f>#REF!-HB37</f>
        <v>#REF!</v>
      </c>
      <c r="HD37" s="5">
        <f t="shared" si="95"/>
        <v>75594</v>
      </c>
      <c r="HE37" s="26" t="e">
        <f>#REF!-HD37</f>
        <v>#REF!</v>
      </c>
      <c r="HF37" s="5">
        <f t="shared" si="96"/>
        <v>0</v>
      </c>
      <c r="HG37" s="26" t="e">
        <f>#REF!-HF37</f>
        <v>#REF!</v>
      </c>
      <c r="HH37" s="5">
        <f t="shared" si="97"/>
        <v>0</v>
      </c>
      <c r="HI37" s="26" t="e">
        <f>#REF!-HH37</f>
        <v>#REF!</v>
      </c>
      <c r="HJ37" s="5" t="e">
        <f>SUM(#REF!)</f>
        <v>#REF!</v>
      </c>
      <c r="HK37" s="26" t="e">
        <f>#REF!-HJ37</f>
        <v>#REF!</v>
      </c>
      <c r="HL37" s="5" t="e">
        <f>SUM(#REF!)</f>
        <v>#REF!</v>
      </c>
      <c r="HM37" s="26" t="e">
        <f>#REF!-HL37</f>
        <v>#REF!</v>
      </c>
      <c r="HN37" s="5">
        <f t="shared" si="98"/>
        <v>16765517</v>
      </c>
      <c r="HO37" s="26" t="e">
        <f>#REF!-HN37</f>
        <v>#REF!</v>
      </c>
      <c r="HP37" s="5">
        <f t="shared" si="51"/>
        <v>9084869</v>
      </c>
      <c r="HQ37" s="26">
        <f t="shared" si="52"/>
        <v>0</v>
      </c>
      <c r="HR37" s="5">
        <f t="shared" si="53"/>
        <v>2330099</v>
      </c>
      <c r="HS37" s="26">
        <f t="shared" si="54"/>
        <v>0</v>
      </c>
      <c r="HT37" s="5">
        <f t="shared" si="55"/>
        <v>13898047</v>
      </c>
      <c r="HU37" s="26">
        <f t="shared" si="56"/>
        <v>0</v>
      </c>
      <c r="HV37" s="5">
        <f t="shared" si="57"/>
        <v>0</v>
      </c>
      <c r="HW37" s="26">
        <f t="shared" si="58"/>
        <v>0</v>
      </c>
      <c r="HX37" s="5">
        <f t="shared" si="59"/>
        <v>14764738</v>
      </c>
      <c r="HY37" s="26">
        <f t="shared" si="60"/>
        <v>0</v>
      </c>
      <c r="HZ37" s="5">
        <f t="shared" si="61"/>
        <v>0</v>
      </c>
      <c r="IA37" s="26">
        <f t="shared" si="62"/>
        <v>0</v>
      </c>
      <c r="IB37" s="5">
        <f t="shared" si="63"/>
        <v>2000000</v>
      </c>
      <c r="IC37" s="26">
        <f t="shared" si="64"/>
        <v>0</v>
      </c>
      <c r="ID37" s="5">
        <f t="shared" si="65"/>
        <v>1454213</v>
      </c>
      <c r="IE37" s="26">
        <f t="shared" si="66"/>
        <v>0</v>
      </c>
      <c r="IF37" s="5">
        <f t="shared" si="67"/>
        <v>5287224</v>
      </c>
      <c r="IG37" s="26">
        <f t="shared" si="68"/>
        <v>0</v>
      </c>
      <c r="IH37" s="5">
        <f t="shared" si="69"/>
        <v>859985</v>
      </c>
      <c r="II37" s="26">
        <f t="shared" si="70"/>
        <v>0</v>
      </c>
      <c r="IJ37" s="5">
        <f t="shared" si="71"/>
        <v>2749969</v>
      </c>
      <c r="IK37" s="26">
        <f t="shared" si="72"/>
        <v>0</v>
      </c>
      <c r="IL37" s="5">
        <f t="shared" si="73"/>
        <v>1120802</v>
      </c>
      <c r="IM37" s="26">
        <f t="shared" si="74"/>
        <v>0</v>
      </c>
      <c r="IN37" s="5">
        <f t="shared" si="75"/>
        <v>0</v>
      </c>
      <c r="IO37" s="26">
        <f t="shared" si="76"/>
        <v>0</v>
      </c>
      <c r="IP37" s="5">
        <f t="shared" si="77"/>
        <v>5794140</v>
      </c>
      <c r="IQ37" s="26">
        <f t="shared" si="78"/>
        <v>0</v>
      </c>
      <c r="IR37" s="5">
        <f>SUM(EM37:EQ37)</f>
        <v>112916</v>
      </c>
      <c r="IS37" s="26">
        <f>ER37-IR37</f>
        <v>0</v>
      </c>
      <c r="IT37" s="5">
        <f t="shared" si="81"/>
        <v>0</v>
      </c>
      <c r="IU37" s="26">
        <f t="shared" si="82"/>
        <v>0</v>
      </c>
      <c r="IV37" s="5">
        <f>SUM(EY37:FC37)</f>
        <v>616667</v>
      </c>
      <c r="IW37" s="26">
        <f>FD37-IV37</f>
        <v>0</v>
      </c>
      <c r="IX37" s="5">
        <f>SUM(FE37:FI37)</f>
        <v>384043</v>
      </c>
      <c r="IY37" s="26">
        <f>FJ37-IX37</f>
        <v>0</v>
      </c>
      <c r="IZ37" s="5">
        <f>SUM(FK37:FO37)</f>
        <v>11534446</v>
      </c>
      <c r="JA37" s="26">
        <f>FP37-IZ37</f>
        <v>0</v>
      </c>
      <c r="JB37" s="5">
        <f>SUM(FQ37:FU37)</f>
        <v>71992158</v>
      </c>
      <c r="JC37" s="26">
        <f>FV37-JB37</f>
        <v>0</v>
      </c>
      <c r="JD37" s="5">
        <f t="shared" si="91"/>
        <v>0</v>
      </c>
      <c r="JE37" s="26">
        <f t="shared" si="92"/>
        <v>0</v>
      </c>
      <c r="JF37" s="5">
        <f t="shared" si="93"/>
        <v>71992158</v>
      </c>
      <c r="JG37" s="26">
        <f t="shared" si="94"/>
        <v>0</v>
      </c>
      <c r="JI37" s="5" t="e">
        <f t="shared" si="48"/>
        <v>#REF!</v>
      </c>
      <c r="JK37" s="4" t="e">
        <f t="shared" si="49"/>
        <v>#REF!</v>
      </c>
    </row>
    <row r="38" spans="1:271">
      <c r="A38" s="18" t="s">
        <v>231</v>
      </c>
      <c r="B38" s="25" t="s">
        <v>318</v>
      </c>
      <c r="C38" s="101">
        <v>203517</v>
      </c>
      <c r="D38" s="97">
        <v>2011</v>
      </c>
      <c r="E38" s="98">
        <v>1</v>
      </c>
      <c r="F38" s="98">
        <v>9</v>
      </c>
      <c r="G38" s="99">
        <v>8456</v>
      </c>
      <c r="H38" s="99">
        <v>11888</v>
      </c>
      <c r="I38" s="100">
        <v>598521000</v>
      </c>
      <c r="J38" s="100"/>
      <c r="K38" s="100">
        <v>0</v>
      </c>
      <c r="L38" s="100"/>
      <c r="M38" s="100">
        <v>17329424</v>
      </c>
      <c r="N38" s="100"/>
      <c r="O38" s="100">
        <v>0</v>
      </c>
      <c r="P38" s="100"/>
      <c r="Q38" s="100">
        <v>326014000</v>
      </c>
      <c r="R38" s="100"/>
      <c r="S38" s="100">
        <v>464133000</v>
      </c>
      <c r="T38" s="100"/>
      <c r="U38" s="100">
        <v>20036</v>
      </c>
      <c r="V38" s="100"/>
      <c r="W38" s="100">
        <v>27996</v>
      </c>
      <c r="X38" s="100"/>
      <c r="Y38" s="100">
        <v>25600</v>
      </c>
      <c r="Z38" s="100"/>
      <c r="AA38" s="100">
        <v>33560</v>
      </c>
      <c r="AB38" s="100"/>
      <c r="AC38" s="122">
        <v>8</v>
      </c>
      <c r="AD38" s="122">
        <v>10</v>
      </c>
      <c r="AE38" s="122">
        <v>0</v>
      </c>
      <c r="AF38" s="26">
        <v>3045860</v>
      </c>
      <c r="AG38" s="26">
        <v>2099530</v>
      </c>
      <c r="AH38" s="26">
        <v>163279</v>
      </c>
      <c r="AI38" s="26">
        <v>121088</v>
      </c>
      <c r="AJ38" s="26">
        <v>197875.53</v>
      </c>
      <c r="AK38" s="36">
        <v>5.15</v>
      </c>
      <c r="AL38" s="26">
        <v>145579.85999999999</v>
      </c>
      <c r="AM38" s="36">
        <v>7</v>
      </c>
      <c r="AN38" s="26">
        <v>103712</v>
      </c>
      <c r="AO38" s="36">
        <v>7</v>
      </c>
      <c r="AP38" s="26">
        <v>90748</v>
      </c>
      <c r="AQ38" s="36">
        <v>8</v>
      </c>
      <c r="AR38" s="26">
        <v>70082.37</v>
      </c>
      <c r="AS38" s="36">
        <v>18.149999999999999</v>
      </c>
      <c r="AT38" s="26">
        <v>37411.620000000003</v>
      </c>
      <c r="AU38" s="36">
        <v>34</v>
      </c>
      <c r="AV38" s="26">
        <v>41132.65</v>
      </c>
      <c r="AW38" s="36">
        <v>16.600000000000001</v>
      </c>
      <c r="AX38" s="26">
        <v>31036.45</v>
      </c>
      <c r="AY38" s="36">
        <v>22</v>
      </c>
      <c r="AZ38" s="54">
        <v>426468</v>
      </c>
      <c r="BA38" s="54">
        <v>725000</v>
      </c>
      <c r="BB38" s="54">
        <v>194109</v>
      </c>
      <c r="BC38" s="54">
        <v>0</v>
      </c>
      <c r="BD38" s="54">
        <v>0</v>
      </c>
      <c r="BE38" s="54">
        <v>0</v>
      </c>
      <c r="BF38" s="54">
        <v>4257393</v>
      </c>
      <c r="BG38" s="54">
        <v>1873009</v>
      </c>
      <c r="BH38" s="54">
        <v>341340</v>
      </c>
      <c r="BI38" s="54">
        <v>299354</v>
      </c>
      <c r="BJ38" s="54">
        <v>2631687</v>
      </c>
      <c r="BK38" s="54">
        <v>142405</v>
      </c>
      <c r="BL38" s="54">
        <v>5287795</v>
      </c>
      <c r="BM38" s="54">
        <v>375000</v>
      </c>
      <c r="BN38" s="54">
        <v>190000</v>
      </c>
      <c r="BO38" s="54">
        <v>2000</v>
      </c>
      <c r="BP38" s="54">
        <v>2185</v>
      </c>
      <c r="BQ38" s="54">
        <v>0</v>
      </c>
      <c r="BR38" s="54">
        <v>569185</v>
      </c>
      <c r="BS38" s="54">
        <v>1091048</v>
      </c>
      <c r="BT38" s="54">
        <v>499939</v>
      </c>
      <c r="BU38" s="54">
        <v>417591</v>
      </c>
      <c r="BV38" s="54">
        <v>1691262</v>
      </c>
      <c r="BW38" s="54">
        <v>0</v>
      </c>
      <c r="BX38" s="54">
        <v>3699840</v>
      </c>
      <c r="BY38" s="54">
        <v>0</v>
      </c>
      <c r="BZ38" s="54">
        <v>3000</v>
      </c>
      <c r="CA38" s="54">
        <v>0</v>
      </c>
      <c r="CB38" s="54">
        <v>60500</v>
      </c>
      <c r="CC38" s="54">
        <v>0</v>
      </c>
      <c r="CD38" s="54">
        <v>63500</v>
      </c>
      <c r="CE38" s="54">
        <v>347673</v>
      </c>
      <c r="CF38" s="54">
        <v>135759</v>
      </c>
      <c r="CG38" s="54">
        <v>30157</v>
      </c>
      <c r="CH38" s="54">
        <v>275944</v>
      </c>
      <c r="CI38" s="54">
        <v>3788019</v>
      </c>
      <c r="CJ38" s="54">
        <v>4577552</v>
      </c>
      <c r="CK38" s="54">
        <v>0</v>
      </c>
      <c r="CL38" s="54">
        <v>0</v>
      </c>
      <c r="CM38" s="54">
        <v>0</v>
      </c>
      <c r="CN38" s="54">
        <v>0</v>
      </c>
      <c r="CO38" s="54">
        <v>0</v>
      </c>
      <c r="CP38" s="54">
        <v>0</v>
      </c>
      <c r="CQ38" s="54">
        <v>0</v>
      </c>
      <c r="CR38" s="54">
        <v>0</v>
      </c>
      <c r="CS38" s="54">
        <v>0</v>
      </c>
      <c r="CT38" s="54">
        <v>0</v>
      </c>
      <c r="CU38" s="54">
        <v>0</v>
      </c>
      <c r="CV38" s="54">
        <v>0</v>
      </c>
      <c r="CW38" s="54">
        <v>75953</v>
      </c>
      <c r="CX38" s="54">
        <v>61770</v>
      </c>
      <c r="CY38" s="54">
        <v>46450</v>
      </c>
      <c r="CZ38" s="54">
        <v>100194</v>
      </c>
      <c r="DA38" s="54">
        <v>671</v>
      </c>
      <c r="DB38" s="54">
        <v>285038</v>
      </c>
      <c r="DC38" s="54">
        <v>326732</v>
      </c>
      <c r="DD38" s="54">
        <v>205331</v>
      </c>
      <c r="DE38" s="54">
        <v>82542</v>
      </c>
      <c r="DF38" s="54">
        <v>707485</v>
      </c>
      <c r="DG38" s="54">
        <v>484011</v>
      </c>
      <c r="DH38" s="54">
        <v>1806101</v>
      </c>
      <c r="DI38" s="54">
        <v>297215</v>
      </c>
      <c r="DJ38" s="54">
        <v>64456</v>
      </c>
      <c r="DK38" s="54">
        <v>28606</v>
      </c>
      <c r="DL38" s="54">
        <v>228853</v>
      </c>
      <c r="DM38" s="54">
        <v>334560</v>
      </c>
      <c r="DN38" s="54">
        <v>953690</v>
      </c>
      <c r="DO38" s="54">
        <v>170456</v>
      </c>
      <c r="DP38" s="54">
        <v>78219</v>
      </c>
      <c r="DQ38" s="54">
        <v>38119</v>
      </c>
      <c r="DR38" s="54">
        <v>66884</v>
      </c>
      <c r="DS38" s="54">
        <v>21552</v>
      </c>
      <c r="DT38" s="54">
        <v>375230</v>
      </c>
      <c r="DU38" s="54">
        <v>0</v>
      </c>
      <c r="DV38" s="54">
        <v>0</v>
      </c>
      <c r="DW38" s="54">
        <v>0</v>
      </c>
      <c r="DX38" s="54">
        <v>0</v>
      </c>
      <c r="DY38" s="54">
        <v>329043</v>
      </c>
      <c r="DZ38" s="54">
        <v>329043</v>
      </c>
      <c r="EA38" s="54">
        <v>5367</v>
      </c>
      <c r="EB38" s="54">
        <v>13405</v>
      </c>
      <c r="EC38" s="54">
        <v>13925</v>
      </c>
      <c r="ED38" s="54">
        <v>269167</v>
      </c>
      <c r="EE38" s="54">
        <v>434187</v>
      </c>
      <c r="EF38" s="54">
        <v>736051</v>
      </c>
      <c r="EG38" s="54">
        <v>42506</v>
      </c>
      <c r="EH38" s="54">
        <v>1607</v>
      </c>
      <c r="EI38" s="54">
        <v>308</v>
      </c>
      <c r="EJ38" s="54">
        <v>27670</v>
      </c>
      <c r="EK38" s="54">
        <v>443152</v>
      </c>
      <c r="EL38" s="54">
        <v>515243</v>
      </c>
      <c r="EM38" s="54">
        <v>0</v>
      </c>
      <c r="EN38" s="54">
        <v>0</v>
      </c>
      <c r="EO38" s="54">
        <v>0</v>
      </c>
      <c r="EP38" s="54">
        <v>0</v>
      </c>
      <c r="EQ38" s="54">
        <v>26484</v>
      </c>
      <c r="ER38" s="54">
        <v>26484</v>
      </c>
      <c r="ES38" s="54">
        <v>0</v>
      </c>
      <c r="ET38" s="54">
        <v>0</v>
      </c>
      <c r="EU38" s="54">
        <v>0</v>
      </c>
      <c r="EV38" s="54">
        <v>0</v>
      </c>
      <c r="EW38" s="54">
        <v>500000</v>
      </c>
      <c r="EX38" s="54">
        <v>500000</v>
      </c>
      <c r="EY38" s="54">
        <v>0</v>
      </c>
      <c r="EZ38" s="54">
        <v>0</v>
      </c>
      <c r="FA38" s="54">
        <v>0</v>
      </c>
      <c r="FB38" s="54">
        <v>0</v>
      </c>
      <c r="FC38" s="54">
        <v>256824</v>
      </c>
      <c r="FD38" s="54">
        <v>256824</v>
      </c>
      <c r="FE38" s="54">
        <v>720</v>
      </c>
      <c r="FF38" s="54">
        <v>1053</v>
      </c>
      <c r="FG38" s="54">
        <v>515</v>
      </c>
      <c r="FH38" s="54">
        <v>7497</v>
      </c>
      <c r="FI38" s="54">
        <v>272149</v>
      </c>
      <c r="FJ38" s="54">
        <v>281934</v>
      </c>
      <c r="FK38" s="54">
        <v>0</v>
      </c>
      <c r="FL38" s="54">
        <v>0</v>
      </c>
      <c r="FM38" s="54">
        <v>0</v>
      </c>
      <c r="FN38" s="54">
        <v>0</v>
      </c>
      <c r="FO38" s="54">
        <v>493235</v>
      </c>
      <c r="FP38" s="54">
        <v>493235</v>
      </c>
      <c r="FQ38" s="54">
        <v>4605679</v>
      </c>
      <c r="FR38" s="54">
        <v>1595879</v>
      </c>
      <c r="FS38" s="54">
        <v>959567</v>
      </c>
      <c r="FT38" s="54">
        <v>6069328</v>
      </c>
      <c r="FU38" s="54">
        <v>7526292</v>
      </c>
      <c r="FV38" s="54">
        <v>20756745</v>
      </c>
      <c r="FW38" s="54">
        <v>0</v>
      </c>
      <c r="FX38" s="54">
        <v>0</v>
      </c>
      <c r="FY38" s="54">
        <v>0</v>
      </c>
      <c r="FZ38" s="54">
        <v>0</v>
      </c>
      <c r="GA38" s="54">
        <v>0</v>
      </c>
      <c r="GB38" s="54">
        <v>0</v>
      </c>
      <c r="GC38" s="54">
        <v>4605679</v>
      </c>
      <c r="GD38" s="54">
        <v>1595879</v>
      </c>
      <c r="GE38" s="54">
        <v>959567</v>
      </c>
      <c r="GF38" s="54">
        <v>6069328</v>
      </c>
      <c r="GG38" s="54">
        <v>7526292</v>
      </c>
      <c r="GH38" s="54">
        <v>20756745</v>
      </c>
      <c r="GJ38" s="5">
        <f>SUM(AZ38:AZ38)</f>
        <v>426468</v>
      </c>
      <c r="GK38" s="26" t="e">
        <f>#REF!-GJ38</f>
        <v>#REF!</v>
      </c>
      <c r="GL38" s="5" t="e">
        <f>SUM(#REF!)</f>
        <v>#REF!</v>
      </c>
      <c r="GM38" s="26" t="e">
        <f>#REF!-GL38</f>
        <v>#REF!</v>
      </c>
      <c r="GN38" s="5">
        <f>SUM(BA38:BA38)</f>
        <v>725000</v>
      </c>
      <c r="GO38" s="26" t="e">
        <f>#REF!-GN38</f>
        <v>#REF!</v>
      </c>
      <c r="GP38" s="5">
        <f>SUM(BB38:BB38)</f>
        <v>194109</v>
      </c>
      <c r="GQ38" s="26" t="e">
        <f>#REF!-GP38</f>
        <v>#REF!</v>
      </c>
      <c r="GR38" s="5" t="e">
        <f>SUM(#REF!)</f>
        <v>#REF!</v>
      </c>
      <c r="GS38" s="26" t="e">
        <f>#REF!-GR38</f>
        <v>#REF!</v>
      </c>
      <c r="GT38" s="5" t="e">
        <f>SUM(#REF!)</f>
        <v>#REF!</v>
      </c>
      <c r="GU38" s="26" t="e">
        <f>#REF!-GT38</f>
        <v>#REF!</v>
      </c>
      <c r="GV38" s="5" t="e">
        <f>SUM(#REF!)</f>
        <v>#REF!</v>
      </c>
      <c r="GW38" s="26" t="e">
        <f>#REF!-GV38</f>
        <v>#REF!</v>
      </c>
      <c r="GX38" s="5" t="e">
        <f>SUM(#REF!)</f>
        <v>#REF!</v>
      </c>
      <c r="GY38" s="26" t="e">
        <f>#REF!-GX38</f>
        <v>#REF!</v>
      </c>
      <c r="GZ38" s="5" t="e">
        <f>SUM(#REF!)</f>
        <v>#REF!</v>
      </c>
      <c r="HA38" s="26" t="e">
        <f>#REF!-GZ38</f>
        <v>#REF!</v>
      </c>
      <c r="HB38" s="5" t="e">
        <f>SUM(#REF!)</f>
        <v>#REF!</v>
      </c>
      <c r="HC38" s="26" t="e">
        <f>#REF!-HB38</f>
        <v>#REF!</v>
      </c>
      <c r="HD38" s="5">
        <f t="shared" si="95"/>
        <v>0</v>
      </c>
      <c r="HE38" s="26" t="e">
        <f>#REF!-HD38</f>
        <v>#REF!</v>
      </c>
      <c r="HF38" s="5">
        <f t="shared" si="96"/>
        <v>0</v>
      </c>
      <c r="HG38" s="26" t="e">
        <f>#REF!-HF38</f>
        <v>#REF!</v>
      </c>
      <c r="HH38" s="5">
        <f t="shared" si="97"/>
        <v>0</v>
      </c>
      <c r="HI38" s="26" t="e">
        <f>#REF!-HH38</f>
        <v>#REF!</v>
      </c>
      <c r="HJ38" s="5" t="e">
        <f>SUM(#REF!)</f>
        <v>#REF!</v>
      </c>
      <c r="HK38" s="26" t="e">
        <f>#REF!-HJ38</f>
        <v>#REF!</v>
      </c>
      <c r="HL38" s="5" t="e">
        <f>SUM(#REF!)</f>
        <v>#REF!</v>
      </c>
      <c r="HM38" s="26" t="e">
        <f>#REF!-HL38</f>
        <v>#REF!</v>
      </c>
      <c r="HN38" s="5">
        <f t="shared" si="98"/>
        <v>4257393</v>
      </c>
      <c r="HO38" s="26" t="e">
        <f>#REF!-HN38</f>
        <v>#REF!</v>
      </c>
      <c r="HP38" s="5">
        <f t="shared" si="51"/>
        <v>5287795</v>
      </c>
      <c r="HQ38" s="26">
        <f t="shared" si="52"/>
        <v>0</v>
      </c>
      <c r="HR38" s="5">
        <f t="shared" si="53"/>
        <v>569185</v>
      </c>
      <c r="HS38" s="26">
        <f t="shared" si="54"/>
        <v>0</v>
      </c>
      <c r="HT38" s="5">
        <f t="shared" si="55"/>
        <v>3699840</v>
      </c>
      <c r="HU38" s="26">
        <f t="shared" si="56"/>
        <v>0</v>
      </c>
      <c r="HV38" s="5">
        <f t="shared" si="57"/>
        <v>63500</v>
      </c>
      <c r="HW38" s="26">
        <f t="shared" si="58"/>
        <v>0</v>
      </c>
      <c r="HX38" s="5">
        <f t="shared" si="59"/>
        <v>4577552</v>
      </c>
      <c r="HY38" s="26">
        <f t="shared" si="60"/>
        <v>0</v>
      </c>
      <c r="HZ38" s="5">
        <f t="shared" si="61"/>
        <v>0</v>
      </c>
      <c r="IA38" s="26">
        <f t="shared" si="62"/>
        <v>0</v>
      </c>
      <c r="IB38" s="5">
        <f t="shared" si="63"/>
        <v>0</v>
      </c>
      <c r="IC38" s="26">
        <f t="shared" si="64"/>
        <v>0</v>
      </c>
      <c r="ID38" s="5">
        <f t="shared" si="65"/>
        <v>285038</v>
      </c>
      <c r="IE38" s="26">
        <f t="shared" si="66"/>
        <v>0</v>
      </c>
      <c r="IF38" s="5">
        <f t="shared" si="67"/>
        <v>1806101</v>
      </c>
      <c r="IG38" s="26">
        <f t="shared" si="68"/>
        <v>0</v>
      </c>
      <c r="IH38" s="5">
        <f t="shared" si="69"/>
        <v>953690</v>
      </c>
      <c r="II38" s="26">
        <f t="shared" si="70"/>
        <v>0</v>
      </c>
      <c r="IJ38" s="5">
        <f t="shared" si="71"/>
        <v>375230</v>
      </c>
      <c r="IK38" s="26">
        <f t="shared" si="72"/>
        <v>0</v>
      </c>
      <c r="IL38" s="5">
        <f t="shared" si="73"/>
        <v>329043</v>
      </c>
      <c r="IM38" s="26">
        <f t="shared" si="74"/>
        <v>0</v>
      </c>
      <c r="IN38" s="5">
        <f t="shared" si="75"/>
        <v>736051</v>
      </c>
      <c r="IO38" s="26">
        <f t="shared" si="76"/>
        <v>0</v>
      </c>
      <c r="IP38" s="5">
        <f t="shared" si="77"/>
        <v>515243</v>
      </c>
      <c r="IQ38" s="26">
        <f t="shared" si="78"/>
        <v>0</v>
      </c>
      <c r="IR38" s="5">
        <f t="shared" si="79"/>
        <v>26484</v>
      </c>
      <c r="IS38" s="26">
        <f t="shared" si="80"/>
        <v>0</v>
      </c>
      <c r="IT38" s="5">
        <f t="shared" si="81"/>
        <v>500000</v>
      </c>
      <c r="IU38" s="26">
        <f t="shared" si="82"/>
        <v>0</v>
      </c>
      <c r="IV38" s="5">
        <f t="shared" si="83"/>
        <v>256824</v>
      </c>
      <c r="IW38" s="26">
        <f t="shared" si="84"/>
        <v>0</v>
      </c>
      <c r="IX38" s="5">
        <f>SUM(FE38:FI38)</f>
        <v>281934</v>
      </c>
      <c r="IY38" s="26">
        <f>FJ38-IX38</f>
        <v>0</v>
      </c>
      <c r="IZ38" s="5">
        <f t="shared" si="87"/>
        <v>493235</v>
      </c>
      <c r="JA38" s="26">
        <f t="shared" si="88"/>
        <v>0</v>
      </c>
      <c r="JB38" s="5">
        <f t="shared" si="89"/>
        <v>20756745</v>
      </c>
      <c r="JC38" s="26">
        <f t="shared" si="90"/>
        <v>0</v>
      </c>
      <c r="JD38" s="5">
        <f t="shared" si="91"/>
        <v>0</v>
      </c>
      <c r="JE38" s="26">
        <f t="shared" si="92"/>
        <v>0</v>
      </c>
      <c r="JF38" s="5">
        <f t="shared" si="93"/>
        <v>20756745</v>
      </c>
      <c r="JG38" s="26">
        <f t="shared" si="94"/>
        <v>0</v>
      </c>
      <c r="JI38" s="5" t="e">
        <f t="shared" si="48"/>
        <v>#REF!</v>
      </c>
      <c r="JK38" s="4" t="e">
        <f t="shared" si="49"/>
        <v>#REF!</v>
      </c>
    </row>
    <row r="39" spans="1:271">
      <c r="A39" s="149" t="s">
        <v>242</v>
      </c>
      <c r="B39" s="25" t="s">
        <v>386</v>
      </c>
      <c r="C39" s="97">
        <v>181464</v>
      </c>
      <c r="D39" s="97">
        <v>2011</v>
      </c>
      <c r="E39" s="98">
        <v>1</v>
      </c>
      <c r="F39" s="98">
        <v>5</v>
      </c>
      <c r="G39" s="99">
        <v>9177</v>
      </c>
      <c r="H39" s="99">
        <v>9039</v>
      </c>
      <c r="I39" s="106">
        <v>2196654000</v>
      </c>
      <c r="J39" s="100"/>
      <c r="K39" s="100">
        <v>2741679</v>
      </c>
      <c r="L39" s="100"/>
      <c r="M39" s="100">
        <v>93411000</v>
      </c>
      <c r="N39" s="100"/>
      <c r="O39" s="106">
        <v>18695000</v>
      </c>
      <c r="P39" s="100"/>
      <c r="Q39" s="106">
        <v>731950000</v>
      </c>
      <c r="R39" s="100"/>
      <c r="S39" s="100">
        <v>11137320001</v>
      </c>
      <c r="T39" s="100"/>
      <c r="U39" s="100">
        <v>18574</v>
      </c>
      <c r="V39" s="100"/>
      <c r="W39" s="100">
        <v>27635</v>
      </c>
      <c r="X39" s="100"/>
      <c r="Y39" s="100">
        <v>21200</v>
      </c>
      <c r="Z39" s="100"/>
      <c r="AA39" s="100">
        <v>30300</v>
      </c>
      <c r="AB39" s="100"/>
      <c r="AC39" s="121">
        <v>11</v>
      </c>
      <c r="AD39" s="121">
        <v>12</v>
      </c>
      <c r="AE39" s="121">
        <v>1</v>
      </c>
      <c r="AF39" s="26">
        <v>4830225</v>
      </c>
      <c r="AG39" s="42">
        <v>3328871</v>
      </c>
      <c r="AH39" s="42">
        <v>865254</v>
      </c>
      <c r="AI39" s="42">
        <v>394811</v>
      </c>
      <c r="AJ39" s="42">
        <v>1045119.6</v>
      </c>
      <c r="AK39" s="43">
        <v>7.5</v>
      </c>
      <c r="AL39" s="42">
        <v>870933</v>
      </c>
      <c r="AM39" s="43">
        <v>9</v>
      </c>
      <c r="AN39" s="42">
        <v>212413.76</v>
      </c>
      <c r="AO39" s="43">
        <v>8.5</v>
      </c>
      <c r="AP39" s="42">
        <v>180551.7</v>
      </c>
      <c r="AQ39" s="43">
        <v>10</v>
      </c>
      <c r="AR39" s="42">
        <v>216428.6</v>
      </c>
      <c r="AS39" s="43">
        <v>23.5</v>
      </c>
      <c r="AT39" s="42">
        <v>175381.79</v>
      </c>
      <c r="AU39" s="43">
        <v>29</v>
      </c>
      <c r="AV39" s="26">
        <v>84571.08</v>
      </c>
      <c r="AW39" s="36">
        <v>18.5</v>
      </c>
      <c r="AX39" s="26">
        <v>65190.21</v>
      </c>
      <c r="AY39" s="36">
        <v>24</v>
      </c>
      <c r="AZ39" s="52">
        <v>15433628</v>
      </c>
      <c r="BA39" s="52">
        <v>300000</v>
      </c>
      <c r="BB39" s="52">
        <v>0</v>
      </c>
      <c r="BC39" s="52">
        <v>2590449</v>
      </c>
      <c r="BD39" s="52">
        <v>145000</v>
      </c>
      <c r="BE39" s="52">
        <v>167754</v>
      </c>
      <c r="BF39" s="52">
        <v>34020276</v>
      </c>
      <c r="BG39" s="52">
        <v>2745464</v>
      </c>
      <c r="BH39" s="52">
        <v>442100</v>
      </c>
      <c r="BI39" s="52">
        <v>448008</v>
      </c>
      <c r="BJ39" s="52">
        <v>4624352</v>
      </c>
      <c r="BK39" s="52">
        <v>1119751</v>
      </c>
      <c r="BL39" s="52">
        <v>9379675</v>
      </c>
      <c r="BM39" s="52">
        <v>1160000</v>
      </c>
      <c r="BN39" s="52">
        <v>722500</v>
      </c>
      <c r="BO39" s="52">
        <v>79592</v>
      </c>
      <c r="BP39" s="52">
        <v>62360</v>
      </c>
      <c r="BQ39" s="52">
        <v>9577</v>
      </c>
      <c r="BR39" s="52">
        <v>2034029</v>
      </c>
      <c r="BS39" s="52">
        <v>4769345</v>
      </c>
      <c r="BT39" s="52">
        <v>6116585</v>
      </c>
      <c r="BU39" s="52">
        <v>1269518</v>
      </c>
      <c r="BV39" s="52">
        <v>4139103</v>
      </c>
      <c r="BW39" s="52">
        <v>0</v>
      </c>
      <c r="BX39" s="52">
        <v>16294551</v>
      </c>
      <c r="BY39" s="52">
        <v>0</v>
      </c>
      <c r="BZ39" s="53">
        <v>0</v>
      </c>
      <c r="CA39" s="53">
        <v>0</v>
      </c>
      <c r="CB39" s="53">
        <v>0</v>
      </c>
      <c r="CC39" s="52">
        <v>0</v>
      </c>
      <c r="CD39" s="52">
        <v>0</v>
      </c>
      <c r="CE39" s="52">
        <v>635889</v>
      </c>
      <c r="CF39" s="52">
        <v>979906</v>
      </c>
      <c r="CG39" s="52">
        <v>271023</v>
      </c>
      <c r="CH39" s="52">
        <v>225239</v>
      </c>
      <c r="CI39" s="52">
        <v>9444792</v>
      </c>
      <c r="CJ39" s="52">
        <v>11556849</v>
      </c>
      <c r="CK39" s="52">
        <v>0</v>
      </c>
      <c r="CL39" s="52">
        <v>0</v>
      </c>
      <c r="CM39" s="52">
        <v>0</v>
      </c>
      <c r="CN39" s="52">
        <v>0</v>
      </c>
      <c r="CO39" s="52">
        <v>0</v>
      </c>
      <c r="CP39" s="52">
        <v>0</v>
      </c>
      <c r="CQ39" s="52">
        <v>635230</v>
      </c>
      <c r="CR39" s="52">
        <v>0</v>
      </c>
      <c r="CS39" s="52">
        <v>0</v>
      </c>
      <c r="CT39" s="52">
        <v>38253</v>
      </c>
      <c r="CU39" s="52">
        <v>0</v>
      </c>
      <c r="CV39" s="52">
        <v>673483</v>
      </c>
      <c r="CW39" s="52">
        <v>336035</v>
      </c>
      <c r="CX39" s="52">
        <v>317426</v>
      </c>
      <c r="CY39" s="52">
        <v>115758</v>
      </c>
      <c r="CZ39" s="52">
        <v>498364</v>
      </c>
      <c r="DA39" s="52">
        <v>0</v>
      </c>
      <c r="DB39" s="52">
        <v>1267583</v>
      </c>
      <c r="DC39" s="52">
        <v>1055177</v>
      </c>
      <c r="DD39" s="52">
        <v>1382407</v>
      </c>
      <c r="DE39" s="52">
        <v>530359</v>
      </c>
      <c r="DF39" s="52">
        <v>2037248</v>
      </c>
      <c r="DG39" s="52">
        <v>29156</v>
      </c>
      <c r="DH39" s="52">
        <v>5034347</v>
      </c>
      <c r="DI39" s="52">
        <v>726708</v>
      </c>
      <c r="DJ39" s="52">
        <v>239643</v>
      </c>
      <c r="DK39" s="52">
        <v>69808</v>
      </c>
      <c r="DL39" s="52">
        <v>697375</v>
      </c>
      <c r="DM39" s="52">
        <v>973755</v>
      </c>
      <c r="DN39" s="52">
        <v>2707289</v>
      </c>
      <c r="DO39" s="52">
        <v>184722</v>
      </c>
      <c r="DP39" s="52">
        <v>640376</v>
      </c>
      <c r="DQ39" s="52">
        <v>101717</v>
      </c>
      <c r="DR39" s="52">
        <v>203809</v>
      </c>
      <c r="DS39" s="52">
        <v>2289653</v>
      </c>
      <c r="DT39" s="52">
        <v>3420277</v>
      </c>
      <c r="DU39" s="52">
        <v>33980</v>
      </c>
      <c r="DV39" s="52">
        <v>7172</v>
      </c>
      <c r="DW39" s="52">
        <v>739</v>
      </c>
      <c r="DX39" s="52">
        <v>2378</v>
      </c>
      <c r="DY39" s="52">
        <v>2312780</v>
      </c>
      <c r="DZ39" s="52">
        <v>2357049</v>
      </c>
      <c r="EA39" s="52">
        <v>104151</v>
      </c>
      <c r="EB39" s="52">
        <v>200855</v>
      </c>
      <c r="EC39" s="52">
        <v>62273</v>
      </c>
      <c r="ED39" s="52">
        <v>504125</v>
      </c>
      <c r="EE39" s="52">
        <v>278975</v>
      </c>
      <c r="EF39" s="52">
        <v>1150379</v>
      </c>
      <c r="EG39" s="52">
        <v>101548</v>
      </c>
      <c r="EH39" s="52">
        <v>580413</v>
      </c>
      <c r="EI39" s="52">
        <v>1105</v>
      </c>
      <c r="EJ39" s="52">
        <v>64153</v>
      </c>
      <c r="EK39" s="52">
        <v>18275028</v>
      </c>
      <c r="EL39" s="52">
        <v>19022247</v>
      </c>
      <c r="EM39" s="52">
        <v>0</v>
      </c>
      <c r="EN39" s="52">
        <v>0</v>
      </c>
      <c r="EO39" s="52">
        <v>0</v>
      </c>
      <c r="EP39" s="52">
        <v>0</v>
      </c>
      <c r="EQ39" s="52">
        <v>723549</v>
      </c>
      <c r="ER39" s="52">
        <v>723549</v>
      </c>
      <c r="ES39" s="52">
        <v>0</v>
      </c>
      <c r="ET39" s="52">
        <v>0</v>
      </c>
      <c r="EU39" s="52">
        <v>0</v>
      </c>
      <c r="EV39" s="52">
        <v>0</v>
      </c>
      <c r="EW39" s="52">
        <v>0</v>
      </c>
      <c r="EX39" s="52">
        <v>0</v>
      </c>
      <c r="EY39" s="52">
        <v>143716</v>
      </c>
      <c r="EZ39" s="52">
        <v>23802</v>
      </c>
      <c r="FA39" s="52">
        <v>17336</v>
      </c>
      <c r="FB39" s="52">
        <v>347107</v>
      </c>
      <c r="FC39" s="52">
        <v>77440</v>
      </c>
      <c r="FD39" s="52">
        <v>609401</v>
      </c>
      <c r="FE39" s="52">
        <v>0</v>
      </c>
      <c r="FF39" s="52">
        <v>0</v>
      </c>
      <c r="FG39" s="52">
        <v>0</v>
      </c>
      <c r="FH39" s="52">
        <v>8706</v>
      </c>
      <c r="FI39" s="52">
        <v>18902</v>
      </c>
      <c r="FJ39" s="52">
        <v>27608</v>
      </c>
      <c r="FK39" s="52">
        <v>1020145</v>
      </c>
      <c r="FL39" s="52">
        <v>402192</v>
      </c>
      <c r="FM39" s="52">
        <v>105980</v>
      </c>
      <c r="FN39" s="52">
        <v>325443</v>
      </c>
      <c r="FO39" s="52">
        <v>4727930</v>
      </c>
      <c r="FP39" s="52">
        <v>6581690</v>
      </c>
      <c r="FQ39" s="52">
        <v>13652110</v>
      </c>
      <c r="FR39" s="52">
        <v>12055377</v>
      </c>
      <c r="FS39" s="52">
        <v>3073216</v>
      </c>
      <c r="FT39" s="52">
        <v>13778015</v>
      </c>
      <c r="FU39" s="52">
        <v>40281288</v>
      </c>
      <c r="FV39" s="52">
        <v>82840006</v>
      </c>
      <c r="FW39" s="52">
        <v>700000</v>
      </c>
      <c r="FX39" s="52">
        <v>300000</v>
      </c>
      <c r="FY39" s="52">
        <v>0</v>
      </c>
      <c r="FZ39" s="52">
        <v>0</v>
      </c>
      <c r="GA39" s="52">
        <v>660000</v>
      </c>
      <c r="GB39" s="52">
        <v>1660000</v>
      </c>
      <c r="GC39" s="52">
        <v>14352110</v>
      </c>
      <c r="GD39" s="52">
        <v>12355377</v>
      </c>
      <c r="GE39" s="52">
        <v>3073216</v>
      </c>
      <c r="GF39" s="52">
        <v>13778015</v>
      </c>
      <c r="GG39" s="52">
        <v>40941288</v>
      </c>
      <c r="GH39" s="52">
        <v>84500006</v>
      </c>
      <c r="GJ39" s="5">
        <f>SUM(AZ39:AZ39)</f>
        <v>15433628</v>
      </c>
      <c r="GK39" s="26" t="e">
        <f>#REF!-GJ39</f>
        <v>#REF!</v>
      </c>
      <c r="GL39" s="5" t="e">
        <f>SUM(#REF!)</f>
        <v>#REF!</v>
      </c>
      <c r="GM39" s="26" t="e">
        <f>#REF!-GL39</f>
        <v>#REF!</v>
      </c>
      <c r="GN39" s="5">
        <f>SUM(BA39:BA39)</f>
        <v>300000</v>
      </c>
      <c r="GO39" s="26" t="e">
        <f>#REF!-GN39</f>
        <v>#REF!</v>
      </c>
      <c r="GP39" s="5">
        <f>SUM(BB39:BB39)</f>
        <v>0</v>
      </c>
      <c r="GQ39" s="26" t="e">
        <f>#REF!-GP39</f>
        <v>#REF!</v>
      </c>
      <c r="GR39" s="5" t="e">
        <f>SUM(#REF!)</f>
        <v>#REF!</v>
      </c>
      <c r="GS39" s="26" t="e">
        <f>#REF!-GR39</f>
        <v>#REF!</v>
      </c>
      <c r="GT39" s="5" t="e">
        <f>SUM(#REF!)</f>
        <v>#REF!</v>
      </c>
      <c r="GU39" s="26" t="e">
        <f>#REF!-GT39</f>
        <v>#REF!</v>
      </c>
      <c r="GV39" s="5" t="e">
        <f>SUM(#REF!)</f>
        <v>#REF!</v>
      </c>
      <c r="GW39" s="26" t="e">
        <f>#REF!-GV39</f>
        <v>#REF!</v>
      </c>
      <c r="GX39" s="5" t="e">
        <f>SUM(#REF!)</f>
        <v>#REF!</v>
      </c>
      <c r="GY39" s="26" t="e">
        <f>#REF!-GX39</f>
        <v>#REF!</v>
      </c>
      <c r="GZ39" s="5" t="e">
        <f>SUM(#REF!)</f>
        <v>#REF!</v>
      </c>
      <c r="HA39" s="26" t="e">
        <f>#REF!-GZ39</f>
        <v>#REF!</v>
      </c>
      <c r="HB39" s="5" t="e">
        <f>SUM(#REF!)</f>
        <v>#REF!</v>
      </c>
      <c r="HC39" s="26" t="e">
        <f>#REF!-HB39</f>
        <v>#REF!</v>
      </c>
      <c r="HD39" s="5">
        <f t="shared" si="95"/>
        <v>2590449</v>
      </c>
      <c r="HE39" s="26" t="e">
        <f>#REF!-HD39</f>
        <v>#REF!</v>
      </c>
      <c r="HF39" s="5">
        <f t="shared" si="96"/>
        <v>145000</v>
      </c>
      <c r="HG39" s="26" t="e">
        <f>#REF!-HF39</f>
        <v>#REF!</v>
      </c>
      <c r="HH39" s="5">
        <f t="shared" si="97"/>
        <v>167754</v>
      </c>
      <c r="HI39" s="26" t="e">
        <f>#REF!-HH39</f>
        <v>#REF!</v>
      </c>
      <c r="HJ39" s="5" t="e">
        <f>SUM(#REF!)</f>
        <v>#REF!</v>
      </c>
      <c r="HK39" s="26" t="e">
        <f>#REF!-HJ39</f>
        <v>#REF!</v>
      </c>
      <c r="HL39" s="5" t="e">
        <f>SUM(#REF!)</f>
        <v>#REF!</v>
      </c>
      <c r="HM39" s="26" t="e">
        <f>#REF!-HL39</f>
        <v>#REF!</v>
      </c>
      <c r="HN39" s="5">
        <f t="shared" si="98"/>
        <v>34020276</v>
      </c>
      <c r="HO39" s="26" t="e">
        <f>#REF!-HN39</f>
        <v>#REF!</v>
      </c>
      <c r="HP39" s="5">
        <f t="shared" si="51"/>
        <v>9379675</v>
      </c>
      <c r="HQ39" s="26">
        <f t="shared" si="52"/>
        <v>0</v>
      </c>
      <c r="HR39" s="5">
        <f t="shared" si="53"/>
        <v>2034029</v>
      </c>
      <c r="HS39" s="26">
        <f t="shared" si="54"/>
        <v>0</v>
      </c>
      <c r="HT39" s="5">
        <f t="shared" si="55"/>
        <v>16294551</v>
      </c>
      <c r="HU39" s="26">
        <f t="shared" si="56"/>
        <v>0</v>
      </c>
      <c r="HV39" s="5">
        <f t="shared" si="57"/>
        <v>0</v>
      </c>
      <c r="HW39" s="26">
        <f t="shared" si="58"/>
        <v>0</v>
      </c>
      <c r="HX39" s="5">
        <f t="shared" si="59"/>
        <v>11556849</v>
      </c>
      <c r="HY39" s="26">
        <f t="shared" si="60"/>
        <v>0</v>
      </c>
      <c r="HZ39" s="5">
        <f t="shared" si="61"/>
        <v>0</v>
      </c>
      <c r="IA39" s="26">
        <f t="shared" si="62"/>
        <v>0</v>
      </c>
      <c r="IB39" s="5">
        <f t="shared" si="63"/>
        <v>673483</v>
      </c>
      <c r="IC39" s="26">
        <f t="shared" si="64"/>
        <v>0</v>
      </c>
      <c r="ID39" s="5">
        <f t="shared" si="65"/>
        <v>1267583</v>
      </c>
      <c r="IE39" s="26">
        <f t="shared" si="66"/>
        <v>0</v>
      </c>
      <c r="IF39" s="5">
        <f t="shared" si="67"/>
        <v>5034347</v>
      </c>
      <c r="IG39" s="26">
        <f t="shared" si="68"/>
        <v>0</v>
      </c>
      <c r="IH39" s="5">
        <f t="shared" si="69"/>
        <v>2707289</v>
      </c>
      <c r="II39" s="26">
        <f t="shared" si="70"/>
        <v>0</v>
      </c>
      <c r="IJ39" s="5">
        <f t="shared" si="71"/>
        <v>3420277</v>
      </c>
      <c r="IK39" s="26">
        <f t="shared" si="72"/>
        <v>0</v>
      </c>
      <c r="IL39" s="5">
        <f t="shared" si="73"/>
        <v>2357049</v>
      </c>
      <c r="IM39" s="26">
        <f t="shared" si="74"/>
        <v>0</v>
      </c>
      <c r="IN39" s="5">
        <f t="shared" si="75"/>
        <v>1150379</v>
      </c>
      <c r="IO39" s="26">
        <f t="shared" si="76"/>
        <v>0</v>
      </c>
      <c r="IP39" s="5">
        <f t="shared" si="77"/>
        <v>19022247</v>
      </c>
      <c r="IQ39" s="26">
        <f t="shared" si="78"/>
        <v>0</v>
      </c>
      <c r="IR39" s="5">
        <f t="shared" si="79"/>
        <v>723549</v>
      </c>
      <c r="IS39" s="26">
        <f t="shared" si="80"/>
        <v>0</v>
      </c>
      <c r="IT39" s="5">
        <f t="shared" si="81"/>
        <v>0</v>
      </c>
      <c r="IU39" s="26">
        <f t="shared" si="82"/>
        <v>0</v>
      </c>
      <c r="IV39" s="5">
        <f t="shared" si="83"/>
        <v>609401</v>
      </c>
      <c r="IW39" s="26">
        <f t="shared" si="84"/>
        <v>0</v>
      </c>
      <c r="IX39" s="5">
        <f t="shared" si="85"/>
        <v>27608</v>
      </c>
      <c r="IY39" s="26">
        <f t="shared" si="86"/>
        <v>0</v>
      </c>
      <c r="IZ39" s="5">
        <f t="shared" si="87"/>
        <v>6581690</v>
      </c>
      <c r="JA39" s="26">
        <f t="shared" si="88"/>
        <v>0</v>
      </c>
      <c r="JB39" s="5">
        <f>SUM(FQ39:FU39)</f>
        <v>82840006</v>
      </c>
      <c r="JC39" s="26">
        <f>FV39-JB39</f>
        <v>0</v>
      </c>
      <c r="JD39" s="5">
        <f t="shared" si="91"/>
        <v>1660000</v>
      </c>
      <c r="JE39" s="26">
        <f t="shared" si="92"/>
        <v>0</v>
      </c>
      <c r="JF39" s="5">
        <f t="shared" si="93"/>
        <v>84500006</v>
      </c>
      <c r="JG39" s="26">
        <f t="shared" si="94"/>
        <v>0</v>
      </c>
      <c r="JI39" s="5" t="e">
        <f t="shared" si="48"/>
        <v>#REF!</v>
      </c>
      <c r="JK39" s="4" t="e">
        <f t="shared" si="49"/>
        <v>#REF!</v>
      </c>
    </row>
    <row r="40" spans="1:271">
      <c r="A40" s="149" t="s">
        <v>346</v>
      </c>
      <c r="B40" s="25" t="s">
        <v>372</v>
      </c>
      <c r="C40" s="101">
        <v>160658</v>
      </c>
      <c r="D40" s="97">
        <v>2011</v>
      </c>
      <c r="E40" s="98">
        <v>1</v>
      </c>
      <c r="F40" s="98">
        <v>8</v>
      </c>
      <c r="G40" s="99">
        <v>5672</v>
      </c>
      <c r="H40" s="99">
        <v>7203</v>
      </c>
      <c r="I40" s="100">
        <v>239381119</v>
      </c>
      <c r="J40" s="100"/>
      <c r="K40" s="100">
        <v>0</v>
      </c>
      <c r="L40" s="100"/>
      <c r="M40" s="100">
        <v>1939070</v>
      </c>
      <c r="N40" s="100"/>
      <c r="O40" s="100">
        <v>0</v>
      </c>
      <c r="P40" s="100"/>
      <c r="Q40" s="100">
        <v>151550000</v>
      </c>
      <c r="R40" s="100"/>
      <c r="S40" s="100">
        <v>209733599</v>
      </c>
      <c r="T40" s="100"/>
      <c r="U40" s="100">
        <v>9572</v>
      </c>
      <c r="V40" s="100"/>
      <c r="W40" s="100">
        <v>18144</v>
      </c>
      <c r="X40" s="100"/>
      <c r="Y40" s="100">
        <v>15198</v>
      </c>
      <c r="Z40" s="100"/>
      <c r="AA40" s="100">
        <v>21770</v>
      </c>
      <c r="AB40" s="100"/>
      <c r="AC40" s="122">
        <v>9</v>
      </c>
      <c r="AD40" s="122">
        <v>11</v>
      </c>
      <c r="AE40" s="122">
        <v>0</v>
      </c>
      <c r="AF40" s="26">
        <v>1455301</v>
      </c>
      <c r="AG40" s="26">
        <v>855612</v>
      </c>
      <c r="AH40" s="26">
        <v>255592</v>
      </c>
      <c r="AI40" s="26">
        <v>84787</v>
      </c>
      <c r="AJ40" s="26">
        <v>191737.64</v>
      </c>
      <c r="AK40" s="36">
        <v>5.5</v>
      </c>
      <c r="AL40" s="26">
        <v>175759.5</v>
      </c>
      <c r="AM40" s="36">
        <v>6</v>
      </c>
      <c r="AN40" s="26">
        <v>75272.91</v>
      </c>
      <c r="AO40" s="36">
        <v>5.5</v>
      </c>
      <c r="AP40" s="26">
        <v>69000.17</v>
      </c>
      <c r="AQ40" s="36">
        <v>6</v>
      </c>
      <c r="AR40" s="26">
        <v>113408</v>
      </c>
      <c r="AS40" s="36">
        <v>15.5</v>
      </c>
      <c r="AT40" s="26">
        <v>103401.41</v>
      </c>
      <c r="AU40" s="36">
        <v>17</v>
      </c>
      <c r="AV40" s="26">
        <v>49983.41</v>
      </c>
      <c r="AW40" s="36">
        <v>8.5</v>
      </c>
      <c r="AX40" s="26">
        <v>42485.9</v>
      </c>
      <c r="AY40" s="36">
        <v>10</v>
      </c>
      <c r="AZ40" s="54">
        <v>627060</v>
      </c>
      <c r="BA40" s="54">
        <v>1864020</v>
      </c>
      <c r="BB40" s="62">
        <v>686739</v>
      </c>
      <c r="BC40" s="54">
        <v>95557</v>
      </c>
      <c r="BD40" s="62">
        <v>34153</v>
      </c>
      <c r="BE40" s="62">
        <v>0</v>
      </c>
      <c r="BF40" s="62">
        <v>4830074</v>
      </c>
      <c r="BG40" s="62">
        <v>988806</v>
      </c>
      <c r="BH40" s="62">
        <v>158282</v>
      </c>
      <c r="BI40" s="62">
        <v>175796</v>
      </c>
      <c r="BJ40" s="62">
        <v>992051</v>
      </c>
      <c r="BK40" s="62">
        <v>216235</v>
      </c>
      <c r="BL40" s="62">
        <v>2531170</v>
      </c>
      <c r="BM40" s="62">
        <v>400000</v>
      </c>
      <c r="BN40" s="62">
        <v>50000</v>
      </c>
      <c r="BO40" s="62">
        <v>3000</v>
      </c>
      <c r="BP40" s="62">
        <v>25854</v>
      </c>
      <c r="BQ40" s="62">
        <v>0</v>
      </c>
      <c r="BR40" s="62">
        <v>478854</v>
      </c>
      <c r="BS40" s="62">
        <v>1597784</v>
      </c>
      <c r="BT40" s="62">
        <v>699860</v>
      </c>
      <c r="BU40" s="62">
        <v>335702</v>
      </c>
      <c r="BV40" s="62">
        <v>1017895</v>
      </c>
      <c r="BW40" s="62">
        <v>0</v>
      </c>
      <c r="BX40" s="62">
        <v>3651241</v>
      </c>
      <c r="BY40" s="62">
        <v>0</v>
      </c>
      <c r="BZ40" s="62">
        <v>0</v>
      </c>
      <c r="CA40" s="62">
        <v>0</v>
      </c>
      <c r="CB40" s="62">
        <v>0</v>
      </c>
      <c r="CC40" s="62">
        <v>0</v>
      </c>
      <c r="CD40" s="62">
        <v>0</v>
      </c>
      <c r="CE40" s="54">
        <v>39382</v>
      </c>
      <c r="CF40" s="62">
        <v>20000</v>
      </c>
      <c r="CG40" s="62">
        <v>0</v>
      </c>
      <c r="CH40" s="62">
        <v>0</v>
      </c>
      <c r="CI40" s="62">
        <v>1306796</v>
      </c>
      <c r="CJ40" s="62">
        <v>1366178</v>
      </c>
      <c r="CK40" s="62">
        <v>0</v>
      </c>
      <c r="CL40" s="62">
        <v>0</v>
      </c>
      <c r="CM40" s="62">
        <v>0</v>
      </c>
      <c r="CN40" s="62">
        <v>0</v>
      </c>
      <c r="CO40" s="62">
        <v>0</v>
      </c>
      <c r="CP40" s="62">
        <v>0</v>
      </c>
      <c r="CQ40" s="54">
        <v>202064</v>
      </c>
      <c r="CR40" s="54">
        <v>7804</v>
      </c>
      <c r="CS40" s="54">
        <v>2341</v>
      </c>
      <c r="CT40" s="54">
        <v>9380</v>
      </c>
      <c r="CU40" s="54">
        <v>59063</v>
      </c>
      <c r="CV40" s="54">
        <v>280652</v>
      </c>
      <c r="CW40" s="54">
        <v>132922</v>
      </c>
      <c r="CX40" s="54">
        <v>66360</v>
      </c>
      <c r="CY40" s="54">
        <v>36203</v>
      </c>
      <c r="CZ40" s="54">
        <v>104894</v>
      </c>
      <c r="DA40" s="54">
        <v>19516</v>
      </c>
      <c r="DB40" s="54">
        <v>359895</v>
      </c>
      <c r="DC40" s="54">
        <v>596283</v>
      </c>
      <c r="DD40" s="54">
        <v>163593</v>
      </c>
      <c r="DE40" s="54">
        <v>101254</v>
      </c>
      <c r="DF40" s="54">
        <v>671701</v>
      </c>
      <c r="DG40" s="54">
        <v>0</v>
      </c>
      <c r="DH40" s="54">
        <v>1532831</v>
      </c>
      <c r="DI40" s="54">
        <v>273261</v>
      </c>
      <c r="DJ40" s="54">
        <v>60314</v>
      </c>
      <c r="DK40" s="54">
        <v>31243</v>
      </c>
      <c r="DL40" s="54">
        <v>496346</v>
      </c>
      <c r="DM40" s="54">
        <v>77356</v>
      </c>
      <c r="DN40" s="54">
        <v>938520</v>
      </c>
      <c r="DO40" s="54">
        <v>321464</v>
      </c>
      <c r="DP40" s="54">
        <v>177911</v>
      </c>
      <c r="DQ40" s="54">
        <v>51171</v>
      </c>
      <c r="DR40" s="54">
        <v>226214</v>
      </c>
      <c r="DS40" s="54">
        <v>216161</v>
      </c>
      <c r="DT40" s="54">
        <v>992921</v>
      </c>
      <c r="DU40" s="54">
        <v>194848</v>
      </c>
      <c r="DV40" s="54">
        <v>62258</v>
      </c>
      <c r="DW40" s="54">
        <v>3371</v>
      </c>
      <c r="DX40" s="54">
        <v>148369</v>
      </c>
      <c r="DY40" s="54">
        <v>60169</v>
      </c>
      <c r="DZ40" s="54">
        <v>469015</v>
      </c>
      <c r="EA40" s="54">
        <v>0</v>
      </c>
      <c r="EB40" s="54">
        <v>0</v>
      </c>
      <c r="EC40" s="54">
        <v>0</v>
      </c>
      <c r="ED40" s="54">
        <v>0</v>
      </c>
      <c r="EE40" s="54">
        <v>0</v>
      </c>
      <c r="EF40" s="54">
        <v>0</v>
      </c>
      <c r="EG40" s="54">
        <v>32669</v>
      </c>
      <c r="EH40" s="54">
        <v>5960</v>
      </c>
      <c r="EI40" s="54">
        <v>239</v>
      </c>
      <c r="EJ40" s="54">
        <v>66737</v>
      </c>
      <c r="EK40" s="54">
        <v>513551</v>
      </c>
      <c r="EL40" s="54">
        <v>619156</v>
      </c>
      <c r="EM40" s="54">
        <v>0</v>
      </c>
      <c r="EN40" s="54">
        <v>0</v>
      </c>
      <c r="EO40" s="54">
        <v>0</v>
      </c>
      <c r="EP40" s="54">
        <v>0</v>
      </c>
      <c r="EQ40" s="54">
        <v>0</v>
      </c>
      <c r="ER40" s="54">
        <v>0</v>
      </c>
      <c r="ES40" s="54">
        <v>0</v>
      </c>
      <c r="ET40" s="54">
        <v>0</v>
      </c>
      <c r="EU40" s="54">
        <v>0</v>
      </c>
      <c r="EV40" s="54">
        <v>0</v>
      </c>
      <c r="EW40" s="54">
        <v>0</v>
      </c>
      <c r="EX40" s="54">
        <v>0</v>
      </c>
      <c r="EY40" s="54">
        <v>1387</v>
      </c>
      <c r="EZ40" s="54">
        <v>0</v>
      </c>
      <c r="FA40" s="54">
        <v>0</v>
      </c>
      <c r="FB40" s="54">
        <v>0</v>
      </c>
      <c r="FC40" s="54">
        <v>380295</v>
      </c>
      <c r="FD40" s="54">
        <v>381682</v>
      </c>
      <c r="FE40" s="54">
        <v>600</v>
      </c>
      <c r="FF40" s="54">
        <v>594</v>
      </c>
      <c r="FG40" s="54">
        <v>580</v>
      </c>
      <c r="FH40" s="54">
        <v>4144</v>
      </c>
      <c r="FI40" s="54">
        <v>88565</v>
      </c>
      <c r="FJ40" s="54">
        <v>94483</v>
      </c>
      <c r="FK40" s="54">
        <v>48604</v>
      </c>
      <c r="FL40" s="54">
        <v>16085</v>
      </c>
      <c r="FM40" s="54">
        <v>7802</v>
      </c>
      <c r="FN40" s="54">
        <v>31382</v>
      </c>
      <c r="FO40" s="54">
        <v>145733</v>
      </c>
      <c r="FP40" s="54">
        <v>249606</v>
      </c>
      <c r="FQ40" s="54">
        <v>4830074</v>
      </c>
      <c r="FR40" s="54">
        <v>1489021</v>
      </c>
      <c r="FS40" s="54">
        <v>748702</v>
      </c>
      <c r="FT40" s="54">
        <v>3794967</v>
      </c>
      <c r="FU40" s="54">
        <v>3083440</v>
      </c>
      <c r="FV40" s="54">
        <v>13946204</v>
      </c>
      <c r="FW40" s="54">
        <v>0</v>
      </c>
      <c r="FX40" s="54">
        <v>0</v>
      </c>
      <c r="FY40" s="54">
        <v>0</v>
      </c>
      <c r="FZ40" s="54">
        <v>0</v>
      </c>
      <c r="GA40" s="54">
        <v>0</v>
      </c>
      <c r="GB40" s="54">
        <v>0</v>
      </c>
      <c r="GC40" s="54">
        <v>4830074</v>
      </c>
      <c r="GD40" s="54">
        <v>1489021</v>
      </c>
      <c r="GE40" s="54">
        <v>748702</v>
      </c>
      <c r="GF40" s="54">
        <v>3794967</v>
      </c>
      <c r="GG40" s="54">
        <v>3083440</v>
      </c>
      <c r="GH40" s="54">
        <v>13946204</v>
      </c>
      <c r="GJ40" s="5">
        <f>SUM(AZ40:AZ40)</f>
        <v>627060</v>
      </c>
      <c r="GK40" s="26" t="e">
        <f>#REF!-GJ40</f>
        <v>#REF!</v>
      </c>
      <c r="GL40" s="5" t="e">
        <f>SUM(#REF!)</f>
        <v>#REF!</v>
      </c>
      <c r="GM40" s="26" t="e">
        <f>#REF!-GL40</f>
        <v>#REF!</v>
      </c>
      <c r="GN40" s="5">
        <f>SUM(BA40:BA40)</f>
        <v>1864020</v>
      </c>
      <c r="GO40" s="26" t="e">
        <f>#REF!-GN40</f>
        <v>#REF!</v>
      </c>
      <c r="GP40" s="5">
        <f>SUM(BB40:BB40)</f>
        <v>686739</v>
      </c>
      <c r="GQ40" s="26" t="e">
        <f>#REF!-GP40</f>
        <v>#REF!</v>
      </c>
      <c r="GR40" s="5" t="e">
        <f>SUM(#REF!)</f>
        <v>#REF!</v>
      </c>
      <c r="GS40" s="26" t="e">
        <f>#REF!-GR40</f>
        <v>#REF!</v>
      </c>
      <c r="GT40" s="5" t="e">
        <f>SUM(#REF!)</f>
        <v>#REF!</v>
      </c>
      <c r="GU40" s="26" t="e">
        <f>#REF!-GT40</f>
        <v>#REF!</v>
      </c>
      <c r="GV40" s="5" t="e">
        <f>SUM(#REF!)</f>
        <v>#REF!</v>
      </c>
      <c r="GW40" s="26" t="e">
        <f>#REF!-GV40</f>
        <v>#REF!</v>
      </c>
      <c r="GX40" s="5" t="e">
        <f>SUM(#REF!)</f>
        <v>#REF!</v>
      </c>
      <c r="GY40" s="26" t="e">
        <f>#REF!-GX40</f>
        <v>#REF!</v>
      </c>
      <c r="GZ40" s="5" t="e">
        <f>SUM(#REF!)</f>
        <v>#REF!</v>
      </c>
      <c r="HA40" s="26" t="e">
        <f>#REF!-GZ40</f>
        <v>#REF!</v>
      </c>
      <c r="HB40" s="5" t="e">
        <f>SUM(#REF!)</f>
        <v>#REF!</v>
      </c>
      <c r="HC40" s="26" t="e">
        <f>#REF!-HB40</f>
        <v>#REF!</v>
      </c>
      <c r="HD40" s="5">
        <f t="shared" si="95"/>
        <v>95557</v>
      </c>
      <c r="HE40" s="26" t="e">
        <f>#REF!-HD40</f>
        <v>#REF!</v>
      </c>
      <c r="HF40" s="5">
        <f t="shared" si="96"/>
        <v>34153</v>
      </c>
      <c r="HG40" s="26" t="e">
        <f>#REF!-HF40</f>
        <v>#REF!</v>
      </c>
      <c r="HH40" s="5">
        <f t="shared" si="97"/>
        <v>0</v>
      </c>
      <c r="HI40" s="26" t="e">
        <f>#REF!-HH40</f>
        <v>#REF!</v>
      </c>
      <c r="HJ40" s="5" t="e">
        <f>SUM(#REF!)</f>
        <v>#REF!</v>
      </c>
      <c r="HK40" s="26" t="e">
        <f>#REF!-HJ40</f>
        <v>#REF!</v>
      </c>
      <c r="HL40" s="5" t="e">
        <f>SUM(#REF!)</f>
        <v>#REF!</v>
      </c>
      <c r="HM40" s="26" t="e">
        <f>#REF!-HL40</f>
        <v>#REF!</v>
      </c>
      <c r="HN40" s="5">
        <f t="shared" si="98"/>
        <v>4830074</v>
      </c>
      <c r="HO40" s="26" t="e">
        <f>#REF!-HN40</f>
        <v>#REF!</v>
      </c>
      <c r="HP40" s="5">
        <f t="shared" si="51"/>
        <v>2531170</v>
      </c>
      <c r="HQ40" s="26">
        <f t="shared" si="52"/>
        <v>0</v>
      </c>
      <c r="HR40" s="5">
        <f t="shared" si="53"/>
        <v>478854</v>
      </c>
      <c r="HS40" s="26">
        <f t="shared" si="54"/>
        <v>0</v>
      </c>
      <c r="HT40" s="5">
        <f t="shared" si="55"/>
        <v>3651241</v>
      </c>
      <c r="HU40" s="26">
        <f t="shared" si="56"/>
        <v>0</v>
      </c>
      <c r="HV40" s="5">
        <f t="shared" si="57"/>
        <v>0</v>
      </c>
      <c r="HW40" s="26">
        <f t="shared" si="58"/>
        <v>0</v>
      </c>
      <c r="HX40" s="5">
        <f t="shared" si="59"/>
        <v>1366178</v>
      </c>
      <c r="HY40" s="26">
        <f t="shared" si="60"/>
        <v>0</v>
      </c>
      <c r="HZ40" s="5">
        <f t="shared" si="61"/>
        <v>0</v>
      </c>
      <c r="IA40" s="26">
        <f t="shared" si="62"/>
        <v>0</v>
      </c>
      <c r="IB40" s="5">
        <f t="shared" si="63"/>
        <v>280652</v>
      </c>
      <c r="IC40" s="26">
        <f t="shared" si="64"/>
        <v>0</v>
      </c>
      <c r="ID40" s="5">
        <f t="shared" si="65"/>
        <v>359895</v>
      </c>
      <c r="IE40" s="26">
        <f t="shared" si="66"/>
        <v>0</v>
      </c>
      <c r="IF40" s="5">
        <f t="shared" si="67"/>
        <v>1532831</v>
      </c>
      <c r="IG40" s="26">
        <f t="shared" si="68"/>
        <v>0</v>
      </c>
      <c r="IH40" s="5">
        <f t="shared" si="69"/>
        <v>938520</v>
      </c>
      <c r="II40" s="26">
        <f t="shared" si="70"/>
        <v>0</v>
      </c>
      <c r="IJ40" s="5">
        <f t="shared" si="71"/>
        <v>992921</v>
      </c>
      <c r="IK40" s="26">
        <f t="shared" si="72"/>
        <v>0</v>
      </c>
      <c r="IL40" s="5">
        <f t="shared" si="73"/>
        <v>469015</v>
      </c>
      <c r="IM40" s="26">
        <f t="shared" si="74"/>
        <v>0</v>
      </c>
      <c r="IN40" s="5">
        <f t="shared" si="75"/>
        <v>0</v>
      </c>
      <c r="IO40" s="26">
        <f t="shared" si="76"/>
        <v>0</v>
      </c>
      <c r="IP40" s="5">
        <f t="shared" si="77"/>
        <v>619156</v>
      </c>
      <c r="IQ40" s="26">
        <f t="shared" si="78"/>
        <v>0</v>
      </c>
      <c r="IR40" s="5">
        <f t="shared" si="79"/>
        <v>0</v>
      </c>
      <c r="IS40" s="26">
        <f t="shared" si="80"/>
        <v>0</v>
      </c>
      <c r="IT40" s="5">
        <f t="shared" si="81"/>
        <v>0</v>
      </c>
      <c r="IU40" s="26">
        <f t="shared" si="82"/>
        <v>0</v>
      </c>
      <c r="IV40" s="5">
        <f t="shared" si="83"/>
        <v>381682</v>
      </c>
      <c r="IW40" s="26">
        <f t="shared" si="84"/>
        <v>0</v>
      </c>
      <c r="IX40" s="5">
        <f t="shared" si="85"/>
        <v>94483</v>
      </c>
      <c r="IY40" s="26">
        <f t="shared" si="86"/>
        <v>0</v>
      </c>
      <c r="IZ40" s="5">
        <f t="shared" si="87"/>
        <v>249606</v>
      </c>
      <c r="JA40" s="26">
        <f t="shared" si="88"/>
        <v>0</v>
      </c>
      <c r="JB40" s="5">
        <f t="shared" si="89"/>
        <v>13946204</v>
      </c>
      <c r="JC40" s="26">
        <f t="shared" si="90"/>
        <v>0</v>
      </c>
      <c r="JD40" s="5">
        <f t="shared" si="91"/>
        <v>0</v>
      </c>
      <c r="JE40" s="26">
        <f t="shared" si="92"/>
        <v>0</v>
      </c>
      <c r="JF40" s="5">
        <f t="shared" si="93"/>
        <v>13946204</v>
      </c>
      <c r="JG40" s="26">
        <f t="shared" si="94"/>
        <v>0</v>
      </c>
      <c r="JI40" s="5" t="e">
        <f t="shared" si="48"/>
        <v>#REF!</v>
      </c>
      <c r="JK40" s="4" t="e">
        <f t="shared" si="49"/>
        <v>#REF!</v>
      </c>
    </row>
    <row r="41" spans="1:271">
      <c r="A41" s="149" t="s">
        <v>243</v>
      </c>
      <c r="B41" s="25" t="s">
        <v>369</v>
      </c>
      <c r="C41" s="97">
        <v>159647</v>
      </c>
      <c r="D41" s="97">
        <v>2011</v>
      </c>
      <c r="E41" s="98">
        <v>1</v>
      </c>
      <c r="F41" s="98">
        <v>8</v>
      </c>
      <c r="G41" s="99">
        <v>3408</v>
      </c>
      <c r="H41" s="99">
        <v>2913</v>
      </c>
      <c r="I41" s="100">
        <v>154999189</v>
      </c>
      <c r="J41" s="100"/>
      <c r="K41" s="100">
        <v>0</v>
      </c>
      <c r="L41" s="100"/>
      <c r="M41" s="100">
        <v>1487759</v>
      </c>
      <c r="N41" s="100"/>
      <c r="O41" s="100">
        <v>0</v>
      </c>
      <c r="P41" s="100"/>
      <c r="Q41" s="100">
        <v>75004018</v>
      </c>
      <c r="R41" s="100"/>
      <c r="S41" s="100">
        <v>127428500</v>
      </c>
      <c r="T41" s="100"/>
      <c r="U41" s="100">
        <v>12198</v>
      </c>
      <c r="V41" s="100"/>
      <c r="W41" s="100">
        <v>16791</v>
      </c>
      <c r="X41" s="100"/>
      <c r="Y41" s="100">
        <v>15903</v>
      </c>
      <c r="Z41" s="100"/>
      <c r="AA41" s="100">
        <v>15903</v>
      </c>
      <c r="AB41" s="100"/>
      <c r="AC41" s="121">
        <v>7</v>
      </c>
      <c r="AD41" s="121">
        <v>9</v>
      </c>
      <c r="AE41" s="121">
        <v>0</v>
      </c>
      <c r="AF41" s="26">
        <v>2052762</v>
      </c>
      <c r="AG41" s="26">
        <v>1327330</v>
      </c>
      <c r="AH41" s="26">
        <v>218906</v>
      </c>
      <c r="AI41" s="26">
        <v>83029</v>
      </c>
      <c r="AJ41" s="26">
        <v>215670</v>
      </c>
      <c r="AK41" s="36">
        <v>4.5</v>
      </c>
      <c r="AL41" s="26">
        <v>194103</v>
      </c>
      <c r="AM41" s="36">
        <v>5</v>
      </c>
      <c r="AN41" s="26">
        <v>87531</v>
      </c>
      <c r="AO41" s="36">
        <v>4</v>
      </c>
      <c r="AP41" s="26">
        <v>67524</v>
      </c>
      <c r="AQ41" s="36">
        <v>7</v>
      </c>
      <c r="AR41" s="26">
        <v>102023</v>
      </c>
      <c r="AS41" s="36">
        <v>15.05</v>
      </c>
      <c r="AT41" s="26">
        <v>90320</v>
      </c>
      <c r="AU41" s="36">
        <v>17</v>
      </c>
      <c r="AV41" s="26">
        <v>50529</v>
      </c>
      <c r="AW41" s="36">
        <v>9.0500000000000007</v>
      </c>
      <c r="AX41" s="26">
        <v>41571</v>
      </c>
      <c r="AY41" s="36">
        <v>11</v>
      </c>
      <c r="AZ41" s="54">
        <v>1138044</v>
      </c>
      <c r="BA41" s="54">
        <v>750000</v>
      </c>
      <c r="BB41" s="54">
        <v>448570</v>
      </c>
      <c r="BC41" s="54">
        <v>61143</v>
      </c>
      <c r="BD41" s="54">
        <v>0</v>
      </c>
      <c r="BE41" s="54">
        <v>0</v>
      </c>
      <c r="BF41" s="54">
        <v>5129140</v>
      </c>
      <c r="BG41" s="54">
        <v>1363172</v>
      </c>
      <c r="BH41" s="54">
        <v>236130</v>
      </c>
      <c r="BI41" s="54">
        <v>236869</v>
      </c>
      <c r="BJ41" s="54">
        <v>1543921</v>
      </c>
      <c r="BK41" s="54">
        <v>236212</v>
      </c>
      <c r="BL41" s="54">
        <v>3616304</v>
      </c>
      <c r="BM41" s="54">
        <v>400000</v>
      </c>
      <c r="BN41" s="54">
        <v>7800</v>
      </c>
      <c r="BO41" s="54">
        <v>14265</v>
      </c>
      <c r="BP41" s="54">
        <v>7283</v>
      </c>
      <c r="BQ41" s="54">
        <v>0</v>
      </c>
      <c r="BR41" s="54">
        <v>429348</v>
      </c>
      <c r="BS41" s="54">
        <v>1572869</v>
      </c>
      <c r="BT41" s="54">
        <v>583016</v>
      </c>
      <c r="BU41" s="54">
        <v>471178</v>
      </c>
      <c r="BV41" s="54">
        <v>808851</v>
      </c>
      <c r="BW41" s="54">
        <v>0</v>
      </c>
      <c r="BX41" s="54">
        <v>3435914</v>
      </c>
      <c r="BY41" s="54">
        <v>0</v>
      </c>
      <c r="BZ41" s="54">
        <v>0</v>
      </c>
      <c r="CA41" s="54">
        <v>0</v>
      </c>
      <c r="CB41" s="54">
        <v>0</v>
      </c>
      <c r="CC41" s="54">
        <v>0</v>
      </c>
      <c r="CD41" s="54">
        <v>0</v>
      </c>
      <c r="CE41" s="54">
        <v>170858</v>
      </c>
      <c r="CF41" s="54">
        <v>100236</v>
      </c>
      <c r="CG41" s="54">
        <v>91592</v>
      </c>
      <c r="CH41" s="54">
        <v>1143</v>
      </c>
      <c r="CI41" s="54">
        <v>1309255</v>
      </c>
      <c r="CJ41" s="54">
        <v>1673084</v>
      </c>
      <c r="CK41" s="54">
        <v>0</v>
      </c>
      <c r="CL41" s="54">
        <v>0</v>
      </c>
      <c r="CM41" s="54">
        <v>0</v>
      </c>
      <c r="CN41" s="54">
        <v>0</v>
      </c>
      <c r="CO41" s="54">
        <v>0</v>
      </c>
      <c r="CP41" s="54">
        <v>0</v>
      </c>
      <c r="CQ41" s="54">
        <v>0</v>
      </c>
      <c r="CR41" s="54">
        <v>100000</v>
      </c>
      <c r="CS41" s="54">
        <v>0</v>
      </c>
      <c r="CT41" s="54">
        <v>0</v>
      </c>
      <c r="CU41" s="54">
        <v>0</v>
      </c>
      <c r="CV41" s="54">
        <v>100000</v>
      </c>
      <c r="CW41" s="54">
        <v>144058</v>
      </c>
      <c r="CX41" s="54">
        <v>40641</v>
      </c>
      <c r="CY41" s="54">
        <v>36235</v>
      </c>
      <c r="CZ41" s="54">
        <v>81001</v>
      </c>
      <c r="DA41" s="54">
        <v>2785</v>
      </c>
      <c r="DB41" s="54">
        <v>304720</v>
      </c>
      <c r="DC41" s="54">
        <v>144058</v>
      </c>
      <c r="DD41" s="54">
        <v>40641</v>
      </c>
      <c r="DE41" s="54">
        <v>36235</v>
      </c>
      <c r="DF41" s="54">
        <v>81001</v>
      </c>
      <c r="DG41" s="54">
        <v>2785</v>
      </c>
      <c r="DH41" s="54">
        <v>304720</v>
      </c>
      <c r="DI41" s="54">
        <v>432956</v>
      </c>
      <c r="DJ41" s="54">
        <v>58267</v>
      </c>
      <c r="DK41" s="54">
        <v>34145</v>
      </c>
      <c r="DL41" s="54">
        <v>302436</v>
      </c>
      <c r="DM41" s="54">
        <v>842994</v>
      </c>
      <c r="DN41" s="54">
        <v>1670798</v>
      </c>
      <c r="DO41" s="54">
        <v>78694</v>
      </c>
      <c r="DP41" s="54">
        <v>80200</v>
      </c>
      <c r="DQ41" s="54">
        <v>69846</v>
      </c>
      <c r="DR41" s="54">
        <v>70856</v>
      </c>
      <c r="DS41" s="54">
        <v>74084</v>
      </c>
      <c r="DT41" s="54">
        <v>373680</v>
      </c>
      <c r="DU41" s="54">
        <v>27326</v>
      </c>
      <c r="DV41" s="54">
        <v>1954</v>
      </c>
      <c r="DW41" s="54">
        <v>3098</v>
      </c>
      <c r="DX41" s="54">
        <v>7356</v>
      </c>
      <c r="DY41" s="54">
        <v>193714</v>
      </c>
      <c r="DZ41" s="54">
        <v>233448</v>
      </c>
      <c r="EA41" s="54">
        <v>0</v>
      </c>
      <c r="EB41" s="54">
        <v>0</v>
      </c>
      <c r="EC41" s="54">
        <v>0</v>
      </c>
      <c r="ED41" s="54">
        <v>0</v>
      </c>
      <c r="EE41" s="54">
        <v>0</v>
      </c>
      <c r="EF41" s="54">
        <v>0</v>
      </c>
      <c r="EG41" s="54">
        <v>35804</v>
      </c>
      <c r="EH41" s="54">
        <v>14254</v>
      </c>
      <c r="EI41" s="54">
        <v>17447</v>
      </c>
      <c r="EJ41" s="54">
        <v>12159</v>
      </c>
      <c r="EK41" s="54">
        <v>398467</v>
      </c>
      <c r="EL41" s="54">
        <v>478131</v>
      </c>
      <c r="EM41" s="54">
        <v>0</v>
      </c>
      <c r="EN41" s="54">
        <v>0</v>
      </c>
      <c r="EO41" s="54">
        <v>0</v>
      </c>
      <c r="EP41" s="54">
        <v>0</v>
      </c>
      <c r="EQ41" s="54">
        <v>0</v>
      </c>
      <c r="ER41" s="54">
        <v>0</v>
      </c>
      <c r="ES41" s="54">
        <v>0</v>
      </c>
      <c r="ET41" s="54">
        <v>0</v>
      </c>
      <c r="EU41" s="54">
        <v>0</v>
      </c>
      <c r="EV41" s="54">
        <v>0</v>
      </c>
      <c r="EW41" s="54">
        <v>2029516</v>
      </c>
      <c r="EX41" s="54">
        <v>2029516</v>
      </c>
      <c r="EY41" s="54">
        <v>0</v>
      </c>
      <c r="EZ41" s="54">
        <v>0</v>
      </c>
      <c r="FA41" s="54">
        <v>0</v>
      </c>
      <c r="FB41" s="54">
        <v>0</v>
      </c>
      <c r="FC41" s="54">
        <v>195672</v>
      </c>
      <c r="FD41" s="54">
        <v>195672</v>
      </c>
      <c r="FE41" s="54">
        <v>680</v>
      </c>
      <c r="FF41" s="54">
        <v>125</v>
      </c>
      <c r="FG41" s="54">
        <v>580</v>
      </c>
      <c r="FH41" s="54">
        <v>3716</v>
      </c>
      <c r="FI41" s="54">
        <v>409924</v>
      </c>
      <c r="FJ41" s="54">
        <v>415025</v>
      </c>
      <c r="FK41" s="54">
        <v>38195</v>
      </c>
      <c r="FL41" s="54">
        <v>5774</v>
      </c>
      <c r="FM41" s="54">
        <v>44245</v>
      </c>
      <c r="FN41" s="54">
        <v>7566</v>
      </c>
      <c r="FO41" s="54">
        <v>53121</v>
      </c>
      <c r="FP41" s="54">
        <v>148901</v>
      </c>
      <c r="FQ41" s="54">
        <v>5045127</v>
      </c>
      <c r="FR41" s="54">
        <v>1464770</v>
      </c>
      <c r="FS41" s="54">
        <v>1212742</v>
      </c>
      <c r="FT41" s="54">
        <v>3665084</v>
      </c>
      <c r="FU41" s="54">
        <v>5747560</v>
      </c>
      <c r="FV41" s="54">
        <v>17135283</v>
      </c>
      <c r="FW41" s="54">
        <v>0</v>
      </c>
      <c r="FX41" s="54">
        <v>0</v>
      </c>
      <c r="FY41" s="54">
        <v>0</v>
      </c>
      <c r="FZ41" s="54">
        <v>0</v>
      </c>
      <c r="GA41" s="54">
        <v>0</v>
      </c>
      <c r="GB41" s="54">
        <v>0</v>
      </c>
      <c r="GC41" s="54">
        <v>5045127</v>
      </c>
      <c r="GD41" s="54">
        <v>1464770</v>
      </c>
      <c r="GE41" s="54">
        <v>1212742</v>
      </c>
      <c r="GF41" s="54">
        <v>3665084</v>
      </c>
      <c r="GG41" s="54">
        <v>5747560</v>
      </c>
      <c r="GH41" s="54">
        <v>17135283</v>
      </c>
      <c r="GJ41" s="5">
        <f>SUM(AZ41:AZ41)</f>
        <v>1138044</v>
      </c>
      <c r="GK41" s="26" t="e">
        <f>#REF!-GJ41</f>
        <v>#REF!</v>
      </c>
      <c r="GL41" s="5" t="e">
        <f>SUM(#REF!)</f>
        <v>#REF!</v>
      </c>
      <c r="GM41" s="26" t="e">
        <f>#REF!-GL41</f>
        <v>#REF!</v>
      </c>
      <c r="GN41" s="5">
        <f>SUM(BA41:BA41)</f>
        <v>750000</v>
      </c>
      <c r="GO41" s="26" t="e">
        <f>#REF!-GN41</f>
        <v>#REF!</v>
      </c>
      <c r="GP41" s="5">
        <f>SUM(BB41:BB41)</f>
        <v>448570</v>
      </c>
      <c r="GQ41" s="26" t="e">
        <f>#REF!-GP41</f>
        <v>#REF!</v>
      </c>
      <c r="GR41" s="5" t="e">
        <f>SUM(#REF!)</f>
        <v>#REF!</v>
      </c>
      <c r="GS41" s="26" t="e">
        <f>#REF!-GR41</f>
        <v>#REF!</v>
      </c>
      <c r="GT41" s="5" t="e">
        <f>SUM(#REF!)</f>
        <v>#REF!</v>
      </c>
      <c r="GU41" s="26" t="e">
        <f>#REF!-GT41</f>
        <v>#REF!</v>
      </c>
      <c r="GV41" s="5" t="e">
        <f>SUM(#REF!)</f>
        <v>#REF!</v>
      </c>
      <c r="GW41" s="26" t="e">
        <f>#REF!-GV41</f>
        <v>#REF!</v>
      </c>
      <c r="GX41" s="5" t="e">
        <f>SUM(#REF!)</f>
        <v>#REF!</v>
      </c>
      <c r="GY41" s="26" t="e">
        <f>#REF!-GX41</f>
        <v>#REF!</v>
      </c>
      <c r="GZ41" s="5" t="e">
        <f>SUM(#REF!)</f>
        <v>#REF!</v>
      </c>
      <c r="HA41" s="26" t="e">
        <f>#REF!-GZ41</f>
        <v>#REF!</v>
      </c>
      <c r="HB41" s="5" t="e">
        <f>SUM(#REF!)</f>
        <v>#REF!</v>
      </c>
      <c r="HC41" s="26" t="e">
        <f>#REF!-HB41</f>
        <v>#REF!</v>
      </c>
      <c r="HD41" s="5">
        <f t="shared" si="95"/>
        <v>61143</v>
      </c>
      <c r="HE41" s="26" t="e">
        <f>#REF!-HD41</f>
        <v>#REF!</v>
      </c>
      <c r="HF41" s="5">
        <f t="shared" si="96"/>
        <v>0</v>
      </c>
      <c r="HG41" s="26" t="e">
        <f>#REF!-HF41</f>
        <v>#REF!</v>
      </c>
      <c r="HH41" s="5">
        <f t="shared" si="97"/>
        <v>0</v>
      </c>
      <c r="HI41" s="26" t="e">
        <f>#REF!-HH41</f>
        <v>#REF!</v>
      </c>
      <c r="HJ41" s="5" t="e">
        <f>SUM(#REF!)</f>
        <v>#REF!</v>
      </c>
      <c r="HK41" s="26" t="e">
        <f>#REF!-HJ41</f>
        <v>#REF!</v>
      </c>
      <c r="HL41" s="5" t="e">
        <f>SUM(#REF!)</f>
        <v>#REF!</v>
      </c>
      <c r="HM41" s="26" t="e">
        <f>#REF!-HL41</f>
        <v>#REF!</v>
      </c>
      <c r="HN41" s="5">
        <f t="shared" si="98"/>
        <v>5129140</v>
      </c>
      <c r="HO41" s="26" t="e">
        <f>#REF!-HN41</f>
        <v>#REF!</v>
      </c>
      <c r="HP41" s="5">
        <f t="shared" si="51"/>
        <v>3616304</v>
      </c>
      <c r="HQ41" s="26">
        <f t="shared" si="52"/>
        <v>0</v>
      </c>
      <c r="HR41" s="5">
        <f t="shared" si="53"/>
        <v>429348</v>
      </c>
      <c r="HS41" s="26">
        <f t="shared" si="54"/>
        <v>0</v>
      </c>
      <c r="HT41" s="5">
        <f t="shared" si="55"/>
        <v>3435914</v>
      </c>
      <c r="HU41" s="26">
        <f t="shared" si="56"/>
        <v>0</v>
      </c>
      <c r="HV41" s="5">
        <f t="shared" si="57"/>
        <v>0</v>
      </c>
      <c r="HW41" s="26">
        <f t="shared" si="58"/>
        <v>0</v>
      </c>
      <c r="HX41" s="5">
        <f t="shared" si="59"/>
        <v>1673084</v>
      </c>
      <c r="HY41" s="26">
        <f t="shared" si="60"/>
        <v>0</v>
      </c>
      <c r="HZ41" s="5">
        <f t="shared" si="61"/>
        <v>0</v>
      </c>
      <c r="IA41" s="26">
        <f t="shared" si="62"/>
        <v>0</v>
      </c>
      <c r="IB41" s="5">
        <f t="shared" si="63"/>
        <v>100000</v>
      </c>
      <c r="IC41" s="26">
        <f t="shared" si="64"/>
        <v>0</v>
      </c>
      <c r="ID41" s="5">
        <f t="shared" si="65"/>
        <v>304720</v>
      </c>
      <c r="IE41" s="26">
        <f t="shared" si="66"/>
        <v>0</v>
      </c>
      <c r="IF41" s="5">
        <f t="shared" si="67"/>
        <v>304720</v>
      </c>
      <c r="IG41" s="26">
        <f t="shared" si="68"/>
        <v>0</v>
      </c>
      <c r="IH41" s="5">
        <f t="shared" si="69"/>
        <v>1670798</v>
      </c>
      <c r="II41" s="26">
        <f t="shared" si="70"/>
        <v>0</v>
      </c>
      <c r="IJ41" s="5">
        <f t="shared" si="71"/>
        <v>373680</v>
      </c>
      <c r="IK41" s="26">
        <f t="shared" si="72"/>
        <v>0</v>
      </c>
      <c r="IL41" s="5">
        <f t="shared" si="73"/>
        <v>233448</v>
      </c>
      <c r="IM41" s="26">
        <f t="shared" si="74"/>
        <v>0</v>
      </c>
      <c r="IN41" s="5">
        <f t="shared" si="75"/>
        <v>0</v>
      </c>
      <c r="IO41" s="26">
        <f t="shared" si="76"/>
        <v>0</v>
      </c>
      <c r="IP41" s="5">
        <f t="shared" si="77"/>
        <v>478131</v>
      </c>
      <c r="IQ41" s="26">
        <f t="shared" si="78"/>
        <v>0</v>
      </c>
      <c r="IR41" s="5">
        <f t="shared" si="79"/>
        <v>0</v>
      </c>
      <c r="IS41" s="26">
        <f t="shared" si="80"/>
        <v>0</v>
      </c>
      <c r="IT41" s="5">
        <f t="shared" si="81"/>
        <v>2029516</v>
      </c>
      <c r="IU41" s="26">
        <f t="shared" si="82"/>
        <v>0</v>
      </c>
      <c r="IV41" s="5">
        <f t="shared" si="83"/>
        <v>195672</v>
      </c>
      <c r="IW41" s="26">
        <f t="shared" si="84"/>
        <v>0</v>
      </c>
      <c r="IX41" s="5">
        <f t="shared" si="85"/>
        <v>415025</v>
      </c>
      <c r="IY41" s="26">
        <f t="shared" si="86"/>
        <v>0</v>
      </c>
      <c r="IZ41" s="5">
        <f t="shared" si="87"/>
        <v>148901</v>
      </c>
      <c r="JA41" s="26">
        <f t="shared" si="88"/>
        <v>0</v>
      </c>
      <c r="JB41" s="5">
        <f t="shared" si="89"/>
        <v>17135283</v>
      </c>
      <c r="JC41" s="26">
        <f t="shared" si="90"/>
        <v>0</v>
      </c>
      <c r="JD41" s="5">
        <f t="shared" si="91"/>
        <v>0</v>
      </c>
      <c r="JE41" s="26">
        <f t="shared" si="92"/>
        <v>0</v>
      </c>
      <c r="JF41" s="5">
        <f t="shared" si="93"/>
        <v>17135283</v>
      </c>
      <c r="JG41" s="26">
        <f t="shared" si="94"/>
        <v>0</v>
      </c>
      <c r="JI41" s="5" t="e">
        <f t="shared" si="48"/>
        <v>#REF!</v>
      </c>
      <c r="JK41" s="4" t="e">
        <f t="shared" si="49"/>
        <v>#REF!</v>
      </c>
    </row>
    <row r="42" spans="1:271">
      <c r="A42" s="147" t="s">
        <v>244</v>
      </c>
      <c r="B42" s="25" t="s">
        <v>386</v>
      </c>
      <c r="C42" s="97">
        <v>182290</v>
      </c>
      <c r="D42" s="97">
        <v>2011</v>
      </c>
      <c r="E42" s="98">
        <v>1</v>
      </c>
      <c r="F42" s="98">
        <v>7</v>
      </c>
      <c r="G42" s="99">
        <v>7750</v>
      </c>
      <c r="H42" s="99">
        <v>8068</v>
      </c>
      <c r="I42" s="100">
        <v>794928000</v>
      </c>
      <c r="J42" s="100"/>
      <c r="K42" s="100">
        <v>11733000</v>
      </c>
      <c r="L42" s="100"/>
      <c r="M42" s="100">
        <v>24815000</v>
      </c>
      <c r="N42" s="100"/>
      <c r="O42" s="100">
        <v>99756000</v>
      </c>
      <c r="P42" s="100"/>
      <c r="Q42" s="100">
        <v>190387000</v>
      </c>
      <c r="R42" s="100"/>
      <c r="S42" s="100">
        <v>683302000</v>
      </c>
      <c r="T42" s="100"/>
      <c r="U42" s="100">
        <v>17621</v>
      </c>
      <c r="V42" s="100"/>
      <c r="W42" s="100">
        <v>29628</v>
      </c>
      <c r="X42" s="100"/>
      <c r="Y42" s="100">
        <v>20994</v>
      </c>
      <c r="Z42" s="100"/>
      <c r="AA42" s="100">
        <v>32994</v>
      </c>
      <c r="AB42" s="100"/>
      <c r="AC42" s="121">
        <v>10</v>
      </c>
      <c r="AD42" s="121">
        <v>13</v>
      </c>
      <c r="AE42" s="121">
        <v>0</v>
      </c>
      <c r="AF42" s="26">
        <v>4331590</v>
      </c>
      <c r="AG42" s="26">
        <v>4008922</v>
      </c>
      <c r="AH42" s="26">
        <v>786576</v>
      </c>
      <c r="AI42" s="26">
        <v>342071</v>
      </c>
      <c r="AJ42" s="26">
        <v>935301.86</v>
      </c>
      <c r="AK42" s="36">
        <v>7</v>
      </c>
      <c r="AL42" s="26">
        <v>818389.13</v>
      </c>
      <c r="AM42" s="36">
        <v>8</v>
      </c>
      <c r="AN42" s="26">
        <v>194739.5</v>
      </c>
      <c r="AO42" s="36">
        <v>10</v>
      </c>
      <c r="AP42" s="26">
        <v>177035.91</v>
      </c>
      <c r="AQ42" s="36">
        <v>11</v>
      </c>
      <c r="AR42" s="26">
        <v>198378.91</v>
      </c>
      <c r="AS42" s="36">
        <v>22</v>
      </c>
      <c r="AT42" s="26">
        <v>167859.08</v>
      </c>
      <c r="AU42" s="36">
        <v>26</v>
      </c>
      <c r="AV42" s="26">
        <v>80191.48</v>
      </c>
      <c r="AW42" s="36">
        <v>21</v>
      </c>
      <c r="AX42" s="26">
        <v>67360.84</v>
      </c>
      <c r="AY42" s="36">
        <v>25</v>
      </c>
      <c r="AZ42" s="54">
        <v>11712953</v>
      </c>
      <c r="BA42" s="54">
        <v>950000</v>
      </c>
      <c r="BB42" s="54">
        <v>6252103</v>
      </c>
      <c r="BC42" s="54">
        <v>1561331</v>
      </c>
      <c r="BD42" s="54">
        <v>0</v>
      </c>
      <c r="BE42" s="54">
        <v>0</v>
      </c>
      <c r="BF42" s="54">
        <v>25658653</v>
      </c>
      <c r="BG42" s="54">
        <v>2457243</v>
      </c>
      <c r="BH42" s="54">
        <v>420460</v>
      </c>
      <c r="BI42" s="54">
        <v>452607</v>
      </c>
      <c r="BJ42" s="54">
        <v>5010202</v>
      </c>
      <c r="BK42" s="54">
        <v>550867</v>
      </c>
      <c r="BL42" s="54">
        <v>8891379</v>
      </c>
      <c r="BM42" s="54">
        <v>1450000</v>
      </c>
      <c r="BN42" s="54">
        <v>940000</v>
      </c>
      <c r="BO42" s="54">
        <v>47000</v>
      </c>
      <c r="BP42" s="54">
        <v>13350</v>
      </c>
      <c r="BQ42" s="54">
        <v>0</v>
      </c>
      <c r="BR42" s="54">
        <v>2450350</v>
      </c>
      <c r="BS42" s="54">
        <v>4728858</v>
      </c>
      <c r="BT42" s="54">
        <v>3941139</v>
      </c>
      <c r="BU42" s="54">
        <v>1167411</v>
      </c>
      <c r="BV42" s="54">
        <v>4705457</v>
      </c>
      <c r="BW42" s="54">
        <v>0</v>
      </c>
      <c r="BX42" s="54">
        <v>14542865</v>
      </c>
      <c r="BY42" s="54">
        <v>0</v>
      </c>
      <c r="BZ42" s="54">
        <v>0</v>
      </c>
      <c r="CA42" s="54">
        <v>0</v>
      </c>
      <c r="CB42" s="54">
        <v>0</v>
      </c>
      <c r="CC42" s="54">
        <v>0</v>
      </c>
      <c r="CD42" s="54">
        <v>0</v>
      </c>
      <c r="CE42" s="54">
        <v>866225</v>
      </c>
      <c r="CF42" s="54">
        <v>973656</v>
      </c>
      <c r="CG42" s="54">
        <v>141444</v>
      </c>
      <c r="CH42" s="54">
        <v>219142</v>
      </c>
      <c r="CI42" s="54">
        <v>9962066</v>
      </c>
      <c r="CJ42" s="54">
        <v>12162533</v>
      </c>
      <c r="CK42" s="54">
        <v>0</v>
      </c>
      <c r="CL42" s="54">
        <v>0</v>
      </c>
      <c r="CM42" s="54">
        <v>0</v>
      </c>
      <c r="CN42" s="54">
        <v>0</v>
      </c>
      <c r="CO42" s="54">
        <v>0</v>
      </c>
      <c r="CP42" s="54">
        <v>0</v>
      </c>
      <c r="CQ42" s="54">
        <v>0</v>
      </c>
      <c r="CR42" s="54">
        <v>0</v>
      </c>
      <c r="CS42" s="54">
        <v>0</v>
      </c>
      <c r="CT42" s="54">
        <v>100000</v>
      </c>
      <c r="CU42" s="54">
        <v>0</v>
      </c>
      <c r="CV42" s="54">
        <v>100000</v>
      </c>
      <c r="CW42" s="54">
        <v>230650</v>
      </c>
      <c r="CX42" s="54">
        <v>419322</v>
      </c>
      <c r="CY42" s="54">
        <v>90568</v>
      </c>
      <c r="CZ42" s="54">
        <v>388107</v>
      </c>
      <c r="DA42" s="54">
        <v>542</v>
      </c>
      <c r="DB42" s="54">
        <v>1129189</v>
      </c>
      <c r="DC42" s="54">
        <v>1153033</v>
      </c>
      <c r="DD42" s="54">
        <v>860664</v>
      </c>
      <c r="DE42" s="54">
        <v>277093</v>
      </c>
      <c r="DF42" s="54">
        <v>2256227</v>
      </c>
      <c r="DG42" s="54">
        <v>29992</v>
      </c>
      <c r="DH42" s="54">
        <v>4577009</v>
      </c>
      <c r="DI42" s="54">
        <v>571244</v>
      </c>
      <c r="DJ42" s="54">
        <v>176381</v>
      </c>
      <c r="DK42" s="54">
        <v>38391</v>
      </c>
      <c r="DL42" s="54">
        <v>503297</v>
      </c>
      <c r="DM42" s="54">
        <v>795643</v>
      </c>
      <c r="DN42" s="54">
        <v>2084956</v>
      </c>
      <c r="DO42" s="54">
        <v>1764123</v>
      </c>
      <c r="DP42" s="54">
        <v>609534</v>
      </c>
      <c r="DQ42" s="54">
        <v>223148</v>
      </c>
      <c r="DR42" s="54">
        <v>372763</v>
      </c>
      <c r="DS42" s="54">
        <v>19467</v>
      </c>
      <c r="DT42" s="54">
        <v>2989035</v>
      </c>
      <c r="DU42" s="54">
        <v>45126</v>
      </c>
      <c r="DV42" s="54">
        <v>5953</v>
      </c>
      <c r="DW42" s="54">
        <v>257</v>
      </c>
      <c r="DX42" s="54">
        <v>30322</v>
      </c>
      <c r="DY42" s="54">
        <v>222904</v>
      </c>
      <c r="DZ42" s="54">
        <v>304562</v>
      </c>
      <c r="EA42" s="54">
        <v>0</v>
      </c>
      <c r="EB42" s="54">
        <v>0</v>
      </c>
      <c r="EC42" s="54">
        <v>0</v>
      </c>
      <c r="ED42" s="54">
        <v>0</v>
      </c>
      <c r="EE42" s="54">
        <v>0</v>
      </c>
      <c r="EF42" s="54">
        <v>0</v>
      </c>
      <c r="EG42" s="54">
        <v>104151</v>
      </c>
      <c r="EH42" s="54">
        <v>3874104</v>
      </c>
      <c r="EI42" s="54">
        <v>100680</v>
      </c>
      <c r="EJ42" s="54">
        <v>140884</v>
      </c>
      <c r="EK42" s="54">
        <v>3840252</v>
      </c>
      <c r="EL42" s="54">
        <v>8060071</v>
      </c>
      <c r="EM42" s="54">
        <v>0</v>
      </c>
      <c r="EN42" s="54">
        <v>0</v>
      </c>
      <c r="EO42" s="54">
        <v>0</v>
      </c>
      <c r="EP42" s="54">
        <v>0</v>
      </c>
      <c r="EQ42" s="54">
        <v>206249</v>
      </c>
      <c r="ER42" s="54">
        <v>206249</v>
      </c>
      <c r="ES42" s="54">
        <v>0</v>
      </c>
      <c r="ET42" s="54">
        <v>0</v>
      </c>
      <c r="EU42" s="54">
        <v>0</v>
      </c>
      <c r="EV42" s="54">
        <v>0</v>
      </c>
      <c r="EW42" s="54">
        <v>6046543</v>
      </c>
      <c r="EX42" s="54">
        <v>6046543</v>
      </c>
      <c r="EY42" s="54">
        <v>193418</v>
      </c>
      <c r="EZ42" s="54">
        <v>40521</v>
      </c>
      <c r="FA42" s="54">
        <v>41141</v>
      </c>
      <c r="FB42" s="54">
        <v>376350</v>
      </c>
      <c r="FC42" s="54">
        <v>49</v>
      </c>
      <c r="FD42" s="54">
        <v>651479</v>
      </c>
      <c r="FE42" s="54">
        <v>7939</v>
      </c>
      <c r="FF42" s="54">
        <v>10256</v>
      </c>
      <c r="FG42" s="54">
        <v>9540</v>
      </c>
      <c r="FH42" s="54">
        <v>32804</v>
      </c>
      <c r="FI42" s="54">
        <v>45148</v>
      </c>
      <c r="FJ42" s="54">
        <v>105687</v>
      </c>
      <c r="FK42" s="54">
        <v>2010150</v>
      </c>
      <c r="FL42" s="54">
        <v>1064659</v>
      </c>
      <c r="FM42" s="54">
        <v>300717</v>
      </c>
      <c r="FN42" s="54">
        <v>1338551</v>
      </c>
      <c r="FO42" s="54">
        <v>12821070</v>
      </c>
      <c r="FP42" s="54">
        <v>17535147</v>
      </c>
      <c r="FQ42" s="54">
        <v>15582160</v>
      </c>
      <c r="FR42" s="54">
        <v>13336649</v>
      </c>
      <c r="FS42" s="54">
        <v>2889997</v>
      </c>
      <c r="FT42" s="54">
        <v>15487456</v>
      </c>
      <c r="FU42" s="54">
        <v>34540792</v>
      </c>
      <c r="FV42" s="54">
        <v>81837054</v>
      </c>
      <c r="FW42" s="54">
        <v>0</v>
      </c>
      <c r="FX42" s="54">
        <v>0</v>
      </c>
      <c r="FY42" s="54">
        <v>0</v>
      </c>
      <c r="FZ42" s="54">
        <v>0</v>
      </c>
      <c r="GA42" s="54">
        <v>0</v>
      </c>
      <c r="GB42" s="54">
        <v>0</v>
      </c>
      <c r="GC42" s="54">
        <v>15582160</v>
      </c>
      <c r="GD42" s="54">
        <v>13336649</v>
      </c>
      <c r="GE42" s="54">
        <v>2889997</v>
      </c>
      <c r="GF42" s="54">
        <v>15487456</v>
      </c>
      <c r="GG42" s="54">
        <v>34540792</v>
      </c>
      <c r="GH42" s="54">
        <v>81837054</v>
      </c>
      <c r="GJ42" s="5">
        <f>SUM(AZ42:AZ42)</f>
        <v>11712953</v>
      </c>
      <c r="GK42" s="26" t="e">
        <f>#REF!-GJ42</f>
        <v>#REF!</v>
      </c>
      <c r="GL42" s="5" t="e">
        <f>SUM(#REF!)</f>
        <v>#REF!</v>
      </c>
      <c r="GM42" s="26" t="e">
        <f>#REF!-GL42</f>
        <v>#REF!</v>
      </c>
      <c r="GN42" s="5">
        <f>SUM(BA42:BA42)</f>
        <v>950000</v>
      </c>
      <c r="GO42" s="26" t="e">
        <f>#REF!-GN42</f>
        <v>#REF!</v>
      </c>
      <c r="GP42" s="5">
        <f>SUM(BB42:BB42)</f>
        <v>6252103</v>
      </c>
      <c r="GQ42" s="26" t="e">
        <f>#REF!-GP42</f>
        <v>#REF!</v>
      </c>
      <c r="GR42" s="5" t="e">
        <f>SUM(#REF!)</f>
        <v>#REF!</v>
      </c>
      <c r="GS42" s="26" t="e">
        <f>#REF!-GR42</f>
        <v>#REF!</v>
      </c>
      <c r="GT42" s="5" t="e">
        <f>SUM(#REF!)</f>
        <v>#REF!</v>
      </c>
      <c r="GU42" s="26" t="e">
        <f>#REF!-GT42</f>
        <v>#REF!</v>
      </c>
      <c r="GV42" s="5" t="e">
        <f>SUM(#REF!)</f>
        <v>#REF!</v>
      </c>
      <c r="GW42" s="26" t="e">
        <f>#REF!-GV42</f>
        <v>#REF!</v>
      </c>
      <c r="GX42" s="5" t="e">
        <f>SUM(#REF!)</f>
        <v>#REF!</v>
      </c>
      <c r="GY42" s="26" t="e">
        <f>#REF!-GX42</f>
        <v>#REF!</v>
      </c>
      <c r="GZ42" s="5" t="e">
        <f>SUM(#REF!)</f>
        <v>#REF!</v>
      </c>
      <c r="HA42" s="26" t="e">
        <f>#REF!-GZ42</f>
        <v>#REF!</v>
      </c>
      <c r="HB42" s="5" t="e">
        <f>SUM(#REF!)</f>
        <v>#REF!</v>
      </c>
      <c r="HC42" s="26" t="e">
        <f>#REF!-HB42</f>
        <v>#REF!</v>
      </c>
      <c r="HD42" s="5">
        <f t="shared" si="95"/>
        <v>1561331</v>
      </c>
      <c r="HE42" s="26" t="e">
        <f>#REF!-HD42</f>
        <v>#REF!</v>
      </c>
      <c r="HF42" s="5">
        <f t="shared" si="96"/>
        <v>0</v>
      </c>
      <c r="HG42" s="26" t="e">
        <f>#REF!-HF42</f>
        <v>#REF!</v>
      </c>
      <c r="HH42" s="5">
        <f t="shared" si="97"/>
        <v>0</v>
      </c>
      <c r="HI42" s="26" t="e">
        <f>#REF!-HH42</f>
        <v>#REF!</v>
      </c>
      <c r="HJ42" s="5" t="e">
        <f>SUM(#REF!)</f>
        <v>#REF!</v>
      </c>
      <c r="HK42" s="26" t="e">
        <f>#REF!-HJ42</f>
        <v>#REF!</v>
      </c>
      <c r="HL42" s="5" t="e">
        <f>SUM(#REF!)</f>
        <v>#REF!</v>
      </c>
      <c r="HM42" s="26" t="e">
        <f>#REF!-HL42</f>
        <v>#REF!</v>
      </c>
      <c r="HN42" s="5">
        <f t="shared" si="98"/>
        <v>25658653</v>
      </c>
      <c r="HO42" s="26" t="e">
        <f>#REF!-HN42</f>
        <v>#REF!</v>
      </c>
      <c r="HP42" s="5">
        <f t="shared" si="51"/>
        <v>8891379</v>
      </c>
      <c r="HQ42" s="26">
        <f t="shared" si="52"/>
        <v>0</v>
      </c>
      <c r="HR42" s="5">
        <f t="shared" si="53"/>
        <v>2450350</v>
      </c>
      <c r="HS42" s="26">
        <f t="shared" si="54"/>
        <v>0</v>
      </c>
      <c r="HT42" s="5">
        <f t="shared" si="55"/>
        <v>14542865</v>
      </c>
      <c r="HU42" s="26">
        <f t="shared" si="56"/>
        <v>0</v>
      </c>
      <c r="HV42" s="5">
        <f t="shared" si="57"/>
        <v>0</v>
      </c>
      <c r="HW42" s="26">
        <f t="shared" si="58"/>
        <v>0</v>
      </c>
      <c r="HX42" s="5">
        <f t="shared" si="59"/>
        <v>12162533</v>
      </c>
      <c r="HY42" s="26">
        <f t="shared" si="60"/>
        <v>0</v>
      </c>
      <c r="HZ42" s="5">
        <f t="shared" si="61"/>
        <v>0</v>
      </c>
      <c r="IA42" s="26">
        <f t="shared" si="62"/>
        <v>0</v>
      </c>
      <c r="IB42" s="5">
        <f t="shared" si="63"/>
        <v>100000</v>
      </c>
      <c r="IC42" s="26">
        <f t="shared" si="64"/>
        <v>0</v>
      </c>
      <c r="ID42" s="5">
        <f t="shared" si="65"/>
        <v>1129189</v>
      </c>
      <c r="IE42" s="26">
        <f t="shared" si="66"/>
        <v>0</v>
      </c>
      <c r="IF42" s="5">
        <f t="shared" si="67"/>
        <v>4577009</v>
      </c>
      <c r="IG42" s="26">
        <f t="shared" si="68"/>
        <v>0</v>
      </c>
      <c r="IH42" s="5">
        <f t="shared" si="69"/>
        <v>2084956</v>
      </c>
      <c r="II42" s="26">
        <f t="shared" si="70"/>
        <v>0</v>
      </c>
      <c r="IJ42" s="5">
        <f t="shared" si="71"/>
        <v>2989035</v>
      </c>
      <c r="IK42" s="26">
        <f t="shared" si="72"/>
        <v>0</v>
      </c>
      <c r="IL42" s="5">
        <f t="shared" si="73"/>
        <v>304562</v>
      </c>
      <c r="IM42" s="26">
        <f t="shared" si="74"/>
        <v>0</v>
      </c>
      <c r="IN42" s="5">
        <f t="shared" si="75"/>
        <v>0</v>
      </c>
      <c r="IO42" s="26">
        <f t="shared" si="76"/>
        <v>0</v>
      </c>
      <c r="IP42" s="5">
        <f t="shared" si="77"/>
        <v>8060071</v>
      </c>
      <c r="IQ42" s="26">
        <f t="shared" si="78"/>
        <v>0</v>
      </c>
      <c r="IR42" s="5">
        <f t="shared" si="79"/>
        <v>206249</v>
      </c>
      <c r="IS42" s="26">
        <f t="shared" si="80"/>
        <v>0</v>
      </c>
      <c r="IT42" s="5">
        <f t="shared" si="81"/>
        <v>6046543</v>
      </c>
      <c r="IU42" s="26">
        <f t="shared" si="82"/>
        <v>0</v>
      </c>
      <c r="IV42" s="5">
        <f t="shared" si="83"/>
        <v>651479</v>
      </c>
      <c r="IW42" s="26">
        <f t="shared" si="84"/>
        <v>0</v>
      </c>
      <c r="IX42" s="5">
        <f t="shared" si="85"/>
        <v>105687</v>
      </c>
      <c r="IY42" s="26">
        <f t="shared" si="86"/>
        <v>0</v>
      </c>
      <c r="IZ42" s="5">
        <f t="shared" si="87"/>
        <v>17535147</v>
      </c>
      <c r="JA42" s="26">
        <f t="shared" si="88"/>
        <v>0</v>
      </c>
      <c r="JB42" s="5">
        <f t="shared" si="89"/>
        <v>81837054</v>
      </c>
      <c r="JC42" s="26">
        <f t="shared" si="90"/>
        <v>0</v>
      </c>
      <c r="JD42" s="5">
        <f t="shared" si="91"/>
        <v>0</v>
      </c>
      <c r="JE42" s="26">
        <f t="shared" si="92"/>
        <v>0</v>
      </c>
      <c r="JF42" s="5">
        <f t="shared" si="93"/>
        <v>81837054</v>
      </c>
      <c r="JG42" s="26">
        <f t="shared" si="94"/>
        <v>0</v>
      </c>
      <c r="JI42" s="5" t="e">
        <f t="shared" si="48"/>
        <v>#REF!</v>
      </c>
      <c r="JK42" s="4" t="e">
        <f t="shared" si="49"/>
        <v>#REF!</v>
      </c>
    </row>
    <row r="43" spans="1:271">
      <c r="A43" s="149" t="s">
        <v>348</v>
      </c>
      <c r="B43" s="25" t="s">
        <v>319</v>
      </c>
      <c r="C43" s="101">
        <v>176372</v>
      </c>
      <c r="D43" s="97">
        <v>2011</v>
      </c>
      <c r="E43" s="98">
        <v>1</v>
      </c>
      <c r="F43" s="98">
        <v>5</v>
      </c>
      <c r="G43" s="99">
        <v>10802</v>
      </c>
      <c r="H43" s="99">
        <v>11197</v>
      </c>
      <c r="I43" s="100">
        <v>755920659</v>
      </c>
      <c r="J43" s="100"/>
      <c r="K43" s="100">
        <v>13515036</v>
      </c>
      <c r="L43" s="100"/>
      <c r="M43" s="100">
        <v>27087707</v>
      </c>
      <c r="N43" s="100"/>
      <c r="O43" s="100">
        <v>201998800</v>
      </c>
      <c r="P43" s="100"/>
      <c r="Q43" s="100">
        <v>384815000</v>
      </c>
      <c r="R43" s="100"/>
      <c r="S43" s="100">
        <v>628964973</v>
      </c>
      <c r="T43" s="100"/>
      <c r="U43" s="100">
        <v>18580</v>
      </c>
      <c r="V43" s="100"/>
      <c r="W43" s="100">
        <v>29363</v>
      </c>
      <c r="X43" s="100"/>
      <c r="Y43" s="100">
        <v>21450</v>
      </c>
      <c r="Z43" s="100"/>
      <c r="AA43" s="100">
        <v>32233</v>
      </c>
      <c r="AB43" s="100"/>
      <c r="AC43" s="121">
        <v>9</v>
      </c>
      <c r="AD43" s="121">
        <v>11</v>
      </c>
      <c r="AE43" s="121">
        <v>0</v>
      </c>
      <c r="AF43" s="26">
        <v>5103447</v>
      </c>
      <c r="AG43" s="26">
        <v>4162716</v>
      </c>
      <c r="AH43" s="26">
        <v>574182</v>
      </c>
      <c r="AI43" s="26">
        <v>353808</v>
      </c>
      <c r="AJ43" s="26">
        <v>949494</v>
      </c>
      <c r="AK43" s="36">
        <v>7</v>
      </c>
      <c r="AL43" s="26">
        <v>771464</v>
      </c>
      <c r="AM43" s="36">
        <v>8</v>
      </c>
      <c r="AN43" s="26">
        <v>239566</v>
      </c>
      <c r="AO43" s="36">
        <v>9</v>
      </c>
      <c r="AP43" s="26">
        <v>203631</v>
      </c>
      <c r="AQ43" s="36">
        <v>10</v>
      </c>
      <c r="AR43" s="26">
        <v>305606</v>
      </c>
      <c r="AS43" s="36">
        <v>20</v>
      </c>
      <c r="AT43" s="26">
        <v>259101</v>
      </c>
      <c r="AU43" s="36">
        <v>23</v>
      </c>
      <c r="AV43" s="26">
        <v>98492</v>
      </c>
      <c r="AW43" s="36">
        <v>18</v>
      </c>
      <c r="AX43" s="26">
        <v>82077</v>
      </c>
      <c r="AY43" s="36">
        <v>21</v>
      </c>
      <c r="AZ43" s="54">
        <v>29571245</v>
      </c>
      <c r="BA43" s="54">
        <v>73170</v>
      </c>
      <c r="BB43" s="54">
        <v>22184862</v>
      </c>
      <c r="BC43" s="54">
        <v>2235053</v>
      </c>
      <c r="BD43" s="54">
        <v>0</v>
      </c>
      <c r="BE43" s="54">
        <v>0</v>
      </c>
      <c r="BF43" s="54">
        <v>69142091</v>
      </c>
      <c r="BG43" s="54">
        <v>2927507</v>
      </c>
      <c r="BH43" s="54">
        <v>440269</v>
      </c>
      <c r="BI43" s="54">
        <v>561080</v>
      </c>
      <c r="BJ43" s="54">
        <v>5337307</v>
      </c>
      <c r="BK43" s="54">
        <v>699944</v>
      </c>
      <c r="BL43" s="54">
        <v>9966107</v>
      </c>
      <c r="BM43" s="54">
        <v>1705000</v>
      </c>
      <c r="BN43" s="54">
        <v>530000</v>
      </c>
      <c r="BO43" s="54">
        <v>60000</v>
      </c>
      <c r="BP43" s="54">
        <v>78574</v>
      </c>
      <c r="BQ43" s="54">
        <v>0</v>
      </c>
      <c r="BR43" s="54">
        <v>2373574</v>
      </c>
      <c r="BS43" s="54">
        <v>8025227</v>
      </c>
      <c r="BT43" s="54">
        <v>1993509</v>
      </c>
      <c r="BU43" s="54">
        <v>1385745</v>
      </c>
      <c r="BV43" s="54">
        <v>4486495</v>
      </c>
      <c r="BW43" s="54">
        <v>0</v>
      </c>
      <c r="BX43" s="54">
        <v>15890976</v>
      </c>
      <c r="BY43" s="54">
        <v>615000</v>
      </c>
      <c r="BZ43" s="54">
        <v>0</v>
      </c>
      <c r="CA43" s="54">
        <v>6850</v>
      </c>
      <c r="CB43" s="54">
        <v>52600</v>
      </c>
      <c r="CC43" s="54">
        <v>0</v>
      </c>
      <c r="CD43" s="54">
        <v>674450</v>
      </c>
      <c r="CE43" s="54">
        <v>1333354</v>
      </c>
      <c r="CF43" s="54">
        <v>146907</v>
      </c>
      <c r="CG43" s="54">
        <v>151416</v>
      </c>
      <c r="CH43" s="54">
        <v>318225</v>
      </c>
      <c r="CI43" s="54">
        <v>11873082</v>
      </c>
      <c r="CJ43" s="54">
        <v>13822984</v>
      </c>
      <c r="CK43" s="54">
        <v>16950</v>
      </c>
      <c r="CL43" s="54">
        <v>0</v>
      </c>
      <c r="CM43" s="54">
        <v>0</v>
      </c>
      <c r="CN43" s="54">
        <v>0</v>
      </c>
      <c r="CO43" s="54">
        <v>146281</v>
      </c>
      <c r="CP43" s="54">
        <v>163231</v>
      </c>
      <c r="CQ43" s="54">
        <v>90129</v>
      </c>
      <c r="CR43" s="54">
        <v>200000</v>
      </c>
      <c r="CS43" s="54">
        <v>43885</v>
      </c>
      <c r="CT43" s="54">
        <v>51133</v>
      </c>
      <c r="CU43" s="54">
        <v>80038</v>
      </c>
      <c r="CV43" s="54">
        <v>465185</v>
      </c>
      <c r="CW43" s="54">
        <v>302882</v>
      </c>
      <c r="CX43" s="54">
        <v>78266</v>
      </c>
      <c r="CY43" s="54">
        <v>88684</v>
      </c>
      <c r="CZ43" s="54">
        <v>458158</v>
      </c>
      <c r="DA43" s="54">
        <v>5570</v>
      </c>
      <c r="DB43" s="54">
        <v>933560</v>
      </c>
      <c r="DC43" s="54">
        <v>1127536</v>
      </c>
      <c r="DD43" s="54">
        <v>354852</v>
      </c>
      <c r="DE43" s="54">
        <v>425493</v>
      </c>
      <c r="DF43" s="54">
        <v>2197989</v>
      </c>
      <c r="DG43" s="54">
        <v>30555</v>
      </c>
      <c r="DH43" s="54">
        <v>4136425</v>
      </c>
      <c r="DI43" s="54">
        <v>907803</v>
      </c>
      <c r="DJ43" s="54">
        <v>77050</v>
      </c>
      <c r="DK43" s="54">
        <v>109035</v>
      </c>
      <c r="DL43" s="54">
        <v>1207052</v>
      </c>
      <c r="DM43" s="54">
        <v>218817</v>
      </c>
      <c r="DN43" s="54">
        <v>2519757</v>
      </c>
      <c r="DO43" s="54">
        <v>713181</v>
      </c>
      <c r="DP43" s="54">
        <v>180331</v>
      </c>
      <c r="DQ43" s="54">
        <v>114724</v>
      </c>
      <c r="DR43" s="54">
        <v>593299</v>
      </c>
      <c r="DS43" s="54">
        <v>4777972</v>
      </c>
      <c r="DT43" s="54">
        <v>6379507</v>
      </c>
      <c r="DU43" s="54">
        <v>206293</v>
      </c>
      <c r="DV43" s="54">
        <v>8737</v>
      </c>
      <c r="DW43" s="54">
        <v>42336</v>
      </c>
      <c r="DX43" s="54">
        <v>150482</v>
      </c>
      <c r="DY43" s="54">
        <v>548481</v>
      </c>
      <c r="DZ43" s="54">
        <v>956329</v>
      </c>
      <c r="EA43" s="54">
        <v>0</v>
      </c>
      <c r="EB43" s="54">
        <v>0</v>
      </c>
      <c r="EC43" s="54">
        <v>0</v>
      </c>
      <c r="ED43" s="54">
        <v>0</v>
      </c>
      <c r="EE43" s="54">
        <v>0</v>
      </c>
      <c r="EF43" s="54">
        <v>0</v>
      </c>
      <c r="EG43" s="54">
        <v>43161</v>
      </c>
      <c r="EH43" s="54">
        <v>6813</v>
      </c>
      <c r="EI43" s="54">
        <v>3455</v>
      </c>
      <c r="EJ43" s="54">
        <v>332965</v>
      </c>
      <c r="EK43" s="54">
        <v>16828414</v>
      </c>
      <c r="EL43" s="54">
        <v>17214808</v>
      </c>
      <c r="EM43" s="54">
        <v>0</v>
      </c>
      <c r="EN43" s="54">
        <v>0</v>
      </c>
      <c r="EO43" s="54">
        <v>0</v>
      </c>
      <c r="EP43" s="54">
        <v>0</v>
      </c>
      <c r="EQ43" s="54">
        <v>705995</v>
      </c>
      <c r="ER43" s="54">
        <v>705995</v>
      </c>
      <c r="ES43" s="54">
        <v>0</v>
      </c>
      <c r="ET43" s="54">
        <v>0</v>
      </c>
      <c r="EU43" s="54">
        <v>0</v>
      </c>
      <c r="EV43" s="54">
        <v>0</v>
      </c>
      <c r="EW43" s="54">
        <v>0</v>
      </c>
      <c r="EX43" s="54">
        <v>0</v>
      </c>
      <c r="EY43" s="54">
        <v>150603</v>
      </c>
      <c r="EZ43" s="54">
        <v>16261</v>
      </c>
      <c r="FA43" s="54">
        <v>8112</v>
      </c>
      <c r="FB43" s="54">
        <v>157061</v>
      </c>
      <c r="FC43" s="54">
        <v>241499</v>
      </c>
      <c r="FD43" s="54">
        <v>573536</v>
      </c>
      <c r="FE43" s="54">
        <v>28677</v>
      </c>
      <c r="FF43" s="54">
        <v>670</v>
      </c>
      <c r="FG43" s="54">
        <v>8090</v>
      </c>
      <c r="FH43" s="54">
        <v>10599</v>
      </c>
      <c r="FI43" s="54">
        <v>21019</v>
      </c>
      <c r="FJ43" s="54">
        <v>69055</v>
      </c>
      <c r="FK43" s="54">
        <v>3876643</v>
      </c>
      <c r="FL43" s="54">
        <v>362653</v>
      </c>
      <c r="FM43" s="54">
        <v>174108</v>
      </c>
      <c r="FN43" s="54">
        <v>3143479</v>
      </c>
      <c r="FO43" s="54">
        <v>7394563</v>
      </c>
      <c r="FP43" s="54">
        <v>14951446</v>
      </c>
      <c r="FQ43" s="54">
        <v>22069946</v>
      </c>
      <c r="FR43" s="54">
        <v>4396318</v>
      </c>
      <c r="FS43" s="54">
        <v>3183013</v>
      </c>
      <c r="FT43" s="54">
        <v>18575418</v>
      </c>
      <c r="FU43" s="54">
        <v>43572230</v>
      </c>
      <c r="FV43" s="54">
        <v>91796925</v>
      </c>
      <c r="FW43" s="54">
        <v>0</v>
      </c>
      <c r="FX43" s="54">
        <v>0</v>
      </c>
      <c r="FY43" s="54">
        <v>0</v>
      </c>
      <c r="FZ43" s="54">
        <v>0</v>
      </c>
      <c r="GA43" s="54">
        <v>4509126</v>
      </c>
      <c r="GB43" s="54">
        <v>4509126</v>
      </c>
      <c r="GC43" s="54">
        <v>22069946</v>
      </c>
      <c r="GD43" s="54">
        <v>4396318</v>
      </c>
      <c r="GE43" s="54">
        <v>3183013</v>
      </c>
      <c r="GF43" s="54">
        <v>18575418</v>
      </c>
      <c r="GG43" s="54">
        <v>48081356</v>
      </c>
      <c r="GH43" s="54">
        <v>96306051</v>
      </c>
      <c r="GJ43" s="5">
        <f>SUM(AZ43:AZ43)</f>
        <v>29571245</v>
      </c>
      <c r="GK43" s="26" t="e">
        <f>#REF!-GJ43</f>
        <v>#REF!</v>
      </c>
      <c r="GL43" s="5" t="e">
        <f>SUM(#REF!)</f>
        <v>#REF!</v>
      </c>
      <c r="GM43" s="26" t="e">
        <f>#REF!-GL43</f>
        <v>#REF!</v>
      </c>
      <c r="GN43" s="5">
        <f>SUM(BA43:BA43)</f>
        <v>73170</v>
      </c>
      <c r="GO43" s="26" t="e">
        <f>#REF!-GN43</f>
        <v>#REF!</v>
      </c>
      <c r="GP43" s="5">
        <f>SUM(BB43:BB43)</f>
        <v>22184862</v>
      </c>
      <c r="GQ43" s="26" t="e">
        <f>#REF!-GP43</f>
        <v>#REF!</v>
      </c>
      <c r="GR43" s="5" t="e">
        <f>SUM(#REF!)</f>
        <v>#REF!</v>
      </c>
      <c r="GS43" s="26" t="e">
        <f>#REF!-GR43</f>
        <v>#REF!</v>
      </c>
      <c r="GT43" s="5" t="e">
        <f>SUM(#REF!)</f>
        <v>#REF!</v>
      </c>
      <c r="GU43" s="26" t="e">
        <f>#REF!-GT43</f>
        <v>#REF!</v>
      </c>
      <c r="GV43" s="5" t="e">
        <f>SUM(#REF!)</f>
        <v>#REF!</v>
      </c>
      <c r="GW43" s="26" t="e">
        <f>#REF!-GV43</f>
        <v>#REF!</v>
      </c>
      <c r="GX43" s="5" t="e">
        <f>SUM(#REF!)</f>
        <v>#REF!</v>
      </c>
      <c r="GY43" s="26" t="e">
        <f>#REF!-GX43</f>
        <v>#REF!</v>
      </c>
      <c r="GZ43" s="5" t="e">
        <f>SUM(#REF!)</f>
        <v>#REF!</v>
      </c>
      <c r="HA43" s="26" t="e">
        <f>#REF!-GZ43</f>
        <v>#REF!</v>
      </c>
      <c r="HB43" s="5" t="e">
        <f>SUM(#REF!)</f>
        <v>#REF!</v>
      </c>
      <c r="HC43" s="26" t="e">
        <f>#REF!-HB43</f>
        <v>#REF!</v>
      </c>
      <c r="HD43" s="5">
        <f t="shared" si="95"/>
        <v>2235053</v>
      </c>
      <c r="HE43" s="26" t="e">
        <f>#REF!-HD43</f>
        <v>#REF!</v>
      </c>
      <c r="HF43" s="5">
        <f t="shared" si="96"/>
        <v>0</v>
      </c>
      <c r="HG43" s="26" t="e">
        <f>#REF!-HF43</f>
        <v>#REF!</v>
      </c>
      <c r="HH43" s="5">
        <f t="shared" si="97"/>
        <v>0</v>
      </c>
      <c r="HI43" s="26" t="e">
        <f>#REF!-HH43</f>
        <v>#REF!</v>
      </c>
      <c r="HJ43" s="5" t="e">
        <f>SUM(#REF!)</f>
        <v>#REF!</v>
      </c>
      <c r="HK43" s="26" t="e">
        <f>#REF!-HJ43</f>
        <v>#REF!</v>
      </c>
      <c r="HL43" s="5" t="e">
        <f>SUM(#REF!)</f>
        <v>#REF!</v>
      </c>
      <c r="HM43" s="26" t="e">
        <f>#REF!-HL43</f>
        <v>#REF!</v>
      </c>
      <c r="HN43" s="5">
        <f t="shared" si="98"/>
        <v>69142091</v>
      </c>
      <c r="HO43" s="26" t="e">
        <f>#REF!-HN43</f>
        <v>#REF!</v>
      </c>
      <c r="HP43" s="5">
        <f t="shared" si="51"/>
        <v>9966107</v>
      </c>
      <c r="HQ43" s="26">
        <f t="shared" si="52"/>
        <v>0</v>
      </c>
      <c r="HR43" s="5">
        <f>SUM(BM43:BQ43)</f>
        <v>2373574</v>
      </c>
      <c r="HS43" s="26">
        <f>BR43-HR43</f>
        <v>0</v>
      </c>
      <c r="HT43" s="5">
        <f t="shared" si="55"/>
        <v>15890976</v>
      </c>
      <c r="HU43" s="26">
        <f t="shared" si="56"/>
        <v>0</v>
      </c>
      <c r="HV43" s="5">
        <f t="shared" si="57"/>
        <v>674450</v>
      </c>
      <c r="HW43" s="26">
        <f t="shared" si="58"/>
        <v>0</v>
      </c>
      <c r="HX43" s="5">
        <f t="shared" si="59"/>
        <v>13822984</v>
      </c>
      <c r="HY43" s="26">
        <f t="shared" si="60"/>
        <v>0</v>
      </c>
      <c r="HZ43" s="5">
        <f t="shared" si="61"/>
        <v>163231</v>
      </c>
      <c r="IA43" s="26">
        <f t="shared" si="62"/>
        <v>0</v>
      </c>
      <c r="IB43" s="5">
        <f t="shared" si="63"/>
        <v>465185</v>
      </c>
      <c r="IC43" s="26">
        <f t="shared" si="64"/>
        <v>0</v>
      </c>
      <c r="ID43" s="5">
        <f t="shared" si="65"/>
        <v>933560</v>
      </c>
      <c r="IE43" s="26">
        <f t="shared" si="66"/>
        <v>0</v>
      </c>
      <c r="IF43" s="5">
        <f t="shared" si="67"/>
        <v>4136425</v>
      </c>
      <c r="IG43" s="26">
        <f t="shared" si="68"/>
        <v>0</v>
      </c>
      <c r="IH43" s="5">
        <f t="shared" si="69"/>
        <v>2519757</v>
      </c>
      <c r="II43" s="26">
        <f t="shared" si="70"/>
        <v>0</v>
      </c>
      <c r="IJ43" s="5">
        <f t="shared" si="71"/>
        <v>6379507</v>
      </c>
      <c r="IK43" s="26">
        <f t="shared" si="72"/>
        <v>0</v>
      </c>
      <c r="IL43" s="5">
        <f t="shared" si="73"/>
        <v>956329</v>
      </c>
      <c r="IM43" s="26">
        <f t="shared" si="74"/>
        <v>0</v>
      </c>
      <c r="IN43" s="5">
        <f t="shared" si="75"/>
        <v>0</v>
      </c>
      <c r="IO43" s="26">
        <f t="shared" si="76"/>
        <v>0</v>
      </c>
      <c r="IP43" s="5">
        <f t="shared" si="77"/>
        <v>17214808</v>
      </c>
      <c r="IQ43" s="26">
        <f t="shared" si="78"/>
        <v>0</v>
      </c>
      <c r="IR43" s="5">
        <f t="shared" si="79"/>
        <v>705995</v>
      </c>
      <c r="IS43" s="26">
        <f t="shared" si="80"/>
        <v>0</v>
      </c>
      <c r="IT43" s="5">
        <f t="shared" si="81"/>
        <v>0</v>
      </c>
      <c r="IU43" s="26">
        <f t="shared" si="82"/>
        <v>0</v>
      </c>
      <c r="IV43" s="5">
        <f t="shared" si="83"/>
        <v>573536</v>
      </c>
      <c r="IW43" s="26">
        <f t="shared" si="84"/>
        <v>0</v>
      </c>
      <c r="IX43" s="5">
        <f t="shared" si="85"/>
        <v>69055</v>
      </c>
      <c r="IY43" s="26">
        <f t="shared" si="86"/>
        <v>0</v>
      </c>
      <c r="IZ43" s="5">
        <f t="shared" si="87"/>
        <v>14951446</v>
      </c>
      <c r="JA43" s="26">
        <f t="shared" si="88"/>
        <v>0</v>
      </c>
      <c r="JB43" s="5">
        <f t="shared" si="89"/>
        <v>91796925</v>
      </c>
      <c r="JC43" s="26">
        <f t="shared" si="90"/>
        <v>0</v>
      </c>
      <c r="JD43" s="5">
        <f t="shared" si="91"/>
        <v>4509126</v>
      </c>
      <c r="JE43" s="26">
        <f t="shared" si="92"/>
        <v>0</v>
      </c>
      <c r="JF43" s="5">
        <f t="shared" si="93"/>
        <v>96306051</v>
      </c>
      <c r="JG43" s="26">
        <f t="shared" si="94"/>
        <v>0</v>
      </c>
      <c r="JI43" s="5" t="e">
        <f t="shared" si="48"/>
        <v>#REF!</v>
      </c>
      <c r="JK43" s="4" t="e">
        <f t="shared" si="49"/>
        <v>#REF!</v>
      </c>
    </row>
    <row r="44" spans="1:271">
      <c r="A44" s="149" t="s">
        <v>245</v>
      </c>
      <c r="B44" s="25" t="s">
        <v>317</v>
      </c>
      <c r="C44" s="97">
        <v>237525</v>
      </c>
      <c r="D44" s="97">
        <v>2011</v>
      </c>
      <c r="E44" s="98">
        <v>1</v>
      </c>
      <c r="F44" s="98">
        <v>8</v>
      </c>
      <c r="G44" s="99">
        <v>3727</v>
      </c>
      <c r="H44" s="99">
        <v>4549</v>
      </c>
      <c r="I44" s="100">
        <v>260626740</v>
      </c>
      <c r="J44" s="100"/>
      <c r="K44" s="100">
        <v>158810</v>
      </c>
      <c r="L44" s="100"/>
      <c r="M44" s="100">
        <v>8233868</v>
      </c>
      <c r="N44" s="100"/>
      <c r="O44" s="100">
        <v>510275</v>
      </c>
      <c r="P44" s="100"/>
      <c r="Q44" s="100">
        <v>70856537</v>
      </c>
      <c r="R44" s="100"/>
      <c r="S44" s="100">
        <v>198857640</v>
      </c>
      <c r="T44" s="100"/>
      <c r="U44" s="100">
        <v>14009</v>
      </c>
      <c r="V44" s="100"/>
      <c r="W44" s="100">
        <v>21620</v>
      </c>
      <c r="X44" s="100"/>
      <c r="Y44" s="100">
        <v>17173</v>
      </c>
      <c r="Z44" s="100"/>
      <c r="AA44" s="100">
        <v>24784</v>
      </c>
      <c r="AB44" s="100"/>
      <c r="AC44" s="122">
        <v>6</v>
      </c>
      <c r="AD44" s="122">
        <v>10</v>
      </c>
      <c r="AE44" s="122">
        <v>0</v>
      </c>
      <c r="AF44" s="26">
        <v>3146116</v>
      </c>
      <c r="AG44" s="26">
        <v>2253943</v>
      </c>
      <c r="AH44" s="26">
        <v>390190</v>
      </c>
      <c r="AI44" s="26">
        <v>146513</v>
      </c>
      <c r="AJ44" s="26">
        <v>254154.36</v>
      </c>
      <c r="AK44" s="36">
        <v>5.39</v>
      </c>
      <c r="AL44" s="26">
        <v>228315.33</v>
      </c>
      <c r="AM44" s="36">
        <v>6</v>
      </c>
      <c r="AN44" s="26">
        <v>83896.33</v>
      </c>
      <c r="AO44" s="36">
        <v>7.36</v>
      </c>
      <c r="AP44" s="26">
        <v>77184.63</v>
      </c>
      <c r="AQ44" s="36">
        <v>8</v>
      </c>
      <c r="AR44" s="26">
        <v>97219.75</v>
      </c>
      <c r="AS44" s="36">
        <v>16.510000000000002</v>
      </c>
      <c r="AT44" s="26">
        <v>84478.84</v>
      </c>
      <c r="AU44" s="36">
        <v>19</v>
      </c>
      <c r="AV44" s="26">
        <v>43565.42</v>
      </c>
      <c r="AW44" s="36">
        <v>12.55</v>
      </c>
      <c r="AX44" s="26">
        <v>36449.730000000003</v>
      </c>
      <c r="AY44" s="36">
        <v>15</v>
      </c>
      <c r="AZ44" s="54">
        <v>3165333</v>
      </c>
      <c r="BA44" s="54">
        <v>961920</v>
      </c>
      <c r="BB44" s="54">
        <v>1154575</v>
      </c>
      <c r="BC44" s="54">
        <v>278841</v>
      </c>
      <c r="BD44" s="54">
        <v>101079</v>
      </c>
      <c r="BE44" s="54">
        <v>38930</v>
      </c>
      <c r="BF44" s="54">
        <v>8659326</v>
      </c>
      <c r="BG44" s="54">
        <v>2143043</v>
      </c>
      <c r="BH44" s="54">
        <v>329474</v>
      </c>
      <c r="BI44" s="54">
        <v>380483</v>
      </c>
      <c r="BJ44" s="54">
        <v>2547059</v>
      </c>
      <c r="BK44" s="54">
        <v>103266</v>
      </c>
      <c r="BL44" s="54">
        <v>5503325</v>
      </c>
      <c r="BM44" s="54">
        <v>200000</v>
      </c>
      <c r="BN44" s="54">
        <v>239500</v>
      </c>
      <c r="BO44" s="54">
        <v>19252</v>
      </c>
      <c r="BP44" s="54">
        <v>12000</v>
      </c>
      <c r="BQ44" s="54">
        <v>0</v>
      </c>
      <c r="BR44" s="54">
        <v>470752</v>
      </c>
      <c r="BS44" s="54">
        <v>1770211</v>
      </c>
      <c r="BT44" s="54">
        <v>801007</v>
      </c>
      <c r="BU44" s="54">
        <v>342559</v>
      </c>
      <c r="BV44" s="54">
        <v>1225436</v>
      </c>
      <c r="BW44" s="54">
        <v>0</v>
      </c>
      <c r="BX44" s="54">
        <v>4139213</v>
      </c>
      <c r="BY44" s="54">
        <v>0</v>
      </c>
      <c r="BZ44" s="54">
        <v>0</v>
      </c>
      <c r="CA44" s="54">
        <v>0</v>
      </c>
      <c r="CB44" s="54">
        <v>0</v>
      </c>
      <c r="CC44" s="54">
        <v>0</v>
      </c>
      <c r="CD44" s="54">
        <v>0</v>
      </c>
      <c r="CE44" s="54">
        <v>269234</v>
      </c>
      <c r="CF44" s="54">
        <v>60360</v>
      </c>
      <c r="CG44" s="54">
        <v>53830</v>
      </c>
      <c r="CH44" s="54">
        <v>0</v>
      </c>
      <c r="CI44" s="54">
        <v>2451725</v>
      </c>
      <c r="CJ44" s="54">
        <v>2835149</v>
      </c>
      <c r="CK44" s="54">
        <v>0</v>
      </c>
      <c r="CL44" s="54">
        <v>0</v>
      </c>
      <c r="CM44" s="54">
        <v>0</v>
      </c>
      <c r="CN44" s="54">
        <v>0</v>
      </c>
      <c r="CO44" s="54">
        <v>0</v>
      </c>
      <c r="CP44" s="54">
        <v>0</v>
      </c>
      <c r="CQ44" s="54">
        <v>25853</v>
      </c>
      <c r="CR44" s="54">
        <v>0</v>
      </c>
      <c r="CS44" s="54">
        <v>0</v>
      </c>
      <c r="CT44" s="54">
        <v>0</v>
      </c>
      <c r="CU44" s="54">
        <v>0</v>
      </c>
      <c r="CV44" s="54">
        <v>25853</v>
      </c>
      <c r="CW44" s="54">
        <v>253486</v>
      </c>
      <c r="CX44" s="54">
        <v>88729</v>
      </c>
      <c r="CY44" s="54">
        <v>58988</v>
      </c>
      <c r="CZ44" s="54">
        <v>135500</v>
      </c>
      <c r="DA44" s="54">
        <v>0</v>
      </c>
      <c r="DB44" s="54">
        <v>536703</v>
      </c>
      <c r="DC44" s="54">
        <v>748481</v>
      </c>
      <c r="DD44" s="54">
        <v>325305</v>
      </c>
      <c r="DE44" s="54">
        <v>211195</v>
      </c>
      <c r="DF44" s="54">
        <v>1081380</v>
      </c>
      <c r="DG44" s="54">
        <v>0</v>
      </c>
      <c r="DH44" s="54">
        <v>2366361</v>
      </c>
      <c r="DI44" s="54">
        <v>220317</v>
      </c>
      <c r="DJ44" s="54">
        <v>42210</v>
      </c>
      <c r="DK44" s="54">
        <v>29716</v>
      </c>
      <c r="DL44" s="54">
        <v>398327</v>
      </c>
      <c r="DM44" s="54">
        <v>178488</v>
      </c>
      <c r="DN44" s="54">
        <v>869058</v>
      </c>
      <c r="DO44" s="54">
        <v>366270</v>
      </c>
      <c r="DP44" s="54">
        <v>197019</v>
      </c>
      <c r="DQ44" s="54">
        <v>60566</v>
      </c>
      <c r="DR44" s="54">
        <v>119323</v>
      </c>
      <c r="DS44" s="54">
        <v>51670</v>
      </c>
      <c r="DT44" s="54">
        <v>794848</v>
      </c>
      <c r="DU44" s="54">
        <v>85863</v>
      </c>
      <c r="DV44" s="54">
        <v>32791</v>
      </c>
      <c r="DW44" s="54">
        <v>9049</v>
      </c>
      <c r="DX44" s="54">
        <v>62075</v>
      </c>
      <c r="DY44" s="54">
        <v>552248</v>
      </c>
      <c r="DZ44" s="54">
        <v>742026</v>
      </c>
      <c r="EA44" s="54">
        <v>10193</v>
      </c>
      <c r="EB44" s="54">
        <v>13920</v>
      </c>
      <c r="EC44" s="54">
        <v>4388</v>
      </c>
      <c r="ED44" s="54">
        <v>39547</v>
      </c>
      <c r="EE44" s="54">
        <v>0</v>
      </c>
      <c r="EF44" s="61">
        <v>68048</v>
      </c>
      <c r="EG44" s="54">
        <v>5019</v>
      </c>
      <c r="EH44" s="54">
        <v>125533</v>
      </c>
      <c r="EI44" s="54">
        <v>122705</v>
      </c>
      <c r="EJ44" s="54">
        <v>35759</v>
      </c>
      <c r="EK44" s="54">
        <v>752399</v>
      </c>
      <c r="EL44" s="54">
        <v>1041415</v>
      </c>
      <c r="EM44" s="54">
        <v>0</v>
      </c>
      <c r="EN44" s="54">
        <v>0</v>
      </c>
      <c r="EO44" s="54">
        <v>0</v>
      </c>
      <c r="EP44" s="54">
        <v>0</v>
      </c>
      <c r="EQ44" s="54">
        <v>87824</v>
      </c>
      <c r="ER44" s="54">
        <v>87824</v>
      </c>
      <c r="ES44" s="54">
        <v>113937</v>
      </c>
      <c r="ET44" s="54">
        <v>12290</v>
      </c>
      <c r="EU44" s="54">
        <v>0</v>
      </c>
      <c r="EV44" s="54">
        <v>0</v>
      </c>
      <c r="EW44" s="54">
        <v>2628651</v>
      </c>
      <c r="EX44" s="54">
        <v>2754878</v>
      </c>
      <c r="EY44" s="54">
        <v>0</v>
      </c>
      <c r="EZ44" s="54">
        <v>0</v>
      </c>
      <c r="FA44" s="54">
        <v>0</v>
      </c>
      <c r="FB44" s="54">
        <v>0</v>
      </c>
      <c r="FC44" s="54">
        <v>983399</v>
      </c>
      <c r="FD44" s="54">
        <v>983399</v>
      </c>
      <c r="FE44" s="54">
        <v>1882</v>
      </c>
      <c r="FF44" s="54">
        <v>225</v>
      </c>
      <c r="FG44" s="54">
        <v>435</v>
      </c>
      <c r="FH44" s="54">
        <v>8801</v>
      </c>
      <c r="FI44" s="54">
        <v>310175</v>
      </c>
      <c r="FJ44" s="54">
        <v>321518</v>
      </c>
      <c r="FK44" s="54">
        <v>225017</v>
      </c>
      <c r="FL44" s="54">
        <v>227822</v>
      </c>
      <c r="FM44" s="54">
        <v>77328</v>
      </c>
      <c r="FN44" s="54">
        <v>170622</v>
      </c>
      <c r="FO44" s="54">
        <v>1905808</v>
      </c>
      <c r="FP44" s="54">
        <v>2606597</v>
      </c>
      <c r="FQ44" s="54">
        <v>6438806</v>
      </c>
      <c r="FR44" s="54">
        <v>2496185</v>
      </c>
      <c r="FS44" s="54">
        <v>1370494</v>
      </c>
      <c r="FT44" s="54">
        <v>5835829</v>
      </c>
      <c r="FU44" s="54">
        <v>10005653</v>
      </c>
      <c r="FV44" s="54">
        <v>26146967</v>
      </c>
      <c r="FW44" s="54">
        <v>0</v>
      </c>
      <c r="FX44" s="54">
        <v>0</v>
      </c>
      <c r="FY44" s="54">
        <v>0</v>
      </c>
      <c r="FZ44" s="54">
        <v>0</v>
      </c>
      <c r="GA44" s="54">
        <v>0</v>
      </c>
      <c r="GB44" s="54">
        <v>0</v>
      </c>
      <c r="GC44" s="54">
        <v>6438806</v>
      </c>
      <c r="GD44" s="61">
        <v>2496185</v>
      </c>
      <c r="GE44" s="61">
        <v>1370494</v>
      </c>
      <c r="GF44" s="61">
        <v>5835829</v>
      </c>
      <c r="GG44" s="61">
        <v>10005653</v>
      </c>
      <c r="GH44" s="61">
        <v>26146967</v>
      </c>
      <c r="GJ44" s="5">
        <f>SUM(AZ44:AZ44)</f>
        <v>3165333</v>
      </c>
      <c r="GK44" s="26" t="e">
        <f>#REF!-GJ44</f>
        <v>#REF!</v>
      </c>
      <c r="GL44" s="5" t="e">
        <f>SUM(#REF!)</f>
        <v>#REF!</v>
      </c>
      <c r="GM44" s="26" t="e">
        <f>#REF!-GL44</f>
        <v>#REF!</v>
      </c>
      <c r="GN44" s="5">
        <f>SUM(BA44:BA44)</f>
        <v>961920</v>
      </c>
      <c r="GO44" s="26" t="e">
        <f>#REF!-GN44</f>
        <v>#REF!</v>
      </c>
      <c r="GP44" s="5">
        <f>SUM(BB44:BB44)</f>
        <v>1154575</v>
      </c>
      <c r="GQ44" s="26" t="e">
        <f>#REF!-GP44</f>
        <v>#REF!</v>
      </c>
      <c r="GR44" s="5" t="e">
        <f>SUM(#REF!)</f>
        <v>#REF!</v>
      </c>
      <c r="GS44" s="26" t="e">
        <f>#REF!-GR44</f>
        <v>#REF!</v>
      </c>
      <c r="GT44" s="5" t="e">
        <f>SUM(#REF!)</f>
        <v>#REF!</v>
      </c>
      <c r="GU44" s="26" t="e">
        <f>#REF!-GT44</f>
        <v>#REF!</v>
      </c>
      <c r="GV44" s="5" t="e">
        <f>SUM(#REF!)</f>
        <v>#REF!</v>
      </c>
      <c r="GW44" s="26" t="e">
        <f>#REF!-GV44</f>
        <v>#REF!</v>
      </c>
      <c r="GX44" s="5" t="e">
        <f>SUM(#REF!)</f>
        <v>#REF!</v>
      </c>
      <c r="GY44" s="26" t="e">
        <f>#REF!-GX44</f>
        <v>#REF!</v>
      </c>
      <c r="GZ44" s="5" t="e">
        <f>SUM(#REF!)</f>
        <v>#REF!</v>
      </c>
      <c r="HA44" s="26" t="e">
        <f>#REF!-GZ44</f>
        <v>#REF!</v>
      </c>
      <c r="HB44" s="5" t="e">
        <f>SUM(#REF!)</f>
        <v>#REF!</v>
      </c>
      <c r="HC44" s="26" t="e">
        <f>#REF!-HB44</f>
        <v>#REF!</v>
      </c>
      <c r="HD44" s="5">
        <f t="shared" si="95"/>
        <v>278841</v>
      </c>
      <c r="HE44" s="26" t="e">
        <f>#REF!-HD44</f>
        <v>#REF!</v>
      </c>
      <c r="HF44" s="5">
        <f t="shared" si="96"/>
        <v>101079</v>
      </c>
      <c r="HG44" s="26" t="e">
        <f>#REF!-HF44</f>
        <v>#REF!</v>
      </c>
      <c r="HH44" s="5">
        <f t="shared" si="97"/>
        <v>38930</v>
      </c>
      <c r="HI44" s="26" t="e">
        <f>#REF!-HH44</f>
        <v>#REF!</v>
      </c>
      <c r="HJ44" s="5" t="e">
        <f>SUM(#REF!)</f>
        <v>#REF!</v>
      </c>
      <c r="HK44" s="26" t="e">
        <f>#REF!-HJ44</f>
        <v>#REF!</v>
      </c>
      <c r="HL44" s="5" t="e">
        <f>SUM(#REF!)</f>
        <v>#REF!</v>
      </c>
      <c r="HM44" s="26" t="e">
        <f>#REF!-HL44</f>
        <v>#REF!</v>
      </c>
      <c r="HN44" s="5">
        <f t="shared" si="98"/>
        <v>8659326</v>
      </c>
      <c r="HO44" s="26" t="e">
        <f>#REF!-HN44</f>
        <v>#REF!</v>
      </c>
      <c r="HP44" s="5">
        <f t="shared" si="51"/>
        <v>5503325</v>
      </c>
      <c r="HQ44" s="26">
        <f t="shared" si="52"/>
        <v>0</v>
      </c>
      <c r="HR44" s="5">
        <f t="shared" si="53"/>
        <v>470752</v>
      </c>
      <c r="HS44" s="26">
        <f t="shared" si="54"/>
        <v>0</v>
      </c>
      <c r="HT44" s="5">
        <f t="shared" si="55"/>
        <v>4139213</v>
      </c>
      <c r="HU44" s="26">
        <f t="shared" si="56"/>
        <v>0</v>
      </c>
      <c r="HV44" s="5">
        <f t="shared" si="57"/>
        <v>0</v>
      </c>
      <c r="HW44" s="26">
        <f t="shared" si="58"/>
        <v>0</v>
      </c>
      <c r="HX44" s="5">
        <f t="shared" si="59"/>
        <v>2835149</v>
      </c>
      <c r="HY44" s="26">
        <f t="shared" si="60"/>
        <v>0</v>
      </c>
      <c r="HZ44" s="5">
        <f t="shared" si="61"/>
        <v>0</v>
      </c>
      <c r="IA44" s="26">
        <f t="shared" si="62"/>
        <v>0</v>
      </c>
      <c r="IB44" s="5">
        <f t="shared" si="63"/>
        <v>25853</v>
      </c>
      <c r="IC44" s="26">
        <f t="shared" si="64"/>
        <v>0</v>
      </c>
      <c r="ID44" s="5">
        <f t="shared" si="65"/>
        <v>536703</v>
      </c>
      <c r="IE44" s="26">
        <f t="shared" si="66"/>
        <v>0</v>
      </c>
      <c r="IF44" s="5">
        <f t="shared" si="67"/>
        <v>2366361</v>
      </c>
      <c r="IG44" s="26">
        <f t="shared" si="68"/>
        <v>0</v>
      </c>
      <c r="IH44" s="5">
        <f t="shared" si="69"/>
        <v>869058</v>
      </c>
      <c r="II44" s="26">
        <f t="shared" si="70"/>
        <v>0</v>
      </c>
      <c r="IJ44" s="5">
        <f t="shared" si="71"/>
        <v>794848</v>
      </c>
      <c r="IK44" s="26">
        <f t="shared" si="72"/>
        <v>0</v>
      </c>
      <c r="IL44" s="5">
        <f t="shared" si="73"/>
        <v>742026</v>
      </c>
      <c r="IM44" s="26">
        <f t="shared" si="74"/>
        <v>0</v>
      </c>
      <c r="IN44" s="5">
        <f t="shared" si="75"/>
        <v>68048</v>
      </c>
      <c r="IO44" s="26">
        <f t="shared" si="76"/>
        <v>0</v>
      </c>
      <c r="IP44" s="5">
        <f t="shared" si="77"/>
        <v>1041415</v>
      </c>
      <c r="IQ44" s="26">
        <f t="shared" si="78"/>
        <v>0</v>
      </c>
      <c r="IR44" s="5">
        <f t="shared" si="79"/>
        <v>87824</v>
      </c>
      <c r="IS44" s="26">
        <f t="shared" si="80"/>
        <v>0</v>
      </c>
      <c r="IT44" s="5">
        <f t="shared" si="81"/>
        <v>2754878</v>
      </c>
      <c r="IU44" s="26">
        <f t="shared" si="82"/>
        <v>0</v>
      </c>
      <c r="IV44" s="5">
        <f t="shared" si="83"/>
        <v>983399</v>
      </c>
      <c r="IW44" s="26">
        <f t="shared" si="84"/>
        <v>0</v>
      </c>
      <c r="IX44" s="5">
        <f t="shared" si="85"/>
        <v>321518</v>
      </c>
      <c r="IY44" s="26">
        <f t="shared" si="86"/>
        <v>0</v>
      </c>
      <c r="IZ44" s="5">
        <f t="shared" si="87"/>
        <v>2606597</v>
      </c>
      <c r="JA44" s="26">
        <f t="shared" si="88"/>
        <v>0</v>
      </c>
      <c r="JB44" s="5">
        <f t="shared" si="89"/>
        <v>26146967</v>
      </c>
      <c r="JC44" s="26">
        <f t="shared" si="90"/>
        <v>0</v>
      </c>
      <c r="JD44" s="5">
        <f t="shared" si="91"/>
        <v>0</v>
      </c>
      <c r="JE44" s="26">
        <f t="shared" si="92"/>
        <v>0</v>
      </c>
      <c r="JF44" s="5">
        <f t="shared" si="93"/>
        <v>26146967</v>
      </c>
      <c r="JG44" s="26">
        <f t="shared" si="94"/>
        <v>0</v>
      </c>
      <c r="JI44" s="5" t="e">
        <f t="shared" si="48"/>
        <v>#REF!</v>
      </c>
      <c r="JK44" s="4" t="e">
        <f t="shared" si="49"/>
        <v>#REF!</v>
      </c>
    </row>
    <row r="45" spans="1:271">
      <c r="A45" s="147" t="s">
        <v>246</v>
      </c>
      <c r="B45" s="25" t="s">
        <v>392</v>
      </c>
      <c r="C45" s="97">
        <v>163286</v>
      </c>
      <c r="D45" s="97">
        <v>2011</v>
      </c>
      <c r="E45" s="98">
        <v>1</v>
      </c>
      <c r="F45" s="99">
        <v>1</v>
      </c>
      <c r="G45" s="99">
        <v>13098</v>
      </c>
      <c r="H45" s="99">
        <v>11651</v>
      </c>
      <c r="I45" s="100">
        <v>1459297672</v>
      </c>
      <c r="J45" s="100"/>
      <c r="K45" s="100">
        <v>6943263</v>
      </c>
      <c r="L45" s="100"/>
      <c r="M45" s="100">
        <v>56080842</v>
      </c>
      <c r="N45" s="100"/>
      <c r="O45" s="100">
        <v>59797451</v>
      </c>
      <c r="P45" s="100"/>
      <c r="Q45" s="100">
        <v>356444183</v>
      </c>
      <c r="R45" s="100"/>
      <c r="S45" s="100">
        <v>800700107</v>
      </c>
      <c r="T45" s="100"/>
      <c r="U45" s="100">
        <v>18014</v>
      </c>
      <c r="V45" s="100"/>
      <c r="W45" s="100">
        <v>34429</v>
      </c>
      <c r="X45" s="100"/>
      <c r="Y45" s="100">
        <v>22114</v>
      </c>
      <c r="Z45" s="100"/>
      <c r="AA45" s="100">
        <v>38529</v>
      </c>
      <c r="AB45" s="100"/>
      <c r="AC45" s="122">
        <v>12</v>
      </c>
      <c r="AD45" s="122">
        <v>15</v>
      </c>
      <c r="AE45" s="122">
        <v>0</v>
      </c>
      <c r="AF45" s="26">
        <v>5474891</v>
      </c>
      <c r="AG45" s="26">
        <v>4226334</v>
      </c>
      <c r="AH45" s="26">
        <v>538497</v>
      </c>
      <c r="AI45" s="26">
        <v>292487</v>
      </c>
      <c r="AJ45" s="26">
        <v>687035.4444444445</v>
      </c>
      <c r="AK45" s="36">
        <v>9</v>
      </c>
      <c r="AL45" s="26">
        <v>618331.9</v>
      </c>
      <c r="AM45" s="36">
        <v>10</v>
      </c>
      <c r="AN45" s="26">
        <v>189776.41666666666</v>
      </c>
      <c r="AO45" s="36">
        <v>12</v>
      </c>
      <c r="AP45" s="26">
        <v>175178.23076923078</v>
      </c>
      <c r="AQ45" s="36">
        <v>13</v>
      </c>
      <c r="AR45" s="26">
        <v>145889.30769230769</v>
      </c>
      <c r="AS45" s="36">
        <v>26</v>
      </c>
      <c r="AT45" s="26">
        <v>122358.77419354839</v>
      </c>
      <c r="AU45" s="36">
        <v>31</v>
      </c>
      <c r="AV45" s="26">
        <v>65594.956521739135</v>
      </c>
      <c r="AW45" s="36">
        <v>23</v>
      </c>
      <c r="AX45" s="26">
        <v>53881.571428571428</v>
      </c>
      <c r="AY45" s="36">
        <v>28</v>
      </c>
      <c r="AZ45" s="54">
        <v>4258215</v>
      </c>
      <c r="BA45" s="54">
        <v>1400000</v>
      </c>
      <c r="BB45" s="54">
        <v>86113</v>
      </c>
      <c r="BC45" s="54">
        <v>292265</v>
      </c>
      <c r="BD45" s="54">
        <v>0</v>
      </c>
      <c r="BE45" s="54">
        <v>0</v>
      </c>
      <c r="BF45" s="54">
        <v>12065000</v>
      </c>
      <c r="BG45" s="54">
        <v>2845541</v>
      </c>
      <c r="BH45" s="54">
        <v>420265</v>
      </c>
      <c r="BI45" s="54">
        <v>452915</v>
      </c>
      <c r="BJ45" s="54">
        <v>5982504</v>
      </c>
      <c r="BK45" s="54">
        <v>2853612</v>
      </c>
      <c r="BL45" s="54">
        <v>12554837</v>
      </c>
      <c r="BM45" s="54">
        <v>780000</v>
      </c>
      <c r="BN45" s="54">
        <v>959373</v>
      </c>
      <c r="BO45" s="54">
        <v>67500</v>
      </c>
      <c r="BP45" s="54">
        <v>4500</v>
      </c>
      <c r="BQ45" s="54">
        <v>0</v>
      </c>
      <c r="BR45" s="54">
        <v>1811373</v>
      </c>
      <c r="BS45" s="54">
        <v>4928019</v>
      </c>
      <c r="BT45" s="54">
        <v>2835347</v>
      </c>
      <c r="BU45" s="54">
        <v>1346780</v>
      </c>
      <c r="BV45" s="54">
        <v>4652296</v>
      </c>
      <c r="BW45" s="54">
        <v>0</v>
      </c>
      <c r="BX45" s="54">
        <v>13762442</v>
      </c>
      <c r="BY45" s="54">
        <v>0</v>
      </c>
      <c r="BZ45" s="54">
        <v>0</v>
      </c>
      <c r="CA45" s="54">
        <v>0</v>
      </c>
      <c r="CB45" s="54">
        <v>0</v>
      </c>
      <c r="CC45" s="54">
        <v>0</v>
      </c>
      <c r="CD45" s="54">
        <v>0</v>
      </c>
      <c r="CE45" s="54">
        <v>779264</v>
      </c>
      <c r="CF45" s="54">
        <v>284046</v>
      </c>
      <c r="CG45" s="54">
        <v>211934</v>
      </c>
      <c r="CH45" s="54">
        <v>215688</v>
      </c>
      <c r="CI45" s="54">
        <v>9002016</v>
      </c>
      <c r="CJ45" s="54">
        <v>10492948</v>
      </c>
      <c r="CK45" s="54">
        <v>0</v>
      </c>
      <c r="CL45" s="54">
        <v>0</v>
      </c>
      <c r="CM45" s="54">
        <v>0</v>
      </c>
      <c r="CN45" s="54">
        <v>0</v>
      </c>
      <c r="CO45" s="54">
        <v>0</v>
      </c>
      <c r="CP45" s="54">
        <v>0</v>
      </c>
      <c r="CQ45" s="54">
        <v>481698</v>
      </c>
      <c r="CR45" s="54">
        <v>176544</v>
      </c>
      <c r="CS45" s="54">
        <v>4572</v>
      </c>
      <c r="CT45" s="54">
        <v>0</v>
      </c>
      <c r="CU45" s="54">
        <v>160550</v>
      </c>
      <c r="CV45" s="54">
        <v>823364</v>
      </c>
      <c r="CW45" s="54">
        <v>266958</v>
      </c>
      <c r="CX45" s="54">
        <v>98497</v>
      </c>
      <c r="CY45" s="54">
        <v>104130</v>
      </c>
      <c r="CZ45" s="54">
        <v>361399</v>
      </c>
      <c r="DA45" s="54">
        <v>0</v>
      </c>
      <c r="DB45" s="54">
        <v>830984</v>
      </c>
      <c r="DC45" s="54">
        <v>1094699</v>
      </c>
      <c r="DD45" s="54">
        <v>578010</v>
      </c>
      <c r="DE45" s="54">
        <v>242282</v>
      </c>
      <c r="DF45" s="54">
        <v>1540425</v>
      </c>
      <c r="DG45" s="54">
        <v>0</v>
      </c>
      <c r="DH45" s="54">
        <v>3455416</v>
      </c>
      <c r="DI45" s="54">
        <v>201852</v>
      </c>
      <c r="DJ45" s="54">
        <v>74762</v>
      </c>
      <c r="DK45" s="54">
        <v>25264</v>
      </c>
      <c r="DL45" s="54">
        <v>376829</v>
      </c>
      <c r="DM45" s="54">
        <v>0</v>
      </c>
      <c r="DN45" s="54">
        <v>678707</v>
      </c>
      <c r="DO45" s="54">
        <v>64786</v>
      </c>
      <c r="DP45" s="54">
        <v>5875</v>
      </c>
      <c r="DQ45" s="54">
        <v>3633</v>
      </c>
      <c r="DR45" s="54">
        <v>193693</v>
      </c>
      <c r="DS45" s="54">
        <v>2079304</v>
      </c>
      <c r="DT45" s="54">
        <v>2347291</v>
      </c>
      <c r="DU45" s="54">
        <v>0</v>
      </c>
      <c r="DV45" s="54">
        <v>0</v>
      </c>
      <c r="DW45" s="54">
        <v>0</v>
      </c>
      <c r="DX45" s="54">
        <v>0</v>
      </c>
      <c r="DY45" s="54">
        <v>1415462</v>
      </c>
      <c r="DZ45" s="54">
        <v>1415462</v>
      </c>
      <c r="EA45" s="54">
        <v>0</v>
      </c>
      <c r="EB45" s="54">
        <v>0</v>
      </c>
      <c r="EC45" s="54">
        <v>0</v>
      </c>
      <c r="ED45" s="54">
        <v>0</v>
      </c>
      <c r="EE45" s="54">
        <v>0</v>
      </c>
      <c r="EF45" s="54">
        <v>0</v>
      </c>
      <c r="EG45" s="54">
        <v>35206</v>
      </c>
      <c r="EH45" s="54">
        <v>4030</v>
      </c>
      <c r="EI45" s="54">
        <v>0</v>
      </c>
      <c r="EJ45" s="54">
        <v>530481</v>
      </c>
      <c r="EK45" s="54">
        <v>7653153</v>
      </c>
      <c r="EL45" s="54">
        <v>8222870</v>
      </c>
      <c r="EM45" s="54">
        <v>0</v>
      </c>
      <c r="EN45" s="54">
        <v>0</v>
      </c>
      <c r="EO45" s="54">
        <v>0</v>
      </c>
      <c r="EP45" s="54">
        <v>0</v>
      </c>
      <c r="EQ45" s="54">
        <v>126982</v>
      </c>
      <c r="ER45" s="54">
        <v>126982</v>
      </c>
      <c r="ES45" s="54">
        <v>0</v>
      </c>
      <c r="ET45" s="54">
        <v>0</v>
      </c>
      <c r="EU45" s="54">
        <v>0</v>
      </c>
      <c r="EV45" s="54">
        <v>0</v>
      </c>
      <c r="EW45" s="54">
        <v>0</v>
      </c>
      <c r="EX45" s="54">
        <v>0</v>
      </c>
      <c r="EY45" s="54">
        <v>0</v>
      </c>
      <c r="EZ45" s="54">
        <v>0</v>
      </c>
      <c r="FA45" s="54">
        <v>0</v>
      </c>
      <c r="FB45" s="54">
        <v>0</v>
      </c>
      <c r="FC45" s="54">
        <v>924938</v>
      </c>
      <c r="FD45" s="54">
        <v>924938</v>
      </c>
      <c r="FE45" s="54">
        <v>4445</v>
      </c>
      <c r="FF45" s="54">
        <v>2785</v>
      </c>
      <c r="FG45" s="54">
        <v>785</v>
      </c>
      <c r="FH45" s="54">
        <v>42465</v>
      </c>
      <c r="FI45" s="54">
        <v>11352</v>
      </c>
      <c r="FJ45" s="54">
        <v>61832</v>
      </c>
      <c r="FK45" s="54">
        <v>1056014</v>
      </c>
      <c r="FL45" s="54">
        <v>658806</v>
      </c>
      <c r="FM45" s="54">
        <v>121981</v>
      </c>
      <c r="FN45" s="54">
        <v>261966</v>
      </c>
      <c r="FO45" s="54">
        <v>2023787</v>
      </c>
      <c r="FP45" s="54">
        <v>4122554</v>
      </c>
      <c r="FQ45" s="54">
        <v>12538482</v>
      </c>
      <c r="FR45" s="54">
        <v>6098340</v>
      </c>
      <c r="FS45" s="54">
        <v>2581776</v>
      </c>
      <c r="FT45" s="54">
        <v>14162246</v>
      </c>
      <c r="FU45" s="54">
        <v>26251156</v>
      </c>
      <c r="FV45" s="54">
        <v>61632000</v>
      </c>
      <c r="FW45" s="54">
        <v>0</v>
      </c>
      <c r="FX45" s="54">
        <v>0</v>
      </c>
      <c r="FY45" s="54">
        <v>0</v>
      </c>
      <c r="FZ45" s="54">
        <v>0</v>
      </c>
      <c r="GA45" s="54">
        <v>0</v>
      </c>
      <c r="GB45" s="54">
        <v>0</v>
      </c>
      <c r="GC45" s="54">
        <v>12538482</v>
      </c>
      <c r="GD45" s="54">
        <v>6098340</v>
      </c>
      <c r="GE45" s="54">
        <v>2581776</v>
      </c>
      <c r="GF45" s="54">
        <v>14162246</v>
      </c>
      <c r="GG45" s="54">
        <v>26251156</v>
      </c>
      <c r="GH45" s="54">
        <v>61632000</v>
      </c>
      <c r="GJ45" s="5">
        <f>SUM(AZ45:AZ45)</f>
        <v>4258215</v>
      </c>
      <c r="GK45" s="26" t="e">
        <f>#REF!-GJ45</f>
        <v>#REF!</v>
      </c>
      <c r="GL45" s="5" t="e">
        <f>SUM(#REF!)</f>
        <v>#REF!</v>
      </c>
      <c r="GM45" s="26" t="e">
        <f>#REF!-GL45</f>
        <v>#REF!</v>
      </c>
      <c r="GN45" s="5">
        <f>SUM(BA45:BA45)</f>
        <v>1400000</v>
      </c>
      <c r="GO45" s="26" t="e">
        <f>#REF!-GN45</f>
        <v>#REF!</v>
      </c>
      <c r="GP45" s="5">
        <f>SUM(BB45:BB45)</f>
        <v>86113</v>
      </c>
      <c r="GQ45" s="26" t="e">
        <f>#REF!-GP45</f>
        <v>#REF!</v>
      </c>
      <c r="GR45" s="5" t="e">
        <f>SUM(#REF!)</f>
        <v>#REF!</v>
      </c>
      <c r="GS45" s="26" t="e">
        <f>#REF!-GR45</f>
        <v>#REF!</v>
      </c>
      <c r="GT45" s="5" t="e">
        <f>SUM(#REF!)</f>
        <v>#REF!</v>
      </c>
      <c r="GU45" s="26" t="e">
        <f>#REF!-GT45</f>
        <v>#REF!</v>
      </c>
      <c r="GV45" s="5" t="e">
        <f>SUM(#REF!)</f>
        <v>#REF!</v>
      </c>
      <c r="GW45" s="26" t="e">
        <f>#REF!-GV45</f>
        <v>#REF!</v>
      </c>
      <c r="GX45" s="5" t="e">
        <f>SUM(#REF!)</f>
        <v>#REF!</v>
      </c>
      <c r="GY45" s="26" t="e">
        <f>#REF!-GX45</f>
        <v>#REF!</v>
      </c>
      <c r="GZ45" s="5" t="e">
        <f>SUM(#REF!)</f>
        <v>#REF!</v>
      </c>
      <c r="HA45" s="26" t="e">
        <f>#REF!-GZ45</f>
        <v>#REF!</v>
      </c>
      <c r="HB45" s="5" t="e">
        <f>SUM(#REF!)</f>
        <v>#REF!</v>
      </c>
      <c r="HC45" s="26" t="e">
        <f>#REF!-HB45</f>
        <v>#REF!</v>
      </c>
      <c r="HD45" s="5">
        <f t="shared" si="95"/>
        <v>292265</v>
      </c>
      <c r="HE45" s="26" t="e">
        <f>#REF!-HD45</f>
        <v>#REF!</v>
      </c>
      <c r="HF45" s="5">
        <f t="shared" si="96"/>
        <v>0</v>
      </c>
      <c r="HG45" s="26" t="e">
        <f>#REF!-HF45</f>
        <v>#REF!</v>
      </c>
      <c r="HH45" s="5">
        <f t="shared" si="97"/>
        <v>0</v>
      </c>
      <c r="HI45" s="26" t="e">
        <f>#REF!-HH45</f>
        <v>#REF!</v>
      </c>
      <c r="HJ45" s="5" t="e">
        <f>SUM(#REF!)</f>
        <v>#REF!</v>
      </c>
      <c r="HK45" s="26" t="e">
        <f>#REF!-HJ45</f>
        <v>#REF!</v>
      </c>
      <c r="HL45" s="5" t="e">
        <f>SUM(#REF!)</f>
        <v>#REF!</v>
      </c>
      <c r="HM45" s="26" t="e">
        <f>#REF!-HL45</f>
        <v>#REF!</v>
      </c>
      <c r="HN45" s="5">
        <f t="shared" si="98"/>
        <v>12065000</v>
      </c>
      <c r="HO45" s="26" t="e">
        <f>#REF!-HN45</f>
        <v>#REF!</v>
      </c>
      <c r="HP45" s="5">
        <f t="shared" si="51"/>
        <v>12554837</v>
      </c>
      <c r="HQ45" s="26">
        <f t="shared" si="52"/>
        <v>0</v>
      </c>
      <c r="HR45" s="5">
        <f t="shared" si="53"/>
        <v>1811373</v>
      </c>
      <c r="HS45" s="26">
        <f t="shared" si="54"/>
        <v>0</v>
      </c>
      <c r="HT45" s="5">
        <f t="shared" si="55"/>
        <v>13762442</v>
      </c>
      <c r="HU45" s="26">
        <f t="shared" si="56"/>
        <v>0</v>
      </c>
      <c r="HV45" s="5">
        <f t="shared" si="57"/>
        <v>0</v>
      </c>
      <c r="HW45" s="26">
        <f t="shared" si="58"/>
        <v>0</v>
      </c>
      <c r="HX45" s="5">
        <f t="shared" si="59"/>
        <v>10492948</v>
      </c>
      <c r="HY45" s="26">
        <f t="shared" si="60"/>
        <v>0</v>
      </c>
      <c r="HZ45" s="5">
        <f t="shared" si="61"/>
        <v>0</v>
      </c>
      <c r="IA45" s="26">
        <f t="shared" si="62"/>
        <v>0</v>
      </c>
      <c r="IB45" s="5">
        <f t="shared" si="63"/>
        <v>823364</v>
      </c>
      <c r="IC45" s="26">
        <f t="shared" si="64"/>
        <v>0</v>
      </c>
      <c r="ID45" s="5">
        <f t="shared" si="65"/>
        <v>830984</v>
      </c>
      <c r="IE45" s="26">
        <f t="shared" si="66"/>
        <v>0</v>
      </c>
      <c r="IF45" s="5">
        <f t="shared" si="67"/>
        <v>3455416</v>
      </c>
      <c r="IG45" s="26">
        <f t="shared" si="68"/>
        <v>0</v>
      </c>
      <c r="IH45" s="5">
        <f t="shared" si="69"/>
        <v>678707</v>
      </c>
      <c r="II45" s="26">
        <f t="shared" si="70"/>
        <v>0</v>
      </c>
      <c r="IJ45" s="5">
        <f t="shared" si="71"/>
        <v>2347291</v>
      </c>
      <c r="IK45" s="26">
        <f t="shared" si="72"/>
        <v>0</v>
      </c>
      <c r="IL45" s="5">
        <f t="shared" si="73"/>
        <v>1415462</v>
      </c>
      <c r="IM45" s="26">
        <f t="shared" si="74"/>
        <v>0</v>
      </c>
      <c r="IN45" s="5">
        <f t="shared" si="75"/>
        <v>0</v>
      </c>
      <c r="IO45" s="26">
        <f t="shared" si="76"/>
        <v>0</v>
      </c>
      <c r="IP45" s="5">
        <f t="shared" si="77"/>
        <v>8222870</v>
      </c>
      <c r="IQ45" s="26">
        <f t="shared" si="78"/>
        <v>0</v>
      </c>
      <c r="IR45" s="5">
        <f t="shared" si="79"/>
        <v>126982</v>
      </c>
      <c r="IS45" s="26">
        <f t="shared" si="80"/>
        <v>0</v>
      </c>
      <c r="IT45" s="5">
        <f t="shared" si="81"/>
        <v>0</v>
      </c>
      <c r="IU45" s="26">
        <f t="shared" si="82"/>
        <v>0</v>
      </c>
      <c r="IV45" s="5">
        <f t="shared" si="83"/>
        <v>924938</v>
      </c>
      <c r="IW45" s="26">
        <f t="shared" si="84"/>
        <v>0</v>
      </c>
      <c r="IX45" s="5">
        <f t="shared" si="85"/>
        <v>61832</v>
      </c>
      <c r="IY45" s="26">
        <f t="shared" si="86"/>
        <v>0</v>
      </c>
      <c r="IZ45" s="5">
        <f t="shared" si="87"/>
        <v>4122554</v>
      </c>
      <c r="JA45" s="26">
        <f t="shared" si="88"/>
        <v>0</v>
      </c>
      <c r="JB45" s="5">
        <f t="shared" si="89"/>
        <v>61632000</v>
      </c>
      <c r="JC45" s="26">
        <f t="shared" si="90"/>
        <v>0</v>
      </c>
      <c r="JD45" s="5">
        <f t="shared" si="91"/>
        <v>0</v>
      </c>
      <c r="JE45" s="26">
        <f t="shared" si="92"/>
        <v>0</v>
      </c>
      <c r="JF45" s="5">
        <f t="shared" si="93"/>
        <v>61632000</v>
      </c>
      <c r="JG45" s="26">
        <f t="shared" si="94"/>
        <v>0</v>
      </c>
      <c r="JI45" s="5" t="e">
        <f t="shared" si="48"/>
        <v>#REF!</v>
      </c>
      <c r="JK45" s="4" t="e">
        <f t="shared" si="49"/>
        <v>#REF!</v>
      </c>
    </row>
    <row r="46" spans="1:271">
      <c r="A46" s="149" t="s">
        <v>247</v>
      </c>
      <c r="B46" s="25" t="s">
        <v>375</v>
      </c>
      <c r="C46" s="97">
        <v>188030</v>
      </c>
      <c r="D46" s="97">
        <v>2011</v>
      </c>
      <c r="E46" s="98">
        <v>1</v>
      </c>
      <c r="F46" s="98">
        <v>8</v>
      </c>
      <c r="G46" s="99">
        <v>7676</v>
      </c>
      <c r="H46" s="99">
        <v>5157</v>
      </c>
      <c r="I46" s="100">
        <v>392578930</v>
      </c>
      <c r="J46" s="100"/>
      <c r="K46" s="100">
        <v>475616</v>
      </c>
      <c r="L46" s="100"/>
      <c r="M46" s="100">
        <v>9151351</v>
      </c>
      <c r="N46" s="100"/>
      <c r="O46" s="100">
        <v>109029</v>
      </c>
      <c r="P46" s="100"/>
      <c r="Q46" s="100">
        <v>108431644</v>
      </c>
      <c r="R46" s="100"/>
      <c r="S46" s="100">
        <v>327326023</v>
      </c>
      <c r="T46" s="100"/>
      <c r="U46" s="100">
        <v>15185</v>
      </c>
      <c r="V46" s="100"/>
      <c r="W46" s="100">
        <v>28553</v>
      </c>
      <c r="X46" s="100"/>
      <c r="Y46" s="100">
        <v>20731</v>
      </c>
      <c r="Z46" s="100"/>
      <c r="AA46" s="100">
        <v>34099</v>
      </c>
      <c r="AB46" s="100"/>
      <c r="AC46" s="121">
        <v>10</v>
      </c>
      <c r="AD46" s="121">
        <v>10</v>
      </c>
      <c r="AE46" s="121">
        <v>1</v>
      </c>
      <c r="AF46" s="26">
        <v>4388487</v>
      </c>
      <c r="AG46" s="26">
        <v>2697568</v>
      </c>
      <c r="AH46" s="26">
        <v>759844</v>
      </c>
      <c r="AI46" s="26">
        <v>201305</v>
      </c>
      <c r="AJ46" s="26">
        <v>385230</v>
      </c>
      <c r="AK46" s="36">
        <v>7.5</v>
      </c>
      <c r="AL46" s="26">
        <v>361153.13</v>
      </c>
      <c r="AM46" s="36">
        <v>8</v>
      </c>
      <c r="AN46" s="26">
        <v>118142</v>
      </c>
      <c r="AO46" s="36"/>
      <c r="AP46" s="26">
        <v>118142</v>
      </c>
      <c r="AQ46" s="36">
        <v>7</v>
      </c>
      <c r="AR46" s="26">
        <v>147990.12</v>
      </c>
      <c r="AS46" s="36">
        <v>17</v>
      </c>
      <c r="AT46" s="26">
        <v>139768.44</v>
      </c>
      <c r="AU46" s="36">
        <v>18</v>
      </c>
      <c r="AV46" s="26">
        <v>66991.13</v>
      </c>
      <c r="AW46" s="36">
        <v>11.5</v>
      </c>
      <c r="AX46" s="26">
        <v>64199.83</v>
      </c>
      <c r="AY46" s="36">
        <v>12</v>
      </c>
      <c r="AZ46" s="54">
        <v>3048341</v>
      </c>
      <c r="BA46" s="54">
        <v>590256</v>
      </c>
      <c r="BB46" s="54">
        <v>36498</v>
      </c>
      <c r="BC46" s="54">
        <v>50355</v>
      </c>
      <c r="BD46" s="54">
        <v>0</v>
      </c>
      <c r="BE46" s="54">
        <v>0</v>
      </c>
      <c r="BF46" s="54">
        <v>4025450</v>
      </c>
      <c r="BG46" s="54">
        <v>2690813</v>
      </c>
      <c r="BH46" s="54">
        <v>605728</v>
      </c>
      <c r="BI46" s="54">
        <v>477916</v>
      </c>
      <c r="BJ46" s="54">
        <v>3379258</v>
      </c>
      <c r="BK46" s="54">
        <v>532472</v>
      </c>
      <c r="BL46" s="54">
        <v>7686187</v>
      </c>
      <c r="BM46" s="54">
        <v>450000</v>
      </c>
      <c r="BN46" s="54">
        <v>725947</v>
      </c>
      <c r="BO46" s="54">
        <v>41000</v>
      </c>
      <c r="BP46" s="54">
        <v>2750</v>
      </c>
      <c r="BQ46" s="54">
        <v>0</v>
      </c>
      <c r="BR46" s="54">
        <v>1219697</v>
      </c>
      <c r="BS46" s="54">
        <v>2610840</v>
      </c>
      <c r="BT46" s="54">
        <v>2117048</v>
      </c>
      <c r="BU46" s="54">
        <v>647791</v>
      </c>
      <c r="BV46" s="54">
        <v>1626770</v>
      </c>
      <c r="BW46" s="54">
        <v>0</v>
      </c>
      <c r="BX46" s="54">
        <v>7002449</v>
      </c>
      <c r="BY46" s="54">
        <v>0</v>
      </c>
      <c r="BZ46" s="54">
        <v>0</v>
      </c>
      <c r="CA46" s="54">
        <v>0</v>
      </c>
      <c r="CB46" s="54">
        <v>0</v>
      </c>
      <c r="CC46" s="54">
        <v>0</v>
      </c>
      <c r="CD46" s="54">
        <v>0</v>
      </c>
      <c r="CE46" s="54">
        <v>392749</v>
      </c>
      <c r="CF46" s="54">
        <v>269707</v>
      </c>
      <c r="CG46" s="54">
        <v>186203</v>
      </c>
      <c r="CH46" s="54">
        <v>63892</v>
      </c>
      <c r="CI46" s="54">
        <v>4397858</v>
      </c>
      <c r="CJ46" s="54">
        <v>5310409</v>
      </c>
      <c r="CK46" s="54">
        <v>0</v>
      </c>
      <c r="CL46" s="54">
        <v>0</v>
      </c>
      <c r="CM46" s="54">
        <v>0</v>
      </c>
      <c r="CN46" s="54">
        <v>0</v>
      </c>
      <c r="CO46" s="54">
        <v>0</v>
      </c>
      <c r="CP46" s="54">
        <v>0</v>
      </c>
      <c r="CQ46" s="54">
        <v>0</v>
      </c>
      <c r="CR46" s="54">
        <v>0</v>
      </c>
      <c r="CS46" s="54">
        <v>0</v>
      </c>
      <c r="CT46" s="54">
        <v>0</v>
      </c>
      <c r="CU46" s="54">
        <v>0</v>
      </c>
      <c r="CV46" s="54">
        <v>0</v>
      </c>
      <c r="CW46" s="54">
        <v>493204</v>
      </c>
      <c r="CX46" s="54">
        <v>172562</v>
      </c>
      <c r="CY46" s="54">
        <v>109815</v>
      </c>
      <c r="CZ46" s="54">
        <v>186639</v>
      </c>
      <c r="DA46" s="54">
        <v>0</v>
      </c>
      <c r="DB46" s="54">
        <v>962220</v>
      </c>
      <c r="DC46" s="54">
        <v>939640</v>
      </c>
      <c r="DD46" s="54">
        <v>1098162</v>
      </c>
      <c r="DE46" s="54">
        <v>549225</v>
      </c>
      <c r="DF46" s="54">
        <v>1127899</v>
      </c>
      <c r="DG46" s="54">
        <v>0</v>
      </c>
      <c r="DH46" s="54">
        <v>3714926</v>
      </c>
      <c r="DI46" s="54">
        <v>365844</v>
      </c>
      <c r="DJ46" s="54">
        <v>428547</v>
      </c>
      <c r="DK46" s="54">
        <v>89096</v>
      </c>
      <c r="DL46" s="54">
        <v>931801</v>
      </c>
      <c r="DM46" s="54">
        <v>195871</v>
      </c>
      <c r="DN46" s="54">
        <v>2011159</v>
      </c>
      <c r="DO46" s="54">
        <v>108684</v>
      </c>
      <c r="DP46" s="54">
        <v>142733</v>
      </c>
      <c r="DQ46" s="54">
        <v>73522</v>
      </c>
      <c r="DR46" s="54">
        <v>123703</v>
      </c>
      <c r="DS46" s="54">
        <v>0</v>
      </c>
      <c r="DT46" s="54">
        <v>448642</v>
      </c>
      <c r="DU46" s="54">
        <v>0</v>
      </c>
      <c r="DV46" s="54">
        <v>0</v>
      </c>
      <c r="DW46" s="54">
        <v>0</v>
      </c>
      <c r="DX46" s="54">
        <v>0</v>
      </c>
      <c r="DY46" s="54">
        <v>1540042</v>
      </c>
      <c r="DZ46" s="54">
        <v>1540042</v>
      </c>
      <c r="EA46" s="54">
        <v>0</v>
      </c>
      <c r="EB46" s="54">
        <v>0</v>
      </c>
      <c r="EC46" s="54">
        <v>0</v>
      </c>
      <c r="ED46" s="54">
        <v>0</v>
      </c>
      <c r="EE46" s="54">
        <v>0</v>
      </c>
      <c r="EF46" s="54">
        <v>0</v>
      </c>
      <c r="EG46" s="54">
        <v>554608</v>
      </c>
      <c r="EH46" s="54">
        <v>865601</v>
      </c>
      <c r="EI46" s="54">
        <v>9661</v>
      </c>
      <c r="EJ46" s="54">
        <v>131037</v>
      </c>
      <c r="EK46" s="54">
        <v>142228</v>
      </c>
      <c r="EL46" s="54">
        <v>1703135</v>
      </c>
      <c r="EM46" s="54">
        <v>0</v>
      </c>
      <c r="EN46" s="54">
        <v>0</v>
      </c>
      <c r="EO46" s="54">
        <v>0</v>
      </c>
      <c r="EP46" s="54">
        <v>0</v>
      </c>
      <c r="EQ46" s="54">
        <v>141827</v>
      </c>
      <c r="ER46" s="54">
        <v>141827</v>
      </c>
      <c r="ES46" s="54">
        <v>0</v>
      </c>
      <c r="ET46" s="54">
        <v>0</v>
      </c>
      <c r="EU46" s="54">
        <v>0</v>
      </c>
      <c r="EV46" s="54">
        <v>0</v>
      </c>
      <c r="EW46" s="54">
        <v>2936870</v>
      </c>
      <c r="EX46" s="54">
        <v>2936870</v>
      </c>
      <c r="EY46" s="54">
        <v>112973</v>
      </c>
      <c r="EZ46" s="54">
        <v>22106</v>
      </c>
      <c r="FA46" s="54">
        <v>11472</v>
      </c>
      <c r="FB46" s="54">
        <v>118732</v>
      </c>
      <c r="FC46" s="54">
        <v>1057823</v>
      </c>
      <c r="FD46" s="54">
        <v>1323106</v>
      </c>
      <c r="FE46" s="54">
        <v>1720</v>
      </c>
      <c r="FF46" s="54">
        <v>1320</v>
      </c>
      <c r="FG46" s="54">
        <v>3946</v>
      </c>
      <c r="FH46" s="54">
        <v>16503</v>
      </c>
      <c r="FI46" s="54">
        <v>313286</v>
      </c>
      <c r="FJ46" s="54">
        <v>336775</v>
      </c>
      <c r="FK46" s="54">
        <v>244857</v>
      </c>
      <c r="FL46" s="54">
        <v>289670</v>
      </c>
      <c r="FM46" s="54">
        <v>158557</v>
      </c>
      <c r="FN46" s="54">
        <v>446248</v>
      </c>
      <c r="FO46" s="54">
        <v>2830469</v>
      </c>
      <c r="FP46" s="54">
        <v>3969801</v>
      </c>
      <c r="FQ46" s="54">
        <v>8965932</v>
      </c>
      <c r="FR46" s="54">
        <v>6739131</v>
      </c>
      <c r="FS46" s="54">
        <v>2358204</v>
      </c>
      <c r="FT46" s="54">
        <v>8155232</v>
      </c>
      <c r="FU46" s="54">
        <v>14088746</v>
      </c>
      <c r="FV46" s="54">
        <v>40307245</v>
      </c>
      <c r="FW46" s="54">
        <v>0</v>
      </c>
      <c r="FX46" s="54">
        <v>0</v>
      </c>
      <c r="FY46" s="54">
        <v>0</v>
      </c>
      <c r="FZ46" s="54">
        <v>0</v>
      </c>
      <c r="GA46" s="54">
        <v>0</v>
      </c>
      <c r="GB46" s="54">
        <v>0</v>
      </c>
      <c r="GC46" s="54">
        <v>8965932</v>
      </c>
      <c r="GD46" s="54">
        <v>6739131</v>
      </c>
      <c r="GE46" s="54">
        <v>2358204</v>
      </c>
      <c r="GF46" s="54">
        <v>8155232</v>
      </c>
      <c r="GG46" s="54">
        <v>14088746</v>
      </c>
      <c r="GH46" s="54">
        <v>40307245</v>
      </c>
      <c r="GJ46" s="5">
        <f>SUM(AZ46:AZ46)</f>
        <v>3048341</v>
      </c>
      <c r="GK46" s="26" t="e">
        <f>#REF!-GJ46</f>
        <v>#REF!</v>
      </c>
      <c r="GL46" s="5" t="e">
        <f>SUM(#REF!)</f>
        <v>#REF!</v>
      </c>
      <c r="GM46" s="26" t="e">
        <f>#REF!-GL46</f>
        <v>#REF!</v>
      </c>
      <c r="GN46" s="5">
        <f>SUM(BA46:BA46)</f>
        <v>590256</v>
      </c>
      <c r="GO46" s="26" t="e">
        <f>#REF!-GN46</f>
        <v>#REF!</v>
      </c>
      <c r="GP46" s="5">
        <f>SUM(BB46:BB46)</f>
        <v>36498</v>
      </c>
      <c r="GQ46" s="26" t="e">
        <f>#REF!-GP46</f>
        <v>#REF!</v>
      </c>
      <c r="GR46" s="5" t="e">
        <f>SUM(#REF!)</f>
        <v>#REF!</v>
      </c>
      <c r="GS46" s="26" t="e">
        <f>#REF!-GR46</f>
        <v>#REF!</v>
      </c>
      <c r="GT46" s="5" t="e">
        <f>SUM(#REF!)</f>
        <v>#REF!</v>
      </c>
      <c r="GU46" s="26" t="e">
        <f>#REF!-GT46</f>
        <v>#REF!</v>
      </c>
      <c r="GV46" s="5" t="e">
        <f>SUM(#REF!)</f>
        <v>#REF!</v>
      </c>
      <c r="GW46" s="26" t="e">
        <f>#REF!-GV46</f>
        <v>#REF!</v>
      </c>
      <c r="GX46" s="5" t="e">
        <f>SUM(#REF!)</f>
        <v>#REF!</v>
      </c>
      <c r="GY46" s="26" t="e">
        <f>#REF!-GX46</f>
        <v>#REF!</v>
      </c>
      <c r="GZ46" s="5" t="e">
        <f>SUM(#REF!)</f>
        <v>#REF!</v>
      </c>
      <c r="HA46" s="26" t="e">
        <f>#REF!-GZ46</f>
        <v>#REF!</v>
      </c>
      <c r="HB46" s="5" t="e">
        <f>SUM(#REF!)</f>
        <v>#REF!</v>
      </c>
      <c r="HC46" s="26" t="e">
        <f>#REF!-HB46</f>
        <v>#REF!</v>
      </c>
      <c r="HD46" s="5">
        <f t="shared" si="95"/>
        <v>50355</v>
      </c>
      <c r="HE46" s="26" t="e">
        <f>#REF!-HD46</f>
        <v>#REF!</v>
      </c>
      <c r="HF46" s="5">
        <f t="shared" si="96"/>
        <v>0</v>
      </c>
      <c r="HG46" s="26" t="e">
        <f>#REF!-HF46</f>
        <v>#REF!</v>
      </c>
      <c r="HH46" s="5">
        <f t="shared" si="97"/>
        <v>0</v>
      </c>
      <c r="HI46" s="26" t="e">
        <f>#REF!-HH46</f>
        <v>#REF!</v>
      </c>
      <c r="HJ46" s="5" t="e">
        <f>SUM(#REF!)</f>
        <v>#REF!</v>
      </c>
      <c r="HK46" s="26" t="e">
        <f>#REF!-HJ46</f>
        <v>#REF!</v>
      </c>
      <c r="HL46" s="5" t="e">
        <f>SUM(#REF!)</f>
        <v>#REF!</v>
      </c>
      <c r="HM46" s="26" t="e">
        <f>#REF!-HL46</f>
        <v>#REF!</v>
      </c>
      <c r="HN46" s="5">
        <f t="shared" si="98"/>
        <v>4025450</v>
      </c>
      <c r="HO46" s="26" t="e">
        <f>#REF!-HN46</f>
        <v>#REF!</v>
      </c>
      <c r="HP46" s="5">
        <f t="shared" si="51"/>
        <v>7686187</v>
      </c>
      <c r="HQ46" s="26">
        <f t="shared" si="52"/>
        <v>0</v>
      </c>
      <c r="HR46" s="5">
        <f t="shared" si="53"/>
        <v>1219697</v>
      </c>
      <c r="HS46" s="26">
        <f t="shared" si="54"/>
        <v>0</v>
      </c>
      <c r="HT46" s="5">
        <f t="shared" si="55"/>
        <v>7002449</v>
      </c>
      <c r="HU46" s="26">
        <f t="shared" si="56"/>
        <v>0</v>
      </c>
      <c r="HV46" s="5">
        <f t="shared" si="57"/>
        <v>0</v>
      </c>
      <c r="HW46" s="26">
        <f t="shared" si="58"/>
        <v>0</v>
      </c>
      <c r="HX46" s="5">
        <f t="shared" si="59"/>
        <v>5310409</v>
      </c>
      <c r="HY46" s="26">
        <f t="shared" si="60"/>
        <v>0</v>
      </c>
      <c r="HZ46" s="5">
        <f t="shared" si="61"/>
        <v>0</v>
      </c>
      <c r="IA46" s="26">
        <f t="shared" si="62"/>
        <v>0</v>
      </c>
      <c r="IB46" s="5">
        <f t="shared" si="63"/>
        <v>0</v>
      </c>
      <c r="IC46" s="26">
        <f t="shared" si="64"/>
        <v>0</v>
      </c>
      <c r="ID46" s="5">
        <f t="shared" si="65"/>
        <v>962220</v>
      </c>
      <c r="IE46" s="26">
        <f t="shared" si="66"/>
        <v>0</v>
      </c>
      <c r="IF46" s="5">
        <f t="shared" si="67"/>
        <v>3714926</v>
      </c>
      <c r="IG46" s="26">
        <f t="shared" si="68"/>
        <v>0</v>
      </c>
      <c r="IH46" s="5">
        <f t="shared" si="69"/>
        <v>2011159</v>
      </c>
      <c r="II46" s="26">
        <f t="shared" si="70"/>
        <v>0</v>
      </c>
      <c r="IJ46" s="5">
        <f t="shared" si="71"/>
        <v>448642</v>
      </c>
      <c r="IK46" s="26">
        <f t="shared" si="72"/>
        <v>0</v>
      </c>
      <c r="IL46" s="5">
        <f t="shared" si="73"/>
        <v>1540042</v>
      </c>
      <c r="IM46" s="26">
        <f t="shared" si="74"/>
        <v>0</v>
      </c>
      <c r="IN46" s="5">
        <f t="shared" si="75"/>
        <v>0</v>
      </c>
      <c r="IO46" s="26">
        <f t="shared" si="76"/>
        <v>0</v>
      </c>
      <c r="IP46" s="5">
        <f t="shared" si="77"/>
        <v>1703135</v>
      </c>
      <c r="IQ46" s="26">
        <f t="shared" si="78"/>
        <v>0</v>
      </c>
      <c r="IR46" s="5">
        <f t="shared" si="79"/>
        <v>141827</v>
      </c>
      <c r="IS46" s="26">
        <f t="shared" si="80"/>
        <v>0</v>
      </c>
      <c r="IT46" s="5">
        <f t="shared" si="81"/>
        <v>2936870</v>
      </c>
      <c r="IU46" s="26">
        <f t="shared" si="82"/>
        <v>0</v>
      </c>
      <c r="IV46" s="5">
        <f t="shared" si="83"/>
        <v>1323106</v>
      </c>
      <c r="IW46" s="26">
        <f t="shared" si="84"/>
        <v>0</v>
      </c>
      <c r="IX46" s="5">
        <f t="shared" si="85"/>
        <v>336775</v>
      </c>
      <c r="IY46" s="26">
        <f t="shared" si="86"/>
        <v>0</v>
      </c>
      <c r="IZ46" s="5">
        <f t="shared" si="87"/>
        <v>3969801</v>
      </c>
      <c r="JA46" s="26">
        <f t="shared" si="88"/>
        <v>0</v>
      </c>
      <c r="JB46" s="5">
        <f t="shared" si="89"/>
        <v>40307245</v>
      </c>
      <c r="JC46" s="26">
        <f t="shared" si="90"/>
        <v>0</v>
      </c>
      <c r="JD46" s="5">
        <f t="shared" si="91"/>
        <v>0</v>
      </c>
      <c r="JE46" s="26">
        <f t="shared" si="92"/>
        <v>0</v>
      </c>
      <c r="JF46" s="5">
        <f t="shared" si="93"/>
        <v>40307245</v>
      </c>
      <c r="JG46" s="26">
        <f t="shared" si="94"/>
        <v>0</v>
      </c>
      <c r="JI46" s="5" t="e">
        <f t="shared" si="48"/>
        <v>#REF!</v>
      </c>
      <c r="JK46" s="4" t="e">
        <f t="shared" si="49"/>
        <v>#REF!</v>
      </c>
    </row>
    <row r="47" spans="1:271">
      <c r="A47" s="148" t="s">
        <v>248</v>
      </c>
      <c r="B47" s="25" t="s">
        <v>392</v>
      </c>
      <c r="C47" s="101">
        <v>204024</v>
      </c>
      <c r="D47" s="97">
        <v>2011</v>
      </c>
      <c r="E47" s="98">
        <v>1</v>
      </c>
      <c r="F47" s="98">
        <v>9</v>
      </c>
      <c r="G47" s="99">
        <v>6811</v>
      </c>
      <c r="H47" s="99">
        <v>7714</v>
      </c>
      <c r="I47" s="100">
        <v>510162597</v>
      </c>
      <c r="J47" s="100">
        <v>509398679</v>
      </c>
      <c r="K47" s="100">
        <v>2400205</v>
      </c>
      <c r="L47" s="100"/>
      <c r="M47" s="100">
        <v>30373460</v>
      </c>
      <c r="N47" s="100"/>
      <c r="O47" s="100">
        <v>24965074</v>
      </c>
      <c r="P47" s="100"/>
      <c r="Q47" s="100">
        <v>334443905</v>
      </c>
      <c r="R47" s="100"/>
      <c r="S47" s="100">
        <v>350581574</v>
      </c>
      <c r="T47" s="100">
        <v>351890355</v>
      </c>
      <c r="U47" s="100">
        <v>24032</v>
      </c>
      <c r="V47" s="100">
        <v>23268</v>
      </c>
      <c r="W47" s="100">
        <v>38822</v>
      </c>
      <c r="X47" s="100">
        <v>37626</v>
      </c>
      <c r="Y47" s="100">
        <v>31282</v>
      </c>
      <c r="Z47" s="100">
        <v>29551</v>
      </c>
      <c r="AA47" s="100">
        <v>46072</v>
      </c>
      <c r="AB47" s="100">
        <v>43909</v>
      </c>
      <c r="AC47" s="122">
        <v>8</v>
      </c>
      <c r="AD47" s="122">
        <v>11</v>
      </c>
      <c r="AE47" s="122">
        <v>0</v>
      </c>
      <c r="AF47" s="26">
        <v>5279803</v>
      </c>
      <c r="AG47" s="26">
        <v>3453429</v>
      </c>
      <c r="AH47" s="26">
        <v>383947</v>
      </c>
      <c r="AI47" s="26">
        <v>158334</v>
      </c>
      <c r="AJ47" s="26"/>
      <c r="AK47" s="36"/>
      <c r="AL47" s="26"/>
      <c r="AM47" s="36">
        <v>0</v>
      </c>
      <c r="AN47" s="26"/>
      <c r="AO47" s="36">
        <v>0</v>
      </c>
      <c r="AP47" s="26"/>
      <c r="AQ47" s="36">
        <v>0</v>
      </c>
      <c r="AR47" s="26"/>
      <c r="AS47" s="36">
        <v>0</v>
      </c>
      <c r="AT47" s="26"/>
      <c r="AU47" s="36">
        <v>0</v>
      </c>
      <c r="AV47" s="26"/>
      <c r="AW47" s="36">
        <v>0</v>
      </c>
      <c r="AX47" s="26"/>
      <c r="AY47" s="36">
        <v>0</v>
      </c>
      <c r="AZ47" s="54">
        <v>363843</v>
      </c>
      <c r="BA47" s="54">
        <v>740000</v>
      </c>
      <c r="BB47" s="54">
        <v>170067</v>
      </c>
      <c r="BC47" s="54">
        <v>72873</v>
      </c>
      <c r="BD47" s="54">
        <v>0</v>
      </c>
      <c r="BE47" s="54">
        <v>0</v>
      </c>
      <c r="BF47" s="54">
        <v>6946182</v>
      </c>
      <c r="BG47" s="54">
        <v>3177734</v>
      </c>
      <c r="BH47" s="54">
        <v>407736</v>
      </c>
      <c r="BI47" s="54">
        <v>455703</v>
      </c>
      <c r="BJ47" s="54">
        <v>4687659</v>
      </c>
      <c r="BK47" s="54">
        <v>181468</v>
      </c>
      <c r="BL47" s="54">
        <v>8910300</v>
      </c>
      <c r="BM47" s="54">
        <v>0</v>
      </c>
      <c r="BN47" s="54">
        <v>15000</v>
      </c>
      <c r="BO47" s="54">
        <v>2000</v>
      </c>
      <c r="BP47" s="54">
        <v>68242</v>
      </c>
      <c r="BQ47" s="54">
        <v>0</v>
      </c>
      <c r="BR47" s="54">
        <v>85242</v>
      </c>
      <c r="BS47" s="54">
        <v>1697263</v>
      </c>
      <c r="BT47" s="54">
        <v>523213</v>
      </c>
      <c r="BU47" s="54">
        <v>442911</v>
      </c>
      <c r="BV47" s="54">
        <v>2558159</v>
      </c>
      <c r="BW47" s="54">
        <v>138932</v>
      </c>
      <c r="BX47" s="54">
        <v>5360478</v>
      </c>
      <c r="BY47" s="54">
        <v>0</v>
      </c>
      <c r="BZ47" s="54">
        <v>0</v>
      </c>
      <c r="CA47" s="54">
        <v>0</v>
      </c>
      <c r="CB47" s="54">
        <v>0</v>
      </c>
      <c r="CC47" s="54">
        <v>0</v>
      </c>
      <c r="CD47" s="54">
        <v>0</v>
      </c>
      <c r="CE47" s="54">
        <v>254839</v>
      </c>
      <c r="CF47" s="54">
        <v>20314</v>
      </c>
      <c r="CG47" s="54">
        <v>56292</v>
      </c>
      <c r="CH47" s="54">
        <v>103320</v>
      </c>
      <c r="CI47" s="54">
        <v>3794928</v>
      </c>
      <c r="CJ47" s="54">
        <v>4229693</v>
      </c>
      <c r="CK47" s="54">
        <v>0</v>
      </c>
      <c r="CL47" s="54">
        <v>0</v>
      </c>
      <c r="CM47" s="54">
        <v>0</v>
      </c>
      <c r="CN47" s="54">
        <v>0</v>
      </c>
      <c r="CO47" s="54">
        <v>0</v>
      </c>
      <c r="CP47" s="54">
        <v>0</v>
      </c>
      <c r="CQ47" s="54">
        <v>0</v>
      </c>
      <c r="CR47" s="54">
        <v>0</v>
      </c>
      <c r="CS47" s="54">
        <v>0</v>
      </c>
      <c r="CT47" s="54">
        <v>0</v>
      </c>
      <c r="CU47" s="54">
        <v>0</v>
      </c>
      <c r="CV47" s="54">
        <v>0</v>
      </c>
      <c r="CW47" s="54">
        <v>242792</v>
      </c>
      <c r="CX47" s="54">
        <v>49126</v>
      </c>
      <c r="CY47" s="54">
        <v>38906</v>
      </c>
      <c r="CZ47" s="54">
        <v>211457</v>
      </c>
      <c r="DA47" s="54">
        <v>58039</v>
      </c>
      <c r="DB47" s="54">
        <v>600320</v>
      </c>
      <c r="DC47" s="54">
        <v>877410</v>
      </c>
      <c r="DD47" s="54">
        <v>138204</v>
      </c>
      <c r="DE47" s="54">
        <v>91018</v>
      </c>
      <c r="DF47" s="54">
        <v>823324</v>
      </c>
      <c r="DG47" s="54">
        <v>294107</v>
      </c>
      <c r="DH47" s="54">
        <v>2224063</v>
      </c>
      <c r="DI47" s="54">
        <v>231467</v>
      </c>
      <c r="DJ47" s="54">
        <v>45690</v>
      </c>
      <c r="DK47" s="54">
        <v>20159</v>
      </c>
      <c r="DL47" s="54">
        <v>316442</v>
      </c>
      <c r="DM47" s="54">
        <v>367785</v>
      </c>
      <c r="DN47" s="54">
        <v>981543</v>
      </c>
      <c r="DO47" s="54">
        <v>200643</v>
      </c>
      <c r="DP47" s="54">
        <v>130122</v>
      </c>
      <c r="DQ47" s="54">
        <v>46595</v>
      </c>
      <c r="DR47" s="54">
        <v>232720</v>
      </c>
      <c r="DS47" s="54">
        <v>90493</v>
      </c>
      <c r="DT47" s="54">
        <v>700573</v>
      </c>
      <c r="DU47" s="54">
        <v>10075</v>
      </c>
      <c r="DV47" s="54">
        <v>4042</v>
      </c>
      <c r="DW47" s="54">
        <v>4263</v>
      </c>
      <c r="DX47" s="54">
        <v>16314</v>
      </c>
      <c r="DY47" s="54">
        <v>91082</v>
      </c>
      <c r="DZ47" s="54">
        <v>125776</v>
      </c>
      <c r="EA47" s="54">
        <v>0</v>
      </c>
      <c r="EB47" s="54">
        <v>0</v>
      </c>
      <c r="EC47" s="54">
        <v>0</v>
      </c>
      <c r="ED47" s="54">
        <v>0</v>
      </c>
      <c r="EE47" s="54">
        <v>1149004</v>
      </c>
      <c r="EF47" s="54">
        <v>1149004</v>
      </c>
      <c r="EG47" s="54">
        <v>68461</v>
      </c>
      <c r="EH47" s="54">
        <v>25417</v>
      </c>
      <c r="EI47" s="54">
        <v>12241</v>
      </c>
      <c r="EJ47" s="54">
        <v>40448</v>
      </c>
      <c r="EK47" s="54">
        <v>64911</v>
      </c>
      <c r="EL47" s="54">
        <v>211478</v>
      </c>
      <c r="EM47" s="54">
        <v>0</v>
      </c>
      <c r="EN47" s="54">
        <v>0</v>
      </c>
      <c r="EO47" s="54">
        <v>0</v>
      </c>
      <c r="EP47" s="54">
        <v>0</v>
      </c>
      <c r="EQ47" s="54">
        <v>102918</v>
      </c>
      <c r="ER47" s="54">
        <v>102918</v>
      </c>
      <c r="ES47" s="54">
        <v>0</v>
      </c>
      <c r="ET47" s="54">
        <v>0</v>
      </c>
      <c r="EU47" s="54">
        <v>0</v>
      </c>
      <c r="EV47" s="54">
        <v>0</v>
      </c>
      <c r="EW47" s="54">
        <v>40687</v>
      </c>
      <c r="EX47" s="54">
        <v>40687</v>
      </c>
      <c r="EY47" s="54">
        <v>35501</v>
      </c>
      <c r="EZ47" s="54">
        <v>14284</v>
      </c>
      <c r="FA47" s="54">
        <v>10671</v>
      </c>
      <c r="FB47" s="54">
        <v>90952</v>
      </c>
      <c r="FC47" s="54">
        <v>47686</v>
      </c>
      <c r="FD47" s="54">
        <v>199094</v>
      </c>
      <c r="FE47" s="54">
        <v>1847</v>
      </c>
      <c r="FF47" s="54">
        <v>3016</v>
      </c>
      <c r="FG47" s="54">
        <v>2919</v>
      </c>
      <c r="FH47" s="54">
        <v>11441</v>
      </c>
      <c r="FI47" s="54">
        <v>271276</v>
      </c>
      <c r="FJ47" s="54">
        <v>290499</v>
      </c>
      <c r="FK47" s="54">
        <v>161052</v>
      </c>
      <c r="FL47" s="54">
        <v>108167</v>
      </c>
      <c r="FM47" s="54">
        <v>74813</v>
      </c>
      <c r="FN47" s="54">
        <v>376139</v>
      </c>
      <c r="FO47" s="54">
        <v>1043728</v>
      </c>
      <c r="FP47" s="54">
        <v>1763899</v>
      </c>
      <c r="FQ47" s="54">
        <v>6959084</v>
      </c>
      <c r="FR47" s="54">
        <v>1484331</v>
      </c>
      <c r="FS47" s="54">
        <v>1258491</v>
      </c>
      <c r="FT47" s="54">
        <v>9536617</v>
      </c>
      <c r="FU47" s="54">
        <v>7737044</v>
      </c>
      <c r="FV47" s="54">
        <v>26975567</v>
      </c>
      <c r="FW47" s="54">
        <v>0</v>
      </c>
      <c r="FX47" s="54">
        <v>0</v>
      </c>
      <c r="FY47" s="54">
        <v>0</v>
      </c>
      <c r="FZ47" s="54">
        <v>0</v>
      </c>
      <c r="GA47" s="54">
        <v>0</v>
      </c>
      <c r="GB47" s="54">
        <v>0</v>
      </c>
      <c r="GC47" s="54">
        <v>6959084</v>
      </c>
      <c r="GD47" s="54">
        <v>1484331</v>
      </c>
      <c r="GE47" s="54">
        <v>1258491</v>
      </c>
      <c r="GF47" s="54">
        <v>9536617</v>
      </c>
      <c r="GG47" s="54">
        <v>7737044</v>
      </c>
      <c r="GH47" s="54">
        <v>26975567</v>
      </c>
      <c r="GJ47" s="5">
        <f>SUM(AZ47:AZ47)</f>
        <v>363843</v>
      </c>
      <c r="GK47" s="26" t="e">
        <f>#REF!-GJ47</f>
        <v>#REF!</v>
      </c>
      <c r="GL47" s="5" t="e">
        <f>SUM(#REF!)</f>
        <v>#REF!</v>
      </c>
      <c r="GM47" s="26" t="e">
        <f>#REF!-GL47</f>
        <v>#REF!</v>
      </c>
      <c r="GN47" s="5">
        <f>SUM(BA47:BA47)</f>
        <v>740000</v>
      </c>
      <c r="GO47" s="26" t="e">
        <f>#REF!-GN47</f>
        <v>#REF!</v>
      </c>
      <c r="GP47" s="5">
        <f>SUM(BB47:BB47)</f>
        <v>170067</v>
      </c>
      <c r="GQ47" s="26" t="e">
        <f>#REF!-GP47</f>
        <v>#REF!</v>
      </c>
      <c r="GR47" s="5" t="e">
        <f>SUM(#REF!)</f>
        <v>#REF!</v>
      </c>
      <c r="GS47" s="26" t="e">
        <f>#REF!-GR47</f>
        <v>#REF!</v>
      </c>
      <c r="GT47" s="5" t="e">
        <f>SUM(#REF!)</f>
        <v>#REF!</v>
      </c>
      <c r="GU47" s="26" t="e">
        <f>#REF!-GT47</f>
        <v>#REF!</v>
      </c>
      <c r="GV47" s="5" t="e">
        <f>SUM(#REF!)</f>
        <v>#REF!</v>
      </c>
      <c r="GW47" s="26" t="e">
        <f>#REF!-GV47</f>
        <v>#REF!</v>
      </c>
      <c r="GX47" s="5" t="e">
        <f>SUM(#REF!)</f>
        <v>#REF!</v>
      </c>
      <c r="GY47" s="26" t="e">
        <f>#REF!-GX47</f>
        <v>#REF!</v>
      </c>
      <c r="GZ47" s="5" t="e">
        <f>SUM(#REF!)</f>
        <v>#REF!</v>
      </c>
      <c r="HA47" s="26" t="e">
        <f>#REF!-GZ47</f>
        <v>#REF!</v>
      </c>
      <c r="HB47" s="5" t="e">
        <f>SUM(#REF!)</f>
        <v>#REF!</v>
      </c>
      <c r="HC47" s="26" t="e">
        <f>#REF!-HB47</f>
        <v>#REF!</v>
      </c>
      <c r="HD47" s="5">
        <f t="shared" si="95"/>
        <v>72873</v>
      </c>
      <c r="HE47" s="26" t="e">
        <f>#REF!-HD47</f>
        <v>#REF!</v>
      </c>
      <c r="HF47" s="5">
        <f t="shared" si="96"/>
        <v>0</v>
      </c>
      <c r="HG47" s="26" t="e">
        <f>#REF!-HF47</f>
        <v>#REF!</v>
      </c>
      <c r="HH47" s="5">
        <f t="shared" si="97"/>
        <v>0</v>
      </c>
      <c r="HI47" s="26" t="e">
        <f>#REF!-HH47</f>
        <v>#REF!</v>
      </c>
      <c r="HJ47" s="5" t="e">
        <f>SUM(#REF!)</f>
        <v>#REF!</v>
      </c>
      <c r="HK47" s="26" t="e">
        <f>#REF!-HJ47</f>
        <v>#REF!</v>
      </c>
      <c r="HL47" s="5" t="e">
        <f>SUM(#REF!)</f>
        <v>#REF!</v>
      </c>
      <c r="HM47" s="26" t="e">
        <f>#REF!-HL47</f>
        <v>#REF!</v>
      </c>
      <c r="HN47" s="5">
        <f t="shared" si="98"/>
        <v>6946182</v>
      </c>
      <c r="HO47" s="26" t="e">
        <f>#REF!-HN47</f>
        <v>#REF!</v>
      </c>
      <c r="HP47" s="5">
        <f t="shared" si="51"/>
        <v>8910300</v>
      </c>
      <c r="HQ47" s="26">
        <f t="shared" si="52"/>
        <v>0</v>
      </c>
      <c r="HR47" s="5">
        <f t="shared" si="53"/>
        <v>85242</v>
      </c>
      <c r="HS47" s="26">
        <f t="shared" si="54"/>
        <v>0</v>
      </c>
      <c r="HT47" s="5">
        <f t="shared" si="55"/>
        <v>5360478</v>
      </c>
      <c r="HU47" s="26">
        <f t="shared" si="56"/>
        <v>0</v>
      </c>
      <c r="HV47" s="5">
        <f t="shared" si="57"/>
        <v>0</v>
      </c>
      <c r="HW47" s="26">
        <f t="shared" si="58"/>
        <v>0</v>
      </c>
      <c r="HX47" s="5">
        <f t="shared" si="59"/>
        <v>4229693</v>
      </c>
      <c r="HY47" s="26">
        <f t="shared" si="60"/>
        <v>0</v>
      </c>
      <c r="HZ47" s="5">
        <f t="shared" si="61"/>
        <v>0</v>
      </c>
      <c r="IA47" s="26">
        <f t="shared" si="62"/>
        <v>0</v>
      </c>
      <c r="IB47" s="5">
        <f t="shared" si="63"/>
        <v>0</v>
      </c>
      <c r="IC47" s="26">
        <f t="shared" si="64"/>
        <v>0</v>
      </c>
      <c r="ID47" s="5">
        <f t="shared" si="65"/>
        <v>600320</v>
      </c>
      <c r="IE47" s="26">
        <f t="shared" si="66"/>
        <v>0</v>
      </c>
      <c r="IF47" s="5">
        <f t="shared" si="67"/>
        <v>2224063</v>
      </c>
      <c r="IG47" s="26">
        <f t="shared" si="68"/>
        <v>0</v>
      </c>
      <c r="IH47" s="5">
        <f t="shared" si="69"/>
        <v>981543</v>
      </c>
      <c r="II47" s="26">
        <f t="shared" si="70"/>
        <v>0</v>
      </c>
      <c r="IJ47" s="5">
        <f t="shared" si="71"/>
        <v>700573</v>
      </c>
      <c r="IK47" s="26">
        <f t="shared" si="72"/>
        <v>0</v>
      </c>
      <c r="IL47" s="5">
        <f t="shared" si="73"/>
        <v>125776</v>
      </c>
      <c r="IM47" s="26">
        <f t="shared" si="74"/>
        <v>0</v>
      </c>
      <c r="IN47" s="5">
        <f t="shared" si="75"/>
        <v>1149004</v>
      </c>
      <c r="IO47" s="26">
        <f t="shared" si="76"/>
        <v>0</v>
      </c>
      <c r="IP47" s="5">
        <f t="shared" si="77"/>
        <v>211478</v>
      </c>
      <c r="IQ47" s="26">
        <f t="shared" si="78"/>
        <v>0</v>
      </c>
      <c r="IR47" s="5">
        <f t="shared" si="79"/>
        <v>102918</v>
      </c>
      <c r="IS47" s="26">
        <f t="shared" si="80"/>
        <v>0</v>
      </c>
      <c r="IT47" s="5">
        <f t="shared" si="81"/>
        <v>40687</v>
      </c>
      <c r="IU47" s="26">
        <f t="shared" si="82"/>
        <v>0</v>
      </c>
      <c r="IV47" s="5">
        <f t="shared" si="83"/>
        <v>199094</v>
      </c>
      <c r="IW47" s="26">
        <f t="shared" si="84"/>
        <v>0</v>
      </c>
      <c r="IX47" s="5">
        <f t="shared" si="85"/>
        <v>290499</v>
      </c>
      <c r="IY47" s="26">
        <f t="shared" si="86"/>
        <v>0</v>
      </c>
      <c r="IZ47" s="5">
        <f t="shared" si="87"/>
        <v>1763899</v>
      </c>
      <c r="JA47" s="26">
        <f t="shared" si="88"/>
        <v>0</v>
      </c>
      <c r="JB47" s="5">
        <f t="shared" si="89"/>
        <v>26975567</v>
      </c>
      <c r="JC47" s="26">
        <f t="shared" si="90"/>
        <v>0</v>
      </c>
      <c r="JD47" s="5">
        <f t="shared" si="91"/>
        <v>0</v>
      </c>
      <c r="JE47" s="26">
        <f t="shared" si="92"/>
        <v>0</v>
      </c>
      <c r="JF47" s="5">
        <f t="shared" si="93"/>
        <v>26975567</v>
      </c>
      <c r="JG47" s="26">
        <f t="shared" si="94"/>
        <v>0</v>
      </c>
      <c r="JI47" s="5" t="e">
        <f t="shared" si="48"/>
        <v>#REF!</v>
      </c>
      <c r="JK47" s="4" t="e">
        <f t="shared" si="49"/>
        <v>#REF!</v>
      </c>
    </row>
    <row r="48" spans="1:271">
      <c r="A48" s="148" t="s">
        <v>249</v>
      </c>
      <c r="B48" s="25" t="s">
        <v>392</v>
      </c>
      <c r="C48" s="101">
        <v>170976</v>
      </c>
      <c r="D48" s="97">
        <v>2011</v>
      </c>
      <c r="E48" s="98">
        <v>1</v>
      </c>
      <c r="F48" s="99">
        <v>3</v>
      </c>
      <c r="G48" s="99"/>
      <c r="H48" s="99"/>
      <c r="I48" s="100"/>
      <c r="J48" s="100"/>
      <c r="K48" s="100">
        <v>112555000</v>
      </c>
      <c r="L48" s="100"/>
      <c r="M48" s="100">
        <v>99961000</v>
      </c>
      <c r="N48" s="100"/>
      <c r="O48" s="100">
        <v>215355000</v>
      </c>
      <c r="P48" s="100"/>
      <c r="Q48" s="100">
        <v>1692464702</v>
      </c>
      <c r="R48" s="100"/>
      <c r="S48" s="100"/>
      <c r="T48" s="100"/>
      <c r="U48" s="100"/>
      <c r="V48" s="100"/>
      <c r="W48" s="100"/>
      <c r="X48" s="100"/>
      <c r="Y48" s="100"/>
      <c r="Z48" s="100"/>
      <c r="AA48" s="100"/>
      <c r="AB48" s="100"/>
      <c r="AC48" s="122">
        <v>11</v>
      </c>
      <c r="AD48" s="122">
        <v>12</v>
      </c>
      <c r="AE48" s="122">
        <v>0</v>
      </c>
      <c r="AF48" s="26">
        <v>8851830</v>
      </c>
      <c r="AG48" s="26">
        <v>7301451</v>
      </c>
      <c r="AH48" s="26">
        <v>1039948</v>
      </c>
      <c r="AI48" s="26">
        <v>440409</v>
      </c>
      <c r="AJ48" s="26">
        <v>566146.07999999996</v>
      </c>
      <c r="AK48" s="36">
        <v>12.5</v>
      </c>
      <c r="AL48" s="26">
        <v>544371.23076923075</v>
      </c>
      <c r="AM48" s="36">
        <v>13</v>
      </c>
      <c r="AN48" s="26">
        <v>173521.1851851852</v>
      </c>
      <c r="AO48" s="36">
        <v>13.5</v>
      </c>
      <c r="AP48" s="26">
        <v>167324</v>
      </c>
      <c r="AQ48" s="36">
        <v>14</v>
      </c>
      <c r="AR48" s="26">
        <v>173722.03703703705</v>
      </c>
      <c r="AS48" s="36">
        <v>27</v>
      </c>
      <c r="AT48" s="26">
        <v>167517.67857142858</v>
      </c>
      <c r="AU48" s="36">
        <v>28</v>
      </c>
      <c r="AV48" s="26">
        <v>83119.951219512193</v>
      </c>
      <c r="AW48" s="36">
        <v>20.5</v>
      </c>
      <c r="AX48" s="26">
        <v>81140.904761904763</v>
      </c>
      <c r="AY48" s="36">
        <v>21</v>
      </c>
      <c r="AZ48" s="54">
        <v>35747432</v>
      </c>
      <c r="BA48" s="54">
        <v>0</v>
      </c>
      <c r="BB48" s="54">
        <v>22452520</v>
      </c>
      <c r="BC48" s="54">
        <v>1921672</v>
      </c>
      <c r="BD48" s="54">
        <v>0</v>
      </c>
      <c r="BE48" s="54">
        <v>0</v>
      </c>
      <c r="BF48" s="54">
        <v>70300676</v>
      </c>
      <c r="BG48" s="54">
        <v>4386861</v>
      </c>
      <c r="BH48" s="54">
        <v>591083</v>
      </c>
      <c r="BI48" s="54">
        <v>587657</v>
      </c>
      <c r="BJ48" s="54">
        <v>10587680</v>
      </c>
      <c r="BK48" s="54">
        <v>169934</v>
      </c>
      <c r="BL48" s="54">
        <v>16323215</v>
      </c>
      <c r="BM48" s="54">
        <v>1450000</v>
      </c>
      <c r="BN48" s="54">
        <v>307321</v>
      </c>
      <c r="BO48" s="54">
        <v>23500</v>
      </c>
      <c r="BP48" s="54">
        <v>54488</v>
      </c>
      <c r="BQ48" s="54">
        <v>0</v>
      </c>
      <c r="BR48" s="54">
        <v>1835309</v>
      </c>
      <c r="BS48" s="54">
        <v>6262941</v>
      </c>
      <c r="BT48" s="54">
        <v>2325462</v>
      </c>
      <c r="BU48" s="54">
        <v>748752</v>
      </c>
      <c r="BV48" s="54">
        <v>6476661</v>
      </c>
      <c r="BW48" s="54">
        <v>0</v>
      </c>
      <c r="BX48" s="54">
        <v>15813816</v>
      </c>
      <c r="BY48" s="54">
        <v>0</v>
      </c>
      <c r="BZ48" s="54">
        <v>0</v>
      </c>
      <c r="CA48" s="54">
        <v>0</v>
      </c>
      <c r="CB48" s="54">
        <v>0</v>
      </c>
      <c r="CC48" s="54">
        <v>0</v>
      </c>
      <c r="CD48" s="54">
        <v>0</v>
      </c>
      <c r="CE48" s="54">
        <v>1381650</v>
      </c>
      <c r="CF48" s="54">
        <v>410844</v>
      </c>
      <c r="CG48" s="54">
        <v>213881</v>
      </c>
      <c r="CH48" s="54">
        <v>390077</v>
      </c>
      <c r="CI48" s="54">
        <v>19544568</v>
      </c>
      <c r="CJ48" s="54">
        <v>21941020</v>
      </c>
      <c r="CK48" s="54">
        <v>0</v>
      </c>
      <c r="CL48" s="54">
        <v>0</v>
      </c>
      <c r="CM48" s="54">
        <v>0</v>
      </c>
      <c r="CN48" s="54">
        <v>0</v>
      </c>
      <c r="CO48" s="54">
        <v>0</v>
      </c>
      <c r="CP48" s="54">
        <v>0</v>
      </c>
      <c r="CQ48" s="54">
        <v>3144610</v>
      </c>
      <c r="CR48" s="54">
        <v>0</v>
      </c>
      <c r="CS48" s="54">
        <v>0</v>
      </c>
      <c r="CT48" s="54">
        <v>34605</v>
      </c>
      <c r="CU48" s="54">
        <v>0</v>
      </c>
      <c r="CV48" s="54">
        <v>3179215</v>
      </c>
      <c r="CW48" s="54">
        <v>577663</v>
      </c>
      <c r="CX48" s="54">
        <v>182052</v>
      </c>
      <c r="CY48" s="54">
        <v>112672</v>
      </c>
      <c r="CZ48" s="54">
        <v>607970</v>
      </c>
      <c r="DA48" s="54">
        <v>0</v>
      </c>
      <c r="DB48" s="54">
        <v>1480357</v>
      </c>
      <c r="DC48" s="54">
        <v>1702888</v>
      </c>
      <c r="DD48" s="54">
        <v>573595</v>
      </c>
      <c r="DE48" s="54">
        <v>323468</v>
      </c>
      <c r="DF48" s="54">
        <v>3913133</v>
      </c>
      <c r="DG48" s="54">
        <v>90063</v>
      </c>
      <c r="DH48" s="54">
        <v>6603147</v>
      </c>
      <c r="DI48" s="54">
        <v>825815</v>
      </c>
      <c r="DJ48" s="54">
        <v>120465</v>
      </c>
      <c r="DK48" s="54">
        <v>85816</v>
      </c>
      <c r="DL48" s="54">
        <v>1211881</v>
      </c>
      <c r="DM48" s="54">
        <v>1262480</v>
      </c>
      <c r="DN48" s="54">
        <v>3506457</v>
      </c>
      <c r="DO48" s="54">
        <v>1918716</v>
      </c>
      <c r="DP48" s="54">
        <v>337771</v>
      </c>
      <c r="DQ48" s="54">
        <v>147498</v>
      </c>
      <c r="DR48" s="54">
        <v>1290547</v>
      </c>
      <c r="DS48" s="54">
        <v>127064</v>
      </c>
      <c r="DT48" s="54">
        <v>3821596</v>
      </c>
      <c r="DU48" s="54">
        <v>77426</v>
      </c>
      <c r="DV48" s="54">
        <v>27794</v>
      </c>
      <c r="DW48" s="54">
        <v>11635</v>
      </c>
      <c r="DX48" s="54">
        <v>122566</v>
      </c>
      <c r="DY48" s="54">
        <v>1582175</v>
      </c>
      <c r="DZ48" s="54">
        <v>1821596</v>
      </c>
      <c r="EA48" s="54">
        <v>0</v>
      </c>
      <c r="EB48" s="54">
        <v>0</v>
      </c>
      <c r="EC48" s="54">
        <v>0</v>
      </c>
      <c r="ED48" s="54">
        <v>0</v>
      </c>
      <c r="EE48" s="54">
        <v>0</v>
      </c>
      <c r="EF48" s="54">
        <v>0</v>
      </c>
      <c r="EG48" s="54">
        <v>0</v>
      </c>
      <c r="EH48" s="54">
        <v>0</v>
      </c>
      <c r="EI48" s="54">
        <v>0</v>
      </c>
      <c r="EJ48" s="54">
        <v>0</v>
      </c>
      <c r="EK48" s="54">
        <v>24944126</v>
      </c>
      <c r="EL48" s="54">
        <v>24944126</v>
      </c>
      <c r="EM48" s="54">
        <v>0</v>
      </c>
      <c r="EN48" s="54">
        <v>0</v>
      </c>
      <c r="EO48" s="54">
        <v>0</v>
      </c>
      <c r="EP48" s="54">
        <v>0</v>
      </c>
      <c r="EQ48" s="54">
        <v>849025</v>
      </c>
      <c r="ER48" s="54">
        <v>849025</v>
      </c>
      <c r="ES48" s="54">
        <v>0</v>
      </c>
      <c r="ET48" s="54">
        <v>0</v>
      </c>
      <c r="EU48" s="54">
        <v>0</v>
      </c>
      <c r="EV48" s="54">
        <v>0</v>
      </c>
      <c r="EW48" s="54">
        <v>252562</v>
      </c>
      <c r="EX48" s="54">
        <v>252562</v>
      </c>
      <c r="EY48" s="54">
        <v>0</v>
      </c>
      <c r="EZ48" s="54">
        <v>0</v>
      </c>
      <c r="FA48" s="54">
        <v>0</v>
      </c>
      <c r="FB48" s="54">
        <v>0</v>
      </c>
      <c r="FC48" s="54">
        <v>456251</v>
      </c>
      <c r="FD48" s="54">
        <v>456251</v>
      </c>
      <c r="FE48" s="54">
        <v>699</v>
      </c>
      <c r="FF48" s="54">
        <v>0</v>
      </c>
      <c r="FG48" s="54">
        <v>617</v>
      </c>
      <c r="FH48" s="54">
        <v>103</v>
      </c>
      <c r="FI48" s="54">
        <v>109067</v>
      </c>
      <c r="FJ48" s="54">
        <v>110486</v>
      </c>
      <c r="FK48" s="54">
        <v>1822964</v>
      </c>
      <c r="FL48" s="54">
        <v>225742</v>
      </c>
      <c r="FM48" s="54">
        <v>98667</v>
      </c>
      <c r="FN48" s="54">
        <v>945857</v>
      </c>
      <c r="FO48" s="54">
        <v>5778347</v>
      </c>
      <c r="FP48" s="54">
        <v>8871577</v>
      </c>
      <c r="FQ48" s="54">
        <v>23552233</v>
      </c>
      <c r="FR48" s="54">
        <v>5102129</v>
      </c>
      <c r="FS48" s="54">
        <v>2354163</v>
      </c>
      <c r="FT48" s="54">
        <v>25670366</v>
      </c>
      <c r="FU48" s="54">
        <v>55165662</v>
      </c>
      <c r="FV48" s="54">
        <v>111844553</v>
      </c>
      <c r="FW48" s="54">
        <v>0</v>
      </c>
      <c r="FX48" s="54">
        <v>0</v>
      </c>
      <c r="FY48" s="54">
        <v>0</v>
      </c>
      <c r="FZ48" s="54">
        <v>0</v>
      </c>
      <c r="GA48" s="54">
        <v>1973500</v>
      </c>
      <c r="GB48" s="54">
        <v>1973500</v>
      </c>
      <c r="GC48" s="54">
        <v>23552233</v>
      </c>
      <c r="GD48" s="54">
        <v>5102129</v>
      </c>
      <c r="GE48" s="54">
        <v>2354163</v>
      </c>
      <c r="GF48" s="54">
        <v>25670366</v>
      </c>
      <c r="GG48" s="54">
        <v>57139162</v>
      </c>
      <c r="GH48" s="54">
        <v>113818053</v>
      </c>
      <c r="GJ48" s="5">
        <f>SUM(AZ48:AZ48)</f>
        <v>35747432</v>
      </c>
      <c r="GK48" s="26" t="e">
        <f>#REF!-GJ48</f>
        <v>#REF!</v>
      </c>
      <c r="GL48" s="5" t="e">
        <f>SUM(#REF!)</f>
        <v>#REF!</v>
      </c>
      <c r="GM48" s="26" t="e">
        <f>#REF!-GL48</f>
        <v>#REF!</v>
      </c>
      <c r="GN48" s="5">
        <f>SUM(BA48:BA48)</f>
        <v>0</v>
      </c>
      <c r="GO48" s="26" t="e">
        <f>#REF!-GN48</f>
        <v>#REF!</v>
      </c>
      <c r="GP48" s="5">
        <f>SUM(BB48:BB48)</f>
        <v>22452520</v>
      </c>
      <c r="GQ48" s="26" t="e">
        <f>#REF!-GP48</f>
        <v>#REF!</v>
      </c>
      <c r="GR48" s="5" t="e">
        <f>SUM(#REF!)</f>
        <v>#REF!</v>
      </c>
      <c r="GS48" s="26" t="e">
        <f>#REF!-GR48</f>
        <v>#REF!</v>
      </c>
      <c r="GT48" s="5" t="e">
        <f>SUM(#REF!)</f>
        <v>#REF!</v>
      </c>
      <c r="GU48" s="26" t="e">
        <f>#REF!-GT48</f>
        <v>#REF!</v>
      </c>
      <c r="GV48" s="5" t="e">
        <f>SUM(#REF!)</f>
        <v>#REF!</v>
      </c>
      <c r="GW48" s="26" t="e">
        <f>#REF!-GV48</f>
        <v>#REF!</v>
      </c>
      <c r="GX48" s="5" t="e">
        <f>SUM(#REF!)</f>
        <v>#REF!</v>
      </c>
      <c r="GY48" s="26" t="e">
        <f>#REF!-GX48</f>
        <v>#REF!</v>
      </c>
      <c r="GZ48" s="5" t="e">
        <f>SUM(#REF!)</f>
        <v>#REF!</v>
      </c>
      <c r="HA48" s="26" t="e">
        <f>#REF!-GZ48</f>
        <v>#REF!</v>
      </c>
      <c r="HB48" s="5" t="e">
        <f>SUM(#REF!)</f>
        <v>#REF!</v>
      </c>
      <c r="HC48" s="26" t="e">
        <f>#REF!-HB48</f>
        <v>#REF!</v>
      </c>
      <c r="HD48" s="5">
        <f t="shared" si="95"/>
        <v>1921672</v>
      </c>
      <c r="HE48" s="26" t="e">
        <f>#REF!-HD48</f>
        <v>#REF!</v>
      </c>
      <c r="HF48" s="5">
        <f t="shared" si="96"/>
        <v>0</v>
      </c>
      <c r="HG48" s="26" t="e">
        <f>#REF!-HF48</f>
        <v>#REF!</v>
      </c>
      <c r="HH48" s="5">
        <f t="shared" si="97"/>
        <v>0</v>
      </c>
      <c r="HI48" s="26" t="e">
        <f>#REF!-HH48</f>
        <v>#REF!</v>
      </c>
      <c r="HJ48" s="5" t="e">
        <f>SUM(#REF!)</f>
        <v>#REF!</v>
      </c>
      <c r="HK48" s="26" t="e">
        <f>#REF!-HJ48</f>
        <v>#REF!</v>
      </c>
      <c r="HL48" s="5" t="e">
        <f>SUM(#REF!)</f>
        <v>#REF!</v>
      </c>
      <c r="HM48" s="26" t="e">
        <f>#REF!-HL48</f>
        <v>#REF!</v>
      </c>
      <c r="HN48" s="5">
        <f t="shared" si="98"/>
        <v>70300676</v>
      </c>
      <c r="HO48" s="26" t="e">
        <f>#REF!-HN48</f>
        <v>#REF!</v>
      </c>
      <c r="HP48" s="5">
        <f t="shared" si="51"/>
        <v>16323215</v>
      </c>
      <c r="HQ48" s="26">
        <f t="shared" si="52"/>
        <v>0</v>
      </c>
      <c r="HR48" s="5">
        <f t="shared" si="53"/>
        <v>1835309</v>
      </c>
      <c r="HS48" s="26">
        <f t="shared" si="54"/>
        <v>0</v>
      </c>
      <c r="HT48" s="5">
        <f t="shared" si="55"/>
        <v>15813816</v>
      </c>
      <c r="HU48" s="26">
        <f t="shared" si="56"/>
        <v>0</v>
      </c>
      <c r="HV48" s="5">
        <f t="shared" si="57"/>
        <v>0</v>
      </c>
      <c r="HW48" s="26">
        <f t="shared" si="58"/>
        <v>0</v>
      </c>
      <c r="HX48" s="5">
        <f t="shared" si="59"/>
        <v>21941020</v>
      </c>
      <c r="HY48" s="26">
        <f t="shared" si="60"/>
        <v>0</v>
      </c>
      <c r="HZ48" s="5">
        <f t="shared" si="61"/>
        <v>0</v>
      </c>
      <c r="IA48" s="26">
        <f t="shared" si="62"/>
        <v>0</v>
      </c>
      <c r="IB48" s="5">
        <f t="shared" si="63"/>
        <v>3179215</v>
      </c>
      <c r="IC48" s="26">
        <f t="shared" si="64"/>
        <v>0</v>
      </c>
      <c r="ID48" s="5">
        <f t="shared" si="65"/>
        <v>1480357</v>
      </c>
      <c r="IE48" s="26">
        <f t="shared" si="66"/>
        <v>0</v>
      </c>
      <c r="IF48" s="5">
        <f t="shared" si="67"/>
        <v>6603147</v>
      </c>
      <c r="IG48" s="26">
        <f t="shared" si="68"/>
        <v>0</v>
      </c>
      <c r="IH48" s="5">
        <f t="shared" si="69"/>
        <v>3506457</v>
      </c>
      <c r="II48" s="26">
        <f t="shared" si="70"/>
        <v>0</v>
      </c>
      <c r="IJ48" s="5">
        <f t="shared" si="71"/>
        <v>3821596</v>
      </c>
      <c r="IK48" s="26">
        <f t="shared" si="72"/>
        <v>0</v>
      </c>
      <c r="IL48" s="5">
        <f t="shared" si="73"/>
        <v>1821596</v>
      </c>
      <c r="IM48" s="26">
        <f t="shared" si="74"/>
        <v>0</v>
      </c>
      <c r="IN48" s="5">
        <f t="shared" si="75"/>
        <v>0</v>
      </c>
      <c r="IO48" s="26">
        <f t="shared" si="76"/>
        <v>0</v>
      </c>
      <c r="IP48" s="5">
        <f t="shared" si="77"/>
        <v>24944126</v>
      </c>
      <c r="IQ48" s="26">
        <f t="shared" si="78"/>
        <v>0</v>
      </c>
      <c r="IR48" s="5">
        <f t="shared" si="79"/>
        <v>849025</v>
      </c>
      <c r="IS48" s="26">
        <f t="shared" si="80"/>
        <v>0</v>
      </c>
      <c r="IT48" s="5">
        <f t="shared" si="81"/>
        <v>252562</v>
      </c>
      <c r="IU48" s="26">
        <f t="shared" si="82"/>
        <v>0</v>
      </c>
      <c r="IV48" s="5">
        <f t="shared" si="83"/>
        <v>456251</v>
      </c>
      <c r="IW48" s="26">
        <f t="shared" si="84"/>
        <v>0</v>
      </c>
      <c r="IX48" s="5">
        <f t="shared" si="85"/>
        <v>110486</v>
      </c>
      <c r="IY48" s="26">
        <f t="shared" si="86"/>
        <v>0</v>
      </c>
      <c r="IZ48" s="5">
        <f t="shared" si="87"/>
        <v>8871577</v>
      </c>
      <c r="JA48" s="26">
        <f t="shared" si="88"/>
        <v>0</v>
      </c>
      <c r="JB48" s="5">
        <f t="shared" si="89"/>
        <v>111844553</v>
      </c>
      <c r="JC48" s="26">
        <f t="shared" si="90"/>
        <v>0</v>
      </c>
      <c r="JD48" s="5">
        <f t="shared" si="91"/>
        <v>1973500</v>
      </c>
      <c r="JE48" s="26">
        <f t="shared" si="92"/>
        <v>0</v>
      </c>
      <c r="JF48" s="5">
        <f t="shared" si="93"/>
        <v>113818053</v>
      </c>
      <c r="JG48" s="26">
        <f t="shared" si="94"/>
        <v>0</v>
      </c>
      <c r="JI48" s="5" t="e">
        <f t="shared" si="48"/>
        <v>#REF!</v>
      </c>
      <c r="JK48" s="4" t="e">
        <f t="shared" si="49"/>
        <v>#REF!</v>
      </c>
    </row>
    <row r="49" spans="1:278">
      <c r="A49" s="149" t="s">
        <v>250</v>
      </c>
      <c r="B49" s="25" t="s">
        <v>392</v>
      </c>
      <c r="C49" s="97">
        <v>171100</v>
      </c>
      <c r="D49" s="97">
        <v>2011</v>
      </c>
      <c r="E49" s="98">
        <v>1</v>
      </c>
      <c r="F49" s="99">
        <v>3</v>
      </c>
      <c r="G49" s="99">
        <v>15791</v>
      </c>
      <c r="H49" s="107">
        <v>17262</v>
      </c>
      <c r="I49" s="100">
        <v>1897054000</v>
      </c>
      <c r="J49" s="100"/>
      <c r="K49" s="100">
        <v>9792425</v>
      </c>
      <c r="L49" s="100"/>
      <c r="M49" s="100">
        <v>104488000</v>
      </c>
      <c r="N49" s="100"/>
      <c r="O49" s="100">
        <v>121500000</v>
      </c>
      <c r="P49" s="100"/>
      <c r="Q49" s="100">
        <v>1618200000</v>
      </c>
      <c r="R49" s="100"/>
      <c r="S49" s="100">
        <v>1470007000</v>
      </c>
      <c r="T49" s="100"/>
      <c r="U49" s="100">
        <v>20522</v>
      </c>
      <c r="V49" s="106"/>
      <c r="W49" s="100">
        <v>38422</v>
      </c>
      <c r="X49" s="100"/>
      <c r="Y49" s="100">
        <v>22294</v>
      </c>
      <c r="Z49" s="106"/>
      <c r="AA49" s="100">
        <v>40194</v>
      </c>
      <c r="AB49" s="100"/>
      <c r="AC49" s="122">
        <v>12</v>
      </c>
      <c r="AD49" s="122">
        <v>13</v>
      </c>
      <c r="AE49" s="122">
        <v>0</v>
      </c>
      <c r="AF49" s="26">
        <v>5352780</v>
      </c>
      <c r="AG49" s="26">
        <v>4754697</v>
      </c>
      <c r="AH49" s="26">
        <v>653640</v>
      </c>
      <c r="AI49" s="26">
        <v>287517</v>
      </c>
      <c r="AJ49" s="26">
        <v>852622.33333333337</v>
      </c>
      <c r="AK49" s="36">
        <v>9</v>
      </c>
      <c r="AL49" s="26">
        <v>767360.1</v>
      </c>
      <c r="AM49" s="36">
        <v>10</v>
      </c>
      <c r="AN49" s="26">
        <v>160508.79999999999</v>
      </c>
      <c r="AO49" s="36">
        <v>10</v>
      </c>
      <c r="AP49" s="26">
        <v>145917.09090909091</v>
      </c>
      <c r="AQ49" s="36">
        <v>11</v>
      </c>
      <c r="AR49" s="26">
        <v>160071.85046728971</v>
      </c>
      <c r="AS49" s="36">
        <v>26.75</v>
      </c>
      <c r="AT49" s="26">
        <v>129755.21212121213</v>
      </c>
      <c r="AU49" s="36">
        <v>33</v>
      </c>
      <c r="AV49" s="26">
        <v>78283.341176470582</v>
      </c>
      <c r="AW49" s="36">
        <v>21.25</v>
      </c>
      <c r="AX49" s="26">
        <v>63981.576923076922</v>
      </c>
      <c r="AY49" s="36">
        <v>26</v>
      </c>
      <c r="AZ49" s="52">
        <v>16877139</v>
      </c>
      <c r="BA49" s="52">
        <v>150000</v>
      </c>
      <c r="BB49" s="52">
        <v>10741076</v>
      </c>
      <c r="BC49" s="52">
        <v>520994</v>
      </c>
      <c r="BD49" s="52">
        <v>345000</v>
      </c>
      <c r="BE49" s="52">
        <v>196970</v>
      </c>
      <c r="BF49" s="52">
        <v>45162306</v>
      </c>
      <c r="BG49" s="52">
        <v>2475955</v>
      </c>
      <c r="BH49" s="52">
        <v>457293</v>
      </c>
      <c r="BI49" s="52">
        <v>487077</v>
      </c>
      <c r="BJ49" s="52">
        <v>6687152</v>
      </c>
      <c r="BK49" s="52">
        <v>39288</v>
      </c>
      <c r="BL49" s="52">
        <v>10146765</v>
      </c>
      <c r="BM49" s="52">
        <v>1552883</v>
      </c>
      <c r="BN49" s="52">
        <v>487613</v>
      </c>
      <c r="BO49" s="52">
        <v>82000</v>
      </c>
      <c r="BP49" s="52">
        <v>43300</v>
      </c>
      <c r="BQ49" s="52">
        <v>0</v>
      </c>
      <c r="BR49" s="52">
        <v>2165796</v>
      </c>
      <c r="BS49" s="52">
        <v>4431617</v>
      </c>
      <c r="BT49" s="52">
        <v>5291501</v>
      </c>
      <c r="BU49" s="52">
        <v>882221</v>
      </c>
      <c r="BV49" s="52">
        <v>4618793</v>
      </c>
      <c r="BW49" s="52">
        <v>0</v>
      </c>
      <c r="BX49" s="52">
        <v>15224132</v>
      </c>
      <c r="BY49" s="52">
        <v>120500</v>
      </c>
      <c r="BZ49" s="52">
        <v>475000</v>
      </c>
      <c r="CA49" s="52">
        <v>1250</v>
      </c>
      <c r="CB49" s="52">
        <v>2500</v>
      </c>
      <c r="CC49" s="52">
        <v>0</v>
      </c>
      <c r="CD49" s="52">
        <v>599250</v>
      </c>
      <c r="CE49" s="52">
        <v>1131362</v>
      </c>
      <c r="CF49" s="52">
        <v>407023</v>
      </c>
      <c r="CG49" s="52">
        <v>201077</v>
      </c>
      <c r="CH49" s="52">
        <v>330386</v>
      </c>
      <c r="CI49" s="52">
        <v>9800420</v>
      </c>
      <c r="CJ49" s="52">
        <v>11870268</v>
      </c>
      <c r="CK49" s="52">
        <v>0</v>
      </c>
      <c r="CL49" s="52">
        <v>0</v>
      </c>
      <c r="CM49" s="52">
        <v>0</v>
      </c>
      <c r="CN49" s="52">
        <v>0</v>
      </c>
      <c r="CO49" s="52">
        <v>0</v>
      </c>
      <c r="CP49" s="52">
        <v>0</v>
      </c>
      <c r="CQ49" s="52">
        <v>0</v>
      </c>
      <c r="CR49" s="52">
        <v>0</v>
      </c>
      <c r="CS49" s="52">
        <v>0</v>
      </c>
      <c r="CT49" s="52">
        <v>548010</v>
      </c>
      <c r="CU49" s="52">
        <v>48443</v>
      </c>
      <c r="CV49" s="52">
        <v>596453</v>
      </c>
      <c r="CW49" s="52">
        <v>383448</v>
      </c>
      <c r="CX49" s="52">
        <v>102168</v>
      </c>
      <c r="CY49" s="52">
        <v>80958</v>
      </c>
      <c r="CZ49" s="52">
        <v>374583</v>
      </c>
      <c r="DA49" s="52">
        <v>0</v>
      </c>
      <c r="DB49" s="52">
        <v>941157</v>
      </c>
      <c r="DC49" s="52">
        <v>1519082</v>
      </c>
      <c r="DD49" s="52">
        <v>653688</v>
      </c>
      <c r="DE49" s="52">
        <v>475785</v>
      </c>
      <c r="DF49" s="52">
        <v>2048746</v>
      </c>
      <c r="DG49" s="52">
        <v>0</v>
      </c>
      <c r="DH49" s="52">
        <v>4697301</v>
      </c>
      <c r="DI49" s="52">
        <v>676525</v>
      </c>
      <c r="DJ49" s="52">
        <v>331393</v>
      </c>
      <c r="DK49" s="52">
        <v>126417</v>
      </c>
      <c r="DL49" s="52">
        <v>1382024</v>
      </c>
      <c r="DM49" s="52">
        <v>30000</v>
      </c>
      <c r="DN49" s="52">
        <v>2546359</v>
      </c>
      <c r="DO49" s="52">
        <v>1810446</v>
      </c>
      <c r="DP49" s="52">
        <v>715381</v>
      </c>
      <c r="DQ49" s="52">
        <v>356278</v>
      </c>
      <c r="DR49" s="52">
        <v>399365</v>
      </c>
      <c r="DS49" s="52">
        <v>482276</v>
      </c>
      <c r="DT49" s="52">
        <v>3763746</v>
      </c>
      <c r="DU49" s="52">
        <v>161871</v>
      </c>
      <c r="DV49" s="52">
        <v>41946</v>
      </c>
      <c r="DW49" s="52">
        <v>10927</v>
      </c>
      <c r="DX49" s="52">
        <v>25682</v>
      </c>
      <c r="DY49" s="52">
        <v>1599170</v>
      </c>
      <c r="DZ49" s="52">
        <v>1839596</v>
      </c>
      <c r="EA49" s="52">
        <v>87643</v>
      </c>
      <c r="EB49" s="52">
        <v>226216</v>
      </c>
      <c r="EC49" s="52">
        <v>102283</v>
      </c>
      <c r="ED49" s="52">
        <v>743146</v>
      </c>
      <c r="EE49" s="52">
        <v>169092</v>
      </c>
      <c r="EF49" s="52">
        <v>1328380</v>
      </c>
      <c r="EG49" s="52">
        <v>2101652</v>
      </c>
      <c r="EH49" s="52">
        <v>172586</v>
      </c>
      <c r="EI49" s="52">
        <v>221223</v>
      </c>
      <c r="EJ49" s="52">
        <v>1397092</v>
      </c>
      <c r="EK49" s="52">
        <v>12384181</v>
      </c>
      <c r="EL49" s="52">
        <v>16276734</v>
      </c>
      <c r="EM49" s="52">
        <v>415382</v>
      </c>
      <c r="EN49" s="52">
        <v>0</v>
      </c>
      <c r="EO49" s="52">
        <v>0</v>
      </c>
      <c r="EP49" s="52">
        <v>0</v>
      </c>
      <c r="EQ49" s="52">
        <v>253804</v>
      </c>
      <c r="ER49" s="52">
        <v>669186</v>
      </c>
      <c r="ES49" s="52">
        <v>0</v>
      </c>
      <c r="ET49" s="52">
        <v>0</v>
      </c>
      <c r="EU49" s="52">
        <v>0</v>
      </c>
      <c r="EV49" s="52">
        <v>0</v>
      </c>
      <c r="EW49" s="52">
        <v>2939015</v>
      </c>
      <c r="EX49" s="52">
        <v>2939015</v>
      </c>
      <c r="EY49" s="52">
        <v>211043</v>
      </c>
      <c r="EZ49" s="52">
        <v>31071</v>
      </c>
      <c r="FA49" s="52">
        <v>11446</v>
      </c>
      <c r="FB49" s="52">
        <v>117825</v>
      </c>
      <c r="FC49" s="52">
        <v>501807</v>
      </c>
      <c r="FD49" s="52">
        <v>873192</v>
      </c>
      <c r="FE49" s="52">
        <v>1415</v>
      </c>
      <c r="FF49" s="52">
        <v>850</v>
      </c>
      <c r="FG49" s="52">
        <v>1078</v>
      </c>
      <c r="FH49" s="52">
        <v>9600</v>
      </c>
      <c r="FI49" s="52">
        <v>69169</v>
      </c>
      <c r="FJ49" s="52">
        <v>82112</v>
      </c>
      <c r="FK49" s="52">
        <v>1953584</v>
      </c>
      <c r="FL49" s="52">
        <v>345215</v>
      </c>
      <c r="FM49" s="52">
        <v>141254</v>
      </c>
      <c r="FN49" s="52">
        <v>990808</v>
      </c>
      <c r="FO49" s="52">
        <v>4013926</v>
      </c>
      <c r="FP49" s="52">
        <v>7444787</v>
      </c>
      <c r="FQ49" s="52">
        <v>19034408</v>
      </c>
      <c r="FR49" s="52">
        <v>9738944</v>
      </c>
      <c r="FS49" s="52">
        <v>3181274</v>
      </c>
      <c r="FT49" s="52">
        <v>19625599</v>
      </c>
      <c r="FU49" s="52">
        <v>32424004</v>
      </c>
      <c r="FV49" s="52">
        <v>84004229</v>
      </c>
      <c r="FW49" s="52">
        <v>0</v>
      </c>
      <c r="FX49" s="52">
        <v>0</v>
      </c>
      <c r="FY49" s="52">
        <v>0</v>
      </c>
      <c r="FZ49" s="52">
        <v>0</v>
      </c>
      <c r="GA49" s="52">
        <v>475000</v>
      </c>
      <c r="GB49" s="52">
        <v>475000</v>
      </c>
      <c r="GC49" s="52">
        <v>19034408</v>
      </c>
      <c r="GD49" s="52">
        <v>9738944</v>
      </c>
      <c r="GE49" s="52">
        <v>3181274</v>
      </c>
      <c r="GF49" s="52">
        <v>19630496</v>
      </c>
      <c r="GG49" s="52">
        <v>32894107</v>
      </c>
      <c r="GH49" s="52">
        <v>84479229</v>
      </c>
      <c r="GJ49" s="5">
        <f>SUM(AZ49:AZ49)</f>
        <v>16877139</v>
      </c>
      <c r="GK49" s="26" t="e">
        <f>#REF!-GJ49</f>
        <v>#REF!</v>
      </c>
      <c r="GL49" s="5" t="e">
        <f>SUM(#REF!)</f>
        <v>#REF!</v>
      </c>
      <c r="GM49" s="26" t="e">
        <f>#REF!-GL49</f>
        <v>#REF!</v>
      </c>
      <c r="GN49" s="5">
        <f>SUM(BA49:BA49)</f>
        <v>150000</v>
      </c>
      <c r="GO49" s="26" t="e">
        <f>#REF!-GN49</f>
        <v>#REF!</v>
      </c>
      <c r="GP49" s="5">
        <f>SUM(BB49:BB49)</f>
        <v>10741076</v>
      </c>
      <c r="GQ49" s="26" t="e">
        <f>#REF!-GP49</f>
        <v>#REF!</v>
      </c>
      <c r="GR49" s="5" t="e">
        <f>SUM(#REF!)</f>
        <v>#REF!</v>
      </c>
      <c r="GS49" s="26" t="e">
        <f>#REF!-GR49</f>
        <v>#REF!</v>
      </c>
      <c r="GT49" s="5" t="e">
        <f>SUM(#REF!)</f>
        <v>#REF!</v>
      </c>
      <c r="GU49" s="26" t="e">
        <f>#REF!-GT49</f>
        <v>#REF!</v>
      </c>
      <c r="GV49" s="5" t="e">
        <f>SUM(#REF!)</f>
        <v>#REF!</v>
      </c>
      <c r="GW49" s="26" t="e">
        <f>#REF!-GV49</f>
        <v>#REF!</v>
      </c>
      <c r="GX49" s="5" t="e">
        <f>SUM(#REF!)</f>
        <v>#REF!</v>
      </c>
      <c r="GY49" s="26" t="e">
        <f>#REF!-GX49</f>
        <v>#REF!</v>
      </c>
      <c r="GZ49" s="5" t="e">
        <f>SUM(#REF!)</f>
        <v>#REF!</v>
      </c>
      <c r="HA49" s="26" t="e">
        <f>#REF!-GZ49</f>
        <v>#REF!</v>
      </c>
      <c r="HB49" s="5" t="e">
        <f>SUM(#REF!)</f>
        <v>#REF!</v>
      </c>
      <c r="HC49" s="26" t="e">
        <f>#REF!-HB49</f>
        <v>#REF!</v>
      </c>
      <c r="HD49" s="5">
        <f t="shared" si="95"/>
        <v>520994</v>
      </c>
      <c r="HE49" s="26" t="e">
        <f>#REF!-HD49</f>
        <v>#REF!</v>
      </c>
      <c r="HF49" s="5">
        <f t="shared" si="96"/>
        <v>345000</v>
      </c>
      <c r="HG49" s="26" t="e">
        <f>#REF!-HF49</f>
        <v>#REF!</v>
      </c>
      <c r="HH49" s="5">
        <f t="shared" si="97"/>
        <v>196970</v>
      </c>
      <c r="HI49" s="26" t="e">
        <f>#REF!-HH49</f>
        <v>#REF!</v>
      </c>
      <c r="HJ49" s="5" t="e">
        <f>SUM(#REF!)</f>
        <v>#REF!</v>
      </c>
      <c r="HK49" s="26" t="e">
        <f>#REF!-HJ49</f>
        <v>#REF!</v>
      </c>
      <c r="HL49" s="5" t="e">
        <f>SUM(#REF!)</f>
        <v>#REF!</v>
      </c>
      <c r="HM49" s="26" t="e">
        <f>#REF!-HL49</f>
        <v>#REF!</v>
      </c>
      <c r="HN49" s="5">
        <f t="shared" si="98"/>
        <v>45162306</v>
      </c>
      <c r="HO49" s="26" t="e">
        <f>#REF!-HN49</f>
        <v>#REF!</v>
      </c>
      <c r="HP49" s="5">
        <f t="shared" si="51"/>
        <v>10146765</v>
      </c>
      <c r="HQ49" s="26">
        <f t="shared" si="52"/>
        <v>0</v>
      </c>
      <c r="HR49" s="5">
        <f t="shared" si="53"/>
        <v>2165796</v>
      </c>
      <c r="HS49" s="26">
        <f t="shared" si="54"/>
        <v>0</v>
      </c>
      <c r="HT49" s="5">
        <f t="shared" si="55"/>
        <v>15224132</v>
      </c>
      <c r="HU49" s="26">
        <f t="shared" si="56"/>
        <v>0</v>
      </c>
      <c r="HV49" s="5">
        <f t="shared" si="57"/>
        <v>599250</v>
      </c>
      <c r="HW49" s="26">
        <f t="shared" si="58"/>
        <v>0</v>
      </c>
      <c r="HX49" s="5">
        <f t="shared" si="59"/>
        <v>11870268</v>
      </c>
      <c r="HY49" s="26">
        <f t="shared" si="60"/>
        <v>0</v>
      </c>
      <c r="HZ49" s="5">
        <f t="shared" si="61"/>
        <v>0</v>
      </c>
      <c r="IA49" s="26">
        <f t="shared" si="62"/>
        <v>0</v>
      </c>
      <c r="IB49" s="5">
        <f t="shared" si="63"/>
        <v>596453</v>
      </c>
      <c r="IC49" s="26">
        <f t="shared" si="64"/>
        <v>0</v>
      </c>
      <c r="ID49" s="5">
        <f t="shared" si="65"/>
        <v>941157</v>
      </c>
      <c r="IE49" s="26">
        <f t="shared" si="66"/>
        <v>0</v>
      </c>
      <c r="IF49" s="5">
        <f t="shared" si="67"/>
        <v>4697301</v>
      </c>
      <c r="IG49" s="26">
        <f t="shared" si="68"/>
        <v>0</v>
      </c>
      <c r="IH49" s="5">
        <f t="shared" si="69"/>
        <v>2546359</v>
      </c>
      <c r="II49" s="26">
        <f t="shared" si="70"/>
        <v>0</v>
      </c>
      <c r="IJ49" s="5">
        <f t="shared" si="71"/>
        <v>3763746</v>
      </c>
      <c r="IK49" s="26">
        <f t="shared" si="72"/>
        <v>0</v>
      </c>
      <c r="IL49" s="5">
        <f t="shared" si="73"/>
        <v>1839596</v>
      </c>
      <c r="IM49" s="26">
        <f t="shared" si="74"/>
        <v>0</v>
      </c>
      <c r="IN49" s="5">
        <f t="shared" si="75"/>
        <v>1328380</v>
      </c>
      <c r="IO49" s="26">
        <f t="shared" si="76"/>
        <v>0</v>
      </c>
      <c r="IP49" s="5">
        <f t="shared" si="77"/>
        <v>16276734</v>
      </c>
      <c r="IQ49" s="26">
        <f t="shared" si="78"/>
        <v>0</v>
      </c>
      <c r="IR49" s="5">
        <f t="shared" si="79"/>
        <v>669186</v>
      </c>
      <c r="IS49" s="26">
        <f t="shared" si="80"/>
        <v>0</v>
      </c>
      <c r="IT49" s="5">
        <f t="shared" si="81"/>
        <v>2939015</v>
      </c>
      <c r="IU49" s="26">
        <f t="shared" si="82"/>
        <v>0</v>
      </c>
      <c r="IV49" s="5">
        <f t="shared" si="83"/>
        <v>873192</v>
      </c>
      <c r="IW49" s="26">
        <f t="shared" si="84"/>
        <v>0</v>
      </c>
      <c r="IX49" s="5">
        <f t="shared" si="85"/>
        <v>82112</v>
      </c>
      <c r="IY49" s="26">
        <f t="shared" si="86"/>
        <v>0</v>
      </c>
      <c r="IZ49" s="5">
        <f t="shared" si="87"/>
        <v>7444787</v>
      </c>
      <c r="JA49" s="26">
        <f t="shared" si="88"/>
        <v>0</v>
      </c>
      <c r="JB49" s="5">
        <f t="shared" si="89"/>
        <v>84004229</v>
      </c>
      <c r="JC49" s="26">
        <f t="shared" si="90"/>
        <v>0</v>
      </c>
      <c r="JD49" s="5">
        <f t="shared" si="91"/>
        <v>475000</v>
      </c>
      <c r="JE49" s="26">
        <f t="shared" si="92"/>
        <v>0</v>
      </c>
      <c r="JF49" s="5">
        <f t="shared" si="93"/>
        <v>84479229</v>
      </c>
      <c r="JG49" s="26">
        <f t="shared" si="94"/>
        <v>0</v>
      </c>
      <c r="JI49" s="5" t="e">
        <f t="shared" si="48"/>
        <v>#REF!</v>
      </c>
      <c r="JK49" s="4" t="e">
        <f t="shared" si="49"/>
        <v>#REF!</v>
      </c>
    </row>
    <row r="50" spans="1:278">
      <c r="A50" s="147" t="s">
        <v>425</v>
      </c>
      <c r="B50" s="25" t="s">
        <v>319</v>
      </c>
      <c r="C50" s="101">
        <v>220978</v>
      </c>
      <c r="D50" s="97">
        <v>2011</v>
      </c>
      <c r="E50" s="98">
        <v>1</v>
      </c>
      <c r="F50" s="98">
        <v>11</v>
      </c>
      <c r="G50" s="99">
        <v>9531</v>
      </c>
      <c r="H50" s="99">
        <v>10151</v>
      </c>
      <c r="I50" s="100">
        <v>337932665</v>
      </c>
      <c r="J50" s="100"/>
      <c r="K50" s="100">
        <v>1730522</v>
      </c>
      <c r="L50" s="100"/>
      <c r="M50" s="100">
        <v>14928195</v>
      </c>
      <c r="N50" s="100"/>
      <c r="O50" s="100">
        <v>25615024</v>
      </c>
      <c r="P50" s="100"/>
      <c r="Q50" s="100">
        <v>220823379</v>
      </c>
      <c r="R50" s="100"/>
      <c r="S50" s="100">
        <v>346111108</v>
      </c>
      <c r="T50" s="100"/>
      <c r="U50" s="100">
        <v>15118</v>
      </c>
      <c r="V50" s="100"/>
      <c r="W50" s="100">
        <v>28114</v>
      </c>
      <c r="X50" s="100"/>
      <c r="Y50" s="100">
        <v>20232</v>
      </c>
      <c r="Z50" s="100"/>
      <c r="AA50" s="100">
        <v>32880</v>
      </c>
      <c r="AB50" s="100"/>
      <c r="AC50" s="121">
        <v>8</v>
      </c>
      <c r="AD50" s="121">
        <v>9</v>
      </c>
      <c r="AE50" s="121">
        <v>0</v>
      </c>
      <c r="AF50" s="26">
        <v>4329063</v>
      </c>
      <c r="AG50" s="26">
        <v>2257737</v>
      </c>
      <c r="AH50" s="26">
        <v>288983</v>
      </c>
      <c r="AI50" s="26">
        <v>85985</v>
      </c>
      <c r="AJ50" s="26">
        <v>191528</v>
      </c>
      <c r="AK50" s="36">
        <v>6</v>
      </c>
      <c r="AL50" s="26">
        <v>175567</v>
      </c>
      <c r="AM50" s="36">
        <v>6</v>
      </c>
      <c r="AN50" s="26">
        <v>91689</v>
      </c>
      <c r="AO50" s="36">
        <v>7</v>
      </c>
      <c r="AP50" s="26">
        <v>85139</v>
      </c>
      <c r="AQ50" s="36">
        <v>7</v>
      </c>
      <c r="AR50" s="26">
        <v>93514</v>
      </c>
      <c r="AS50" s="36">
        <v>16</v>
      </c>
      <c r="AT50" s="26">
        <v>65053</v>
      </c>
      <c r="AU50" s="36">
        <v>23</v>
      </c>
      <c r="AV50" s="26">
        <v>49339</v>
      </c>
      <c r="AW50" s="36">
        <v>10</v>
      </c>
      <c r="AX50" s="26">
        <v>30682</v>
      </c>
      <c r="AY50" s="36">
        <v>16</v>
      </c>
      <c r="AZ50" s="54">
        <v>850471</v>
      </c>
      <c r="BA50" s="75">
        <v>675000</v>
      </c>
      <c r="BB50" s="75">
        <v>621699</v>
      </c>
      <c r="BC50" s="54">
        <v>85802</v>
      </c>
      <c r="BD50" s="54">
        <v>0</v>
      </c>
      <c r="BE50" s="54">
        <v>0</v>
      </c>
      <c r="BF50" s="75">
        <v>8449938</v>
      </c>
      <c r="BG50" s="75">
        <v>2930607</v>
      </c>
      <c r="BH50" s="75">
        <v>437169</v>
      </c>
      <c r="BI50" s="75">
        <v>377869</v>
      </c>
      <c r="BJ50" s="75">
        <v>2841155</v>
      </c>
      <c r="BK50" s="75">
        <v>645621</v>
      </c>
      <c r="BL50" s="75">
        <v>7232421</v>
      </c>
      <c r="BM50" s="75">
        <v>450000</v>
      </c>
      <c r="BN50" s="75">
        <v>50500</v>
      </c>
      <c r="BO50" s="75">
        <v>4000</v>
      </c>
      <c r="BP50" s="75">
        <v>13500</v>
      </c>
      <c r="BQ50" s="75">
        <v>0</v>
      </c>
      <c r="BR50" s="75">
        <v>518000</v>
      </c>
      <c r="BS50" s="75">
        <v>1567978</v>
      </c>
      <c r="BT50" s="75">
        <v>531877</v>
      </c>
      <c r="BU50" s="75">
        <v>511494</v>
      </c>
      <c r="BV50" s="75">
        <v>1025197</v>
      </c>
      <c r="BW50" s="75">
        <v>0</v>
      </c>
      <c r="BX50" s="75">
        <v>3636546</v>
      </c>
      <c r="BY50" s="75">
        <v>0</v>
      </c>
      <c r="BZ50" s="54">
        <v>0</v>
      </c>
      <c r="CA50" s="75">
        <v>0</v>
      </c>
      <c r="CB50" s="75">
        <v>0</v>
      </c>
      <c r="CC50" s="75">
        <v>0</v>
      </c>
      <c r="CD50" s="75">
        <v>0</v>
      </c>
      <c r="CE50" s="75">
        <v>329552</v>
      </c>
      <c r="CF50" s="54">
        <v>42588</v>
      </c>
      <c r="CG50" s="62">
        <v>53545</v>
      </c>
      <c r="CH50" s="62">
        <v>5091</v>
      </c>
      <c r="CI50" s="62">
        <v>2515332</v>
      </c>
      <c r="CJ50" s="62">
        <v>2946108</v>
      </c>
      <c r="CK50" s="62">
        <v>0</v>
      </c>
      <c r="CL50" s="54">
        <v>0</v>
      </c>
      <c r="CM50" s="62">
        <v>0</v>
      </c>
      <c r="CN50" s="62">
        <v>0</v>
      </c>
      <c r="CO50" s="62">
        <v>0</v>
      </c>
      <c r="CP50" s="62">
        <v>0</v>
      </c>
      <c r="CQ50" s="62">
        <v>0</v>
      </c>
      <c r="CR50" s="54">
        <v>0</v>
      </c>
      <c r="CS50" s="62">
        <v>0</v>
      </c>
      <c r="CT50" s="62">
        <v>0</v>
      </c>
      <c r="CU50" s="62">
        <v>0</v>
      </c>
      <c r="CV50" s="62">
        <v>0</v>
      </c>
      <c r="CW50" s="62">
        <v>203596</v>
      </c>
      <c r="CX50" s="54">
        <v>59346</v>
      </c>
      <c r="CY50" s="75">
        <v>35726</v>
      </c>
      <c r="CZ50" s="75">
        <v>76300</v>
      </c>
      <c r="DA50" s="75">
        <v>0</v>
      </c>
      <c r="DB50" s="75">
        <v>374968</v>
      </c>
      <c r="DC50" s="75">
        <v>691412</v>
      </c>
      <c r="DD50" s="54">
        <v>195466</v>
      </c>
      <c r="DE50" s="75">
        <v>191515</v>
      </c>
      <c r="DF50" s="75">
        <v>742379</v>
      </c>
      <c r="DG50" s="75">
        <v>0</v>
      </c>
      <c r="DH50" s="75">
        <v>1820772</v>
      </c>
      <c r="DI50" s="75">
        <v>393889</v>
      </c>
      <c r="DJ50" s="54">
        <v>29394</v>
      </c>
      <c r="DK50" s="75">
        <v>21881</v>
      </c>
      <c r="DL50" s="75">
        <v>209338</v>
      </c>
      <c r="DM50" s="75">
        <v>0</v>
      </c>
      <c r="DN50" s="75">
        <v>654502</v>
      </c>
      <c r="DO50" s="75">
        <v>289378</v>
      </c>
      <c r="DP50" s="54">
        <v>87560</v>
      </c>
      <c r="DQ50" s="62">
        <v>80935</v>
      </c>
      <c r="DR50" s="62">
        <v>130138</v>
      </c>
      <c r="DS50" s="62">
        <v>0</v>
      </c>
      <c r="DT50" s="62">
        <v>588011</v>
      </c>
      <c r="DU50" s="62">
        <v>30706</v>
      </c>
      <c r="DV50" s="54">
        <v>5161</v>
      </c>
      <c r="DW50" s="75">
        <v>13943</v>
      </c>
      <c r="DX50" s="75">
        <v>11430</v>
      </c>
      <c r="DY50" s="75">
        <v>481021</v>
      </c>
      <c r="DZ50" s="75">
        <v>542261</v>
      </c>
      <c r="EA50" s="75">
        <v>0</v>
      </c>
      <c r="EB50" s="54">
        <v>0</v>
      </c>
      <c r="EC50" s="54">
        <v>0</v>
      </c>
      <c r="ED50" s="54">
        <v>0</v>
      </c>
      <c r="EE50" s="54">
        <v>0</v>
      </c>
      <c r="EF50" s="54">
        <v>0</v>
      </c>
      <c r="EG50" s="54">
        <v>33983</v>
      </c>
      <c r="EH50" s="54">
        <v>26198</v>
      </c>
      <c r="EI50" s="75">
        <v>26571</v>
      </c>
      <c r="EJ50" s="75">
        <v>249372</v>
      </c>
      <c r="EK50" s="75">
        <v>84735</v>
      </c>
      <c r="EL50" s="75">
        <v>420859</v>
      </c>
      <c r="EM50" s="75">
        <v>0</v>
      </c>
      <c r="EN50" s="54">
        <v>0</v>
      </c>
      <c r="EO50" s="62">
        <v>10464</v>
      </c>
      <c r="EP50" s="62">
        <v>721</v>
      </c>
      <c r="EQ50" s="62">
        <v>0</v>
      </c>
      <c r="ER50" s="62">
        <v>11185</v>
      </c>
      <c r="ES50" s="62">
        <v>902951</v>
      </c>
      <c r="ET50" s="54">
        <v>221888</v>
      </c>
      <c r="EU50" s="54">
        <v>222621</v>
      </c>
      <c r="EV50" s="54">
        <v>911595</v>
      </c>
      <c r="EW50" s="54">
        <v>996345</v>
      </c>
      <c r="EX50" s="54">
        <v>3255400</v>
      </c>
      <c r="EY50" s="54">
        <v>0</v>
      </c>
      <c r="EZ50" s="54">
        <v>45</v>
      </c>
      <c r="FA50" s="54">
        <v>74</v>
      </c>
      <c r="FB50" s="54">
        <v>545</v>
      </c>
      <c r="FC50" s="54">
        <v>417645</v>
      </c>
      <c r="FD50" s="54">
        <v>418309</v>
      </c>
      <c r="FE50" s="54">
        <v>975</v>
      </c>
      <c r="FF50" s="54">
        <v>775</v>
      </c>
      <c r="FG50" s="54">
        <v>2090</v>
      </c>
      <c r="FH50" s="54">
        <v>3722</v>
      </c>
      <c r="FI50" s="54">
        <v>19997</v>
      </c>
      <c r="FJ50" s="54">
        <v>27559</v>
      </c>
      <c r="FK50" s="54">
        <v>322718</v>
      </c>
      <c r="FL50" s="54">
        <v>80663</v>
      </c>
      <c r="FM50" s="54">
        <v>69302</v>
      </c>
      <c r="FN50" s="54">
        <v>274393</v>
      </c>
      <c r="FO50" s="54">
        <v>1134257</v>
      </c>
      <c r="FP50" s="54">
        <v>1881333</v>
      </c>
      <c r="FQ50" s="54">
        <v>8147745</v>
      </c>
      <c r="FR50" s="54">
        <v>1768630</v>
      </c>
      <c r="FS50" s="54">
        <v>1622030</v>
      </c>
      <c r="FT50" s="54">
        <v>6494876</v>
      </c>
      <c r="FU50" s="54">
        <v>6294953</v>
      </c>
      <c r="FV50" s="54">
        <v>24328234</v>
      </c>
      <c r="FW50" s="54">
        <v>0</v>
      </c>
      <c r="FX50" s="54">
        <v>0</v>
      </c>
      <c r="FY50" s="54">
        <v>0</v>
      </c>
      <c r="FZ50" s="54">
        <v>0</v>
      </c>
      <c r="GA50" s="54">
        <v>0</v>
      </c>
      <c r="GB50" s="54">
        <v>0</v>
      </c>
      <c r="GC50" s="54">
        <v>8147745</v>
      </c>
      <c r="GD50" s="54">
        <v>1768630</v>
      </c>
      <c r="GE50" s="54">
        <v>1622030</v>
      </c>
      <c r="GF50" s="54">
        <v>6494876</v>
      </c>
      <c r="GG50" s="54">
        <v>6294953</v>
      </c>
      <c r="GH50" s="54">
        <v>24328234</v>
      </c>
      <c r="GJ50" s="5">
        <f>SUM(AZ50:AZ50)</f>
        <v>850471</v>
      </c>
      <c r="GK50" s="26" t="e">
        <f>#REF!-GJ50</f>
        <v>#REF!</v>
      </c>
      <c r="GL50" s="5" t="e">
        <f>SUM(#REF!)</f>
        <v>#REF!</v>
      </c>
      <c r="GM50" s="26" t="e">
        <f>#REF!-GL50</f>
        <v>#REF!</v>
      </c>
      <c r="GN50" s="5">
        <f>SUM(BA50:BA50)</f>
        <v>675000</v>
      </c>
      <c r="GO50" s="26" t="e">
        <f>#REF!-GN50</f>
        <v>#REF!</v>
      </c>
      <c r="GP50" s="5">
        <f>SUM(BB50:BB50)</f>
        <v>621699</v>
      </c>
      <c r="GQ50" s="26" t="e">
        <f>#REF!-GP50</f>
        <v>#REF!</v>
      </c>
      <c r="GR50" s="5" t="e">
        <f>SUM(#REF!)</f>
        <v>#REF!</v>
      </c>
      <c r="GS50" s="26" t="e">
        <f>#REF!-GR50</f>
        <v>#REF!</v>
      </c>
      <c r="GT50" s="5" t="e">
        <f>SUM(#REF!)</f>
        <v>#REF!</v>
      </c>
      <c r="GU50" s="26" t="e">
        <f>#REF!-GT50</f>
        <v>#REF!</v>
      </c>
      <c r="GV50" s="5" t="e">
        <f>SUM(#REF!)</f>
        <v>#REF!</v>
      </c>
      <c r="GW50" s="26" t="e">
        <f>#REF!-GV50</f>
        <v>#REF!</v>
      </c>
      <c r="GX50" s="5" t="e">
        <f>SUM(#REF!)</f>
        <v>#REF!</v>
      </c>
      <c r="GY50" s="26" t="e">
        <f>#REF!-GX50</f>
        <v>#REF!</v>
      </c>
      <c r="GZ50" s="5" t="e">
        <f>SUM(#REF!)</f>
        <v>#REF!</v>
      </c>
      <c r="HA50" s="26" t="e">
        <f>#REF!-GZ50</f>
        <v>#REF!</v>
      </c>
      <c r="HB50" s="5" t="e">
        <f>SUM(#REF!)</f>
        <v>#REF!</v>
      </c>
      <c r="HC50" s="26" t="e">
        <f>#REF!-HB50</f>
        <v>#REF!</v>
      </c>
      <c r="HD50" s="5">
        <f t="shared" si="95"/>
        <v>85802</v>
      </c>
      <c r="HE50" s="26" t="e">
        <f>#REF!-HD50</f>
        <v>#REF!</v>
      </c>
      <c r="HF50" s="5">
        <f t="shared" si="96"/>
        <v>0</v>
      </c>
      <c r="HG50" s="26" t="e">
        <f>#REF!-HF50</f>
        <v>#REF!</v>
      </c>
      <c r="HH50" s="5">
        <f t="shared" si="97"/>
        <v>0</v>
      </c>
      <c r="HI50" s="26" t="e">
        <f>#REF!-HH50</f>
        <v>#REF!</v>
      </c>
      <c r="HJ50" s="5" t="e">
        <f>SUM(#REF!)</f>
        <v>#REF!</v>
      </c>
      <c r="HK50" s="26" t="e">
        <f>#REF!-HJ50</f>
        <v>#REF!</v>
      </c>
      <c r="HL50" s="5" t="e">
        <f>SUM(#REF!)</f>
        <v>#REF!</v>
      </c>
      <c r="HM50" s="26" t="e">
        <f>#REF!-HL50</f>
        <v>#REF!</v>
      </c>
      <c r="HN50" s="5">
        <f t="shared" si="98"/>
        <v>8449938</v>
      </c>
      <c r="HO50" s="26" t="e">
        <f>#REF!-HN50</f>
        <v>#REF!</v>
      </c>
      <c r="HP50" s="5">
        <f t="shared" si="51"/>
        <v>7232421</v>
      </c>
      <c r="HQ50" s="26">
        <f t="shared" si="52"/>
        <v>0</v>
      </c>
      <c r="HR50" s="5">
        <f t="shared" si="53"/>
        <v>518000</v>
      </c>
      <c r="HS50" s="26">
        <f t="shared" si="54"/>
        <v>0</v>
      </c>
      <c r="HT50" s="5">
        <f t="shared" si="55"/>
        <v>3636546</v>
      </c>
      <c r="HU50" s="26">
        <f t="shared" si="56"/>
        <v>0</v>
      </c>
      <c r="HV50" s="5">
        <f t="shared" si="57"/>
        <v>0</v>
      </c>
      <c r="HW50" s="26">
        <f t="shared" si="58"/>
        <v>0</v>
      </c>
      <c r="HX50" s="5">
        <f t="shared" si="59"/>
        <v>2946108</v>
      </c>
      <c r="HY50" s="26">
        <f t="shared" si="60"/>
        <v>0</v>
      </c>
      <c r="HZ50" s="5">
        <f t="shared" si="61"/>
        <v>0</v>
      </c>
      <c r="IA50" s="26">
        <f t="shared" si="62"/>
        <v>0</v>
      </c>
      <c r="IB50" s="5">
        <f t="shared" si="63"/>
        <v>0</v>
      </c>
      <c r="IC50" s="26">
        <f t="shared" si="64"/>
        <v>0</v>
      </c>
      <c r="ID50" s="5">
        <f t="shared" si="65"/>
        <v>374968</v>
      </c>
      <c r="IE50" s="26">
        <f t="shared" si="66"/>
        <v>0</v>
      </c>
      <c r="IF50" s="5">
        <f t="shared" si="67"/>
        <v>1820772</v>
      </c>
      <c r="IG50" s="26">
        <f t="shared" si="68"/>
        <v>0</v>
      </c>
      <c r="IH50" s="5">
        <f t="shared" si="69"/>
        <v>654502</v>
      </c>
      <c r="II50" s="26">
        <f t="shared" si="70"/>
        <v>0</v>
      </c>
      <c r="IJ50" s="5">
        <f t="shared" si="71"/>
        <v>588011</v>
      </c>
      <c r="IK50" s="26">
        <f t="shared" si="72"/>
        <v>0</v>
      </c>
      <c r="IL50" s="5">
        <f t="shared" si="73"/>
        <v>542261</v>
      </c>
      <c r="IM50" s="26">
        <f t="shared" si="74"/>
        <v>0</v>
      </c>
      <c r="IN50" s="5">
        <f t="shared" si="75"/>
        <v>0</v>
      </c>
      <c r="IO50" s="26">
        <f t="shared" si="76"/>
        <v>0</v>
      </c>
      <c r="IP50" s="5">
        <f t="shared" si="77"/>
        <v>420859</v>
      </c>
      <c r="IQ50" s="26">
        <f t="shared" si="78"/>
        <v>0</v>
      </c>
      <c r="IR50" s="5">
        <f t="shared" si="79"/>
        <v>11185</v>
      </c>
      <c r="IS50" s="26">
        <f t="shared" si="80"/>
        <v>0</v>
      </c>
      <c r="IT50" s="5">
        <f t="shared" si="81"/>
        <v>3255400</v>
      </c>
      <c r="IU50" s="26">
        <f t="shared" si="82"/>
        <v>0</v>
      </c>
      <c r="IV50" s="5">
        <f t="shared" si="83"/>
        <v>418309</v>
      </c>
      <c r="IW50" s="26">
        <f t="shared" si="84"/>
        <v>0</v>
      </c>
      <c r="IX50" s="5">
        <f t="shared" si="85"/>
        <v>27559</v>
      </c>
      <c r="IY50" s="26">
        <f t="shared" si="86"/>
        <v>0</v>
      </c>
      <c r="IZ50" s="5">
        <f t="shared" si="87"/>
        <v>1881333</v>
      </c>
      <c r="JA50" s="26">
        <f t="shared" si="88"/>
        <v>0</v>
      </c>
      <c r="JB50" s="5">
        <f t="shared" si="89"/>
        <v>24328234</v>
      </c>
      <c r="JC50" s="26">
        <f t="shared" si="90"/>
        <v>0</v>
      </c>
      <c r="JD50" s="5">
        <f t="shared" si="91"/>
        <v>0</v>
      </c>
      <c r="JE50" s="26">
        <f t="shared" si="92"/>
        <v>0</v>
      </c>
      <c r="JF50" s="5">
        <f t="shared" si="93"/>
        <v>24328234</v>
      </c>
      <c r="JG50" s="26">
        <f t="shared" si="94"/>
        <v>0</v>
      </c>
      <c r="JI50" s="5" t="e">
        <f t="shared" si="48"/>
        <v>#REF!</v>
      </c>
      <c r="JK50" s="4" t="e">
        <f t="shared" si="49"/>
        <v>#REF!</v>
      </c>
    </row>
    <row r="51" spans="1:278">
      <c r="A51" s="147" t="s">
        <v>232</v>
      </c>
      <c r="B51" s="25" t="s">
        <v>318</v>
      </c>
      <c r="C51" s="97">
        <v>174066</v>
      </c>
      <c r="D51" s="97">
        <v>2011</v>
      </c>
      <c r="E51" s="98">
        <v>1</v>
      </c>
      <c r="F51" s="98">
        <v>3</v>
      </c>
      <c r="G51" s="99">
        <v>14671</v>
      </c>
      <c r="H51" s="99">
        <v>15823</v>
      </c>
      <c r="I51" s="100">
        <v>2656130797</v>
      </c>
      <c r="J51" s="100"/>
      <c r="K51" s="100">
        <v>19585000</v>
      </c>
      <c r="L51" s="100"/>
      <c r="M51" s="100">
        <v>365087297</v>
      </c>
      <c r="N51" s="100"/>
      <c r="O51" s="100">
        <v>236606000</v>
      </c>
      <c r="P51" s="100"/>
      <c r="Q51" s="100">
        <v>1139398639</v>
      </c>
      <c r="R51" s="100"/>
      <c r="S51" s="100">
        <v>2053026531</v>
      </c>
      <c r="T51" s="100"/>
      <c r="U51" s="100">
        <v>21032</v>
      </c>
      <c r="V51" s="100"/>
      <c r="W51" s="100">
        <v>25928</v>
      </c>
      <c r="X51" s="100"/>
      <c r="Y51" s="100">
        <v>23058</v>
      </c>
      <c r="Z51" s="100"/>
      <c r="AA51" s="100">
        <v>27058</v>
      </c>
      <c r="AB51" s="100"/>
      <c r="AC51" s="122">
        <v>10</v>
      </c>
      <c r="AD51" s="122">
        <v>11</v>
      </c>
      <c r="AE51" s="122">
        <v>0</v>
      </c>
      <c r="AF51" s="26">
        <v>3689706</v>
      </c>
      <c r="AG51" s="26">
        <v>3381947</v>
      </c>
      <c r="AH51" s="26">
        <v>741471</v>
      </c>
      <c r="AI51" s="26">
        <v>389492</v>
      </c>
      <c r="AJ51" s="26">
        <v>579420</v>
      </c>
      <c r="AK51" s="36">
        <v>9.5</v>
      </c>
      <c r="AL51" s="26">
        <v>567549</v>
      </c>
      <c r="AM51" s="36">
        <v>10</v>
      </c>
      <c r="AN51" s="26">
        <v>166597</v>
      </c>
      <c r="AO51" s="36">
        <v>12.5</v>
      </c>
      <c r="AP51" s="26">
        <v>160189</v>
      </c>
      <c r="AQ51" s="36">
        <v>13</v>
      </c>
      <c r="AR51" s="26">
        <v>172221</v>
      </c>
      <c r="AS51" s="36">
        <v>25</v>
      </c>
      <c r="AT51" s="26">
        <v>165597</v>
      </c>
      <c r="AU51" s="36">
        <v>26</v>
      </c>
      <c r="AV51" s="26">
        <v>70720</v>
      </c>
      <c r="AW51" s="36">
        <v>18.5</v>
      </c>
      <c r="AX51" s="26">
        <v>68859</v>
      </c>
      <c r="AY51" s="36">
        <v>19</v>
      </c>
      <c r="AZ51" s="58">
        <v>10787666</v>
      </c>
      <c r="BA51" s="58">
        <v>100000</v>
      </c>
      <c r="BB51" s="58">
        <v>3761568</v>
      </c>
      <c r="BC51" s="54">
        <v>0</v>
      </c>
      <c r="BD51" s="54">
        <v>0</v>
      </c>
      <c r="BE51" s="54">
        <v>0</v>
      </c>
      <c r="BF51" s="88">
        <v>30524944</v>
      </c>
      <c r="BG51" s="88">
        <v>1665601</v>
      </c>
      <c r="BH51" s="58">
        <v>296970</v>
      </c>
      <c r="BI51" s="58">
        <v>308095</v>
      </c>
      <c r="BJ51" s="58">
        <v>4800988</v>
      </c>
      <c r="BK51" s="58">
        <v>1662181</v>
      </c>
      <c r="BL51" s="58">
        <v>8733835</v>
      </c>
      <c r="BM51" s="74">
        <v>1275000</v>
      </c>
      <c r="BN51" s="58">
        <v>565000</v>
      </c>
      <c r="BO51" s="58">
        <v>82000</v>
      </c>
      <c r="BP51" s="58">
        <v>84496</v>
      </c>
      <c r="BQ51" s="58">
        <v>0</v>
      </c>
      <c r="BR51" s="58">
        <v>2006496</v>
      </c>
      <c r="BS51" s="54">
        <v>4547499</v>
      </c>
      <c r="BT51" s="58">
        <v>2831606</v>
      </c>
      <c r="BU51" s="58">
        <v>976271</v>
      </c>
      <c r="BV51" s="58">
        <v>5016455</v>
      </c>
      <c r="BW51" s="58">
        <v>0</v>
      </c>
      <c r="BX51" s="58">
        <v>13371831</v>
      </c>
      <c r="BY51" s="54">
        <v>0</v>
      </c>
      <c r="BZ51" s="54">
        <v>0</v>
      </c>
      <c r="CA51" s="54">
        <v>0</v>
      </c>
      <c r="CB51" s="54">
        <v>0</v>
      </c>
      <c r="CC51" s="54">
        <v>0</v>
      </c>
      <c r="CD51" s="54">
        <v>0</v>
      </c>
      <c r="CE51" s="54">
        <v>1054192</v>
      </c>
      <c r="CF51" s="54">
        <v>344077</v>
      </c>
      <c r="CG51" s="54">
        <v>174178</v>
      </c>
      <c r="CH51" s="54">
        <v>814696</v>
      </c>
      <c r="CI51" s="54">
        <v>11590613</v>
      </c>
      <c r="CJ51" s="54">
        <v>13977756</v>
      </c>
      <c r="CK51" s="54">
        <v>0</v>
      </c>
      <c r="CL51" s="54">
        <v>0</v>
      </c>
      <c r="CM51" s="54">
        <v>0</v>
      </c>
      <c r="CN51" s="54">
        <v>0</v>
      </c>
      <c r="CO51" s="54">
        <v>0</v>
      </c>
      <c r="CP51" s="54">
        <v>0</v>
      </c>
      <c r="CQ51" s="54">
        <v>0</v>
      </c>
      <c r="CR51" s="54">
        <v>0</v>
      </c>
      <c r="CS51" s="54">
        <v>0</v>
      </c>
      <c r="CT51" s="54">
        <v>0</v>
      </c>
      <c r="CU51" s="54">
        <v>0</v>
      </c>
      <c r="CV51" s="54">
        <v>0</v>
      </c>
      <c r="CW51" s="54">
        <v>348608</v>
      </c>
      <c r="CX51" s="54">
        <v>187767</v>
      </c>
      <c r="CY51" s="54">
        <v>141976</v>
      </c>
      <c r="CZ51" s="54">
        <v>452612</v>
      </c>
      <c r="DA51" s="54">
        <v>0</v>
      </c>
      <c r="DB51" s="54">
        <v>1130963</v>
      </c>
      <c r="DC51" s="54">
        <v>713423</v>
      </c>
      <c r="DD51" s="54">
        <v>648621</v>
      </c>
      <c r="DE51" s="54">
        <v>556184</v>
      </c>
      <c r="DF51" s="54">
        <v>2684369</v>
      </c>
      <c r="DG51" s="54">
        <v>523281</v>
      </c>
      <c r="DH51" s="54">
        <v>5125878</v>
      </c>
      <c r="DI51" s="54">
        <v>553320</v>
      </c>
      <c r="DJ51" s="54">
        <v>109396</v>
      </c>
      <c r="DK51" s="54">
        <v>54924</v>
      </c>
      <c r="DL51" s="54">
        <v>1068311</v>
      </c>
      <c r="DM51" s="54">
        <v>0</v>
      </c>
      <c r="DN51" s="54">
        <v>1785951</v>
      </c>
      <c r="DO51" s="54">
        <v>1698480</v>
      </c>
      <c r="DP51" s="54">
        <v>276011</v>
      </c>
      <c r="DQ51" s="54">
        <v>250745</v>
      </c>
      <c r="DR51" s="54">
        <v>744113</v>
      </c>
      <c r="DS51" s="54">
        <v>0</v>
      </c>
      <c r="DT51" s="54">
        <v>2969349</v>
      </c>
      <c r="DU51" s="54">
        <v>0</v>
      </c>
      <c r="DV51" s="54">
        <v>0</v>
      </c>
      <c r="DW51" s="54">
        <v>0</v>
      </c>
      <c r="DX51" s="54">
        <v>0</v>
      </c>
      <c r="DY51" s="54">
        <v>1377174</v>
      </c>
      <c r="DZ51" s="54">
        <v>1377174</v>
      </c>
      <c r="EA51" s="54">
        <v>0</v>
      </c>
      <c r="EB51" s="54">
        <v>0</v>
      </c>
      <c r="EC51" s="54">
        <v>0</v>
      </c>
      <c r="ED51" s="54">
        <v>0</v>
      </c>
      <c r="EE51" s="54">
        <v>0</v>
      </c>
      <c r="EF51" s="54">
        <v>0</v>
      </c>
      <c r="EG51" s="54">
        <v>4007614</v>
      </c>
      <c r="EH51" s="54">
        <v>11112</v>
      </c>
      <c r="EI51" s="54">
        <v>20593</v>
      </c>
      <c r="EJ51" s="54">
        <v>43285</v>
      </c>
      <c r="EK51" s="54">
        <v>9890816</v>
      </c>
      <c r="EL51" s="54">
        <v>13973420</v>
      </c>
      <c r="EM51" s="54">
        <v>0</v>
      </c>
      <c r="EN51" s="54">
        <v>0</v>
      </c>
      <c r="EO51" s="54">
        <v>0</v>
      </c>
      <c r="EP51" s="54">
        <v>0</v>
      </c>
      <c r="EQ51" s="54">
        <v>306118</v>
      </c>
      <c r="ER51" s="54">
        <v>306118</v>
      </c>
      <c r="ES51" s="54">
        <v>0</v>
      </c>
      <c r="ET51" s="54">
        <v>0</v>
      </c>
      <c r="EU51" s="54">
        <v>0</v>
      </c>
      <c r="EV51" s="54">
        <v>0</v>
      </c>
      <c r="EW51" s="54">
        <v>5455716</v>
      </c>
      <c r="EX51" s="54">
        <v>5455716</v>
      </c>
      <c r="EY51" s="54">
        <v>0</v>
      </c>
      <c r="EZ51" s="54">
        <v>0</v>
      </c>
      <c r="FA51" s="54">
        <v>0</v>
      </c>
      <c r="FB51" s="54">
        <v>0</v>
      </c>
      <c r="FC51" s="54">
        <v>649406</v>
      </c>
      <c r="FD51" s="54">
        <v>649406</v>
      </c>
      <c r="FE51" s="54">
        <v>0</v>
      </c>
      <c r="FF51" s="54">
        <v>0</v>
      </c>
      <c r="FG51" s="54">
        <v>0</v>
      </c>
      <c r="FH51" s="54">
        <v>0</v>
      </c>
      <c r="FI51" s="54">
        <v>148437</v>
      </c>
      <c r="FJ51" s="54">
        <v>148437</v>
      </c>
      <c r="FK51" s="54">
        <v>1121442</v>
      </c>
      <c r="FL51" s="54">
        <v>289088</v>
      </c>
      <c r="FM51" s="54">
        <v>126506</v>
      </c>
      <c r="FN51" s="54">
        <v>702190</v>
      </c>
      <c r="FO51" s="54">
        <v>5673122</v>
      </c>
      <c r="FP51" s="54">
        <v>7912348</v>
      </c>
      <c r="FQ51" s="54">
        <v>16985182</v>
      </c>
      <c r="FR51" s="54">
        <v>5549649</v>
      </c>
      <c r="FS51" s="54">
        <v>2692015</v>
      </c>
      <c r="FT51" s="54">
        <v>78924683</v>
      </c>
      <c r="FU51" s="54">
        <v>37276868</v>
      </c>
      <c r="FV51" s="54">
        <v>141428397</v>
      </c>
      <c r="FW51" s="54">
        <v>0</v>
      </c>
      <c r="FX51" s="54">
        <v>0</v>
      </c>
      <c r="FY51" s="54">
        <v>0</v>
      </c>
      <c r="FZ51" s="54">
        <v>0</v>
      </c>
      <c r="GA51" s="54">
        <v>0</v>
      </c>
      <c r="GB51" s="54">
        <v>0</v>
      </c>
      <c r="GC51" s="61">
        <v>16985182</v>
      </c>
      <c r="GD51" s="61">
        <v>5549649</v>
      </c>
      <c r="GE51" s="61">
        <v>2692015</v>
      </c>
      <c r="GF51" s="61">
        <v>16420969</v>
      </c>
      <c r="GG51" s="61">
        <v>37276868</v>
      </c>
      <c r="GH51" s="61">
        <v>78924683</v>
      </c>
      <c r="GJ51" s="5">
        <f>SUM(AZ51:AZ51)</f>
        <v>10787666</v>
      </c>
      <c r="GK51" s="26" t="e">
        <f>#REF!-GJ51</f>
        <v>#REF!</v>
      </c>
      <c r="GL51" s="5" t="e">
        <f>SUM(#REF!)</f>
        <v>#REF!</v>
      </c>
      <c r="GM51" s="26" t="e">
        <f>#REF!-GL51</f>
        <v>#REF!</v>
      </c>
      <c r="GN51" s="5">
        <f>SUM(BA51:BA51)</f>
        <v>100000</v>
      </c>
      <c r="GO51" s="26" t="e">
        <f>#REF!-GN51</f>
        <v>#REF!</v>
      </c>
      <c r="GP51" s="5">
        <f>SUM(BB51:BB51)</f>
        <v>3761568</v>
      </c>
      <c r="GQ51" s="26" t="e">
        <f>#REF!-GP51</f>
        <v>#REF!</v>
      </c>
      <c r="GR51" s="5" t="e">
        <f>SUM(#REF!)</f>
        <v>#REF!</v>
      </c>
      <c r="GS51" s="26" t="e">
        <f>#REF!-GR51</f>
        <v>#REF!</v>
      </c>
      <c r="GT51" s="5" t="e">
        <f>SUM(#REF!)</f>
        <v>#REF!</v>
      </c>
      <c r="GU51" s="26" t="e">
        <f>#REF!-GT51</f>
        <v>#REF!</v>
      </c>
      <c r="GV51" s="5" t="e">
        <f>SUM(#REF!)</f>
        <v>#REF!</v>
      </c>
      <c r="GW51" s="26" t="e">
        <f>#REF!-GV51</f>
        <v>#REF!</v>
      </c>
      <c r="GX51" s="5" t="e">
        <f>SUM(#REF!)</f>
        <v>#REF!</v>
      </c>
      <c r="GY51" s="26" t="e">
        <f>#REF!-GX51</f>
        <v>#REF!</v>
      </c>
      <c r="GZ51" s="5" t="e">
        <f>SUM(#REF!)</f>
        <v>#REF!</v>
      </c>
      <c r="HA51" s="26" t="e">
        <f>#REF!-GZ51</f>
        <v>#REF!</v>
      </c>
      <c r="HB51" s="5" t="e">
        <f>SUM(#REF!)</f>
        <v>#REF!</v>
      </c>
      <c r="HC51" s="26" t="e">
        <f>#REF!-HB51</f>
        <v>#REF!</v>
      </c>
      <c r="HD51" s="5">
        <f t="shared" si="95"/>
        <v>0</v>
      </c>
      <c r="HE51" s="26" t="e">
        <f>#REF!-HD51</f>
        <v>#REF!</v>
      </c>
      <c r="HF51" s="5">
        <f t="shared" si="96"/>
        <v>0</v>
      </c>
      <c r="HG51" s="26" t="e">
        <f>#REF!-HF51</f>
        <v>#REF!</v>
      </c>
      <c r="HH51" s="5">
        <f t="shared" si="97"/>
        <v>0</v>
      </c>
      <c r="HI51" s="26" t="e">
        <f>#REF!-HH51</f>
        <v>#REF!</v>
      </c>
      <c r="HJ51" s="5" t="e">
        <f>SUM(#REF!)</f>
        <v>#REF!</v>
      </c>
      <c r="HK51" s="26" t="e">
        <f>#REF!-HJ51</f>
        <v>#REF!</v>
      </c>
      <c r="HL51" s="5" t="e">
        <f>SUM(#REF!)</f>
        <v>#REF!</v>
      </c>
      <c r="HM51" s="26" t="e">
        <f>#REF!-HL51</f>
        <v>#REF!</v>
      </c>
      <c r="HN51" s="5">
        <f t="shared" si="98"/>
        <v>30524944</v>
      </c>
      <c r="HO51" s="26" t="e">
        <f>#REF!-HN51</f>
        <v>#REF!</v>
      </c>
      <c r="HP51" s="5">
        <f t="shared" si="51"/>
        <v>8733835</v>
      </c>
      <c r="HQ51" s="26">
        <f t="shared" si="52"/>
        <v>0</v>
      </c>
      <c r="HR51" s="5">
        <f t="shared" si="53"/>
        <v>2006496</v>
      </c>
      <c r="HS51" s="26">
        <f t="shared" si="54"/>
        <v>0</v>
      </c>
      <c r="HT51" s="5">
        <f t="shared" si="55"/>
        <v>13371831</v>
      </c>
      <c r="HU51" s="26">
        <f t="shared" si="56"/>
        <v>0</v>
      </c>
      <c r="HV51" s="5">
        <f t="shared" si="57"/>
        <v>0</v>
      </c>
      <c r="HW51" s="26">
        <f t="shared" si="58"/>
        <v>0</v>
      </c>
      <c r="HX51" s="5">
        <f t="shared" si="59"/>
        <v>13977756</v>
      </c>
      <c r="HY51" s="26">
        <f t="shared" si="60"/>
        <v>0</v>
      </c>
      <c r="HZ51" s="5">
        <f t="shared" si="61"/>
        <v>0</v>
      </c>
      <c r="IA51" s="26">
        <f t="shared" si="62"/>
        <v>0</v>
      </c>
      <c r="IB51" s="5">
        <f t="shared" si="63"/>
        <v>0</v>
      </c>
      <c r="IC51" s="26">
        <f t="shared" si="64"/>
        <v>0</v>
      </c>
      <c r="ID51" s="5">
        <f t="shared" si="65"/>
        <v>1130963</v>
      </c>
      <c r="IE51" s="26">
        <f t="shared" si="66"/>
        <v>0</v>
      </c>
      <c r="IF51" s="5">
        <f t="shared" si="67"/>
        <v>5125878</v>
      </c>
      <c r="IG51" s="26">
        <f t="shared" si="68"/>
        <v>0</v>
      </c>
      <c r="IH51" s="5">
        <f t="shared" si="69"/>
        <v>1785951</v>
      </c>
      <c r="II51" s="26">
        <f t="shared" si="70"/>
        <v>0</v>
      </c>
      <c r="IJ51" s="5">
        <f t="shared" si="71"/>
        <v>2969349</v>
      </c>
      <c r="IK51" s="26">
        <f t="shared" si="72"/>
        <v>0</v>
      </c>
      <c r="IL51" s="5">
        <f t="shared" si="73"/>
        <v>1377174</v>
      </c>
      <c r="IM51" s="26">
        <f t="shared" si="74"/>
        <v>0</v>
      </c>
      <c r="IN51" s="5">
        <f t="shared" si="75"/>
        <v>0</v>
      </c>
      <c r="IO51" s="26">
        <f t="shared" si="76"/>
        <v>0</v>
      </c>
      <c r="IP51" s="5">
        <f t="shared" si="77"/>
        <v>13973420</v>
      </c>
      <c r="IQ51" s="26">
        <f t="shared" si="78"/>
        <v>0</v>
      </c>
      <c r="IR51" s="5">
        <f t="shared" si="79"/>
        <v>306118</v>
      </c>
      <c r="IS51" s="26">
        <f t="shared" si="80"/>
        <v>0</v>
      </c>
      <c r="IT51" s="5">
        <f t="shared" si="81"/>
        <v>5455716</v>
      </c>
      <c r="IU51" s="26">
        <f t="shared" si="82"/>
        <v>0</v>
      </c>
      <c r="IV51" s="5">
        <f t="shared" si="83"/>
        <v>649406</v>
      </c>
      <c r="IW51" s="26">
        <f t="shared" si="84"/>
        <v>0</v>
      </c>
      <c r="IX51" s="5">
        <f t="shared" si="85"/>
        <v>148437</v>
      </c>
      <c r="IY51" s="26">
        <f t="shared" si="86"/>
        <v>0</v>
      </c>
      <c r="IZ51" s="5">
        <f t="shared" si="87"/>
        <v>7912348</v>
      </c>
      <c r="JA51" s="26">
        <f t="shared" si="88"/>
        <v>0</v>
      </c>
      <c r="JB51" s="5">
        <f t="shared" si="89"/>
        <v>141428397</v>
      </c>
      <c r="JC51" s="26">
        <f t="shared" si="90"/>
        <v>0</v>
      </c>
      <c r="JD51" s="5">
        <f t="shared" si="91"/>
        <v>0</v>
      </c>
      <c r="JE51" s="26">
        <f t="shared" si="92"/>
        <v>0</v>
      </c>
      <c r="JF51" s="5">
        <f t="shared" si="93"/>
        <v>78924683</v>
      </c>
      <c r="JG51" s="26">
        <f t="shared" si="94"/>
        <v>0</v>
      </c>
      <c r="JI51" s="5" t="e">
        <f t="shared" si="48"/>
        <v>#REF!</v>
      </c>
      <c r="JK51" s="4" t="e">
        <f t="shared" si="49"/>
        <v>#REF!</v>
      </c>
    </row>
    <row r="52" spans="1:278">
      <c r="A52" s="149" t="s">
        <v>393</v>
      </c>
      <c r="B52" s="25" t="s">
        <v>319</v>
      </c>
      <c r="C52" s="97">
        <v>176017</v>
      </c>
      <c r="D52" s="97">
        <v>2011</v>
      </c>
      <c r="E52" s="98">
        <v>1</v>
      </c>
      <c r="F52" s="98">
        <v>5</v>
      </c>
      <c r="G52" s="99">
        <v>6083</v>
      </c>
      <c r="H52" s="99">
        <v>6888</v>
      </c>
      <c r="I52" s="100">
        <v>417203877</v>
      </c>
      <c r="J52" s="100"/>
      <c r="K52" s="100">
        <v>4576972</v>
      </c>
      <c r="L52" s="100"/>
      <c r="M52" s="100">
        <v>12118047</v>
      </c>
      <c r="N52" s="100"/>
      <c r="O52" s="100">
        <v>41797582</v>
      </c>
      <c r="P52" s="100"/>
      <c r="Q52" s="100">
        <v>126481541</v>
      </c>
      <c r="R52" s="100"/>
      <c r="S52" s="100">
        <v>330142396</v>
      </c>
      <c r="T52" s="100"/>
      <c r="U52" s="100">
        <v>14794</v>
      </c>
      <c r="V52" s="100"/>
      <c r="W52" s="100">
        <v>23248</v>
      </c>
      <c r="X52" s="100"/>
      <c r="Y52" s="100">
        <v>19210</v>
      </c>
      <c r="Z52" s="100"/>
      <c r="AA52" s="100">
        <v>27664</v>
      </c>
      <c r="AB52" s="100"/>
      <c r="AC52" s="121">
        <v>8</v>
      </c>
      <c r="AD52" s="121">
        <v>10</v>
      </c>
      <c r="AE52" s="121">
        <v>0</v>
      </c>
      <c r="AF52" s="26">
        <v>3371039</v>
      </c>
      <c r="AG52" s="26">
        <v>2315666</v>
      </c>
      <c r="AH52" s="26">
        <v>694038</v>
      </c>
      <c r="AI52" s="26">
        <v>288921</v>
      </c>
      <c r="AJ52" s="26">
        <v>10589700</v>
      </c>
      <c r="AK52" s="36">
        <v>0.5</v>
      </c>
      <c r="AL52" s="26">
        <v>882475</v>
      </c>
      <c r="AM52" s="36">
        <v>6</v>
      </c>
      <c r="AN52" s="26">
        <v>782826</v>
      </c>
      <c r="AO52" s="36">
        <v>2</v>
      </c>
      <c r="AP52" s="26">
        <v>146779</v>
      </c>
      <c r="AQ52" s="36">
        <v>8</v>
      </c>
      <c r="AR52" s="26">
        <v>1565932</v>
      </c>
      <c r="AS52" s="36">
        <v>3</v>
      </c>
      <c r="AT52" s="26">
        <v>186420</v>
      </c>
      <c r="AU52" s="36">
        <v>21</v>
      </c>
      <c r="AV52" s="26">
        <v>392024</v>
      </c>
      <c r="AW52" s="36">
        <v>3</v>
      </c>
      <c r="AX52" s="26">
        <v>70004</v>
      </c>
      <c r="AY52" s="36">
        <v>14</v>
      </c>
      <c r="AZ52" s="54">
        <v>11483342</v>
      </c>
      <c r="BA52" s="54">
        <v>200000</v>
      </c>
      <c r="BB52" s="54">
        <v>2981149</v>
      </c>
      <c r="BC52" s="54">
        <v>511380</v>
      </c>
      <c r="BD52" s="54">
        <v>0</v>
      </c>
      <c r="BE52" s="54">
        <v>0</v>
      </c>
      <c r="BF52" s="54">
        <v>28515471</v>
      </c>
      <c r="BG52" s="54">
        <v>2209680</v>
      </c>
      <c r="BH52" s="54">
        <v>377682</v>
      </c>
      <c r="BI52" s="54">
        <v>324844</v>
      </c>
      <c r="BJ52" s="54">
        <v>2774499</v>
      </c>
      <c r="BK52" s="54">
        <v>344954</v>
      </c>
      <c r="BL52" s="54">
        <v>6031659</v>
      </c>
      <c r="BM52" s="54">
        <v>1410000</v>
      </c>
      <c r="BN52" s="54">
        <v>369190</v>
      </c>
      <c r="BO52" s="54">
        <v>78426</v>
      </c>
      <c r="BP52" s="54">
        <v>47680</v>
      </c>
      <c r="BQ52" s="54">
        <v>0</v>
      </c>
      <c r="BR52" s="54">
        <v>1905296</v>
      </c>
      <c r="BS52" s="54">
        <v>5727683</v>
      </c>
      <c r="BT52" s="54">
        <v>1923823</v>
      </c>
      <c r="BU52" s="54">
        <v>689680</v>
      </c>
      <c r="BV52" s="54">
        <v>3022795</v>
      </c>
      <c r="BW52" s="54">
        <v>0</v>
      </c>
      <c r="BX52" s="54">
        <v>11363981</v>
      </c>
      <c r="BY52" s="54">
        <v>0</v>
      </c>
      <c r="BZ52" s="54">
        <v>0</v>
      </c>
      <c r="CA52" s="54">
        <v>0</v>
      </c>
      <c r="CB52" s="54">
        <v>0</v>
      </c>
      <c r="CC52" s="54">
        <v>0</v>
      </c>
      <c r="CD52" s="54">
        <v>0</v>
      </c>
      <c r="CE52" s="54">
        <v>1257567</v>
      </c>
      <c r="CF52" s="54">
        <v>253438</v>
      </c>
      <c r="CG52" s="54">
        <v>241478</v>
      </c>
      <c r="CH52" s="54">
        <v>607468</v>
      </c>
      <c r="CI52" s="54">
        <v>5722736</v>
      </c>
      <c r="CJ52" s="54">
        <v>8082687</v>
      </c>
      <c r="CK52" s="54">
        <v>0</v>
      </c>
      <c r="CL52" s="54">
        <v>0</v>
      </c>
      <c r="CM52" s="54">
        <v>0</v>
      </c>
      <c r="CN52" s="54">
        <v>0</v>
      </c>
      <c r="CO52" s="54">
        <v>0</v>
      </c>
      <c r="CP52" s="54">
        <v>0</v>
      </c>
      <c r="CQ52" s="54">
        <v>387059</v>
      </c>
      <c r="CR52" s="54">
        <v>0</v>
      </c>
      <c r="CS52" s="54">
        <v>0</v>
      </c>
      <c r="CT52" s="54">
        <v>0</v>
      </c>
      <c r="CU52" s="54">
        <v>0</v>
      </c>
      <c r="CV52" s="54">
        <v>387059</v>
      </c>
      <c r="CW52" s="54">
        <v>495233</v>
      </c>
      <c r="CX52" s="54">
        <v>93168</v>
      </c>
      <c r="CY52" s="54">
        <v>90735</v>
      </c>
      <c r="CZ52" s="54">
        <v>303823</v>
      </c>
      <c r="DA52" s="54">
        <v>0</v>
      </c>
      <c r="DB52" s="54">
        <v>982959</v>
      </c>
      <c r="DC52" s="54">
        <v>903380</v>
      </c>
      <c r="DD52" s="54">
        <v>582012</v>
      </c>
      <c r="DE52" s="54">
        <v>414998</v>
      </c>
      <c r="DF52" s="54">
        <v>1679715</v>
      </c>
      <c r="DG52" s="54">
        <v>0</v>
      </c>
      <c r="DH52" s="54">
        <v>3580105</v>
      </c>
      <c r="DI52" s="54">
        <v>319843</v>
      </c>
      <c r="DJ52" s="54">
        <v>92844</v>
      </c>
      <c r="DK52" s="54">
        <v>66745</v>
      </c>
      <c r="DL52" s="54">
        <v>681231</v>
      </c>
      <c r="DM52" s="54">
        <v>97036</v>
      </c>
      <c r="DN52" s="54">
        <v>1257699</v>
      </c>
      <c r="DO52" s="54">
        <v>744691</v>
      </c>
      <c r="DP52" s="54">
        <v>359154</v>
      </c>
      <c r="DQ52" s="54">
        <v>269245</v>
      </c>
      <c r="DR52" s="54">
        <v>502408</v>
      </c>
      <c r="DS52" s="54">
        <v>410312</v>
      </c>
      <c r="DT52" s="54">
        <v>2285810</v>
      </c>
      <c r="DU52" s="54">
        <v>30839</v>
      </c>
      <c r="DV52" s="54">
        <v>11647</v>
      </c>
      <c r="DW52" s="54">
        <v>7430</v>
      </c>
      <c r="DX52" s="54">
        <v>5019</v>
      </c>
      <c r="DY52" s="54">
        <v>8355</v>
      </c>
      <c r="DZ52" s="54">
        <v>63290</v>
      </c>
      <c r="EA52" s="54">
        <v>0</v>
      </c>
      <c r="EB52" s="54">
        <v>0</v>
      </c>
      <c r="EC52" s="54">
        <v>0</v>
      </c>
      <c r="ED52" s="54">
        <v>0</v>
      </c>
      <c r="EE52" s="54">
        <v>0</v>
      </c>
      <c r="EF52" s="54">
        <v>0</v>
      </c>
      <c r="EG52" s="54">
        <v>4122445</v>
      </c>
      <c r="EH52" s="54">
        <v>130595</v>
      </c>
      <c r="EI52" s="54">
        <v>72796</v>
      </c>
      <c r="EJ52" s="54">
        <v>1140570</v>
      </c>
      <c r="EK52" s="54">
        <v>3076594</v>
      </c>
      <c r="EL52" s="54">
        <v>8543000</v>
      </c>
      <c r="EM52" s="54">
        <v>0</v>
      </c>
      <c r="EN52" s="54">
        <v>0</v>
      </c>
      <c r="EO52" s="54">
        <v>0</v>
      </c>
      <c r="EP52" s="54">
        <v>0</v>
      </c>
      <c r="EQ52" s="54">
        <v>154896</v>
      </c>
      <c r="ER52" s="54">
        <v>154896</v>
      </c>
      <c r="ES52" s="54">
        <v>0</v>
      </c>
      <c r="ET52" s="54">
        <v>0</v>
      </c>
      <c r="EU52" s="54">
        <v>0</v>
      </c>
      <c r="EV52" s="54">
        <v>0</v>
      </c>
      <c r="EW52" s="54">
        <v>0</v>
      </c>
      <c r="EX52" s="54">
        <v>0</v>
      </c>
      <c r="EY52" s="54">
        <v>0</v>
      </c>
      <c r="EZ52" s="54">
        <v>0</v>
      </c>
      <c r="FA52" s="54">
        <v>0</v>
      </c>
      <c r="FB52" s="54">
        <v>0</v>
      </c>
      <c r="FC52" s="54">
        <v>629861</v>
      </c>
      <c r="FD52" s="54">
        <v>629861</v>
      </c>
      <c r="FE52" s="54">
        <v>1440</v>
      </c>
      <c r="FF52" s="54">
        <v>0</v>
      </c>
      <c r="FG52" s="54">
        <v>800</v>
      </c>
      <c r="FH52" s="54">
        <v>5603</v>
      </c>
      <c r="FI52" s="54">
        <v>18769</v>
      </c>
      <c r="FJ52" s="54">
        <v>26612</v>
      </c>
      <c r="FK52" s="54">
        <v>154314</v>
      </c>
      <c r="FL52" s="54">
        <v>77023</v>
      </c>
      <c r="FM52" s="54">
        <v>60309</v>
      </c>
      <c r="FN52" s="54">
        <v>185895</v>
      </c>
      <c r="FO52" s="54">
        <v>1336846</v>
      </c>
      <c r="FP52" s="54">
        <v>1814387</v>
      </c>
      <c r="FQ52" s="54">
        <v>17764174</v>
      </c>
      <c r="FR52" s="54">
        <v>4270576</v>
      </c>
      <c r="FS52" s="54">
        <v>2317486</v>
      </c>
      <c r="FT52" s="54">
        <v>10956706</v>
      </c>
      <c r="FU52" s="54">
        <v>11800359</v>
      </c>
      <c r="FV52" s="54">
        <v>47109301</v>
      </c>
      <c r="FW52" s="54">
        <v>394813</v>
      </c>
      <c r="FX52" s="54">
        <v>0</v>
      </c>
      <c r="FY52" s="54">
        <v>0</v>
      </c>
      <c r="FZ52" s="54">
        <v>0</v>
      </c>
      <c r="GA52" s="54">
        <v>1676778</v>
      </c>
      <c r="GB52" s="54">
        <v>2071591</v>
      </c>
      <c r="GC52" s="54">
        <v>18158987</v>
      </c>
      <c r="GD52" s="54">
        <v>4270576</v>
      </c>
      <c r="GE52" s="54">
        <v>2317486</v>
      </c>
      <c r="GF52" s="54">
        <v>10956706</v>
      </c>
      <c r="GG52" s="54">
        <v>13477137</v>
      </c>
      <c r="GH52" s="54">
        <v>49180892</v>
      </c>
      <c r="GJ52" s="5">
        <f>SUM(AZ52:AZ52)</f>
        <v>11483342</v>
      </c>
      <c r="GK52" s="26" t="e">
        <f>#REF!-GJ52</f>
        <v>#REF!</v>
      </c>
      <c r="GL52" s="5" t="e">
        <f>SUM(#REF!)</f>
        <v>#REF!</v>
      </c>
      <c r="GM52" s="26" t="e">
        <f>#REF!-GL52</f>
        <v>#REF!</v>
      </c>
      <c r="GN52" s="5">
        <f>SUM(BA52:BA52)</f>
        <v>200000</v>
      </c>
      <c r="GO52" s="26" t="e">
        <f>#REF!-GN52</f>
        <v>#REF!</v>
      </c>
      <c r="GP52" s="5">
        <f>SUM(BB52:BB52)</f>
        <v>2981149</v>
      </c>
      <c r="GQ52" s="26" t="e">
        <f>#REF!-GP52</f>
        <v>#REF!</v>
      </c>
      <c r="GR52" s="5" t="e">
        <f>SUM(#REF!)</f>
        <v>#REF!</v>
      </c>
      <c r="GS52" s="26" t="e">
        <f>#REF!-GR52</f>
        <v>#REF!</v>
      </c>
      <c r="GT52" s="5" t="e">
        <f>SUM(#REF!)</f>
        <v>#REF!</v>
      </c>
      <c r="GU52" s="26" t="e">
        <f>#REF!-GT52</f>
        <v>#REF!</v>
      </c>
      <c r="GV52" s="5" t="e">
        <f>SUM(#REF!)</f>
        <v>#REF!</v>
      </c>
      <c r="GW52" s="26" t="e">
        <f>#REF!-GV52</f>
        <v>#REF!</v>
      </c>
      <c r="GX52" s="5" t="e">
        <f>SUM(#REF!)</f>
        <v>#REF!</v>
      </c>
      <c r="GY52" s="26" t="e">
        <f>#REF!-GX52</f>
        <v>#REF!</v>
      </c>
      <c r="GZ52" s="5" t="e">
        <f>SUM(#REF!)</f>
        <v>#REF!</v>
      </c>
      <c r="HA52" s="26" t="e">
        <f>#REF!-GZ52</f>
        <v>#REF!</v>
      </c>
      <c r="HB52" s="5" t="e">
        <f>SUM(#REF!)</f>
        <v>#REF!</v>
      </c>
      <c r="HC52" s="26" t="e">
        <f>#REF!-HB52</f>
        <v>#REF!</v>
      </c>
      <c r="HD52" s="5">
        <f t="shared" si="95"/>
        <v>511380</v>
      </c>
      <c r="HE52" s="26" t="e">
        <f>#REF!-HD52</f>
        <v>#REF!</v>
      </c>
      <c r="HF52" s="5">
        <f t="shared" si="96"/>
        <v>0</v>
      </c>
      <c r="HG52" s="26" t="e">
        <f>#REF!-HF52</f>
        <v>#REF!</v>
      </c>
      <c r="HH52" s="5">
        <f t="shared" si="97"/>
        <v>0</v>
      </c>
      <c r="HI52" s="26" t="e">
        <f>#REF!-HH52</f>
        <v>#REF!</v>
      </c>
      <c r="HJ52" s="5" t="e">
        <f>SUM(#REF!)</f>
        <v>#REF!</v>
      </c>
      <c r="HK52" s="26" t="e">
        <f>#REF!-HJ52</f>
        <v>#REF!</v>
      </c>
      <c r="HL52" s="5" t="e">
        <f>SUM(#REF!)</f>
        <v>#REF!</v>
      </c>
      <c r="HM52" s="26" t="e">
        <f>#REF!-HL52</f>
        <v>#REF!</v>
      </c>
      <c r="HN52" s="5">
        <f t="shared" si="98"/>
        <v>28515471</v>
      </c>
      <c r="HO52" s="26" t="e">
        <f>#REF!-HN52</f>
        <v>#REF!</v>
      </c>
      <c r="HP52" s="5">
        <f t="shared" si="51"/>
        <v>6031659</v>
      </c>
      <c r="HQ52" s="26">
        <f t="shared" si="52"/>
        <v>0</v>
      </c>
      <c r="HR52" s="5">
        <f t="shared" si="53"/>
        <v>1905296</v>
      </c>
      <c r="HS52" s="26">
        <f t="shared" si="54"/>
        <v>0</v>
      </c>
      <c r="HT52" s="5">
        <f t="shared" si="55"/>
        <v>11363981</v>
      </c>
      <c r="HU52" s="26">
        <f t="shared" si="56"/>
        <v>0</v>
      </c>
      <c r="HV52" s="5">
        <f t="shared" si="57"/>
        <v>0</v>
      </c>
      <c r="HW52" s="26">
        <f t="shared" si="58"/>
        <v>0</v>
      </c>
      <c r="HX52" s="5">
        <f t="shared" si="59"/>
        <v>8082687</v>
      </c>
      <c r="HY52" s="26">
        <f t="shared" si="60"/>
        <v>0</v>
      </c>
      <c r="HZ52" s="5">
        <f t="shared" si="61"/>
        <v>0</v>
      </c>
      <c r="IA52" s="26">
        <f t="shared" si="62"/>
        <v>0</v>
      </c>
      <c r="IB52" s="5">
        <f t="shared" si="63"/>
        <v>387059</v>
      </c>
      <c r="IC52" s="26">
        <f t="shared" si="64"/>
        <v>0</v>
      </c>
      <c r="ID52" s="5">
        <f t="shared" si="65"/>
        <v>982959</v>
      </c>
      <c r="IE52" s="26">
        <f t="shared" si="66"/>
        <v>0</v>
      </c>
      <c r="IF52" s="5">
        <f t="shared" si="67"/>
        <v>3580105</v>
      </c>
      <c r="IG52" s="26">
        <f t="shared" si="68"/>
        <v>0</v>
      </c>
      <c r="IH52" s="5">
        <f t="shared" si="69"/>
        <v>1257699</v>
      </c>
      <c r="II52" s="26">
        <f t="shared" si="70"/>
        <v>0</v>
      </c>
      <c r="IJ52" s="5">
        <f t="shared" si="71"/>
        <v>2285810</v>
      </c>
      <c r="IK52" s="26">
        <f t="shared" si="72"/>
        <v>0</v>
      </c>
      <c r="IL52" s="5">
        <f t="shared" si="73"/>
        <v>63290</v>
      </c>
      <c r="IM52" s="26">
        <f t="shared" si="74"/>
        <v>0</v>
      </c>
      <c r="IN52" s="5">
        <f t="shared" si="75"/>
        <v>0</v>
      </c>
      <c r="IO52" s="26">
        <f t="shared" si="76"/>
        <v>0</v>
      </c>
      <c r="IP52" s="5">
        <f t="shared" si="77"/>
        <v>8543000</v>
      </c>
      <c r="IQ52" s="26">
        <f t="shared" si="78"/>
        <v>0</v>
      </c>
      <c r="IR52" s="5">
        <f t="shared" si="79"/>
        <v>154896</v>
      </c>
      <c r="IS52" s="26">
        <f t="shared" si="80"/>
        <v>0</v>
      </c>
      <c r="IT52" s="5">
        <f t="shared" si="81"/>
        <v>0</v>
      </c>
      <c r="IU52" s="26">
        <f t="shared" si="82"/>
        <v>0</v>
      </c>
      <c r="IV52" s="5">
        <f t="shared" si="83"/>
        <v>629861</v>
      </c>
      <c r="IW52" s="26">
        <f t="shared" si="84"/>
        <v>0</v>
      </c>
      <c r="IX52" s="5">
        <f t="shared" si="85"/>
        <v>26612</v>
      </c>
      <c r="IY52" s="26">
        <f t="shared" si="86"/>
        <v>0</v>
      </c>
      <c r="IZ52" s="5">
        <f t="shared" si="87"/>
        <v>1814387</v>
      </c>
      <c r="JA52" s="26">
        <f t="shared" si="88"/>
        <v>0</v>
      </c>
      <c r="JB52" s="5">
        <f t="shared" si="89"/>
        <v>47109301</v>
      </c>
      <c r="JC52" s="26">
        <f t="shared" si="90"/>
        <v>0</v>
      </c>
      <c r="JD52" s="5">
        <f t="shared" si="91"/>
        <v>2071591</v>
      </c>
      <c r="JE52" s="26">
        <f t="shared" si="92"/>
        <v>0</v>
      </c>
      <c r="JF52" s="5">
        <f t="shared" si="93"/>
        <v>49180892</v>
      </c>
      <c r="JG52" s="26">
        <f t="shared" si="94"/>
        <v>0</v>
      </c>
      <c r="JI52" s="5" t="e">
        <f t="shared" si="48"/>
        <v>#REF!</v>
      </c>
      <c r="JK52" s="4" t="e">
        <f t="shared" si="49"/>
        <v>#REF!</v>
      </c>
    </row>
    <row r="53" spans="1:278">
      <c r="A53" s="149" t="s">
        <v>233</v>
      </c>
      <c r="B53" s="25" t="s">
        <v>318</v>
      </c>
      <c r="C53" s="101">
        <v>176080</v>
      </c>
      <c r="D53" s="97">
        <v>2011</v>
      </c>
      <c r="E53" s="98">
        <v>1</v>
      </c>
      <c r="F53" s="98">
        <v>5</v>
      </c>
      <c r="G53" s="99">
        <v>7418</v>
      </c>
      <c r="H53" s="99">
        <v>6661</v>
      </c>
      <c r="I53" s="100">
        <v>565042292</v>
      </c>
      <c r="J53" s="100"/>
      <c r="K53" s="100">
        <v>2347702</v>
      </c>
      <c r="L53" s="100"/>
      <c r="M53" s="100">
        <v>18232053</v>
      </c>
      <c r="N53" s="100"/>
      <c r="O53" s="100">
        <v>24820008</v>
      </c>
      <c r="P53" s="100"/>
      <c r="Q53" s="100">
        <v>156710000</v>
      </c>
      <c r="R53" s="100"/>
      <c r="S53" s="100">
        <v>322448788</v>
      </c>
      <c r="T53" s="100"/>
      <c r="U53" s="100">
        <v>13590</v>
      </c>
      <c r="V53" s="100"/>
      <c r="W53" s="100">
        <v>21930</v>
      </c>
      <c r="X53" s="100"/>
      <c r="Y53" s="100">
        <v>19198</v>
      </c>
      <c r="Z53" s="100"/>
      <c r="AA53" s="100">
        <v>27538</v>
      </c>
      <c r="AB53" s="100"/>
      <c r="AC53" s="122">
        <v>8</v>
      </c>
      <c r="AD53" s="122">
        <v>9</v>
      </c>
      <c r="AE53" s="122">
        <v>0</v>
      </c>
      <c r="AF53" s="26">
        <v>3434255</v>
      </c>
      <c r="AG53" s="26">
        <v>2524356</v>
      </c>
      <c r="AH53" s="26">
        <v>477868</v>
      </c>
      <c r="AI53" s="26">
        <v>245351</v>
      </c>
      <c r="AJ53" s="26">
        <v>967214</v>
      </c>
      <c r="AK53" s="36">
        <v>5</v>
      </c>
      <c r="AL53" s="26">
        <v>967214</v>
      </c>
      <c r="AM53" s="36">
        <v>5</v>
      </c>
      <c r="AN53" s="26" t="s">
        <v>388</v>
      </c>
      <c r="AO53" s="36">
        <v>7</v>
      </c>
      <c r="AP53" s="26">
        <v>119074.29</v>
      </c>
      <c r="AQ53" s="36">
        <v>7</v>
      </c>
      <c r="AR53" s="26">
        <v>210653.29</v>
      </c>
      <c r="AS53" s="36">
        <v>17</v>
      </c>
      <c r="AT53" s="26">
        <v>210653.29</v>
      </c>
      <c r="AU53" s="36">
        <v>17</v>
      </c>
      <c r="AV53" s="26">
        <v>62631.25</v>
      </c>
      <c r="AW53" s="36">
        <v>12</v>
      </c>
      <c r="AX53" s="26">
        <v>62631.25</v>
      </c>
      <c r="AY53" s="36">
        <v>12</v>
      </c>
      <c r="AZ53" s="54">
        <v>7765055</v>
      </c>
      <c r="BA53" s="54">
        <v>175000</v>
      </c>
      <c r="BB53" s="54">
        <v>0</v>
      </c>
      <c r="BC53" s="54">
        <v>9284</v>
      </c>
      <c r="BD53" s="54">
        <v>88545</v>
      </c>
      <c r="BE53" s="54">
        <v>147057</v>
      </c>
      <c r="BF53" s="54">
        <v>22575984</v>
      </c>
      <c r="BG53" s="54">
        <v>2112220</v>
      </c>
      <c r="BH53" s="54">
        <v>407101</v>
      </c>
      <c r="BI53" s="54">
        <v>443452</v>
      </c>
      <c r="BJ53" s="54">
        <v>2995838</v>
      </c>
      <c r="BK53" s="54">
        <v>217083</v>
      </c>
      <c r="BL53" s="54">
        <v>6175694</v>
      </c>
      <c r="BM53" s="54">
        <v>513080</v>
      </c>
      <c r="BN53" s="54">
        <v>576454</v>
      </c>
      <c r="BO53" s="54">
        <v>67678</v>
      </c>
      <c r="BP53" s="54">
        <v>69071</v>
      </c>
      <c r="BQ53" s="54">
        <v>0</v>
      </c>
      <c r="BR53" s="54">
        <v>1226283</v>
      </c>
      <c r="BS53" s="54">
        <v>5031866</v>
      </c>
      <c r="BT53" s="54">
        <v>2062210</v>
      </c>
      <c r="BU53" s="54">
        <v>558351</v>
      </c>
      <c r="BV53" s="54">
        <v>2349844</v>
      </c>
      <c r="BW53" s="54">
        <v>0</v>
      </c>
      <c r="BX53" s="54">
        <v>10002271</v>
      </c>
      <c r="BY53" s="54">
        <v>0</v>
      </c>
      <c r="BZ53" s="54">
        <v>0</v>
      </c>
      <c r="CA53" s="54">
        <v>0</v>
      </c>
      <c r="CB53" s="54">
        <v>100000</v>
      </c>
      <c r="CC53" s="54">
        <v>0</v>
      </c>
      <c r="CD53" s="54">
        <v>100000</v>
      </c>
      <c r="CE53" s="54">
        <v>755201</v>
      </c>
      <c r="CF53" s="54">
        <v>117250</v>
      </c>
      <c r="CG53" s="54">
        <v>93397</v>
      </c>
      <c r="CH53" s="54">
        <v>412381</v>
      </c>
      <c r="CI53" s="54">
        <v>4974593</v>
      </c>
      <c r="CJ53" s="54">
        <v>6352822</v>
      </c>
      <c r="CK53" s="54">
        <v>0</v>
      </c>
      <c r="CL53" s="54">
        <v>0</v>
      </c>
      <c r="CM53" s="54">
        <v>0</v>
      </c>
      <c r="CN53" s="54">
        <v>0</v>
      </c>
      <c r="CO53" s="54">
        <v>0</v>
      </c>
      <c r="CP53" s="54">
        <v>0</v>
      </c>
      <c r="CQ53" s="54">
        <v>0</v>
      </c>
      <c r="CR53" s="54">
        <v>0</v>
      </c>
      <c r="CS53" s="54">
        <v>0</v>
      </c>
      <c r="CT53" s="54">
        <v>0</v>
      </c>
      <c r="CU53" s="54">
        <v>0</v>
      </c>
      <c r="CV53" s="54">
        <v>0</v>
      </c>
      <c r="CW53" s="54">
        <v>306469</v>
      </c>
      <c r="CX53" s="54">
        <v>85460</v>
      </c>
      <c r="CY53" s="54">
        <v>90910</v>
      </c>
      <c r="CZ53" s="54">
        <v>240380</v>
      </c>
      <c r="DA53" s="54">
        <v>0</v>
      </c>
      <c r="DB53" s="54">
        <v>723219</v>
      </c>
      <c r="DC53" s="54">
        <v>845888</v>
      </c>
      <c r="DD53" s="54">
        <v>414856</v>
      </c>
      <c r="DE53" s="54">
        <v>336186</v>
      </c>
      <c r="DF53" s="54">
        <v>982270</v>
      </c>
      <c r="DG53" s="54">
        <v>0</v>
      </c>
      <c r="DH53" s="54">
        <v>2579200</v>
      </c>
      <c r="DI53" s="54">
        <v>485634</v>
      </c>
      <c r="DJ53" s="54">
        <v>16547</v>
      </c>
      <c r="DK53" s="54">
        <v>39849</v>
      </c>
      <c r="DL53" s="54">
        <v>370572</v>
      </c>
      <c r="DM53" s="54">
        <v>31963</v>
      </c>
      <c r="DN53" s="54">
        <v>944565</v>
      </c>
      <c r="DO53" s="54">
        <v>760668</v>
      </c>
      <c r="DP53" s="54">
        <v>234144</v>
      </c>
      <c r="DQ53" s="54">
        <v>95656</v>
      </c>
      <c r="DR53" s="54">
        <v>221850</v>
      </c>
      <c r="DS53" s="54">
        <v>75364</v>
      </c>
      <c r="DT53" s="54">
        <v>1387682</v>
      </c>
      <c r="DU53" s="54">
        <v>0</v>
      </c>
      <c r="DV53" s="54">
        <v>0</v>
      </c>
      <c r="DW53" s="54">
        <v>0</v>
      </c>
      <c r="DX53" s="54">
        <v>0</v>
      </c>
      <c r="DY53" s="54">
        <v>833832</v>
      </c>
      <c r="DZ53" s="54">
        <v>833832</v>
      </c>
      <c r="EA53" s="54">
        <v>138371</v>
      </c>
      <c r="EB53" s="54">
        <v>76376</v>
      </c>
      <c r="EC53" s="54">
        <v>41604</v>
      </c>
      <c r="ED53" s="54">
        <v>183303</v>
      </c>
      <c r="EE53" s="54">
        <v>10373</v>
      </c>
      <c r="EF53" s="54">
        <v>450027</v>
      </c>
      <c r="EG53" s="54">
        <v>183286</v>
      </c>
      <c r="EH53" s="54">
        <v>14042</v>
      </c>
      <c r="EI53" s="54">
        <v>12897</v>
      </c>
      <c r="EJ53" s="54">
        <v>61855</v>
      </c>
      <c r="EK53" s="54">
        <v>15095498</v>
      </c>
      <c r="EL53" s="54">
        <v>15367578</v>
      </c>
      <c r="EM53" s="54">
        <v>0</v>
      </c>
      <c r="EN53" s="54">
        <v>0</v>
      </c>
      <c r="EO53" s="54">
        <v>0</v>
      </c>
      <c r="EP53" s="54">
        <v>0</v>
      </c>
      <c r="EQ53" s="54">
        <v>334259</v>
      </c>
      <c r="ER53" s="54">
        <v>334259</v>
      </c>
      <c r="ES53" s="54">
        <v>0</v>
      </c>
      <c r="ET53" s="54">
        <v>0</v>
      </c>
      <c r="EU53" s="54">
        <v>0</v>
      </c>
      <c r="EV53" s="54">
        <v>0</v>
      </c>
      <c r="EW53" s="54">
        <v>0</v>
      </c>
      <c r="EX53" s="54">
        <v>0</v>
      </c>
      <c r="EY53" s="54">
        <v>0</v>
      </c>
      <c r="EZ53" s="54">
        <v>0</v>
      </c>
      <c r="FA53" s="54">
        <v>0</v>
      </c>
      <c r="FB53" s="54">
        <v>0</v>
      </c>
      <c r="FC53" s="54">
        <v>732531</v>
      </c>
      <c r="FD53" s="54">
        <v>732531</v>
      </c>
      <c r="FE53" s="54">
        <v>1390</v>
      </c>
      <c r="FF53" s="54">
        <v>915</v>
      </c>
      <c r="FG53" s="54">
        <v>3365</v>
      </c>
      <c r="FH53" s="54">
        <v>12406</v>
      </c>
      <c r="FI53" s="54">
        <v>21347</v>
      </c>
      <c r="FJ53" s="54">
        <v>39423</v>
      </c>
      <c r="FK53" s="54">
        <v>631951</v>
      </c>
      <c r="FL53" s="54">
        <v>54267</v>
      </c>
      <c r="FM53" s="54">
        <v>85511</v>
      </c>
      <c r="FN53" s="54">
        <v>355509</v>
      </c>
      <c r="FO53" s="54">
        <v>3212119</v>
      </c>
      <c r="FP53" s="54">
        <v>4339357</v>
      </c>
      <c r="FQ53" s="54">
        <v>11766024</v>
      </c>
      <c r="FR53" s="54">
        <v>4059622</v>
      </c>
      <c r="FS53" s="54">
        <v>1868856</v>
      </c>
      <c r="FT53" s="54">
        <v>8355279</v>
      </c>
      <c r="FU53" s="54">
        <v>25538962</v>
      </c>
      <c r="FV53" s="54">
        <v>51588743</v>
      </c>
      <c r="FW53" s="54">
        <v>0</v>
      </c>
      <c r="FX53" s="54">
        <v>0</v>
      </c>
      <c r="FY53" s="54">
        <v>0</v>
      </c>
      <c r="FZ53" s="54">
        <v>0</v>
      </c>
      <c r="GA53" s="54">
        <v>1000000</v>
      </c>
      <c r="GB53" s="54">
        <v>1000000</v>
      </c>
      <c r="GC53" s="54">
        <v>11766024</v>
      </c>
      <c r="GD53" s="54">
        <v>4059622</v>
      </c>
      <c r="GE53" s="54">
        <v>1868856</v>
      </c>
      <c r="GF53" s="54">
        <v>8355279</v>
      </c>
      <c r="GG53" s="54">
        <v>26538962</v>
      </c>
      <c r="GH53" s="54">
        <v>52588743</v>
      </c>
      <c r="GJ53" s="5">
        <f>SUM(AZ53:AZ53)</f>
        <v>7765055</v>
      </c>
      <c r="GK53" s="26" t="e">
        <f>#REF!-GJ53</f>
        <v>#REF!</v>
      </c>
      <c r="GL53" s="5" t="e">
        <f>SUM(#REF!)</f>
        <v>#REF!</v>
      </c>
      <c r="GM53" s="26" t="e">
        <f>#REF!-GL53</f>
        <v>#REF!</v>
      </c>
      <c r="GN53" s="5">
        <f>SUM(BA53:BA53)</f>
        <v>175000</v>
      </c>
      <c r="GO53" s="26" t="e">
        <f>#REF!-GN53</f>
        <v>#REF!</v>
      </c>
      <c r="GP53" s="5">
        <f>SUM(BB53:BB53)</f>
        <v>0</v>
      </c>
      <c r="GQ53" s="26" t="e">
        <f>#REF!-GP53</f>
        <v>#REF!</v>
      </c>
      <c r="GR53" s="5" t="e">
        <f>SUM(#REF!)</f>
        <v>#REF!</v>
      </c>
      <c r="GS53" s="26" t="e">
        <f>#REF!-GR53</f>
        <v>#REF!</v>
      </c>
      <c r="GT53" s="5" t="e">
        <f>SUM(#REF!)</f>
        <v>#REF!</v>
      </c>
      <c r="GU53" s="26" t="e">
        <f>#REF!-GT53</f>
        <v>#REF!</v>
      </c>
      <c r="GV53" s="5" t="e">
        <f>SUM(#REF!)</f>
        <v>#REF!</v>
      </c>
      <c r="GW53" s="26" t="e">
        <f>#REF!-GV53</f>
        <v>#REF!</v>
      </c>
      <c r="GX53" s="5" t="e">
        <f>SUM(#REF!)</f>
        <v>#REF!</v>
      </c>
      <c r="GY53" s="26" t="e">
        <f>#REF!-GX53</f>
        <v>#REF!</v>
      </c>
      <c r="GZ53" s="5" t="e">
        <f>SUM(#REF!)</f>
        <v>#REF!</v>
      </c>
      <c r="HA53" s="26" t="e">
        <f>#REF!-GZ53</f>
        <v>#REF!</v>
      </c>
      <c r="HB53" s="5" t="e">
        <f>SUM(#REF!)</f>
        <v>#REF!</v>
      </c>
      <c r="HC53" s="26" t="e">
        <f>#REF!-HB53</f>
        <v>#REF!</v>
      </c>
      <c r="HD53" s="5">
        <f t="shared" si="95"/>
        <v>9284</v>
      </c>
      <c r="HE53" s="26" t="e">
        <f>#REF!-HD53</f>
        <v>#REF!</v>
      </c>
      <c r="HF53" s="5">
        <f t="shared" si="96"/>
        <v>88545</v>
      </c>
      <c r="HG53" s="26" t="e">
        <f>#REF!-HF53</f>
        <v>#REF!</v>
      </c>
      <c r="HH53" s="5">
        <f t="shared" si="97"/>
        <v>147057</v>
      </c>
      <c r="HI53" s="26" t="e">
        <f>#REF!-HH53</f>
        <v>#REF!</v>
      </c>
      <c r="HJ53" s="5" t="e">
        <f>SUM(#REF!)</f>
        <v>#REF!</v>
      </c>
      <c r="HK53" s="26" t="e">
        <f>#REF!-HJ53</f>
        <v>#REF!</v>
      </c>
      <c r="HL53" s="5" t="e">
        <f>SUM(#REF!)</f>
        <v>#REF!</v>
      </c>
      <c r="HM53" s="26" t="e">
        <f>#REF!-HL53</f>
        <v>#REF!</v>
      </c>
      <c r="HN53" s="5">
        <f t="shared" si="98"/>
        <v>22575984</v>
      </c>
      <c r="HO53" s="26" t="e">
        <f>#REF!-HN53</f>
        <v>#REF!</v>
      </c>
      <c r="HP53" s="5">
        <f t="shared" si="51"/>
        <v>6175694</v>
      </c>
      <c r="HQ53" s="26">
        <f t="shared" si="52"/>
        <v>0</v>
      </c>
      <c r="HR53" s="5">
        <f t="shared" si="53"/>
        <v>1226283</v>
      </c>
      <c r="HS53" s="26">
        <f t="shared" si="54"/>
        <v>0</v>
      </c>
      <c r="HT53" s="5">
        <f t="shared" si="55"/>
        <v>10002271</v>
      </c>
      <c r="HU53" s="26">
        <f t="shared" si="56"/>
        <v>0</v>
      </c>
      <c r="HV53" s="5">
        <f t="shared" si="57"/>
        <v>100000</v>
      </c>
      <c r="HW53" s="26">
        <f t="shared" si="58"/>
        <v>0</v>
      </c>
      <c r="HX53" s="5">
        <f t="shared" si="59"/>
        <v>6352822</v>
      </c>
      <c r="HY53" s="26">
        <f t="shared" si="60"/>
        <v>0</v>
      </c>
      <c r="HZ53" s="5">
        <f t="shared" si="61"/>
        <v>0</v>
      </c>
      <c r="IA53" s="26">
        <f t="shared" si="62"/>
        <v>0</v>
      </c>
      <c r="IB53" s="5">
        <f t="shared" si="63"/>
        <v>0</v>
      </c>
      <c r="IC53" s="26">
        <f t="shared" si="64"/>
        <v>0</v>
      </c>
      <c r="ID53" s="5">
        <f t="shared" si="65"/>
        <v>723219</v>
      </c>
      <c r="IE53" s="26">
        <f t="shared" si="66"/>
        <v>0</v>
      </c>
      <c r="IF53" s="5">
        <f t="shared" si="67"/>
        <v>2579200</v>
      </c>
      <c r="IG53" s="26">
        <f t="shared" si="68"/>
        <v>0</v>
      </c>
      <c r="IH53" s="5">
        <f t="shared" si="69"/>
        <v>944565</v>
      </c>
      <c r="II53" s="26">
        <f t="shared" si="70"/>
        <v>0</v>
      </c>
      <c r="IJ53" s="5">
        <f t="shared" si="71"/>
        <v>1387682</v>
      </c>
      <c r="IK53" s="26">
        <f t="shared" si="72"/>
        <v>0</v>
      </c>
      <c r="IL53" s="5">
        <f t="shared" si="73"/>
        <v>833832</v>
      </c>
      <c r="IM53" s="26">
        <f t="shared" si="74"/>
        <v>0</v>
      </c>
      <c r="IN53" s="5">
        <f t="shared" si="75"/>
        <v>450027</v>
      </c>
      <c r="IO53" s="26">
        <f t="shared" si="76"/>
        <v>0</v>
      </c>
      <c r="IP53" s="5">
        <f t="shared" si="77"/>
        <v>15367578</v>
      </c>
      <c r="IQ53" s="26">
        <f t="shared" si="78"/>
        <v>0</v>
      </c>
      <c r="IR53" s="5">
        <f t="shared" si="79"/>
        <v>334259</v>
      </c>
      <c r="IS53" s="26">
        <f t="shared" si="80"/>
        <v>0</v>
      </c>
      <c r="IT53" s="5">
        <f t="shared" si="81"/>
        <v>0</v>
      </c>
      <c r="IU53" s="26">
        <f t="shared" si="82"/>
        <v>0</v>
      </c>
      <c r="IV53" s="5">
        <f t="shared" si="83"/>
        <v>732531</v>
      </c>
      <c r="IW53" s="26">
        <f t="shared" si="84"/>
        <v>0</v>
      </c>
      <c r="IX53" s="5">
        <f t="shared" si="85"/>
        <v>39423</v>
      </c>
      <c r="IY53" s="26">
        <f t="shared" si="86"/>
        <v>0</v>
      </c>
      <c r="IZ53" s="5">
        <f t="shared" si="87"/>
        <v>4339357</v>
      </c>
      <c r="JA53" s="26">
        <f t="shared" si="88"/>
        <v>0</v>
      </c>
      <c r="JB53" s="5">
        <f t="shared" si="89"/>
        <v>51588743</v>
      </c>
      <c r="JC53" s="26">
        <f t="shared" si="90"/>
        <v>0</v>
      </c>
      <c r="JD53" s="5">
        <f t="shared" si="91"/>
        <v>1000000</v>
      </c>
      <c r="JE53" s="26">
        <f t="shared" si="92"/>
        <v>0</v>
      </c>
      <c r="JF53" s="5">
        <f t="shared" si="93"/>
        <v>52588743</v>
      </c>
      <c r="JG53" s="26">
        <f t="shared" si="94"/>
        <v>0</v>
      </c>
      <c r="JI53" s="5" t="e">
        <f t="shared" si="48"/>
        <v>#REF!</v>
      </c>
      <c r="JK53" s="4" t="e">
        <f t="shared" si="49"/>
        <v>#REF!</v>
      </c>
    </row>
    <row r="54" spans="1:278">
      <c r="A54" s="91" t="s">
        <v>234</v>
      </c>
      <c r="B54" s="25" t="s">
        <v>392</v>
      </c>
      <c r="C54" s="101">
        <v>178396</v>
      </c>
      <c r="D54" s="97">
        <v>2011</v>
      </c>
      <c r="E54" s="98">
        <v>1</v>
      </c>
      <c r="F54" s="99">
        <v>5</v>
      </c>
      <c r="G54" s="99">
        <v>11199</v>
      </c>
      <c r="H54" s="99">
        <v>12170</v>
      </c>
      <c r="I54" s="100">
        <v>1160825118</v>
      </c>
      <c r="J54" s="100"/>
      <c r="K54" s="100">
        <v>3117987</v>
      </c>
      <c r="L54" s="100"/>
      <c r="M54" s="100">
        <v>88234000</v>
      </c>
      <c r="N54" s="100"/>
      <c r="O54" s="100">
        <v>26880554</v>
      </c>
      <c r="P54" s="100"/>
      <c r="Q54" s="100">
        <v>657436929</v>
      </c>
      <c r="R54" s="100"/>
      <c r="S54" s="100"/>
      <c r="T54" s="100"/>
      <c r="U54" s="100">
        <v>16992</v>
      </c>
      <c r="V54" s="100"/>
      <c r="W54" s="100">
        <v>28206</v>
      </c>
      <c r="X54" s="100"/>
      <c r="Y54" s="100">
        <v>21280</v>
      </c>
      <c r="Z54" s="100"/>
      <c r="AA54" s="100">
        <v>32470</v>
      </c>
      <c r="AB54" s="100"/>
      <c r="AC54" s="122">
        <v>9</v>
      </c>
      <c r="AD54" s="122">
        <v>11</v>
      </c>
      <c r="AE54" s="122">
        <v>0</v>
      </c>
      <c r="AF54" s="26">
        <v>4111316</v>
      </c>
      <c r="AG54" s="26">
        <v>3394654</v>
      </c>
      <c r="AH54" s="26">
        <v>621949</v>
      </c>
      <c r="AI54" s="26">
        <v>239910</v>
      </c>
      <c r="AJ54" s="26">
        <v>1078125.3999999999</v>
      </c>
      <c r="AK54" s="36">
        <v>5</v>
      </c>
      <c r="AL54" s="26">
        <v>770089.57142857148</v>
      </c>
      <c r="AM54" s="36">
        <v>7</v>
      </c>
      <c r="AN54" s="26">
        <v>166039.875</v>
      </c>
      <c r="AO54" s="36">
        <v>8</v>
      </c>
      <c r="AP54" s="26">
        <v>147591</v>
      </c>
      <c r="AQ54" s="36">
        <v>9</v>
      </c>
      <c r="AR54" s="26">
        <v>207250.14285714287</v>
      </c>
      <c r="AS54" s="36">
        <v>21</v>
      </c>
      <c r="AT54" s="26">
        <v>167394.34615384616</v>
      </c>
      <c r="AU54" s="36">
        <v>26</v>
      </c>
      <c r="AV54" s="26">
        <v>80029.76470588235</v>
      </c>
      <c r="AW54" s="36">
        <v>17</v>
      </c>
      <c r="AX54" s="26">
        <v>59152.434782608696</v>
      </c>
      <c r="AY54" s="36">
        <v>23</v>
      </c>
      <c r="AZ54" s="54">
        <v>12842594</v>
      </c>
      <c r="BA54" s="54">
        <v>0</v>
      </c>
      <c r="BB54" s="54">
        <v>1865387</v>
      </c>
      <c r="BC54" s="54">
        <v>1281054</v>
      </c>
      <c r="BD54" s="54">
        <v>0</v>
      </c>
      <c r="BE54" s="54">
        <v>302231</v>
      </c>
      <c r="BF54" s="54">
        <v>24693270</v>
      </c>
      <c r="BG54" s="54">
        <v>2413230</v>
      </c>
      <c r="BH54" s="54">
        <v>356179</v>
      </c>
      <c r="BI54" s="54">
        <v>452990</v>
      </c>
      <c r="BJ54" s="54">
        <v>4283571</v>
      </c>
      <c r="BK54" s="54">
        <v>162228</v>
      </c>
      <c r="BL54" s="54">
        <v>7668198</v>
      </c>
      <c r="BM54" s="54">
        <v>1010000</v>
      </c>
      <c r="BN54" s="54">
        <v>662500</v>
      </c>
      <c r="BO54" s="54">
        <v>99000</v>
      </c>
      <c r="BP54" s="54">
        <v>37549</v>
      </c>
      <c r="BQ54" s="54">
        <v>1903653</v>
      </c>
      <c r="BR54" s="54">
        <v>3712702</v>
      </c>
      <c r="BS54" s="54">
        <v>6189427</v>
      </c>
      <c r="BT54" s="54">
        <v>2312560</v>
      </c>
      <c r="BU54" s="54">
        <v>915994</v>
      </c>
      <c r="BV54" s="54">
        <v>3013724</v>
      </c>
      <c r="BW54" s="54">
        <v>0</v>
      </c>
      <c r="BX54" s="54">
        <v>12431705</v>
      </c>
      <c r="BY54" s="54">
        <v>0</v>
      </c>
      <c r="BZ54" s="54">
        <v>0</v>
      </c>
      <c r="CA54" s="54">
        <v>0</v>
      </c>
      <c r="CB54" s="54">
        <v>0</v>
      </c>
      <c r="CC54" s="54">
        <v>0</v>
      </c>
      <c r="CD54" s="54">
        <v>0</v>
      </c>
      <c r="CE54" s="54">
        <v>315778</v>
      </c>
      <c r="CF54" s="54">
        <v>383199</v>
      </c>
      <c r="CG54" s="54">
        <v>161873</v>
      </c>
      <c r="CH54" s="54">
        <v>401770</v>
      </c>
      <c r="CI54" s="54">
        <v>10537049</v>
      </c>
      <c r="CJ54" s="54">
        <v>11799669</v>
      </c>
      <c r="CK54" s="54">
        <v>0</v>
      </c>
      <c r="CL54" s="54">
        <v>0</v>
      </c>
      <c r="CM54" s="54">
        <v>0</v>
      </c>
      <c r="CN54" s="54">
        <v>0</v>
      </c>
      <c r="CO54" s="54">
        <v>0</v>
      </c>
      <c r="CP54" s="54">
        <v>0</v>
      </c>
      <c r="CQ54" s="54">
        <v>0</v>
      </c>
      <c r="CR54" s="54">
        <v>0</v>
      </c>
      <c r="CS54" s="54">
        <v>0</v>
      </c>
      <c r="CT54" s="54">
        <v>0</v>
      </c>
      <c r="CU54" s="54">
        <v>0</v>
      </c>
      <c r="CV54" s="54">
        <v>0</v>
      </c>
      <c r="CW54" s="54">
        <v>363545</v>
      </c>
      <c r="CX54" s="54">
        <v>147977</v>
      </c>
      <c r="CY54" s="54">
        <v>62664</v>
      </c>
      <c r="CZ54" s="54">
        <v>287673</v>
      </c>
      <c r="DA54" s="54">
        <v>0</v>
      </c>
      <c r="DB54" s="54">
        <v>861859</v>
      </c>
      <c r="DC54" s="54">
        <v>1733089</v>
      </c>
      <c r="DD54" s="54">
        <v>631201</v>
      </c>
      <c r="DE54" s="54">
        <v>374479</v>
      </c>
      <c r="DF54" s="54">
        <v>1531793</v>
      </c>
      <c r="DG54" s="54">
        <v>39915</v>
      </c>
      <c r="DH54" s="54">
        <v>4310477</v>
      </c>
      <c r="DI54" s="54">
        <v>491265</v>
      </c>
      <c r="DJ54" s="54">
        <v>165590</v>
      </c>
      <c r="DK54" s="54">
        <v>50467</v>
      </c>
      <c r="DL54" s="54">
        <v>499241</v>
      </c>
      <c r="DM54" s="54">
        <v>978341</v>
      </c>
      <c r="DN54" s="54">
        <v>2184904</v>
      </c>
      <c r="DO54" s="54">
        <v>607870</v>
      </c>
      <c r="DP54" s="54">
        <v>295168</v>
      </c>
      <c r="DQ54" s="54">
        <v>34261</v>
      </c>
      <c r="DR54" s="54">
        <v>195376</v>
      </c>
      <c r="DS54" s="54">
        <v>809490</v>
      </c>
      <c r="DT54" s="54">
        <v>1942165</v>
      </c>
      <c r="DU54" s="54">
        <v>288</v>
      </c>
      <c r="DV54" s="54">
        <v>45</v>
      </c>
      <c r="DW54" s="54">
        <v>3445</v>
      </c>
      <c r="DX54" s="54">
        <v>25684</v>
      </c>
      <c r="DY54" s="54">
        <v>718498</v>
      </c>
      <c r="DZ54" s="54">
        <v>747960</v>
      </c>
      <c r="EA54" s="54">
        <v>124703</v>
      </c>
      <c r="EB54" s="54">
        <v>260570</v>
      </c>
      <c r="EC54" s="54">
        <v>51731</v>
      </c>
      <c r="ED54" s="54">
        <v>195397</v>
      </c>
      <c r="EE54" s="54">
        <v>0</v>
      </c>
      <c r="EF54" s="54">
        <v>632401</v>
      </c>
      <c r="EG54" s="54">
        <v>733769</v>
      </c>
      <c r="EH54" s="54">
        <v>1580</v>
      </c>
      <c r="EI54" s="54">
        <v>28911</v>
      </c>
      <c r="EJ54" s="54">
        <v>20256</v>
      </c>
      <c r="EK54" s="54">
        <v>10194918</v>
      </c>
      <c r="EL54" s="54">
        <v>10979434</v>
      </c>
      <c r="EM54" s="54">
        <v>51639</v>
      </c>
      <c r="EN54" s="54">
        <v>3227</v>
      </c>
      <c r="EO54" s="54">
        <v>0</v>
      </c>
      <c r="EP54" s="54">
        <v>0</v>
      </c>
      <c r="EQ54" s="54">
        <v>218404</v>
      </c>
      <c r="ER54" s="54">
        <v>273270</v>
      </c>
      <c r="ES54" s="54">
        <v>0</v>
      </c>
      <c r="ET54" s="54">
        <v>0</v>
      </c>
      <c r="EU54" s="54">
        <v>0</v>
      </c>
      <c r="EV54" s="54">
        <v>0</v>
      </c>
      <c r="EW54" s="54">
        <v>0</v>
      </c>
      <c r="EX54" s="54">
        <v>0</v>
      </c>
      <c r="EY54" s="54">
        <v>0</v>
      </c>
      <c r="EZ54" s="54">
        <v>0</v>
      </c>
      <c r="FA54" s="54">
        <v>0</v>
      </c>
      <c r="FB54" s="54">
        <v>0</v>
      </c>
      <c r="FC54" s="54">
        <v>920642</v>
      </c>
      <c r="FD54" s="54">
        <v>920642</v>
      </c>
      <c r="FE54" s="54">
        <v>1181</v>
      </c>
      <c r="FF54" s="54">
        <v>1315</v>
      </c>
      <c r="FG54" s="54">
        <v>812</v>
      </c>
      <c r="FH54" s="54">
        <v>8253</v>
      </c>
      <c r="FI54" s="54">
        <v>34527</v>
      </c>
      <c r="FJ54" s="54">
        <v>46088</v>
      </c>
      <c r="FK54" s="54">
        <v>948021</v>
      </c>
      <c r="FL54" s="54">
        <v>171289</v>
      </c>
      <c r="FM54" s="54">
        <v>54653</v>
      </c>
      <c r="FN54" s="54">
        <v>272867</v>
      </c>
      <c r="FO54" s="54">
        <v>4202054</v>
      </c>
      <c r="FP54" s="54">
        <v>5648884</v>
      </c>
      <c r="FQ54" s="54">
        <v>14983805</v>
      </c>
      <c r="FR54" s="54">
        <v>5392400</v>
      </c>
      <c r="FS54" s="54">
        <v>2291280</v>
      </c>
      <c r="FT54" s="54">
        <v>10773154</v>
      </c>
      <c r="FU54" s="54">
        <v>30719719</v>
      </c>
      <c r="FV54" s="54">
        <v>64160358</v>
      </c>
      <c r="FW54" s="54">
        <v>0</v>
      </c>
      <c r="FX54" s="54">
        <v>0</v>
      </c>
      <c r="FY54" s="54">
        <v>0</v>
      </c>
      <c r="FZ54" s="54">
        <v>0</v>
      </c>
      <c r="GA54" s="54">
        <v>1279667</v>
      </c>
      <c r="GB54" s="54">
        <v>1279667</v>
      </c>
      <c r="GC54" s="54">
        <v>14983805</v>
      </c>
      <c r="GD54" s="54">
        <v>5392400</v>
      </c>
      <c r="GE54" s="54">
        <v>2291280</v>
      </c>
      <c r="GF54" s="54">
        <v>10773154</v>
      </c>
      <c r="GG54" s="54">
        <v>31999386</v>
      </c>
      <c r="GH54" s="54">
        <v>65440025</v>
      </c>
      <c r="GJ54" s="5">
        <f>SUM(AZ54:AZ54)</f>
        <v>12842594</v>
      </c>
      <c r="GK54" s="26" t="e">
        <f>#REF!-GJ54</f>
        <v>#REF!</v>
      </c>
      <c r="GL54" s="5" t="e">
        <f>SUM(#REF!)</f>
        <v>#REF!</v>
      </c>
      <c r="GM54" s="26" t="e">
        <f>#REF!-GL54</f>
        <v>#REF!</v>
      </c>
      <c r="GN54" s="5">
        <f>SUM(BA54:BA54)</f>
        <v>0</v>
      </c>
      <c r="GO54" s="26" t="e">
        <f>#REF!-GN54</f>
        <v>#REF!</v>
      </c>
      <c r="GP54" s="5">
        <f>SUM(BB54:BB54)</f>
        <v>1865387</v>
      </c>
      <c r="GQ54" s="26" t="e">
        <f>#REF!-GP54</f>
        <v>#REF!</v>
      </c>
      <c r="GR54" s="5" t="e">
        <f>SUM(#REF!)</f>
        <v>#REF!</v>
      </c>
      <c r="GS54" s="26" t="e">
        <f>#REF!-GR54</f>
        <v>#REF!</v>
      </c>
      <c r="GT54" s="5" t="e">
        <f>SUM(#REF!)</f>
        <v>#REF!</v>
      </c>
      <c r="GU54" s="26" t="e">
        <f>#REF!-GT54</f>
        <v>#REF!</v>
      </c>
      <c r="GV54" s="5" t="e">
        <f>SUM(#REF!)</f>
        <v>#REF!</v>
      </c>
      <c r="GW54" s="26" t="e">
        <f>#REF!-GV54</f>
        <v>#REF!</v>
      </c>
      <c r="GX54" s="5" t="e">
        <f>SUM(#REF!)</f>
        <v>#REF!</v>
      </c>
      <c r="GY54" s="26" t="e">
        <f>#REF!-GX54</f>
        <v>#REF!</v>
      </c>
      <c r="GZ54" s="5" t="e">
        <f>SUM(#REF!)</f>
        <v>#REF!</v>
      </c>
      <c r="HA54" s="26" t="e">
        <f>#REF!-GZ54</f>
        <v>#REF!</v>
      </c>
      <c r="HB54" s="5" t="e">
        <f>SUM(#REF!)</f>
        <v>#REF!</v>
      </c>
      <c r="HC54" s="26" t="e">
        <f>#REF!-HB54</f>
        <v>#REF!</v>
      </c>
      <c r="HD54" s="5">
        <f t="shared" si="95"/>
        <v>1281054</v>
      </c>
      <c r="HE54" s="26" t="e">
        <f>#REF!-HD54</f>
        <v>#REF!</v>
      </c>
      <c r="HF54" s="5">
        <f t="shared" si="96"/>
        <v>0</v>
      </c>
      <c r="HG54" s="26" t="e">
        <f>#REF!-HF54</f>
        <v>#REF!</v>
      </c>
      <c r="HH54" s="5">
        <f t="shared" si="97"/>
        <v>302231</v>
      </c>
      <c r="HI54" s="26" t="e">
        <f>#REF!-HH54</f>
        <v>#REF!</v>
      </c>
      <c r="HJ54" s="5" t="e">
        <f>SUM(#REF!)</f>
        <v>#REF!</v>
      </c>
      <c r="HK54" s="26" t="e">
        <f>#REF!-HJ54</f>
        <v>#REF!</v>
      </c>
      <c r="HL54" s="5" t="e">
        <f>SUM(#REF!)</f>
        <v>#REF!</v>
      </c>
      <c r="HM54" s="26" t="e">
        <f>#REF!-HL54</f>
        <v>#REF!</v>
      </c>
      <c r="HN54" s="5">
        <f t="shared" si="98"/>
        <v>24693270</v>
      </c>
      <c r="HO54" s="26" t="e">
        <f>#REF!-HN54</f>
        <v>#REF!</v>
      </c>
      <c r="HP54" s="5">
        <f t="shared" si="51"/>
        <v>7668198</v>
      </c>
      <c r="HQ54" s="26">
        <f t="shared" si="52"/>
        <v>0</v>
      </c>
      <c r="HR54" s="5">
        <f t="shared" si="53"/>
        <v>3712702</v>
      </c>
      <c r="HS54" s="26">
        <f t="shared" si="54"/>
        <v>0</v>
      </c>
      <c r="HT54" s="5">
        <f t="shared" si="55"/>
        <v>12431705</v>
      </c>
      <c r="HU54" s="26">
        <f t="shared" si="56"/>
        <v>0</v>
      </c>
      <c r="HV54" s="5">
        <f t="shared" si="57"/>
        <v>0</v>
      </c>
      <c r="HW54" s="26">
        <f t="shared" si="58"/>
        <v>0</v>
      </c>
      <c r="HX54" s="5">
        <f t="shared" si="59"/>
        <v>11799669</v>
      </c>
      <c r="HY54" s="26">
        <f t="shared" si="60"/>
        <v>0</v>
      </c>
      <c r="HZ54" s="5">
        <f t="shared" si="61"/>
        <v>0</v>
      </c>
      <c r="IA54" s="26">
        <f t="shared" si="62"/>
        <v>0</v>
      </c>
      <c r="IB54" s="5">
        <f t="shared" si="63"/>
        <v>0</v>
      </c>
      <c r="IC54" s="26">
        <f t="shared" si="64"/>
        <v>0</v>
      </c>
      <c r="ID54" s="5">
        <f t="shared" si="65"/>
        <v>861859</v>
      </c>
      <c r="IE54" s="26">
        <f t="shared" si="66"/>
        <v>0</v>
      </c>
      <c r="IF54" s="5">
        <f t="shared" si="67"/>
        <v>4310477</v>
      </c>
      <c r="IG54" s="26">
        <f t="shared" si="68"/>
        <v>0</v>
      </c>
      <c r="IH54" s="5">
        <f t="shared" si="69"/>
        <v>2184904</v>
      </c>
      <c r="II54" s="26">
        <f t="shared" si="70"/>
        <v>0</v>
      </c>
      <c r="IJ54" s="5">
        <f t="shared" si="71"/>
        <v>1942165</v>
      </c>
      <c r="IK54" s="26">
        <f t="shared" si="72"/>
        <v>0</v>
      </c>
      <c r="IL54" s="5">
        <f t="shared" si="73"/>
        <v>747960</v>
      </c>
      <c r="IM54" s="26">
        <f t="shared" si="74"/>
        <v>0</v>
      </c>
      <c r="IN54" s="5">
        <f t="shared" si="75"/>
        <v>632401</v>
      </c>
      <c r="IO54" s="26">
        <f t="shared" si="76"/>
        <v>0</v>
      </c>
      <c r="IP54" s="5">
        <f t="shared" si="77"/>
        <v>10979434</v>
      </c>
      <c r="IQ54" s="26">
        <f t="shared" si="78"/>
        <v>0</v>
      </c>
      <c r="IR54" s="5">
        <f t="shared" si="79"/>
        <v>273270</v>
      </c>
      <c r="IS54" s="26">
        <f t="shared" si="80"/>
        <v>0</v>
      </c>
      <c r="IT54" s="5">
        <f t="shared" si="81"/>
        <v>0</v>
      </c>
      <c r="IU54" s="26">
        <f t="shared" si="82"/>
        <v>0</v>
      </c>
      <c r="IV54" s="5">
        <f t="shared" si="83"/>
        <v>920642</v>
      </c>
      <c r="IW54" s="26">
        <f t="shared" si="84"/>
        <v>0</v>
      </c>
      <c r="IX54" s="5">
        <f t="shared" si="85"/>
        <v>46088</v>
      </c>
      <c r="IY54" s="26">
        <f t="shared" si="86"/>
        <v>0</v>
      </c>
      <c r="IZ54" s="5">
        <f t="shared" si="87"/>
        <v>5648884</v>
      </c>
      <c r="JA54" s="26">
        <f t="shared" si="88"/>
        <v>0</v>
      </c>
      <c r="JB54" s="5">
        <f t="shared" si="89"/>
        <v>64160358</v>
      </c>
      <c r="JC54" s="26">
        <f t="shared" si="90"/>
        <v>0</v>
      </c>
      <c r="JD54" s="5">
        <f t="shared" si="91"/>
        <v>1279667</v>
      </c>
      <c r="JE54" s="26">
        <f t="shared" si="92"/>
        <v>0</v>
      </c>
      <c r="JF54" s="5">
        <f t="shared" si="93"/>
        <v>65440025</v>
      </c>
      <c r="JG54" s="26">
        <f t="shared" si="94"/>
        <v>0</v>
      </c>
      <c r="JI54" s="5" t="e">
        <f t="shared" si="48"/>
        <v>#REF!</v>
      </c>
      <c r="JK54" s="4" t="e">
        <f t="shared" si="49"/>
        <v>#REF!</v>
      </c>
    </row>
    <row r="55" spans="1:278">
      <c r="A55" s="18" t="s">
        <v>235</v>
      </c>
      <c r="B55" s="25" t="s">
        <v>317</v>
      </c>
      <c r="C55" s="97">
        <v>181464</v>
      </c>
      <c r="D55" s="97">
        <v>2011</v>
      </c>
      <c r="E55" s="98">
        <v>1</v>
      </c>
      <c r="F55" s="98">
        <v>3</v>
      </c>
      <c r="G55" s="107">
        <v>9774</v>
      </c>
      <c r="H55" s="107">
        <v>8355</v>
      </c>
      <c r="I55" s="106">
        <v>857343900</v>
      </c>
      <c r="J55" s="100"/>
      <c r="K55" s="106">
        <v>3407336</v>
      </c>
      <c r="L55" s="100"/>
      <c r="M55" s="106">
        <v>210029549</v>
      </c>
      <c r="N55" s="100"/>
      <c r="O55" s="100">
        <v>32080000</v>
      </c>
      <c r="P55" s="100"/>
      <c r="Q55" s="106">
        <v>282527310</v>
      </c>
      <c r="R55" s="100"/>
      <c r="S55" s="106">
        <v>641432595</v>
      </c>
      <c r="T55" s="100"/>
      <c r="U55" s="106">
        <v>15817</v>
      </c>
      <c r="V55" s="106"/>
      <c r="W55" s="106">
        <v>27517</v>
      </c>
      <c r="X55" s="106"/>
      <c r="Y55" s="106">
        <v>19458</v>
      </c>
      <c r="Z55" s="106"/>
      <c r="AA55" s="106">
        <v>31586</v>
      </c>
      <c r="AB55" s="100"/>
      <c r="AC55" s="128">
        <v>10</v>
      </c>
      <c r="AD55" s="128">
        <v>13</v>
      </c>
      <c r="AE55" s="128">
        <v>0</v>
      </c>
      <c r="AF55" s="26">
        <v>6084087</v>
      </c>
      <c r="AG55" s="26">
        <v>4262532</v>
      </c>
      <c r="AH55" s="26">
        <v>888165</v>
      </c>
      <c r="AI55" s="26">
        <v>345932</v>
      </c>
      <c r="AJ55" s="42">
        <v>604803.73</v>
      </c>
      <c r="AK55" s="36">
        <v>7.5</v>
      </c>
      <c r="AL55" s="26">
        <v>567003.5</v>
      </c>
      <c r="AM55" s="36">
        <v>8</v>
      </c>
      <c r="AN55" s="26">
        <v>210904.67</v>
      </c>
      <c r="AO55" s="36">
        <v>10.5</v>
      </c>
      <c r="AP55" s="42">
        <v>201318.09</v>
      </c>
      <c r="AQ55" s="36">
        <v>11</v>
      </c>
      <c r="AR55" s="48">
        <v>198397.45</v>
      </c>
      <c r="AS55" s="43">
        <v>22</v>
      </c>
      <c r="AT55" s="42">
        <v>174589.76</v>
      </c>
      <c r="AU55" s="43">
        <v>25</v>
      </c>
      <c r="AV55" s="42">
        <v>95834.39</v>
      </c>
      <c r="AW55" s="43">
        <v>18</v>
      </c>
      <c r="AX55" s="42">
        <v>82143.759999999995</v>
      </c>
      <c r="AY55" s="43">
        <v>21</v>
      </c>
      <c r="AZ55" s="52">
        <v>27378667</v>
      </c>
      <c r="BA55" s="52">
        <v>300000</v>
      </c>
      <c r="BB55" s="52">
        <v>3192716</v>
      </c>
      <c r="BC55" s="54">
        <v>3727516</v>
      </c>
      <c r="BD55" s="54">
        <v>5704075</v>
      </c>
      <c r="BE55" s="54">
        <v>0</v>
      </c>
      <c r="BF55" s="52">
        <v>54748156</v>
      </c>
      <c r="BG55" s="52">
        <v>3438754</v>
      </c>
      <c r="BH55" s="52">
        <v>496114</v>
      </c>
      <c r="BI55" s="52">
        <v>568075</v>
      </c>
      <c r="BJ55" s="52">
        <v>5843676</v>
      </c>
      <c r="BK55" s="52">
        <v>13000</v>
      </c>
      <c r="BL55" s="52">
        <v>10359619</v>
      </c>
      <c r="BM55" s="52">
        <v>1975000</v>
      </c>
      <c r="BN55" s="52">
        <v>609708</v>
      </c>
      <c r="BO55" s="52">
        <v>69543</v>
      </c>
      <c r="BP55" s="52">
        <v>105854</v>
      </c>
      <c r="BQ55" s="52">
        <v>0</v>
      </c>
      <c r="BR55" s="52">
        <v>2760105</v>
      </c>
      <c r="BS55" s="52">
        <v>5631931</v>
      </c>
      <c r="BT55" s="52">
        <v>1520777</v>
      </c>
      <c r="BU55" s="52">
        <v>1213832</v>
      </c>
      <c r="BV55" s="52">
        <v>4473750</v>
      </c>
      <c r="BW55" s="52">
        <v>0</v>
      </c>
      <c r="BX55" s="52">
        <v>12840290</v>
      </c>
      <c r="BY55" s="52">
        <v>0</v>
      </c>
      <c r="BZ55" s="52">
        <v>0</v>
      </c>
      <c r="CA55" s="52">
        <v>0</v>
      </c>
      <c r="CB55" s="52">
        <v>0</v>
      </c>
      <c r="CC55" s="52">
        <v>0</v>
      </c>
      <c r="CD55" s="52">
        <v>0</v>
      </c>
      <c r="CE55" s="54">
        <v>1652357</v>
      </c>
      <c r="CF55" s="54">
        <v>354849</v>
      </c>
      <c r="CG55" s="54">
        <v>282058</v>
      </c>
      <c r="CH55" s="54">
        <v>1266011</v>
      </c>
      <c r="CI55" s="54">
        <v>10732128</v>
      </c>
      <c r="CJ55" s="54">
        <v>14287403</v>
      </c>
      <c r="CK55" s="54">
        <v>0</v>
      </c>
      <c r="CL55" s="54">
        <v>0</v>
      </c>
      <c r="CM55" s="54">
        <v>0</v>
      </c>
      <c r="CN55" s="54">
        <v>0</v>
      </c>
      <c r="CO55" s="54">
        <v>0</v>
      </c>
      <c r="CP55" s="54">
        <v>0</v>
      </c>
      <c r="CQ55" s="54">
        <v>206396</v>
      </c>
      <c r="CR55" s="54">
        <v>0</v>
      </c>
      <c r="CS55" s="54">
        <v>0</v>
      </c>
      <c r="CT55" s="54">
        <v>0</v>
      </c>
      <c r="CU55" s="54">
        <v>0</v>
      </c>
      <c r="CV55" s="54">
        <v>206396</v>
      </c>
      <c r="CW55" s="54">
        <v>478554</v>
      </c>
      <c r="CX55" s="54">
        <v>222132</v>
      </c>
      <c r="CY55" s="54">
        <v>109664</v>
      </c>
      <c r="CZ55" s="54">
        <v>423747</v>
      </c>
      <c r="DA55" s="54">
        <v>0</v>
      </c>
      <c r="DB55" s="54">
        <v>1234097</v>
      </c>
      <c r="DC55" s="54">
        <v>1806047</v>
      </c>
      <c r="DD55" s="54">
        <v>499966</v>
      </c>
      <c r="DE55" s="54">
        <v>365512</v>
      </c>
      <c r="DF55" s="54">
        <v>1999838</v>
      </c>
      <c r="DG55" s="54">
        <v>174388</v>
      </c>
      <c r="DH55" s="54">
        <v>4845751</v>
      </c>
      <c r="DI55" s="54">
        <v>199038</v>
      </c>
      <c r="DJ55" s="54">
        <v>8309</v>
      </c>
      <c r="DK55" s="54">
        <v>4157</v>
      </c>
      <c r="DL55" s="54">
        <v>300371</v>
      </c>
      <c r="DM55" s="54">
        <v>266350</v>
      </c>
      <c r="DN55" s="54">
        <v>778225</v>
      </c>
      <c r="DO55" s="54">
        <v>1588249</v>
      </c>
      <c r="DP55" s="54">
        <v>330231</v>
      </c>
      <c r="DQ55" s="54">
        <v>218361</v>
      </c>
      <c r="DR55" s="54">
        <v>527490</v>
      </c>
      <c r="DS55" s="54">
        <v>732693</v>
      </c>
      <c r="DT55" s="54">
        <v>3397024</v>
      </c>
      <c r="DU55" s="54">
        <v>14874</v>
      </c>
      <c r="DV55" s="54">
        <v>560</v>
      </c>
      <c r="DW55" s="54">
        <v>741</v>
      </c>
      <c r="DX55" s="54">
        <v>0</v>
      </c>
      <c r="DY55" s="54">
        <v>171718</v>
      </c>
      <c r="DZ55" s="54">
        <v>187893</v>
      </c>
      <c r="EA55" s="54">
        <v>0</v>
      </c>
      <c r="EB55" s="54">
        <v>0</v>
      </c>
      <c r="EC55" s="54">
        <v>0</v>
      </c>
      <c r="ED55" s="54">
        <v>0</v>
      </c>
      <c r="EE55" s="54">
        <v>0</v>
      </c>
      <c r="EF55" s="54">
        <v>0</v>
      </c>
      <c r="EG55" s="54">
        <v>1027762</v>
      </c>
      <c r="EH55" s="54">
        <v>465</v>
      </c>
      <c r="EI55" s="54">
        <v>804</v>
      </c>
      <c r="EJ55" s="54">
        <v>639314</v>
      </c>
      <c r="EK55" s="54">
        <v>10842859</v>
      </c>
      <c r="EL55" s="54">
        <v>12511204</v>
      </c>
      <c r="EM55" s="54">
        <v>0</v>
      </c>
      <c r="EN55" s="54">
        <v>0</v>
      </c>
      <c r="EO55" s="54">
        <v>0</v>
      </c>
      <c r="EP55" s="54">
        <v>0</v>
      </c>
      <c r="EQ55" s="54">
        <v>376235</v>
      </c>
      <c r="ER55" s="54">
        <v>376235</v>
      </c>
      <c r="ES55" s="54">
        <v>0</v>
      </c>
      <c r="ET55" s="54">
        <v>0</v>
      </c>
      <c r="EU55" s="54">
        <v>0</v>
      </c>
      <c r="EV55" s="54">
        <v>0</v>
      </c>
      <c r="EW55" s="54">
        <v>0</v>
      </c>
      <c r="EX55" s="54">
        <v>0</v>
      </c>
      <c r="EY55" s="54">
        <v>0</v>
      </c>
      <c r="EZ55" s="54">
        <v>0</v>
      </c>
      <c r="FA55" s="54">
        <v>0</v>
      </c>
      <c r="FB55" s="54">
        <v>0</v>
      </c>
      <c r="FC55" s="54">
        <v>923312</v>
      </c>
      <c r="FD55" s="54">
        <v>923312</v>
      </c>
      <c r="FE55" s="54">
        <v>2298</v>
      </c>
      <c r="FF55" s="54">
        <v>1214</v>
      </c>
      <c r="FG55" s="54">
        <v>1221</v>
      </c>
      <c r="FH55" s="54">
        <v>12576</v>
      </c>
      <c r="FI55" s="54">
        <v>34482</v>
      </c>
      <c r="FJ55" s="54">
        <v>51791</v>
      </c>
      <c r="FK55" s="54">
        <v>2126042</v>
      </c>
      <c r="FL55" s="54">
        <v>298612</v>
      </c>
      <c r="FM55" s="54">
        <v>150189</v>
      </c>
      <c r="FN55" s="54">
        <v>728044</v>
      </c>
      <c r="FO55" s="54">
        <v>13854252</v>
      </c>
      <c r="FP55" s="54">
        <v>17157139</v>
      </c>
      <c r="FQ55" s="54">
        <v>20147302</v>
      </c>
      <c r="FR55" s="54">
        <v>4342937</v>
      </c>
      <c r="FS55" s="54">
        <v>2984157</v>
      </c>
      <c r="FT55" s="54">
        <v>16320671</v>
      </c>
      <c r="FU55" s="54">
        <v>38121417</v>
      </c>
      <c r="FV55" s="54">
        <v>81916484</v>
      </c>
      <c r="FW55" s="54">
        <v>0</v>
      </c>
      <c r="FX55" s="54">
        <v>0</v>
      </c>
      <c r="FY55" s="54">
        <v>0</v>
      </c>
      <c r="FZ55" s="54">
        <v>0</v>
      </c>
      <c r="GA55" s="54">
        <v>532870</v>
      </c>
      <c r="GB55" s="54">
        <v>532870</v>
      </c>
      <c r="GC55" s="54">
        <v>20147302</v>
      </c>
      <c r="GD55" s="54">
        <v>4342937</v>
      </c>
      <c r="GE55" s="54">
        <v>2984157</v>
      </c>
      <c r="GF55" s="54">
        <v>16320671</v>
      </c>
      <c r="GG55" s="54">
        <v>38654287</v>
      </c>
      <c r="GH55" s="54">
        <v>82449354</v>
      </c>
      <c r="GJ55" s="5">
        <f>SUM(AZ55:AZ55)</f>
        <v>27378667</v>
      </c>
      <c r="GK55" s="26" t="e">
        <f>#REF!-GJ55</f>
        <v>#REF!</v>
      </c>
      <c r="GL55" s="5" t="e">
        <f>SUM(#REF!)</f>
        <v>#REF!</v>
      </c>
      <c r="GM55" s="26" t="e">
        <f>#REF!-GL55</f>
        <v>#REF!</v>
      </c>
      <c r="GN55" s="5">
        <f>SUM(BA55:BA55)</f>
        <v>300000</v>
      </c>
      <c r="GO55" s="26" t="e">
        <f>#REF!-GN55</f>
        <v>#REF!</v>
      </c>
      <c r="GP55" s="5">
        <f>SUM(BB55:BB55)</f>
        <v>3192716</v>
      </c>
      <c r="GQ55" s="26" t="e">
        <f>#REF!-GP55</f>
        <v>#REF!</v>
      </c>
      <c r="GR55" s="5" t="e">
        <f>SUM(#REF!)</f>
        <v>#REF!</v>
      </c>
      <c r="GS55" s="26" t="e">
        <f>#REF!-GR55</f>
        <v>#REF!</v>
      </c>
      <c r="GT55" s="5" t="e">
        <f>SUM(#REF!)</f>
        <v>#REF!</v>
      </c>
      <c r="GU55" s="26" t="e">
        <f>#REF!-GT55</f>
        <v>#REF!</v>
      </c>
      <c r="GV55" s="5" t="e">
        <f>SUM(#REF!)</f>
        <v>#REF!</v>
      </c>
      <c r="GW55" s="26" t="e">
        <f>#REF!-GV55</f>
        <v>#REF!</v>
      </c>
      <c r="GX55" s="5" t="e">
        <f>SUM(#REF!)</f>
        <v>#REF!</v>
      </c>
      <c r="GY55" s="26" t="e">
        <f>#REF!-GX55</f>
        <v>#REF!</v>
      </c>
      <c r="GZ55" s="5" t="e">
        <f>SUM(#REF!)</f>
        <v>#REF!</v>
      </c>
      <c r="HA55" s="26" t="e">
        <f>#REF!-GZ55</f>
        <v>#REF!</v>
      </c>
      <c r="HB55" s="5" t="e">
        <f>SUM(#REF!)</f>
        <v>#REF!</v>
      </c>
      <c r="HC55" s="26" t="e">
        <f>#REF!-HB55</f>
        <v>#REF!</v>
      </c>
      <c r="HD55" s="5">
        <f t="shared" si="95"/>
        <v>3727516</v>
      </c>
      <c r="HE55" s="26" t="e">
        <f>#REF!-HD55</f>
        <v>#REF!</v>
      </c>
      <c r="HF55" s="5">
        <f t="shared" si="96"/>
        <v>5704075</v>
      </c>
      <c r="HG55" s="26" t="e">
        <f>#REF!-HF55</f>
        <v>#REF!</v>
      </c>
      <c r="HH55" s="5">
        <f t="shared" si="97"/>
        <v>0</v>
      </c>
      <c r="HI55" s="26" t="e">
        <f>#REF!-HH55</f>
        <v>#REF!</v>
      </c>
      <c r="HJ55" s="5" t="e">
        <f>SUM(#REF!)</f>
        <v>#REF!</v>
      </c>
      <c r="HK55" s="26" t="e">
        <f>#REF!-HJ55</f>
        <v>#REF!</v>
      </c>
      <c r="HL55" s="5" t="e">
        <f>SUM(#REF!)</f>
        <v>#REF!</v>
      </c>
      <c r="HM55" s="26" t="e">
        <f>#REF!-HL55</f>
        <v>#REF!</v>
      </c>
      <c r="HN55" s="5">
        <f t="shared" si="98"/>
        <v>54748156</v>
      </c>
      <c r="HO55" s="26" t="e">
        <f>#REF!-HN55</f>
        <v>#REF!</v>
      </c>
      <c r="HP55" s="5">
        <f t="shared" si="51"/>
        <v>10359619</v>
      </c>
      <c r="HQ55" s="26">
        <f t="shared" si="52"/>
        <v>0</v>
      </c>
      <c r="HR55" s="5">
        <f t="shared" si="53"/>
        <v>2760105</v>
      </c>
      <c r="HS55" s="26">
        <f t="shared" si="54"/>
        <v>0</v>
      </c>
      <c r="HT55" s="5">
        <f t="shared" si="55"/>
        <v>12840290</v>
      </c>
      <c r="HU55" s="26">
        <f t="shared" si="56"/>
        <v>0</v>
      </c>
      <c r="HV55" s="5">
        <f t="shared" si="57"/>
        <v>0</v>
      </c>
      <c r="HW55" s="26">
        <f t="shared" si="58"/>
        <v>0</v>
      </c>
      <c r="HX55" s="5">
        <f t="shared" si="59"/>
        <v>14287403</v>
      </c>
      <c r="HY55" s="26">
        <f t="shared" si="60"/>
        <v>0</v>
      </c>
      <c r="HZ55" s="5">
        <f t="shared" si="61"/>
        <v>0</v>
      </c>
      <c r="IA55" s="26">
        <f t="shared" si="62"/>
        <v>0</v>
      </c>
      <c r="IB55" s="5">
        <f t="shared" si="63"/>
        <v>206396</v>
      </c>
      <c r="IC55" s="26">
        <f t="shared" si="64"/>
        <v>0</v>
      </c>
      <c r="ID55" s="5">
        <f t="shared" si="65"/>
        <v>1234097</v>
      </c>
      <c r="IE55" s="26">
        <f t="shared" si="66"/>
        <v>0</v>
      </c>
      <c r="IF55" s="5">
        <f t="shared" si="67"/>
        <v>4845751</v>
      </c>
      <c r="IG55" s="26">
        <f t="shared" si="68"/>
        <v>0</v>
      </c>
      <c r="IH55" s="5">
        <f t="shared" si="69"/>
        <v>778225</v>
      </c>
      <c r="II55" s="26">
        <f t="shared" si="70"/>
        <v>0</v>
      </c>
      <c r="IJ55" s="5">
        <f t="shared" si="71"/>
        <v>3397024</v>
      </c>
      <c r="IK55" s="26">
        <f t="shared" si="72"/>
        <v>0</v>
      </c>
      <c r="IL55" s="5">
        <f t="shared" si="73"/>
        <v>187893</v>
      </c>
      <c r="IM55" s="26">
        <f t="shared" si="74"/>
        <v>0</v>
      </c>
      <c r="IN55" s="5">
        <f t="shared" si="75"/>
        <v>0</v>
      </c>
      <c r="IO55" s="26">
        <f t="shared" si="76"/>
        <v>0</v>
      </c>
      <c r="IP55" s="5">
        <f t="shared" si="77"/>
        <v>12511204</v>
      </c>
      <c r="IQ55" s="26">
        <f t="shared" si="78"/>
        <v>0</v>
      </c>
      <c r="IR55" s="5">
        <f t="shared" si="79"/>
        <v>376235</v>
      </c>
      <c r="IS55" s="26">
        <f t="shared" si="80"/>
        <v>0</v>
      </c>
      <c r="IT55" s="5">
        <f t="shared" si="81"/>
        <v>0</v>
      </c>
      <c r="IU55" s="26">
        <f t="shared" si="82"/>
        <v>0</v>
      </c>
      <c r="IV55" s="5">
        <f t="shared" si="83"/>
        <v>923312</v>
      </c>
      <c r="IW55" s="26">
        <f t="shared" si="84"/>
        <v>0</v>
      </c>
      <c r="IX55" s="5">
        <f t="shared" si="85"/>
        <v>51791</v>
      </c>
      <c r="IY55" s="26">
        <f t="shared" si="86"/>
        <v>0</v>
      </c>
      <c r="IZ55" s="5">
        <f t="shared" si="87"/>
        <v>17157139</v>
      </c>
      <c r="JA55" s="26">
        <f t="shared" si="88"/>
        <v>0</v>
      </c>
      <c r="JB55" s="5">
        <f t="shared" si="89"/>
        <v>81916484</v>
      </c>
      <c r="JC55" s="26">
        <f t="shared" si="90"/>
        <v>0</v>
      </c>
      <c r="JD55" s="5">
        <f t="shared" si="91"/>
        <v>532870</v>
      </c>
      <c r="JE55" s="26">
        <f t="shared" si="92"/>
        <v>0</v>
      </c>
      <c r="JF55" s="5">
        <f t="shared" si="93"/>
        <v>82449354</v>
      </c>
      <c r="JG55" s="26">
        <f t="shared" si="94"/>
        <v>0</v>
      </c>
      <c r="JI55" s="5" t="e">
        <f t="shared" si="48"/>
        <v>#REF!</v>
      </c>
      <c r="JK55" s="4" t="e">
        <f t="shared" si="49"/>
        <v>#REF!</v>
      </c>
    </row>
    <row r="56" spans="1:278">
      <c r="A56" s="149" t="s">
        <v>236</v>
      </c>
      <c r="B56" s="25" t="s">
        <v>375</v>
      </c>
      <c r="C56" s="101">
        <v>199193</v>
      </c>
      <c r="D56" s="97">
        <v>2011</v>
      </c>
      <c r="E56" s="98">
        <v>1</v>
      </c>
      <c r="F56" s="98">
        <v>10</v>
      </c>
      <c r="G56" s="99">
        <v>6414</v>
      </c>
      <c r="H56" s="99">
        <v>7246</v>
      </c>
      <c r="I56" s="100">
        <v>506791000</v>
      </c>
      <c r="J56" s="100"/>
      <c r="K56" s="100">
        <v>924356</v>
      </c>
      <c r="L56" s="100"/>
      <c r="M56" s="100">
        <v>21278574</v>
      </c>
      <c r="N56" s="100"/>
      <c r="O56" s="100">
        <v>3785020</v>
      </c>
      <c r="P56" s="100"/>
      <c r="Q56" s="100">
        <v>282388917</v>
      </c>
      <c r="R56" s="100"/>
      <c r="S56" s="104">
        <v>474674000</v>
      </c>
      <c r="T56" s="104"/>
      <c r="U56" s="104">
        <v>15034</v>
      </c>
      <c r="V56" s="104"/>
      <c r="W56" s="104">
        <v>28324</v>
      </c>
      <c r="X56" s="104"/>
      <c r="Y56" s="104">
        <v>21000</v>
      </c>
      <c r="Z56" s="104"/>
      <c r="AA56" s="104">
        <v>34290</v>
      </c>
      <c r="AB56" s="100"/>
      <c r="AC56" s="121">
        <v>6</v>
      </c>
      <c r="AD56" s="121">
        <v>11</v>
      </c>
      <c r="AE56" s="121">
        <v>1</v>
      </c>
      <c r="AF56" s="26">
        <v>2785056</v>
      </c>
      <c r="AG56" s="26">
        <v>2207827</v>
      </c>
      <c r="AH56" s="26">
        <v>199185</v>
      </c>
      <c r="AI56" s="26">
        <v>107480</v>
      </c>
      <c r="AJ56" s="26">
        <v>242562.06</v>
      </c>
      <c r="AK56" s="36">
        <v>4.5599999999999996</v>
      </c>
      <c r="AL56" s="26">
        <v>184347.17</v>
      </c>
      <c r="AM56" s="36">
        <v>6</v>
      </c>
      <c r="AN56" s="26">
        <v>97575.13</v>
      </c>
      <c r="AO56" s="36">
        <v>7.56</v>
      </c>
      <c r="AP56" s="26">
        <v>92208.5</v>
      </c>
      <c r="AQ56" s="36">
        <v>8</v>
      </c>
      <c r="AR56" s="26">
        <v>106465.27</v>
      </c>
      <c r="AS56" s="36">
        <v>15</v>
      </c>
      <c r="AT56" s="26">
        <v>99811.19</v>
      </c>
      <c r="AU56" s="36">
        <v>16</v>
      </c>
      <c r="AV56" s="26">
        <v>62518.559999999998</v>
      </c>
      <c r="AW56" s="36">
        <v>12.5</v>
      </c>
      <c r="AX56" s="26">
        <v>55820.14</v>
      </c>
      <c r="AY56" s="36">
        <v>14</v>
      </c>
      <c r="AZ56" s="54">
        <v>2541452</v>
      </c>
      <c r="BA56" s="54">
        <v>0</v>
      </c>
      <c r="BB56" s="54">
        <v>420917</v>
      </c>
      <c r="BC56" s="54">
        <v>320928</v>
      </c>
      <c r="BD56" s="54">
        <v>719271</v>
      </c>
      <c r="BE56" s="54">
        <v>0</v>
      </c>
      <c r="BF56" s="54">
        <v>5840244</v>
      </c>
      <c r="BG56" s="54">
        <v>1859288</v>
      </c>
      <c r="BH56" s="54">
        <v>338624</v>
      </c>
      <c r="BI56" s="54">
        <v>309244</v>
      </c>
      <c r="BJ56" s="54">
        <v>2559178</v>
      </c>
      <c r="BK56" s="54">
        <v>162180</v>
      </c>
      <c r="BL56" s="54">
        <v>5228514</v>
      </c>
      <c r="BM56" s="54">
        <v>500000</v>
      </c>
      <c r="BN56" s="54">
        <v>97000</v>
      </c>
      <c r="BO56" s="54">
        <v>16139</v>
      </c>
      <c r="BP56" s="54">
        <v>7377</v>
      </c>
      <c r="BQ56" s="54">
        <v>0</v>
      </c>
      <c r="BR56" s="54">
        <v>620516</v>
      </c>
      <c r="BS56" s="54">
        <v>1653458</v>
      </c>
      <c r="BT56" s="54">
        <v>679761</v>
      </c>
      <c r="BU56" s="54">
        <v>464264</v>
      </c>
      <c r="BV56" s="54">
        <v>1424729</v>
      </c>
      <c r="BW56" s="54">
        <v>0</v>
      </c>
      <c r="BX56" s="54">
        <v>4222212</v>
      </c>
      <c r="BY56" s="54">
        <v>0</v>
      </c>
      <c r="BZ56" s="54">
        <v>0</v>
      </c>
      <c r="CA56" s="54">
        <v>0</v>
      </c>
      <c r="CB56" s="54">
        <v>0</v>
      </c>
      <c r="CC56" s="54">
        <v>0</v>
      </c>
      <c r="CD56" s="54">
        <v>0</v>
      </c>
      <c r="CE56" s="54">
        <v>0</v>
      </c>
      <c r="CF56" s="54">
        <v>0</v>
      </c>
      <c r="CG56" s="54">
        <v>0</v>
      </c>
      <c r="CH56" s="54">
        <v>0</v>
      </c>
      <c r="CI56" s="54">
        <v>3076824</v>
      </c>
      <c r="CJ56" s="54">
        <v>3076824</v>
      </c>
      <c r="CK56" s="54">
        <v>0</v>
      </c>
      <c r="CL56" s="54">
        <v>0</v>
      </c>
      <c r="CM56" s="54">
        <v>0</v>
      </c>
      <c r="CN56" s="54">
        <v>0</v>
      </c>
      <c r="CO56" s="54">
        <v>0</v>
      </c>
      <c r="CP56" s="54">
        <v>0</v>
      </c>
      <c r="CQ56" s="54">
        <v>0</v>
      </c>
      <c r="CR56" s="54">
        <v>0</v>
      </c>
      <c r="CS56" s="54">
        <v>0</v>
      </c>
      <c r="CT56" s="54">
        <v>0</v>
      </c>
      <c r="CU56" s="54">
        <v>0</v>
      </c>
      <c r="CV56" s="54">
        <v>0</v>
      </c>
      <c r="CW56" s="54">
        <v>80317</v>
      </c>
      <c r="CX56" s="54">
        <v>97471</v>
      </c>
      <c r="CY56" s="54">
        <v>46395</v>
      </c>
      <c r="CZ56" s="54">
        <v>82482</v>
      </c>
      <c r="DA56" s="54">
        <v>0</v>
      </c>
      <c r="DB56" s="54">
        <v>306665</v>
      </c>
      <c r="DC56" s="54">
        <v>761240</v>
      </c>
      <c r="DD56" s="54">
        <v>250651</v>
      </c>
      <c r="DE56" s="54">
        <v>246256</v>
      </c>
      <c r="DF56" s="54">
        <v>866414</v>
      </c>
      <c r="DG56" s="54">
        <v>19679</v>
      </c>
      <c r="DH56" s="54">
        <v>2144240</v>
      </c>
      <c r="DI56" s="54">
        <v>184227</v>
      </c>
      <c r="DJ56" s="54">
        <v>40171</v>
      </c>
      <c r="DK56" s="54">
        <v>35937</v>
      </c>
      <c r="DL56" s="54">
        <v>151624</v>
      </c>
      <c r="DM56" s="54">
        <v>58401</v>
      </c>
      <c r="DN56" s="54">
        <v>470360</v>
      </c>
      <c r="DO56" s="54">
        <v>540149</v>
      </c>
      <c r="DP56" s="54">
        <v>179715</v>
      </c>
      <c r="DQ56" s="54">
        <v>79836</v>
      </c>
      <c r="DR56" s="54">
        <v>124466</v>
      </c>
      <c r="DS56" s="54">
        <v>0</v>
      </c>
      <c r="DT56" s="54">
        <v>924166</v>
      </c>
      <c r="DU56" s="54">
        <v>0</v>
      </c>
      <c r="DV56" s="54">
        <v>0</v>
      </c>
      <c r="DW56" s="54">
        <v>0</v>
      </c>
      <c r="DX56" s="54">
        <v>0</v>
      </c>
      <c r="DY56" s="54">
        <v>404744</v>
      </c>
      <c r="DZ56" s="54">
        <v>404744</v>
      </c>
      <c r="EA56" s="54">
        <v>0</v>
      </c>
      <c r="EB56" s="54">
        <v>0</v>
      </c>
      <c r="EC56" s="54">
        <v>0</v>
      </c>
      <c r="ED56" s="54">
        <v>0</v>
      </c>
      <c r="EE56" s="54">
        <v>0</v>
      </c>
      <c r="EF56" s="54">
        <v>0</v>
      </c>
      <c r="EG56" s="54">
        <v>720</v>
      </c>
      <c r="EH56" s="54">
        <v>143249</v>
      </c>
      <c r="EI56" s="54">
        <v>91882</v>
      </c>
      <c r="EJ56" s="54">
        <v>4420</v>
      </c>
      <c r="EK56" s="54">
        <v>1565541</v>
      </c>
      <c r="EL56" s="54">
        <v>1805812</v>
      </c>
      <c r="EM56" s="54">
        <v>0</v>
      </c>
      <c r="EN56" s="54">
        <v>0</v>
      </c>
      <c r="EO56" s="54">
        <v>0</v>
      </c>
      <c r="EP56" s="54">
        <v>0</v>
      </c>
      <c r="EQ56" s="54">
        <v>102082</v>
      </c>
      <c r="ER56" s="54">
        <v>102082</v>
      </c>
      <c r="ES56" s="54">
        <v>0</v>
      </c>
      <c r="ET56" s="54">
        <v>0</v>
      </c>
      <c r="EU56" s="54">
        <v>0</v>
      </c>
      <c r="EV56" s="54">
        <v>0</v>
      </c>
      <c r="EW56" s="54">
        <v>1755341</v>
      </c>
      <c r="EX56" s="54">
        <v>1755341</v>
      </c>
      <c r="EY56" s="54">
        <v>0</v>
      </c>
      <c r="EZ56" s="54">
        <v>0</v>
      </c>
      <c r="FA56" s="54">
        <v>0</v>
      </c>
      <c r="FB56" s="54">
        <v>0</v>
      </c>
      <c r="FC56" s="54">
        <v>350942</v>
      </c>
      <c r="FD56" s="54">
        <v>350942</v>
      </c>
      <c r="FE56" s="54">
        <v>0</v>
      </c>
      <c r="FF56" s="54">
        <v>545</v>
      </c>
      <c r="FG56" s="54">
        <v>800</v>
      </c>
      <c r="FH56" s="54">
        <v>3295</v>
      </c>
      <c r="FI56" s="54">
        <v>423781</v>
      </c>
      <c r="FJ56" s="54">
        <v>428421</v>
      </c>
      <c r="FK56" s="54">
        <v>0</v>
      </c>
      <c r="FL56" s="54">
        <v>0</v>
      </c>
      <c r="FM56" s="54">
        <v>0</v>
      </c>
      <c r="FN56" s="54">
        <v>0</v>
      </c>
      <c r="FO56" s="54">
        <v>1271266</v>
      </c>
      <c r="FP56" s="54">
        <v>1271266</v>
      </c>
      <c r="FQ56" s="54">
        <v>5579399</v>
      </c>
      <c r="FR56" s="54">
        <v>1827187</v>
      </c>
      <c r="FS56" s="54">
        <v>1290753</v>
      </c>
      <c r="FT56" s="54">
        <v>5223985</v>
      </c>
      <c r="FU56" s="54">
        <v>9190781</v>
      </c>
      <c r="FV56" s="54">
        <v>23112105</v>
      </c>
      <c r="FW56" s="54">
        <v>0</v>
      </c>
      <c r="FX56" s="54">
        <v>0</v>
      </c>
      <c r="FY56" s="54">
        <v>0</v>
      </c>
      <c r="FZ56" s="54">
        <v>0</v>
      </c>
      <c r="GA56" s="54">
        <v>0</v>
      </c>
      <c r="GB56" s="54">
        <v>0</v>
      </c>
      <c r="GC56" s="54">
        <v>5579399</v>
      </c>
      <c r="GD56" s="54">
        <v>1827187</v>
      </c>
      <c r="GE56" s="54">
        <v>1290753</v>
      </c>
      <c r="GF56" s="54">
        <v>5223985</v>
      </c>
      <c r="GG56" s="54">
        <v>9190781</v>
      </c>
      <c r="GH56" s="54">
        <v>23112105</v>
      </c>
      <c r="GJ56" s="5">
        <f>SUM(AZ56:AZ56)</f>
        <v>2541452</v>
      </c>
      <c r="GK56" s="26" t="e">
        <f>#REF!-GJ56</f>
        <v>#REF!</v>
      </c>
      <c r="GL56" s="5" t="e">
        <f>SUM(#REF!)</f>
        <v>#REF!</v>
      </c>
      <c r="GM56" s="26" t="e">
        <f>#REF!-GL56</f>
        <v>#REF!</v>
      </c>
      <c r="GN56" s="5">
        <f>SUM(BA56:BA56)</f>
        <v>0</v>
      </c>
      <c r="GO56" s="26" t="e">
        <f>#REF!-GN56</f>
        <v>#REF!</v>
      </c>
      <c r="GP56" s="5">
        <f>SUM(BB56:BB56)</f>
        <v>420917</v>
      </c>
      <c r="GQ56" s="26" t="e">
        <f>#REF!-GP56</f>
        <v>#REF!</v>
      </c>
      <c r="GR56" s="5" t="e">
        <f>SUM(#REF!)</f>
        <v>#REF!</v>
      </c>
      <c r="GS56" s="26" t="e">
        <f>#REF!-GR56</f>
        <v>#REF!</v>
      </c>
      <c r="GT56" s="5" t="e">
        <f>SUM(#REF!)</f>
        <v>#REF!</v>
      </c>
      <c r="GU56" s="26" t="e">
        <f>#REF!-GT56</f>
        <v>#REF!</v>
      </c>
      <c r="GV56" s="5" t="e">
        <f>SUM(#REF!)</f>
        <v>#REF!</v>
      </c>
      <c r="GW56" s="26" t="e">
        <f>#REF!-GV56</f>
        <v>#REF!</v>
      </c>
      <c r="GX56" s="5" t="e">
        <f>SUM(#REF!)</f>
        <v>#REF!</v>
      </c>
      <c r="GY56" s="26" t="e">
        <f>#REF!-GX56</f>
        <v>#REF!</v>
      </c>
      <c r="GZ56" s="5" t="e">
        <f>SUM(#REF!)</f>
        <v>#REF!</v>
      </c>
      <c r="HA56" s="26" t="e">
        <f>#REF!-GZ56</f>
        <v>#REF!</v>
      </c>
      <c r="HB56" s="5" t="e">
        <f>SUM(#REF!)</f>
        <v>#REF!</v>
      </c>
      <c r="HC56" s="26" t="e">
        <f>#REF!-HB56</f>
        <v>#REF!</v>
      </c>
      <c r="HD56" s="5">
        <f t="shared" si="95"/>
        <v>320928</v>
      </c>
      <c r="HE56" s="26" t="e">
        <f>#REF!-HD56</f>
        <v>#REF!</v>
      </c>
      <c r="HF56" s="5">
        <f t="shared" si="96"/>
        <v>719271</v>
      </c>
      <c r="HG56" s="26" t="e">
        <f>#REF!-HF56</f>
        <v>#REF!</v>
      </c>
      <c r="HH56" s="5">
        <f t="shared" si="97"/>
        <v>0</v>
      </c>
      <c r="HI56" s="26" t="e">
        <f>#REF!-HH56</f>
        <v>#REF!</v>
      </c>
      <c r="HJ56" s="5" t="e">
        <f>SUM(#REF!)</f>
        <v>#REF!</v>
      </c>
      <c r="HK56" s="26" t="e">
        <f>#REF!-HJ56</f>
        <v>#REF!</v>
      </c>
      <c r="HL56" s="5" t="e">
        <f>SUM(#REF!)</f>
        <v>#REF!</v>
      </c>
      <c r="HM56" s="26" t="e">
        <f>#REF!-HL56</f>
        <v>#REF!</v>
      </c>
      <c r="HN56" s="5">
        <f t="shared" si="98"/>
        <v>5840244</v>
      </c>
      <c r="HO56" s="26" t="e">
        <f>#REF!-HN56</f>
        <v>#REF!</v>
      </c>
      <c r="HP56" s="5">
        <f t="shared" si="51"/>
        <v>5228514</v>
      </c>
      <c r="HQ56" s="26">
        <f t="shared" si="52"/>
        <v>0</v>
      </c>
      <c r="HR56" s="5">
        <f t="shared" si="53"/>
        <v>620516</v>
      </c>
      <c r="HS56" s="26">
        <f t="shared" si="54"/>
        <v>0</v>
      </c>
      <c r="HT56" s="5">
        <f t="shared" si="55"/>
        <v>4222212</v>
      </c>
      <c r="HU56" s="26">
        <f t="shared" si="56"/>
        <v>0</v>
      </c>
      <c r="HV56" s="5">
        <f t="shared" si="57"/>
        <v>0</v>
      </c>
      <c r="HW56" s="26">
        <f t="shared" si="58"/>
        <v>0</v>
      </c>
      <c r="HX56" s="5">
        <f t="shared" si="59"/>
        <v>3076824</v>
      </c>
      <c r="HY56" s="26">
        <f t="shared" si="60"/>
        <v>0</v>
      </c>
      <c r="HZ56" s="5">
        <f t="shared" si="61"/>
        <v>0</v>
      </c>
      <c r="IA56" s="26">
        <f t="shared" si="62"/>
        <v>0</v>
      </c>
      <c r="IB56" s="5">
        <f t="shared" si="63"/>
        <v>0</v>
      </c>
      <c r="IC56" s="26">
        <f t="shared" si="64"/>
        <v>0</v>
      </c>
      <c r="ID56" s="5">
        <f t="shared" si="65"/>
        <v>306665</v>
      </c>
      <c r="IE56" s="26">
        <f t="shared" si="66"/>
        <v>0</v>
      </c>
      <c r="IF56" s="5">
        <f t="shared" si="67"/>
        <v>2144240</v>
      </c>
      <c r="IG56" s="26">
        <f t="shared" si="68"/>
        <v>0</v>
      </c>
      <c r="IH56" s="5">
        <f t="shared" si="69"/>
        <v>470360</v>
      </c>
      <c r="II56" s="26">
        <f t="shared" si="70"/>
        <v>0</v>
      </c>
      <c r="IJ56" s="5">
        <f t="shared" si="71"/>
        <v>924166</v>
      </c>
      <c r="IK56" s="26">
        <f t="shared" si="72"/>
        <v>0</v>
      </c>
      <c r="IL56" s="5">
        <f t="shared" si="73"/>
        <v>404744</v>
      </c>
      <c r="IM56" s="26">
        <f t="shared" si="74"/>
        <v>0</v>
      </c>
      <c r="IN56" s="5">
        <f t="shared" si="75"/>
        <v>0</v>
      </c>
      <c r="IO56" s="26">
        <f t="shared" si="76"/>
        <v>0</v>
      </c>
      <c r="IP56" s="5">
        <f t="shared" si="77"/>
        <v>1805812</v>
      </c>
      <c r="IQ56" s="26">
        <f t="shared" si="78"/>
        <v>0</v>
      </c>
      <c r="IR56" s="5">
        <f t="shared" si="79"/>
        <v>102082</v>
      </c>
      <c r="IS56" s="26">
        <f t="shared" si="80"/>
        <v>0</v>
      </c>
      <c r="IT56" s="5">
        <f t="shared" si="81"/>
        <v>1755341</v>
      </c>
      <c r="IU56" s="26">
        <f t="shared" si="82"/>
        <v>0</v>
      </c>
      <c r="IV56" s="5">
        <f t="shared" si="83"/>
        <v>350942</v>
      </c>
      <c r="IW56" s="26">
        <f t="shared" si="84"/>
        <v>0</v>
      </c>
      <c r="IX56" s="5">
        <f t="shared" si="85"/>
        <v>428421</v>
      </c>
      <c r="IY56" s="26">
        <f t="shared" si="86"/>
        <v>0</v>
      </c>
      <c r="IZ56" s="5">
        <f t="shared" si="87"/>
        <v>1271266</v>
      </c>
      <c r="JA56" s="26">
        <f t="shared" si="88"/>
        <v>0</v>
      </c>
      <c r="JB56" s="5">
        <f t="shared" si="89"/>
        <v>23112105</v>
      </c>
      <c r="JC56" s="26">
        <f t="shared" si="90"/>
        <v>0</v>
      </c>
      <c r="JD56" s="5">
        <f t="shared" si="91"/>
        <v>0</v>
      </c>
      <c r="JE56" s="26">
        <f t="shared" si="92"/>
        <v>0</v>
      </c>
      <c r="JF56" s="5">
        <f t="shared" si="93"/>
        <v>23112105</v>
      </c>
      <c r="JG56" s="26">
        <f t="shared" si="94"/>
        <v>0</v>
      </c>
      <c r="JI56" s="5" t="e">
        <f t="shared" si="48"/>
        <v>#REF!</v>
      </c>
      <c r="JK56" s="4" t="e">
        <f t="shared" si="49"/>
        <v>#REF!</v>
      </c>
    </row>
    <row r="57" spans="1:278" ht="9" customHeight="1">
      <c r="A57" s="147" t="s">
        <v>237</v>
      </c>
      <c r="B57" s="25" t="s">
        <v>318</v>
      </c>
      <c r="C57" s="97">
        <v>187985</v>
      </c>
      <c r="D57" s="97">
        <v>2011</v>
      </c>
      <c r="E57" s="98">
        <v>1</v>
      </c>
      <c r="F57" s="98">
        <v>10</v>
      </c>
      <c r="G57" s="99">
        <v>9256</v>
      </c>
      <c r="H57" s="99">
        <v>11399</v>
      </c>
      <c r="I57" s="100">
        <v>1690683412</v>
      </c>
      <c r="J57" s="100"/>
      <c r="K57" s="100">
        <v>2936671</v>
      </c>
      <c r="L57" s="100"/>
      <c r="M57" s="100">
        <v>35795793</v>
      </c>
      <c r="N57" s="100"/>
      <c r="O57" s="100">
        <v>87820509</v>
      </c>
      <c r="P57" s="100"/>
      <c r="Q57" s="100">
        <v>446079713</v>
      </c>
      <c r="R57" s="100"/>
      <c r="S57" s="100">
        <v>848921579</v>
      </c>
      <c r="T57" s="100"/>
      <c r="U57" s="100">
        <v>14749</v>
      </c>
      <c r="V57" s="100"/>
      <c r="W57" s="100">
        <v>27934</v>
      </c>
      <c r="X57" s="100"/>
      <c r="Y57" s="100">
        <v>17918</v>
      </c>
      <c r="Z57" s="100"/>
      <c r="AA57" s="100">
        <v>31104</v>
      </c>
      <c r="AB57" s="100"/>
      <c r="AC57" s="122">
        <v>10</v>
      </c>
      <c r="AD57" s="122">
        <v>11</v>
      </c>
      <c r="AE57" s="122">
        <v>0</v>
      </c>
      <c r="AF57" s="26">
        <v>4102821</v>
      </c>
      <c r="AG57" s="26">
        <v>2414293</v>
      </c>
      <c r="AH57" s="26">
        <v>435936</v>
      </c>
      <c r="AI57" s="26">
        <v>146346</v>
      </c>
      <c r="AJ57" s="26">
        <v>403511.86</v>
      </c>
      <c r="AK57" s="36" t="s">
        <v>387</v>
      </c>
      <c r="AL57" s="26">
        <v>353072.88</v>
      </c>
      <c r="AM57" s="36">
        <v>8</v>
      </c>
      <c r="AN57" s="26">
        <v>160437</v>
      </c>
      <c r="AO57" s="36">
        <v>8</v>
      </c>
      <c r="AP57" s="26">
        <v>142610.67000000001</v>
      </c>
      <c r="AQ57" s="36">
        <v>9</v>
      </c>
      <c r="AR57" s="26">
        <v>125215.17</v>
      </c>
      <c r="AS57" s="36">
        <v>18</v>
      </c>
      <c r="AT57" s="26">
        <v>107327.29</v>
      </c>
      <c r="AU57" s="36">
        <v>21</v>
      </c>
      <c r="AV57" s="26">
        <v>69878.53</v>
      </c>
      <c r="AW57" s="36">
        <v>15</v>
      </c>
      <c r="AX57" s="26">
        <v>61657.53</v>
      </c>
      <c r="AY57" s="36">
        <v>17</v>
      </c>
      <c r="AZ57" s="76">
        <v>1367349</v>
      </c>
      <c r="BA57" s="76">
        <v>400000</v>
      </c>
      <c r="BB57" s="76">
        <v>19445</v>
      </c>
      <c r="BC57" s="76">
        <v>0</v>
      </c>
      <c r="BD57" s="76">
        <v>0</v>
      </c>
      <c r="BE57" s="77">
        <v>0</v>
      </c>
      <c r="BF57" s="77">
        <v>2849381</v>
      </c>
      <c r="BG57" s="77">
        <v>2443773</v>
      </c>
      <c r="BH57" s="77">
        <v>404087</v>
      </c>
      <c r="BI57" s="77">
        <v>465652</v>
      </c>
      <c r="BJ57" s="77">
        <v>3203602</v>
      </c>
      <c r="BK57" s="77">
        <v>141036</v>
      </c>
      <c r="BL57" s="77">
        <v>6658150</v>
      </c>
      <c r="BM57" s="77">
        <v>350000</v>
      </c>
      <c r="BN57" s="77">
        <v>330000</v>
      </c>
      <c r="BO57" s="77">
        <v>65000</v>
      </c>
      <c r="BP57" s="77">
        <v>62731</v>
      </c>
      <c r="BQ57" s="77">
        <v>0</v>
      </c>
      <c r="BR57" s="77">
        <v>807731</v>
      </c>
      <c r="BS57" s="77">
        <v>1976354</v>
      </c>
      <c r="BT57" s="77">
        <v>1995649</v>
      </c>
      <c r="BU57" s="77">
        <v>907178</v>
      </c>
      <c r="BV57" s="77">
        <v>2530949</v>
      </c>
      <c r="BW57" s="77">
        <v>0</v>
      </c>
      <c r="BX57" s="77">
        <v>7410130</v>
      </c>
      <c r="BY57" s="77">
        <v>0</v>
      </c>
      <c r="BZ57" s="77">
        <v>0</v>
      </c>
      <c r="CA57" s="77">
        <v>0</v>
      </c>
      <c r="CB57" s="77">
        <v>0</v>
      </c>
      <c r="CC57" s="77">
        <v>0</v>
      </c>
      <c r="CD57" s="77">
        <v>0</v>
      </c>
      <c r="CE57" s="77">
        <v>54492</v>
      </c>
      <c r="CF57" s="77">
        <v>0</v>
      </c>
      <c r="CG57" s="77">
        <v>0</v>
      </c>
      <c r="CH57" s="77">
        <v>26611</v>
      </c>
      <c r="CI57" s="77">
        <v>5188860</v>
      </c>
      <c r="CJ57" s="77">
        <v>5269963</v>
      </c>
      <c r="CK57" s="54">
        <v>0</v>
      </c>
      <c r="CL57" s="54">
        <v>0</v>
      </c>
      <c r="CM57" s="54">
        <v>0</v>
      </c>
      <c r="CN57" s="54">
        <v>0</v>
      </c>
      <c r="CO57" s="54">
        <v>0</v>
      </c>
      <c r="CP57" s="54">
        <v>0</v>
      </c>
      <c r="CQ57" s="77">
        <v>0</v>
      </c>
      <c r="CR57" s="77">
        <v>0</v>
      </c>
      <c r="CS57" s="77">
        <v>0</v>
      </c>
      <c r="CT57" s="77">
        <v>0</v>
      </c>
      <c r="CU57" s="77">
        <v>0</v>
      </c>
      <c r="CV57" s="77">
        <v>0</v>
      </c>
      <c r="CW57" s="77">
        <v>250582</v>
      </c>
      <c r="CX57" s="77">
        <v>109023</v>
      </c>
      <c r="CY57" s="77">
        <v>62121</v>
      </c>
      <c r="CZ57" s="77">
        <v>160556</v>
      </c>
      <c r="DA57" s="77">
        <v>0</v>
      </c>
      <c r="DB57" s="77">
        <v>582282</v>
      </c>
      <c r="DC57" s="77">
        <v>545867</v>
      </c>
      <c r="DD57" s="77">
        <v>294359</v>
      </c>
      <c r="DE57" s="77">
        <v>134236</v>
      </c>
      <c r="DF57" s="77">
        <v>1229514</v>
      </c>
      <c r="DG57" s="77">
        <v>0</v>
      </c>
      <c r="DH57" s="77">
        <v>2203976</v>
      </c>
      <c r="DI57" s="77">
        <v>115645</v>
      </c>
      <c r="DJ57" s="77">
        <v>35000</v>
      </c>
      <c r="DK57" s="77">
        <v>5980</v>
      </c>
      <c r="DL57" s="77">
        <v>211879</v>
      </c>
      <c r="DM57" s="77">
        <v>0</v>
      </c>
      <c r="DN57" s="77">
        <v>368504</v>
      </c>
      <c r="DO57" s="77">
        <v>679996</v>
      </c>
      <c r="DP57" s="77">
        <v>463056</v>
      </c>
      <c r="DQ57" s="77">
        <v>315554</v>
      </c>
      <c r="DR57" s="77">
        <v>221386</v>
      </c>
      <c r="DS57" s="77">
        <v>0</v>
      </c>
      <c r="DT57" s="77">
        <v>1679992</v>
      </c>
      <c r="DU57" s="77">
        <v>0</v>
      </c>
      <c r="DV57" s="77">
        <v>0</v>
      </c>
      <c r="DW57" s="77">
        <v>0</v>
      </c>
      <c r="DX57" s="77">
        <v>0</v>
      </c>
      <c r="DY57" s="77">
        <v>145952</v>
      </c>
      <c r="DZ57" s="77">
        <v>145952</v>
      </c>
      <c r="EA57" s="77">
        <v>0</v>
      </c>
      <c r="EB57" s="77">
        <v>0</v>
      </c>
      <c r="EC57" s="77">
        <v>0</v>
      </c>
      <c r="ED57" s="77">
        <v>0</v>
      </c>
      <c r="EE57" s="77">
        <v>0</v>
      </c>
      <c r="EF57" s="77">
        <v>0</v>
      </c>
      <c r="EG57" s="77">
        <v>0</v>
      </c>
      <c r="EH57" s="77">
        <v>0</v>
      </c>
      <c r="EI57" s="77">
        <v>0</v>
      </c>
      <c r="EJ57" s="77">
        <v>0</v>
      </c>
      <c r="EK57" s="77">
        <v>466923</v>
      </c>
      <c r="EL57" s="77">
        <v>466923</v>
      </c>
      <c r="EM57" s="77">
        <v>0</v>
      </c>
      <c r="EN57" s="77">
        <v>0</v>
      </c>
      <c r="EO57" s="77">
        <v>0</v>
      </c>
      <c r="EP57" s="77">
        <v>0</v>
      </c>
      <c r="EQ57" s="77">
        <v>214000</v>
      </c>
      <c r="ER57" s="77">
        <v>214000</v>
      </c>
      <c r="ES57" s="77">
        <v>0</v>
      </c>
      <c r="ET57" s="77">
        <v>0</v>
      </c>
      <c r="EU57" s="77">
        <v>0</v>
      </c>
      <c r="EV57" s="77">
        <v>0</v>
      </c>
      <c r="EW57" s="77">
        <v>9205617</v>
      </c>
      <c r="EX57" s="77">
        <v>9205617</v>
      </c>
      <c r="EY57" s="77">
        <v>0</v>
      </c>
      <c r="EZ57" s="77">
        <v>0</v>
      </c>
      <c r="FA57" s="77">
        <v>0</v>
      </c>
      <c r="FB57" s="77">
        <v>0</v>
      </c>
      <c r="FC57" s="77">
        <v>382058</v>
      </c>
      <c r="FD57" s="77">
        <v>382058</v>
      </c>
      <c r="FE57" s="77">
        <v>244</v>
      </c>
      <c r="FF57" s="77">
        <v>3525</v>
      </c>
      <c r="FG57" s="77">
        <v>885</v>
      </c>
      <c r="FH57" s="77">
        <v>10633</v>
      </c>
      <c r="FI57" s="77">
        <v>397129</v>
      </c>
      <c r="FJ57" s="77">
        <v>412416</v>
      </c>
      <c r="FK57" s="77">
        <v>485739</v>
      </c>
      <c r="FL57" s="77">
        <v>276439</v>
      </c>
      <c r="FM57" s="77">
        <v>102103</v>
      </c>
      <c r="FN57" s="77">
        <v>422096</v>
      </c>
      <c r="FO57" s="77">
        <v>3334045</v>
      </c>
      <c r="FP57" s="77">
        <v>4620422</v>
      </c>
      <c r="FQ57" s="77">
        <v>6902692</v>
      </c>
      <c r="FR57" s="77">
        <v>3911138</v>
      </c>
      <c r="FS57" s="77">
        <v>2058709</v>
      </c>
      <c r="FT57" s="77">
        <v>8079957</v>
      </c>
      <c r="FU57" s="77">
        <v>19475620</v>
      </c>
      <c r="FV57" s="77">
        <v>40428116</v>
      </c>
      <c r="FW57" s="54">
        <v>0</v>
      </c>
      <c r="FX57" s="54">
        <v>0</v>
      </c>
      <c r="FY57" s="54">
        <v>0</v>
      </c>
      <c r="FZ57" s="54">
        <v>0</v>
      </c>
      <c r="GA57" s="54">
        <v>0</v>
      </c>
      <c r="GB57" s="54">
        <v>0</v>
      </c>
      <c r="GC57" s="77">
        <v>6902692</v>
      </c>
      <c r="GD57" s="77">
        <v>3911138</v>
      </c>
      <c r="GE57" s="77">
        <v>2058709</v>
      </c>
      <c r="GF57" s="77">
        <v>8079957</v>
      </c>
      <c r="GG57" s="77">
        <v>19475620</v>
      </c>
      <c r="GH57" s="77">
        <v>40428116</v>
      </c>
      <c r="GJ57" s="5">
        <f>SUM(AZ57:AZ57)</f>
        <v>1367349</v>
      </c>
      <c r="GK57" s="26" t="e">
        <f>#REF!-GJ57</f>
        <v>#REF!</v>
      </c>
      <c r="GL57" s="5" t="e">
        <f>SUM(#REF!)</f>
        <v>#REF!</v>
      </c>
      <c r="GM57" s="26" t="e">
        <f>#REF!-GL57</f>
        <v>#REF!</v>
      </c>
      <c r="GN57" s="5">
        <f>SUM(BA57:BA57)</f>
        <v>400000</v>
      </c>
      <c r="GO57" s="26" t="e">
        <f>#REF!-GN57</f>
        <v>#REF!</v>
      </c>
      <c r="GP57" s="5">
        <f>SUM(BB57:BB57)</f>
        <v>19445</v>
      </c>
      <c r="GQ57" s="26" t="e">
        <f>#REF!-GP57</f>
        <v>#REF!</v>
      </c>
      <c r="GR57" s="5" t="e">
        <f>SUM(#REF!)</f>
        <v>#REF!</v>
      </c>
      <c r="GS57" s="26" t="e">
        <f>#REF!-GR57</f>
        <v>#REF!</v>
      </c>
      <c r="GT57" s="5" t="e">
        <f>SUM(#REF!)</f>
        <v>#REF!</v>
      </c>
      <c r="GU57" s="26" t="e">
        <f>#REF!-GT57</f>
        <v>#REF!</v>
      </c>
      <c r="GV57" s="5" t="e">
        <f>SUM(#REF!)</f>
        <v>#REF!</v>
      </c>
      <c r="GW57" s="26" t="e">
        <f>#REF!-GV57</f>
        <v>#REF!</v>
      </c>
      <c r="GX57" s="5" t="e">
        <f>SUM(#REF!)</f>
        <v>#REF!</v>
      </c>
      <c r="GY57" s="26" t="e">
        <f>#REF!-GX57</f>
        <v>#REF!</v>
      </c>
      <c r="GZ57" s="5" t="e">
        <f>SUM(#REF!)</f>
        <v>#REF!</v>
      </c>
      <c r="HA57" s="26" t="e">
        <f>#REF!-GZ57</f>
        <v>#REF!</v>
      </c>
      <c r="HB57" s="5" t="e">
        <f>SUM(#REF!)</f>
        <v>#REF!</v>
      </c>
      <c r="HC57" s="26" t="e">
        <f>#REF!-HB57</f>
        <v>#REF!</v>
      </c>
      <c r="HD57" s="5">
        <f t="shared" si="95"/>
        <v>0</v>
      </c>
      <c r="HE57" s="26" t="e">
        <f>#REF!-HD57</f>
        <v>#REF!</v>
      </c>
      <c r="HF57" s="5">
        <f t="shared" si="96"/>
        <v>0</v>
      </c>
      <c r="HG57" s="26" t="e">
        <f>#REF!-HF57</f>
        <v>#REF!</v>
      </c>
      <c r="HH57" s="5">
        <f t="shared" si="97"/>
        <v>0</v>
      </c>
      <c r="HI57" s="26" t="e">
        <f>#REF!-HH57</f>
        <v>#REF!</v>
      </c>
      <c r="HJ57" s="5" t="e">
        <f>SUM(#REF!)</f>
        <v>#REF!</v>
      </c>
      <c r="HK57" s="26" t="e">
        <f>#REF!-HJ57</f>
        <v>#REF!</v>
      </c>
      <c r="HL57" s="5" t="e">
        <f>SUM(#REF!)</f>
        <v>#REF!</v>
      </c>
      <c r="HM57" s="26" t="e">
        <f>#REF!-HL57</f>
        <v>#REF!</v>
      </c>
      <c r="HN57" s="5">
        <f t="shared" si="98"/>
        <v>2849381</v>
      </c>
      <c r="HO57" s="26" t="e">
        <f>#REF!-HN57</f>
        <v>#REF!</v>
      </c>
      <c r="HP57" s="5">
        <f t="shared" si="51"/>
        <v>6658150</v>
      </c>
      <c r="HQ57" s="26">
        <f t="shared" si="52"/>
        <v>0</v>
      </c>
      <c r="HR57" s="5">
        <f t="shared" si="53"/>
        <v>807731</v>
      </c>
      <c r="HS57" s="26">
        <f t="shared" si="54"/>
        <v>0</v>
      </c>
      <c r="HT57" s="5">
        <f t="shared" si="55"/>
        <v>7410130</v>
      </c>
      <c r="HU57" s="26">
        <f t="shared" si="56"/>
        <v>0</v>
      </c>
      <c r="HV57" s="5">
        <f t="shared" si="57"/>
        <v>0</v>
      </c>
      <c r="HW57" s="26">
        <f t="shared" si="58"/>
        <v>0</v>
      </c>
      <c r="HX57" s="5">
        <f t="shared" si="59"/>
        <v>5269963</v>
      </c>
      <c r="HY57" s="26">
        <f t="shared" si="60"/>
        <v>0</v>
      </c>
      <c r="HZ57" s="5">
        <f t="shared" si="61"/>
        <v>0</v>
      </c>
      <c r="IA57" s="26">
        <f t="shared" si="62"/>
        <v>0</v>
      </c>
      <c r="IB57" s="5">
        <f t="shared" si="63"/>
        <v>0</v>
      </c>
      <c r="IC57" s="26">
        <f t="shared" si="64"/>
        <v>0</v>
      </c>
      <c r="ID57" s="5">
        <f t="shared" si="65"/>
        <v>582282</v>
      </c>
      <c r="IE57" s="26">
        <f t="shared" si="66"/>
        <v>0</v>
      </c>
      <c r="IF57" s="5">
        <f t="shared" si="67"/>
        <v>2203976</v>
      </c>
      <c r="IG57" s="26">
        <f t="shared" si="68"/>
        <v>0</v>
      </c>
      <c r="IH57" s="5">
        <f t="shared" si="69"/>
        <v>368504</v>
      </c>
      <c r="II57" s="26">
        <f t="shared" si="70"/>
        <v>0</v>
      </c>
      <c r="IJ57" s="5">
        <f t="shared" si="71"/>
        <v>1679992</v>
      </c>
      <c r="IK57" s="26">
        <f t="shared" si="72"/>
        <v>0</v>
      </c>
      <c r="IL57" s="5">
        <f t="shared" si="73"/>
        <v>145952</v>
      </c>
      <c r="IM57" s="26">
        <f t="shared" si="74"/>
        <v>0</v>
      </c>
      <c r="IN57" s="5">
        <f t="shared" si="75"/>
        <v>0</v>
      </c>
      <c r="IO57" s="26">
        <f t="shared" si="76"/>
        <v>0</v>
      </c>
      <c r="IP57" s="5">
        <f t="shared" si="77"/>
        <v>466923</v>
      </c>
      <c r="IQ57" s="26">
        <f t="shared" si="78"/>
        <v>0</v>
      </c>
      <c r="IR57" s="5">
        <f t="shared" si="79"/>
        <v>214000</v>
      </c>
      <c r="IS57" s="26">
        <f t="shared" si="80"/>
        <v>0</v>
      </c>
      <c r="IT57" s="5">
        <f t="shared" si="81"/>
        <v>9205617</v>
      </c>
      <c r="IU57" s="26">
        <f t="shared" si="82"/>
        <v>0</v>
      </c>
      <c r="IV57" s="5">
        <f t="shared" si="83"/>
        <v>382058</v>
      </c>
      <c r="IW57" s="26">
        <f t="shared" si="84"/>
        <v>0</v>
      </c>
      <c r="IX57" s="5">
        <f t="shared" si="85"/>
        <v>412416</v>
      </c>
      <c r="IY57" s="26">
        <f t="shared" si="86"/>
        <v>0</v>
      </c>
      <c r="IZ57" s="5">
        <f t="shared" si="87"/>
        <v>4620422</v>
      </c>
      <c r="JA57" s="26">
        <f t="shared" si="88"/>
        <v>0</v>
      </c>
      <c r="JB57" s="5">
        <f t="shared" si="89"/>
        <v>40428116</v>
      </c>
      <c r="JC57" s="26">
        <f t="shared" si="90"/>
        <v>0</v>
      </c>
      <c r="JD57" s="5">
        <f t="shared" si="91"/>
        <v>0</v>
      </c>
      <c r="JE57" s="26">
        <f t="shared" si="92"/>
        <v>0</v>
      </c>
      <c r="JF57" s="5">
        <f t="shared" si="93"/>
        <v>40428116</v>
      </c>
      <c r="JG57" s="26">
        <f t="shared" si="94"/>
        <v>0</v>
      </c>
      <c r="JI57" s="5" t="e">
        <f t="shared" si="48"/>
        <v>#REF!</v>
      </c>
      <c r="JK57" s="4" t="e">
        <f t="shared" si="49"/>
        <v>#REF!</v>
      </c>
    </row>
    <row r="58" spans="1:278">
      <c r="A58" s="149" t="s">
        <v>238</v>
      </c>
      <c r="B58" s="25" t="s">
        <v>386</v>
      </c>
      <c r="C58" s="101">
        <v>178396</v>
      </c>
      <c r="D58" s="97">
        <v>2011</v>
      </c>
      <c r="E58" s="98">
        <v>1</v>
      </c>
      <c r="F58" s="98">
        <v>12</v>
      </c>
      <c r="G58" s="99">
        <v>5851</v>
      </c>
      <c r="H58" s="99">
        <v>6768</v>
      </c>
      <c r="I58" s="100">
        <v>561724545</v>
      </c>
      <c r="J58" s="100"/>
      <c r="K58" s="100">
        <v>1323000</v>
      </c>
      <c r="L58" s="100"/>
      <c r="M58" s="100">
        <v>14203000</v>
      </c>
      <c r="N58" s="100"/>
      <c r="O58" s="100">
        <v>12395000</v>
      </c>
      <c r="P58" s="100"/>
      <c r="Q58" s="100">
        <v>144421000</v>
      </c>
      <c r="R58" s="100"/>
      <c r="S58" s="104">
        <v>439757671</v>
      </c>
      <c r="T58" s="100"/>
      <c r="U58" s="104">
        <v>12572</v>
      </c>
      <c r="V58" s="100"/>
      <c r="W58" s="104">
        <v>23852</v>
      </c>
      <c r="X58" s="100"/>
      <c r="Y58" s="104">
        <v>18464</v>
      </c>
      <c r="Z58" s="100"/>
      <c r="AA58" s="104">
        <v>29744</v>
      </c>
      <c r="AB58" s="100"/>
      <c r="AC58" s="121">
        <v>6</v>
      </c>
      <c r="AD58" s="121">
        <v>11</v>
      </c>
      <c r="AE58" s="121">
        <v>0</v>
      </c>
      <c r="AF58" s="26">
        <v>3367130</v>
      </c>
      <c r="AG58" s="26">
        <v>2608172</v>
      </c>
      <c r="AH58" s="26">
        <v>293298</v>
      </c>
      <c r="AI58" s="26">
        <v>118608</v>
      </c>
      <c r="AJ58" s="26">
        <v>248781.65</v>
      </c>
      <c r="AK58" s="36">
        <v>4.96</v>
      </c>
      <c r="AL58" s="26">
        <v>205659.5</v>
      </c>
      <c r="AM58" s="36">
        <v>6</v>
      </c>
      <c r="AN58" s="26">
        <v>89750.42</v>
      </c>
      <c r="AO58" s="36">
        <v>8.43</v>
      </c>
      <c r="AP58" s="26">
        <v>84066.22</v>
      </c>
      <c r="AQ58" s="36">
        <v>9</v>
      </c>
      <c r="AR58" s="26">
        <v>76727.360000000001</v>
      </c>
      <c r="AS58" s="36">
        <v>15.13</v>
      </c>
      <c r="AT58" s="26">
        <v>68287.350000000006</v>
      </c>
      <c r="AU58" s="36">
        <v>17</v>
      </c>
      <c r="AV58" s="26">
        <v>45751.98</v>
      </c>
      <c r="AW58" s="36">
        <v>15.37</v>
      </c>
      <c r="AX58" s="26">
        <v>43950.5</v>
      </c>
      <c r="AY58" s="36">
        <v>16</v>
      </c>
      <c r="AZ58" s="54">
        <v>736237</v>
      </c>
      <c r="BA58" s="54">
        <v>750000</v>
      </c>
      <c r="BB58" s="54">
        <v>135957</v>
      </c>
      <c r="BC58" s="54">
        <v>0</v>
      </c>
      <c r="BD58" s="54">
        <v>15104</v>
      </c>
      <c r="BE58" s="54">
        <v>0</v>
      </c>
      <c r="BF58" s="54">
        <v>3109955</v>
      </c>
      <c r="BG58" s="54">
        <v>2322863</v>
      </c>
      <c r="BH58" s="54">
        <v>401908</v>
      </c>
      <c r="BI58" s="54">
        <v>360235</v>
      </c>
      <c r="BJ58" s="54">
        <v>2890296</v>
      </c>
      <c r="BK58" s="54">
        <v>34748</v>
      </c>
      <c r="BL58" s="54">
        <v>6010050</v>
      </c>
      <c r="BM58" s="54">
        <v>200000</v>
      </c>
      <c r="BN58" s="54">
        <v>98385</v>
      </c>
      <c r="BO58" s="54">
        <v>57449</v>
      </c>
      <c r="BP58" s="54">
        <v>149691</v>
      </c>
      <c r="BQ58" s="54">
        <v>0</v>
      </c>
      <c r="BR58" s="54">
        <v>505525</v>
      </c>
      <c r="BS58" s="54">
        <v>1331621</v>
      </c>
      <c r="BT58" s="54">
        <v>729153</v>
      </c>
      <c r="BU58" s="54">
        <v>333199</v>
      </c>
      <c r="BV58" s="54">
        <v>1460673</v>
      </c>
      <c r="BW58" s="54">
        <v>0</v>
      </c>
      <c r="BX58" s="54">
        <v>3854646</v>
      </c>
      <c r="BY58" s="54">
        <v>0</v>
      </c>
      <c r="BZ58" s="54">
        <v>0</v>
      </c>
      <c r="CA58" s="54">
        <v>0</v>
      </c>
      <c r="CB58" s="54">
        <v>0</v>
      </c>
      <c r="CC58" s="54">
        <v>0</v>
      </c>
      <c r="CD58" s="54">
        <v>0</v>
      </c>
      <c r="CE58" s="54">
        <v>108367</v>
      </c>
      <c r="CF58" s="54">
        <v>200195</v>
      </c>
      <c r="CG58" s="54">
        <v>54661</v>
      </c>
      <c r="CH58" s="54">
        <v>104698</v>
      </c>
      <c r="CI58" s="54">
        <v>2550685</v>
      </c>
      <c r="CJ58" s="54">
        <v>3018606</v>
      </c>
      <c r="CK58" s="54">
        <v>0</v>
      </c>
      <c r="CL58" s="54">
        <v>0</v>
      </c>
      <c r="CM58" s="54">
        <v>0</v>
      </c>
      <c r="CN58" s="54">
        <v>0</v>
      </c>
      <c r="CO58" s="54">
        <v>0</v>
      </c>
      <c r="CP58" s="54">
        <v>0</v>
      </c>
      <c r="CQ58" s="54">
        <v>0</v>
      </c>
      <c r="CR58" s="54">
        <v>0</v>
      </c>
      <c r="CS58" s="54">
        <v>0</v>
      </c>
      <c r="CT58" s="54">
        <v>0</v>
      </c>
      <c r="CU58" s="54">
        <v>0</v>
      </c>
      <c r="CV58" s="54">
        <v>0</v>
      </c>
      <c r="CW58" s="54">
        <v>175544</v>
      </c>
      <c r="CX58" s="54">
        <v>92626</v>
      </c>
      <c r="CY58" s="54">
        <v>41786</v>
      </c>
      <c r="CZ58" s="54">
        <v>101950</v>
      </c>
      <c r="DA58" s="54">
        <v>0</v>
      </c>
      <c r="DB58" s="54">
        <v>411906</v>
      </c>
      <c r="DC58" s="54">
        <v>644964</v>
      </c>
      <c r="DD58" s="54">
        <v>257927</v>
      </c>
      <c r="DE58" s="54">
        <v>127973</v>
      </c>
      <c r="DF58" s="54">
        <v>1075772</v>
      </c>
      <c r="DG58" s="54">
        <v>11935</v>
      </c>
      <c r="DH58" s="54">
        <v>2118571</v>
      </c>
      <c r="DI58" s="54">
        <v>199474</v>
      </c>
      <c r="DJ58" s="54">
        <v>26994</v>
      </c>
      <c r="DK58" s="54">
        <v>21938</v>
      </c>
      <c r="DL58" s="54">
        <v>275913</v>
      </c>
      <c r="DM58" s="54">
        <v>115420</v>
      </c>
      <c r="DN58" s="54">
        <v>639739</v>
      </c>
      <c r="DO58" s="54">
        <v>280082</v>
      </c>
      <c r="DP58" s="54">
        <v>201171</v>
      </c>
      <c r="DQ58" s="54">
        <v>108630</v>
      </c>
      <c r="DR58" s="54">
        <v>191342</v>
      </c>
      <c r="DS58" s="54">
        <v>0</v>
      </c>
      <c r="DT58" s="54">
        <v>781225</v>
      </c>
      <c r="DU58" s="54">
        <v>1515</v>
      </c>
      <c r="DV58" s="54">
        <v>1757</v>
      </c>
      <c r="DW58" s="54">
        <v>1251</v>
      </c>
      <c r="DX58" s="54">
        <v>11609</v>
      </c>
      <c r="DY58" s="54">
        <v>1844766</v>
      </c>
      <c r="DZ58" s="54">
        <v>1860898</v>
      </c>
      <c r="EA58" s="54">
        <v>0</v>
      </c>
      <c r="EB58" s="54">
        <v>0</v>
      </c>
      <c r="EC58" s="54">
        <v>0</v>
      </c>
      <c r="ED58" s="54">
        <v>0</v>
      </c>
      <c r="EE58" s="54">
        <v>0</v>
      </c>
      <c r="EF58" s="54">
        <v>0</v>
      </c>
      <c r="EG58" s="54">
        <v>105775</v>
      </c>
      <c r="EH58" s="54">
        <v>152148</v>
      </c>
      <c r="EI58" s="54">
        <v>151683</v>
      </c>
      <c r="EJ58" s="54">
        <v>150319</v>
      </c>
      <c r="EK58" s="54">
        <v>278369</v>
      </c>
      <c r="EL58" s="54">
        <v>838294</v>
      </c>
      <c r="EM58" s="54">
        <v>0</v>
      </c>
      <c r="EN58" s="54">
        <v>0</v>
      </c>
      <c r="EO58" s="54">
        <v>0</v>
      </c>
      <c r="EP58" s="54">
        <v>0</v>
      </c>
      <c r="EQ58" s="54">
        <v>102247</v>
      </c>
      <c r="ER58" s="54">
        <v>102247</v>
      </c>
      <c r="ES58" s="54">
        <v>0</v>
      </c>
      <c r="ET58" s="54">
        <v>0</v>
      </c>
      <c r="EU58" s="54">
        <v>0</v>
      </c>
      <c r="EV58" s="54">
        <v>0</v>
      </c>
      <c r="EW58" s="54">
        <v>3518280</v>
      </c>
      <c r="EX58" s="54">
        <v>3518280</v>
      </c>
      <c r="EY58" s="54">
        <v>7384</v>
      </c>
      <c r="EZ58" s="54">
        <v>414</v>
      </c>
      <c r="FA58" s="54">
        <v>0</v>
      </c>
      <c r="FB58" s="54">
        <v>24998</v>
      </c>
      <c r="FC58" s="54">
        <v>452428</v>
      </c>
      <c r="FD58" s="54">
        <v>485224</v>
      </c>
      <c r="FE58" s="54">
        <v>1144</v>
      </c>
      <c r="FF58" s="54">
        <v>734</v>
      </c>
      <c r="FG58" s="54">
        <v>210</v>
      </c>
      <c r="FH58" s="54">
        <v>9122</v>
      </c>
      <c r="FI58" s="54">
        <v>416333</v>
      </c>
      <c r="FJ58" s="54">
        <v>427543</v>
      </c>
      <c r="FK58" s="54">
        <v>194243</v>
      </c>
      <c r="FL58" s="54">
        <v>392022</v>
      </c>
      <c r="FM58" s="54">
        <v>40994</v>
      </c>
      <c r="FN58" s="54">
        <v>215200</v>
      </c>
      <c r="FO58" s="54">
        <v>367094</v>
      </c>
      <c r="FP58" s="54">
        <v>1209553</v>
      </c>
      <c r="FQ58" s="54">
        <v>5572976</v>
      </c>
      <c r="FR58" s="54">
        <v>2555434</v>
      </c>
      <c r="FS58" s="54">
        <v>1300009</v>
      </c>
      <c r="FT58" s="54">
        <v>6661583</v>
      </c>
      <c r="FU58" s="54">
        <v>9692305</v>
      </c>
      <c r="FV58" s="54">
        <v>25782307</v>
      </c>
      <c r="FW58" s="54">
        <v>0</v>
      </c>
      <c r="FX58" s="54">
        <v>0</v>
      </c>
      <c r="FY58" s="54">
        <v>0</v>
      </c>
      <c r="FZ58" s="54">
        <v>0</v>
      </c>
      <c r="GA58" s="54">
        <v>0</v>
      </c>
      <c r="GB58" s="54">
        <v>0</v>
      </c>
      <c r="GC58" s="54">
        <v>5572976</v>
      </c>
      <c r="GD58" s="54">
        <v>2555434</v>
      </c>
      <c r="GE58" s="54">
        <v>1300009</v>
      </c>
      <c r="GF58" s="54">
        <v>6661583</v>
      </c>
      <c r="GG58" s="54">
        <v>9692305</v>
      </c>
      <c r="GH58" s="54">
        <v>25782307</v>
      </c>
      <c r="GJ58" s="5">
        <f>SUM(AZ58:AZ58)</f>
        <v>736237</v>
      </c>
      <c r="GK58" s="26" t="e">
        <f>#REF!-GJ58</f>
        <v>#REF!</v>
      </c>
      <c r="GL58" s="5" t="e">
        <f>SUM(#REF!)</f>
        <v>#REF!</v>
      </c>
      <c r="GM58" s="26" t="e">
        <f>#REF!-GL58</f>
        <v>#REF!</v>
      </c>
      <c r="GN58" s="5">
        <f>SUM(BA58:BA58)</f>
        <v>750000</v>
      </c>
      <c r="GO58" s="26" t="e">
        <f>#REF!-GN58</f>
        <v>#REF!</v>
      </c>
      <c r="GP58" s="5">
        <f>SUM(BB58:BB58)</f>
        <v>135957</v>
      </c>
      <c r="GQ58" s="26" t="e">
        <f>#REF!-GP58</f>
        <v>#REF!</v>
      </c>
      <c r="GR58" s="5" t="e">
        <f>SUM(#REF!)</f>
        <v>#REF!</v>
      </c>
      <c r="GS58" s="26" t="e">
        <f>#REF!-GR58</f>
        <v>#REF!</v>
      </c>
      <c r="GT58" s="5" t="e">
        <f>SUM(#REF!)</f>
        <v>#REF!</v>
      </c>
      <c r="GU58" s="26" t="e">
        <f>#REF!-GT58</f>
        <v>#REF!</v>
      </c>
      <c r="GV58" s="5" t="e">
        <f>SUM(#REF!)</f>
        <v>#REF!</v>
      </c>
      <c r="GW58" s="26" t="e">
        <f>#REF!-GV58</f>
        <v>#REF!</v>
      </c>
      <c r="GX58" s="5" t="e">
        <f>SUM(#REF!)</f>
        <v>#REF!</v>
      </c>
      <c r="GY58" s="26" t="e">
        <f>#REF!-GX58</f>
        <v>#REF!</v>
      </c>
      <c r="GZ58" s="5" t="e">
        <f>SUM(#REF!)</f>
        <v>#REF!</v>
      </c>
      <c r="HA58" s="26" t="e">
        <f>#REF!-GZ58</f>
        <v>#REF!</v>
      </c>
      <c r="HB58" s="5" t="e">
        <f>SUM(#REF!)</f>
        <v>#REF!</v>
      </c>
      <c r="HC58" s="26" t="e">
        <f>#REF!-HB58</f>
        <v>#REF!</v>
      </c>
      <c r="HD58" s="5">
        <f t="shared" si="95"/>
        <v>0</v>
      </c>
      <c r="HE58" s="26" t="e">
        <f>#REF!-HD58</f>
        <v>#REF!</v>
      </c>
      <c r="HF58" s="5">
        <f t="shared" si="96"/>
        <v>15104</v>
      </c>
      <c r="HG58" s="26" t="e">
        <f>#REF!-HF58</f>
        <v>#REF!</v>
      </c>
      <c r="HH58" s="5">
        <f t="shared" si="97"/>
        <v>0</v>
      </c>
      <c r="HI58" s="26" t="e">
        <f>#REF!-HH58</f>
        <v>#REF!</v>
      </c>
      <c r="HJ58" s="5" t="e">
        <f>SUM(#REF!)</f>
        <v>#REF!</v>
      </c>
      <c r="HK58" s="26" t="e">
        <f>#REF!-HJ58</f>
        <v>#REF!</v>
      </c>
      <c r="HL58" s="5" t="e">
        <f>SUM(#REF!)</f>
        <v>#REF!</v>
      </c>
      <c r="HM58" s="26" t="e">
        <f>#REF!-HL58</f>
        <v>#REF!</v>
      </c>
      <c r="HN58" s="5">
        <f t="shared" si="98"/>
        <v>3109955</v>
      </c>
      <c r="HO58" s="26" t="e">
        <f>#REF!-HN58</f>
        <v>#REF!</v>
      </c>
      <c r="HP58" s="5">
        <f t="shared" si="51"/>
        <v>6010050</v>
      </c>
      <c r="HQ58" s="26">
        <f t="shared" si="52"/>
        <v>0</v>
      </c>
      <c r="HR58" s="5">
        <f t="shared" si="53"/>
        <v>505525</v>
      </c>
      <c r="HS58" s="26">
        <f t="shared" si="54"/>
        <v>0</v>
      </c>
      <c r="HT58" s="5">
        <f t="shared" si="55"/>
        <v>3854646</v>
      </c>
      <c r="HU58" s="26">
        <f t="shared" si="56"/>
        <v>0</v>
      </c>
      <c r="HV58" s="5">
        <f t="shared" si="57"/>
        <v>0</v>
      </c>
      <c r="HW58" s="26">
        <f t="shared" si="58"/>
        <v>0</v>
      </c>
      <c r="HX58" s="5">
        <f t="shared" si="59"/>
        <v>3018606</v>
      </c>
      <c r="HY58" s="26">
        <f t="shared" si="60"/>
        <v>0</v>
      </c>
      <c r="HZ58" s="5">
        <f t="shared" si="61"/>
        <v>0</v>
      </c>
      <c r="IA58" s="26">
        <f t="shared" si="62"/>
        <v>0</v>
      </c>
      <c r="IB58" s="5">
        <f t="shared" si="63"/>
        <v>0</v>
      </c>
      <c r="IC58" s="26">
        <f t="shared" si="64"/>
        <v>0</v>
      </c>
      <c r="ID58" s="5">
        <f t="shared" si="65"/>
        <v>411906</v>
      </c>
      <c r="IE58" s="26">
        <f t="shared" si="66"/>
        <v>0</v>
      </c>
      <c r="IF58" s="5">
        <f t="shared" si="67"/>
        <v>2118571</v>
      </c>
      <c r="IG58" s="26">
        <f t="shared" si="68"/>
        <v>0</v>
      </c>
      <c r="IH58" s="5">
        <f t="shared" si="69"/>
        <v>639739</v>
      </c>
      <c r="II58" s="26">
        <f t="shared" si="70"/>
        <v>0</v>
      </c>
      <c r="IJ58" s="5">
        <f t="shared" si="71"/>
        <v>781225</v>
      </c>
      <c r="IK58" s="26">
        <f t="shared" si="72"/>
        <v>0</v>
      </c>
      <c r="IL58" s="5">
        <f t="shared" si="73"/>
        <v>1860898</v>
      </c>
      <c r="IM58" s="26">
        <f t="shared" si="74"/>
        <v>0</v>
      </c>
      <c r="IN58" s="5">
        <f t="shared" si="75"/>
        <v>0</v>
      </c>
      <c r="IO58" s="26">
        <f t="shared" si="76"/>
        <v>0</v>
      </c>
      <c r="IP58" s="5">
        <f t="shared" si="77"/>
        <v>838294</v>
      </c>
      <c r="IQ58" s="26">
        <f t="shared" si="78"/>
        <v>0</v>
      </c>
      <c r="IR58" s="5">
        <f t="shared" si="79"/>
        <v>102247</v>
      </c>
      <c r="IS58" s="26">
        <f t="shared" si="80"/>
        <v>0</v>
      </c>
      <c r="IT58" s="5">
        <f t="shared" si="81"/>
        <v>3518280</v>
      </c>
      <c r="IU58" s="26">
        <f t="shared" si="82"/>
        <v>0</v>
      </c>
      <c r="IV58" s="5">
        <f t="shared" si="83"/>
        <v>485224</v>
      </c>
      <c r="IW58" s="26">
        <f t="shared" si="84"/>
        <v>0</v>
      </c>
      <c r="IX58" s="5">
        <f t="shared" si="85"/>
        <v>427543</v>
      </c>
      <c r="IY58" s="26">
        <f t="shared" si="86"/>
        <v>0</v>
      </c>
      <c r="IZ58" s="5">
        <f t="shared" si="87"/>
        <v>1209553</v>
      </c>
      <c r="JA58" s="26">
        <f t="shared" si="88"/>
        <v>0</v>
      </c>
      <c r="JB58" s="5">
        <f t="shared" si="89"/>
        <v>25782307</v>
      </c>
      <c r="JC58" s="26">
        <f t="shared" si="90"/>
        <v>0</v>
      </c>
      <c r="JD58" s="5">
        <f t="shared" si="91"/>
        <v>0</v>
      </c>
      <c r="JE58" s="26">
        <f t="shared" si="92"/>
        <v>0</v>
      </c>
      <c r="JF58" s="5">
        <f t="shared" si="93"/>
        <v>25782307</v>
      </c>
      <c r="JG58" s="26">
        <f t="shared" si="94"/>
        <v>0</v>
      </c>
      <c r="JI58" s="5" t="e">
        <f t="shared" si="48"/>
        <v>#REF!</v>
      </c>
      <c r="JK58" s="4" t="e">
        <f t="shared" si="49"/>
        <v>#REF!</v>
      </c>
    </row>
    <row r="59" spans="1:278">
      <c r="A59" s="147" t="s">
        <v>239</v>
      </c>
      <c r="B59" s="25" t="s">
        <v>369</v>
      </c>
      <c r="C59" s="101">
        <v>199120</v>
      </c>
      <c r="D59" s="97">
        <v>2011</v>
      </c>
      <c r="E59" s="98">
        <v>1</v>
      </c>
      <c r="F59" s="98">
        <v>1</v>
      </c>
      <c r="G59" s="99">
        <v>7162</v>
      </c>
      <c r="H59" s="99">
        <v>10382</v>
      </c>
      <c r="I59" s="100">
        <v>2432439775</v>
      </c>
      <c r="J59" s="100"/>
      <c r="K59" s="100">
        <v>4209567</v>
      </c>
      <c r="L59" s="100"/>
      <c r="M59" s="100">
        <v>85852307</v>
      </c>
      <c r="N59" s="100"/>
      <c r="O59" s="100">
        <v>64359305</v>
      </c>
      <c r="P59" s="100"/>
      <c r="Q59" s="100">
        <v>1344233292</v>
      </c>
      <c r="R59" s="100"/>
      <c r="S59" s="100">
        <v>1766904567</v>
      </c>
      <c r="T59" s="100"/>
      <c r="U59" s="100">
        <v>16371</v>
      </c>
      <c r="V59" s="100"/>
      <c r="W59" s="100">
        <v>34986</v>
      </c>
      <c r="X59" s="100"/>
      <c r="Y59" s="100">
        <v>19757</v>
      </c>
      <c r="Z59" s="100"/>
      <c r="AA59" s="100">
        <v>38370</v>
      </c>
      <c r="AB59" s="100"/>
      <c r="AC59" s="121">
        <v>13</v>
      </c>
      <c r="AD59" s="121">
        <v>15</v>
      </c>
      <c r="AE59" s="121">
        <v>0</v>
      </c>
      <c r="AF59" s="26">
        <v>1191616</v>
      </c>
      <c r="AG59" s="26">
        <v>387942</v>
      </c>
      <c r="AH59" s="26">
        <v>486863.47</v>
      </c>
      <c r="AI59" s="26">
        <v>9.5</v>
      </c>
      <c r="AJ59" s="26">
        <v>486863.47</v>
      </c>
      <c r="AK59" s="36">
        <v>9.5</v>
      </c>
      <c r="AL59" s="26">
        <v>420473</v>
      </c>
      <c r="AM59" s="36">
        <v>11</v>
      </c>
      <c r="AN59" s="26">
        <v>486863.47</v>
      </c>
      <c r="AO59" s="36">
        <v>9.5</v>
      </c>
      <c r="AP59" s="26">
        <v>420473</v>
      </c>
      <c r="AQ59" s="36">
        <v>11</v>
      </c>
      <c r="AR59" s="26">
        <v>158144.76</v>
      </c>
      <c r="AS59" s="36">
        <v>27.5</v>
      </c>
      <c r="AT59" s="26">
        <v>124256.6</v>
      </c>
      <c r="AU59" s="36">
        <v>35</v>
      </c>
      <c r="AV59" s="26">
        <v>158144.76</v>
      </c>
      <c r="AW59" s="36">
        <v>27.5</v>
      </c>
      <c r="AX59" s="26">
        <v>124256.6</v>
      </c>
      <c r="AY59" s="36">
        <v>35</v>
      </c>
      <c r="AZ59" s="54">
        <v>10349441</v>
      </c>
      <c r="BA59" s="54">
        <v>1919903</v>
      </c>
      <c r="BB59" s="54">
        <v>5435721</v>
      </c>
      <c r="BC59" s="54">
        <v>761729</v>
      </c>
      <c r="BD59" s="54">
        <v>0</v>
      </c>
      <c r="BE59" s="54">
        <v>4288</v>
      </c>
      <c r="BF59" s="54">
        <v>27357699</v>
      </c>
      <c r="BG59" s="54">
        <v>2698440</v>
      </c>
      <c r="BH59" s="54">
        <v>377622</v>
      </c>
      <c r="BI59" s="54">
        <v>441596</v>
      </c>
      <c r="BJ59" s="54">
        <v>6826208</v>
      </c>
      <c r="BK59" s="54">
        <v>0</v>
      </c>
      <c r="BL59" s="54">
        <v>10343866</v>
      </c>
      <c r="BM59" s="54">
        <v>600000</v>
      </c>
      <c r="BN59" s="54">
        <v>500000</v>
      </c>
      <c r="BO59" s="54">
        <v>155208</v>
      </c>
      <c r="BP59" s="54">
        <v>22777</v>
      </c>
      <c r="BQ59" s="54">
        <v>0</v>
      </c>
      <c r="BR59" s="54">
        <v>1277985</v>
      </c>
      <c r="BS59" s="54">
        <v>4503401</v>
      </c>
      <c r="BT59" s="54">
        <v>2558714</v>
      </c>
      <c r="BU59" s="54">
        <v>1054554</v>
      </c>
      <c r="BV59" s="54">
        <v>4168502</v>
      </c>
      <c r="BW59" s="54">
        <v>0</v>
      </c>
      <c r="BX59" s="54">
        <v>12285171</v>
      </c>
      <c r="BY59" s="54">
        <v>0</v>
      </c>
      <c r="BZ59" s="54">
        <v>0</v>
      </c>
      <c r="CA59" s="54">
        <v>0</v>
      </c>
      <c r="CB59" s="54">
        <v>0</v>
      </c>
      <c r="CC59" s="54">
        <v>0</v>
      </c>
      <c r="CD59" s="54">
        <v>0</v>
      </c>
      <c r="CE59" s="54">
        <v>1883372</v>
      </c>
      <c r="CF59" s="54">
        <v>911800</v>
      </c>
      <c r="CG59" s="54">
        <v>329191</v>
      </c>
      <c r="CH59" s="54">
        <v>307337</v>
      </c>
      <c r="CI59" s="54">
        <v>12872464</v>
      </c>
      <c r="CJ59" s="54">
        <v>16304164</v>
      </c>
      <c r="CK59" s="54">
        <v>0</v>
      </c>
      <c r="CL59" s="54">
        <v>0</v>
      </c>
      <c r="CM59" s="54">
        <v>0</v>
      </c>
      <c r="CN59" s="54">
        <v>0</v>
      </c>
      <c r="CO59" s="54">
        <v>0</v>
      </c>
      <c r="CP59" s="54">
        <v>0</v>
      </c>
      <c r="CQ59" s="54">
        <v>0</v>
      </c>
      <c r="CR59" s="54">
        <v>0</v>
      </c>
      <c r="CS59" s="54">
        <v>0</v>
      </c>
      <c r="CT59" s="54">
        <v>0</v>
      </c>
      <c r="CU59" s="54">
        <v>0</v>
      </c>
      <c r="CV59" s="54">
        <v>0</v>
      </c>
      <c r="CW59" s="54">
        <v>580200</v>
      </c>
      <c r="CX59" s="54">
        <v>399756</v>
      </c>
      <c r="CY59" s="54">
        <v>172886</v>
      </c>
      <c r="CZ59" s="54">
        <v>426716</v>
      </c>
      <c r="DA59" s="54">
        <v>194557</v>
      </c>
      <c r="DB59" s="54">
        <v>1774115</v>
      </c>
      <c r="DC59" s="54">
        <v>1464410</v>
      </c>
      <c r="DD59" s="54">
        <v>850045</v>
      </c>
      <c r="DE59" s="54">
        <v>367589</v>
      </c>
      <c r="DF59" s="54">
        <v>1385235</v>
      </c>
      <c r="DG59" s="54">
        <v>217604</v>
      </c>
      <c r="DH59" s="54">
        <v>4284883</v>
      </c>
      <c r="DI59" s="54">
        <v>903526</v>
      </c>
      <c r="DJ59" s="54">
        <v>100197</v>
      </c>
      <c r="DK59" s="54">
        <v>88220</v>
      </c>
      <c r="DL59" s="54">
        <v>314048</v>
      </c>
      <c r="DM59" s="54">
        <v>1500000</v>
      </c>
      <c r="DN59" s="54">
        <v>2905991</v>
      </c>
      <c r="DO59" s="54">
        <v>1078772</v>
      </c>
      <c r="DP59" s="54">
        <v>944176</v>
      </c>
      <c r="DQ59" s="54">
        <v>125157</v>
      </c>
      <c r="DR59" s="54">
        <v>549399</v>
      </c>
      <c r="DS59" s="54">
        <v>763812</v>
      </c>
      <c r="DT59" s="54">
        <v>3461316</v>
      </c>
      <c r="DU59" s="54">
        <v>0</v>
      </c>
      <c r="DV59" s="54">
        <v>0</v>
      </c>
      <c r="DW59" s="54">
        <v>0</v>
      </c>
      <c r="DX59" s="54">
        <v>0</v>
      </c>
      <c r="DY59" s="54">
        <v>609747</v>
      </c>
      <c r="DZ59" s="54">
        <v>609747</v>
      </c>
      <c r="EA59" s="54">
        <v>0</v>
      </c>
      <c r="EB59" s="54">
        <v>0</v>
      </c>
      <c r="EC59" s="54">
        <v>0</v>
      </c>
      <c r="ED59" s="54">
        <v>0</v>
      </c>
      <c r="EE59" s="54">
        <v>0</v>
      </c>
      <c r="EF59" s="54">
        <v>0</v>
      </c>
      <c r="EG59" s="54">
        <v>3649863</v>
      </c>
      <c r="EH59" s="54">
        <v>7885</v>
      </c>
      <c r="EI59" s="54">
        <v>12692</v>
      </c>
      <c r="EJ59" s="54">
        <v>1119037</v>
      </c>
      <c r="EK59" s="54">
        <v>6550401</v>
      </c>
      <c r="EL59" s="54">
        <v>11339878</v>
      </c>
      <c r="EM59" s="54">
        <v>0</v>
      </c>
      <c r="EN59" s="54">
        <v>0</v>
      </c>
      <c r="EO59" s="54">
        <v>0</v>
      </c>
      <c r="EP59" s="54">
        <v>0</v>
      </c>
      <c r="EQ59" s="54">
        <v>410857</v>
      </c>
      <c r="ER59" s="54">
        <v>410857</v>
      </c>
      <c r="ES59" s="54">
        <v>0</v>
      </c>
      <c r="ET59" s="54">
        <v>0</v>
      </c>
      <c r="EU59" s="54">
        <v>0</v>
      </c>
      <c r="EV59" s="54">
        <v>0</v>
      </c>
      <c r="EW59" s="54">
        <v>1823279</v>
      </c>
      <c r="EX59" s="54">
        <v>1823279</v>
      </c>
      <c r="EY59" s="54">
        <v>0</v>
      </c>
      <c r="EZ59" s="54">
        <v>0</v>
      </c>
      <c r="FA59" s="54">
        <v>0</v>
      </c>
      <c r="FB59" s="54">
        <v>0</v>
      </c>
      <c r="FC59" s="54">
        <v>2039946</v>
      </c>
      <c r="FD59" s="54">
        <v>2039946</v>
      </c>
      <c r="FE59" s="54">
        <v>3794</v>
      </c>
      <c r="FF59" s="54">
        <v>805</v>
      </c>
      <c r="FG59" s="54">
        <v>1305</v>
      </c>
      <c r="FH59" s="54">
        <v>7715</v>
      </c>
      <c r="FI59" s="54">
        <v>1413942</v>
      </c>
      <c r="FJ59" s="54">
        <v>1427561</v>
      </c>
      <c r="FK59" s="54">
        <v>582804</v>
      </c>
      <c r="FL59" s="54">
        <v>151530</v>
      </c>
      <c r="FM59" s="54">
        <v>145449</v>
      </c>
      <c r="FN59" s="54">
        <v>491531</v>
      </c>
      <c r="FO59" s="54">
        <v>2652529</v>
      </c>
      <c r="FP59" s="54">
        <v>4023843</v>
      </c>
      <c r="FQ59" s="54">
        <v>17948582</v>
      </c>
      <c r="FR59" s="54">
        <v>6802530</v>
      </c>
      <c r="FS59" s="54">
        <v>2893847</v>
      </c>
      <c r="FT59" s="54">
        <v>15618505</v>
      </c>
      <c r="FU59" s="54">
        <v>31049138</v>
      </c>
      <c r="FV59" s="54">
        <v>74312602</v>
      </c>
      <c r="FW59" s="54">
        <v>0</v>
      </c>
      <c r="FX59" s="54">
        <v>0</v>
      </c>
      <c r="FY59" s="54">
        <v>0</v>
      </c>
      <c r="FZ59" s="54">
        <v>0</v>
      </c>
      <c r="GA59" s="54">
        <v>866436</v>
      </c>
      <c r="GB59" s="54">
        <v>866436</v>
      </c>
      <c r="GC59" s="54">
        <v>17948582</v>
      </c>
      <c r="GD59" s="54">
        <v>6802530</v>
      </c>
      <c r="GE59" s="54">
        <v>2893847</v>
      </c>
      <c r="GF59" s="54">
        <v>15618505</v>
      </c>
      <c r="GG59" s="54">
        <v>31915574</v>
      </c>
      <c r="GH59" s="54">
        <v>75179038</v>
      </c>
      <c r="GJ59" s="5">
        <f>SUM(AZ59:AZ59)</f>
        <v>10349441</v>
      </c>
      <c r="GK59" s="26" t="e">
        <f>#REF!-GJ59</f>
        <v>#REF!</v>
      </c>
      <c r="GL59" s="5" t="e">
        <f>SUM(#REF!)</f>
        <v>#REF!</v>
      </c>
      <c r="GM59" s="26" t="e">
        <f>#REF!-GL59</f>
        <v>#REF!</v>
      </c>
      <c r="GN59" s="5">
        <f>SUM(BA59:BA59)</f>
        <v>1919903</v>
      </c>
      <c r="GO59" s="26" t="e">
        <f>#REF!-GN59</f>
        <v>#REF!</v>
      </c>
      <c r="GP59" s="5">
        <f>SUM(BB59:BB59)</f>
        <v>5435721</v>
      </c>
      <c r="GQ59" s="26" t="e">
        <f>#REF!-GP59</f>
        <v>#REF!</v>
      </c>
      <c r="GR59" s="5" t="e">
        <f>SUM(#REF!)</f>
        <v>#REF!</v>
      </c>
      <c r="GS59" s="26" t="e">
        <f>#REF!-GR59</f>
        <v>#REF!</v>
      </c>
      <c r="GT59" s="5" t="e">
        <f>SUM(#REF!)</f>
        <v>#REF!</v>
      </c>
      <c r="GU59" s="26" t="e">
        <f>#REF!-GT59</f>
        <v>#REF!</v>
      </c>
      <c r="GV59" s="5" t="e">
        <f>SUM(#REF!)</f>
        <v>#REF!</v>
      </c>
      <c r="GW59" s="26" t="e">
        <f>#REF!-GV59</f>
        <v>#REF!</v>
      </c>
      <c r="GX59" s="5" t="e">
        <f>SUM(#REF!)</f>
        <v>#REF!</v>
      </c>
      <c r="GY59" s="26" t="e">
        <f>#REF!-GX59</f>
        <v>#REF!</v>
      </c>
      <c r="GZ59" s="5" t="e">
        <f>SUM(#REF!)</f>
        <v>#REF!</v>
      </c>
      <c r="HA59" s="26" t="e">
        <f>#REF!-GZ59</f>
        <v>#REF!</v>
      </c>
      <c r="HB59" s="5" t="e">
        <f>SUM(#REF!)</f>
        <v>#REF!</v>
      </c>
      <c r="HC59" s="26" t="e">
        <f>#REF!-HB59</f>
        <v>#REF!</v>
      </c>
      <c r="HD59" s="5">
        <f t="shared" si="95"/>
        <v>761729</v>
      </c>
      <c r="HE59" s="26" t="e">
        <f>#REF!-HD59</f>
        <v>#REF!</v>
      </c>
      <c r="HF59" s="5">
        <f t="shared" si="96"/>
        <v>0</v>
      </c>
      <c r="HG59" s="26" t="e">
        <f>#REF!-HF59</f>
        <v>#REF!</v>
      </c>
      <c r="HH59" s="5">
        <f t="shared" si="97"/>
        <v>4288</v>
      </c>
      <c r="HI59" s="26" t="e">
        <f>#REF!-HH59</f>
        <v>#REF!</v>
      </c>
      <c r="HJ59" s="5" t="e">
        <f>SUM(#REF!)</f>
        <v>#REF!</v>
      </c>
      <c r="HK59" s="26" t="e">
        <f>#REF!-HJ59</f>
        <v>#REF!</v>
      </c>
      <c r="HL59" s="5" t="e">
        <f>SUM(#REF!)</f>
        <v>#REF!</v>
      </c>
      <c r="HM59" s="26" t="e">
        <f>#REF!-HL59</f>
        <v>#REF!</v>
      </c>
      <c r="HN59" s="5">
        <f t="shared" si="98"/>
        <v>27357699</v>
      </c>
      <c r="HO59" s="26" t="e">
        <f>#REF!-HN59</f>
        <v>#REF!</v>
      </c>
      <c r="HP59" s="5">
        <f t="shared" si="51"/>
        <v>10343866</v>
      </c>
      <c r="HQ59" s="26">
        <f t="shared" si="52"/>
        <v>0</v>
      </c>
      <c r="HR59" s="5">
        <f t="shared" si="53"/>
        <v>1277985</v>
      </c>
      <c r="HS59" s="26">
        <f t="shared" si="54"/>
        <v>0</v>
      </c>
      <c r="HT59" s="5">
        <f t="shared" si="55"/>
        <v>12285171</v>
      </c>
      <c r="HU59" s="26">
        <f t="shared" si="56"/>
        <v>0</v>
      </c>
      <c r="HV59" s="5">
        <f t="shared" si="57"/>
        <v>0</v>
      </c>
      <c r="HW59" s="26">
        <f t="shared" si="58"/>
        <v>0</v>
      </c>
      <c r="HX59" s="5">
        <f t="shared" si="59"/>
        <v>16304164</v>
      </c>
      <c r="HY59" s="26">
        <f t="shared" si="60"/>
        <v>0</v>
      </c>
      <c r="HZ59" s="5">
        <f t="shared" si="61"/>
        <v>0</v>
      </c>
      <c r="IA59" s="26">
        <f t="shared" si="62"/>
        <v>0</v>
      </c>
      <c r="IB59" s="5">
        <f t="shared" si="63"/>
        <v>0</v>
      </c>
      <c r="IC59" s="26">
        <f t="shared" si="64"/>
        <v>0</v>
      </c>
      <c r="ID59" s="5">
        <f t="shared" si="65"/>
        <v>1774115</v>
      </c>
      <c r="IE59" s="26">
        <f t="shared" si="66"/>
        <v>0</v>
      </c>
      <c r="IF59" s="5">
        <f t="shared" si="67"/>
        <v>4284883</v>
      </c>
      <c r="IG59" s="26">
        <f t="shared" si="68"/>
        <v>0</v>
      </c>
      <c r="IH59" s="5">
        <f t="shared" si="69"/>
        <v>2905991</v>
      </c>
      <c r="II59" s="26">
        <f t="shared" si="70"/>
        <v>0</v>
      </c>
      <c r="IJ59" s="5">
        <f t="shared" si="71"/>
        <v>3461316</v>
      </c>
      <c r="IK59" s="26">
        <f t="shared" si="72"/>
        <v>0</v>
      </c>
      <c r="IL59" s="5">
        <f t="shared" si="73"/>
        <v>609747</v>
      </c>
      <c r="IM59" s="26">
        <f t="shared" si="74"/>
        <v>0</v>
      </c>
      <c r="IN59" s="5">
        <f t="shared" si="75"/>
        <v>0</v>
      </c>
      <c r="IO59" s="26">
        <f t="shared" si="76"/>
        <v>0</v>
      </c>
      <c r="IP59" s="5">
        <f t="shared" si="77"/>
        <v>11339878</v>
      </c>
      <c r="IQ59" s="26">
        <f t="shared" si="78"/>
        <v>0</v>
      </c>
      <c r="IR59" s="5">
        <f t="shared" si="79"/>
        <v>410857</v>
      </c>
      <c r="IS59" s="26">
        <f t="shared" si="80"/>
        <v>0</v>
      </c>
      <c r="IT59" s="5">
        <f t="shared" si="81"/>
        <v>1823279</v>
      </c>
      <c r="IU59" s="26">
        <f t="shared" si="82"/>
        <v>0</v>
      </c>
      <c r="IV59" s="5">
        <f t="shared" si="83"/>
        <v>2039946</v>
      </c>
      <c r="IW59" s="26">
        <f t="shared" si="84"/>
        <v>0</v>
      </c>
      <c r="IX59" s="5">
        <f t="shared" si="85"/>
        <v>1427561</v>
      </c>
      <c r="IY59" s="26">
        <f t="shared" si="86"/>
        <v>0</v>
      </c>
      <c r="IZ59" s="5">
        <f t="shared" si="87"/>
        <v>4023843</v>
      </c>
      <c r="JA59" s="26">
        <f t="shared" si="88"/>
        <v>0</v>
      </c>
      <c r="JB59" s="5">
        <f t="shared" si="89"/>
        <v>74312602</v>
      </c>
      <c r="JC59" s="26">
        <f t="shared" si="90"/>
        <v>0</v>
      </c>
      <c r="JD59" s="5">
        <f t="shared" si="91"/>
        <v>866436</v>
      </c>
      <c r="JE59" s="26">
        <f t="shared" si="92"/>
        <v>0</v>
      </c>
      <c r="JF59" s="5">
        <f t="shared" si="93"/>
        <v>75179038</v>
      </c>
      <c r="JG59" s="26">
        <f t="shared" si="94"/>
        <v>0</v>
      </c>
      <c r="JI59" s="5" t="e">
        <f t="shared" si="48"/>
        <v>#REF!</v>
      </c>
      <c r="JK59" s="4" t="e">
        <f t="shared" si="49"/>
        <v>#REF!</v>
      </c>
    </row>
    <row r="60" spans="1:278">
      <c r="A60" s="147" t="s">
        <v>240</v>
      </c>
      <c r="B60" s="25" t="s">
        <v>392</v>
      </c>
      <c r="C60" s="101">
        <v>199193</v>
      </c>
      <c r="D60" s="97">
        <v>2011</v>
      </c>
      <c r="E60" s="98">
        <v>1</v>
      </c>
      <c r="F60" s="99">
        <v>1</v>
      </c>
      <c r="G60" s="99">
        <v>12097</v>
      </c>
      <c r="H60" s="99">
        <v>9561</v>
      </c>
      <c r="I60" s="100">
        <v>1189113648</v>
      </c>
      <c r="J60" s="100"/>
      <c r="K60" s="100">
        <v>3604060</v>
      </c>
      <c r="L60" s="100"/>
      <c r="M60" s="108">
        <v>22476876</v>
      </c>
      <c r="N60" s="100"/>
      <c r="O60" s="108">
        <v>36044920</v>
      </c>
      <c r="P60" s="100"/>
      <c r="Q60" s="108">
        <v>393796251</v>
      </c>
      <c r="R60" s="100"/>
      <c r="S60" s="100">
        <v>1065774462</v>
      </c>
      <c r="T60" s="100"/>
      <c r="U60" s="100">
        <v>15083</v>
      </c>
      <c r="V60" s="100"/>
      <c r="W60" s="100">
        <v>27618</v>
      </c>
      <c r="X60" s="100"/>
      <c r="Y60" s="100">
        <v>18427</v>
      </c>
      <c r="Z60" s="100"/>
      <c r="AA60" s="100">
        <v>31362</v>
      </c>
      <c r="AB60" s="100"/>
      <c r="AC60" s="122">
        <v>12</v>
      </c>
      <c r="AD60" s="122">
        <v>12</v>
      </c>
      <c r="AE60" s="122">
        <v>1</v>
      </c>
      <c r="AF60" s="26">
        <v>4342778</v>
      </c>
      <c r="AG60" s="26">
        <v>3095699</v>
      </c>
      <c r="AH60" s="26">
        <v>611242</v>
      </c>
      <c r="AI60" s="26">
        <v>318201</v>
      </c>
      <c r="AJ60" s="26">
        <v>401365.11111111112</v>
      </c>
      <c r="AK60" s="36">
        <v>9</v>
      </c>
      <c r="AL60" s="26">
        <v>328389.63636363635</v>
      </c>
      <c r="AM60" s="36">
        <v>11</v>
      </c>
      <c r="AN60" s="26">
        <v>134863.33333333334</v>
      </c>
      <c r="AO60" s="36">
        <v>9</v>
      </c>
      <c r="AP60" s="26">
        <v>110342.72727272728</v>
      </c>
      <c r="AQ60" s="36">
        <v>11</v>
      </c>
      <c r="AR60" s="26">
        <v>161980.41666666666</v>
      </c>
      <c r="AS60" s="36">
        <v>24</v>
      </c>
      <c r="AT60" s="26">
        <v>138840.35714285713</v>
      </c>
      <c r="AU60" s="36">
        <v>28</v>
      </c>
      <c r="AV60" s="26">
        <v>72378.647058823524</v>
      </c>
      <c r="AW60" s="36">
        <v>17</v>
      </c>
      <c r="AX60" s="26">
        <v>58592.238095238092</v>
      </c>
      <c r="AY60" s="36">
        <v>21</v>
      </c>
      <c r="AZ60" s="54">
        <v>14388239</v>
      </c>
      <c r="BA60" s="54">
        <v>500000</v>
      </c>
      <c r="BB60" s="54">
        <v>3177907</v>
      </c>
      <c r="BC60" s="54">
        <v>1786481</v>
      </c>
      <c r="BD60" s="54">
        <v>0</v>
      </c>
      <c r="BE60" s="54">
        <v>0</v>
      </c>
      <c r="BF60" s="54">
        <v>26353248</v>
      </c>
      <c r="BG60" s="54">
        <v>2354000</v>
      </c>
      <c r="BH60" s="54">
        <v>333283</v>
      </c>
      <c r="BI60" s="54">
        <v>388624</v>
      </c>
      <c r="BJ60" s="54">
        <v>4413570</v>
      </c>
      <c r="BK60" s="54">
        <v>584858</v>
      </c>
      <c r="BL60" s="54">
        <v>8074335</v>
      </c>
      <c r="BM60" s="54">
        <v>450000</v>
      </c>
      <c r="BN60" s="54">
        <v>567000</v>
      </c>
      <c r="BO60" s="54">
        <v>78631</v>
      </c>
      <c r="BP60" s="54">
        <v>31363</v>
      </c>
      <c r="BQ60" s="54">
        <v>0</v>
      </c>
      <c r="BR60" s="54">
        <v>1126994</v>
      </c>
      <c r="BS60" s="54">
        <v>3944265</v>
      </c>
      <c r="BT60" s="54">
        <v>1839004</v>
      </c>
      <c r="BU60" s="54">
        <v>803007</v>
      </c>
      <c r="BV60" s="54">
        <v>3357747</v>
      </c>
      <c r="BW60" s="54">
        <v>0</v>
      </c>
      <c r="BX60" s="54">
        <v>9944023</v>
      </c>
      <c r="BY60" s="54">
        <v>0</v>
      </c>
      <c r="BZ60" s="54">
        <v>0</v>
      </c>
      <c r="CA60" s="54">
        <v>0</v>
      </c>
      <c r="CB60" s="54">
        <v>0</v>
      </c>
      <c r="CC60" s="54">
        <v>0</v>
      </c>
      <c r="CD60" s="54">
        <v>0</v>
      </c>
      <c r="CE60" s="54">
        <v>1235886</v>
      </c>
      <c r="CF60" s="54">
        <v>216307</v>
      </c>
      <c r="CG60" s="54">
        <v>181106</v>
      </c>
      <c r="CH60" s="54">
        <v>170547</v>
      </c>
      <c r="CI60" s="54">
        <v>7379911</v>
      </c>
      <c r="CJ60" s="54">
        <v>9183757</v>
      </c>
      <c r="CK60" s="54">
        <v>0</v>
      </c>
      <c r="CL60" s="54">
        <v>0</v>
      </c>
      <c r="CM60" s="54">
        <v>0</v>
      </c>
      <c r="CN60" s="54">
        <v>0</v>
      </c>
      <c r="CO60" s="54">
        <v>0</v>
      </c>
      <c r="CP60" s="54">
        <v>0</v>
      </c>
      <c r="CQ60" s="54">
        <v>0</v>
      </c>
      <c r="CR60" s="54">
        <v>16582</v>
      </c>
      <c r="CS60" s="54">
        <v>0</v>
      </c>
      <c r="CT60" s="54">
        <v>0</v>
      </c>
      <c r="CU60" s="54">
        <v>280000</v>
      </c>
      <c r="CV60" s="54">
        <v>296582</v>
      </c>
      <c r="CW60" s="54">
        <v>291456</v>
      </c>
      <c r="CX60" s="54">
        <v>155685</v>
      </c>
      <c r="CY60" s="54">
        <v>119790</v>
      </c>
      <c r="CZ60" s="54">
        <v>362512</v>
      </c>
      <c r="DA60" s="54">
        <v>0</v>
      </c>
      <c r="DB60" s="54">
        <v>929443</v>
      </c>
      <c r="DC60" s="54">
        <v>1130662</v>
      </c>
      <c r="DD60" s="54">
        <v>500273</v>
      </c>
      <c r="DE60" s="54">
        <v>306730</v>
      </c>
      <c r="DF60" s="54">
        <v>1314300</v>
      </c>
      <c r="DG60" s="54">
        <v>11005</v>
      </c>
      <c r="DH60" s="54">
        <v>3262970</v>
      </c>
      <c r="DI60" s="54">
        <v>475064</v>
      </c>
      <c r="DJ60" s="54">
        <v>72634</v>
      </c>
      <c r="DK60" s="54">
        <v>82392</v>
      </c>
      <c r="DL60" s="54">
        <v>674202</v>
      </c>
      <c r="DM60" s="54">
        <v>0</v>
      </c>
      <c r="DN60" s="54">
        <v>1304292</v>
      </c>
      <c r="DO60" s="54">
        <v>1724373</v>
      </c>
      <c r="DP60" s="54">
        <v>146406</v>
      </c>
      <c r="DQ60" s="54">
        <v>153077</v>
      </c>
      <c r="DR60" s="54">
        <v>237716</v>
      </c>
      <c r="DS60" s="54">
        <v>835418</v>
      </c>
      <c r="DT60" s="54">
        <v>3096990</v>
      </c>
      <c r="DU60" s="54">
        <v>0</v>
      </c>
      <c r="DV60" s="54">
        <v>0</v>
      </c>
      <c r="DW60" s="54">
        <v>0</v>
      </c>
      <c r="DX60" s="54">
        <v>0</v>
      </c>
      <c r="DY60" s="54">
        <v>485151</v>
      </c>
      <c r="DZ60" s="54">
        <v>485151</v>
      </c>
      <c r="EA60" s="54">
        <v>0</v>
      </c>
      <c r="EB60" s="54">
        <v>25241</v>
      </c>
      <c r="EC60" s="54">
        <v>1760</v>
      </c>
      <c r="ED60" s="54">
        <v>180</v>
      </c>
      <c r="EE60" s="54">
        <v>0</v>
      </c>
      <c r="EF60" s="54">
        <v>27181</v>
      </c>
      <c r="EG60" s="54">
        <v>3423104</v>
      </c>
      <c r="EH60" s="54">
        <v>1152754</v>
      </c>
      <c r="EI60" s="54">
        <v>141524</v>
      </c>
      <c r="EJ60" s="54">
        <v>1961330</v>
      </c>
      <c r="EK60" s="54">
        <v>1962079</v>
      </c>
      <c r="EL60" s="54">
        <v>8640791</v>
      </c>
      <c r="EM60" s="54">
        <v>0</v>
      </c>
      <c r="EN60" s="54">
        <v>0</v>
      </c>
      <c r="EO60" s="54">
        <v>0</v>
      </c>
      <c r="EP60" s="54">
        <v>0</v>
      </c>
      <c r="EQ60" s="54">
        <v>371421</v>
      </c>
      <c r="ER60" s="54">
        <v>371421</v>
      </c>
      <c r="ES60" s="54">
        <v>0</v>
      </c>
      <c r="ET60" s="54">
        <v>0</v>
      </c>
      <c r="EU60" s="54">
        <v>0</v>
      </c>
      <c r="EV60" s="54">
        <v>0</v>
      </c>
      <c r="EW60" s="54">
        <v>0</v>
      </c>
      <c r="EX60" s="54">
        <v>0</v>
      </c>
      <c r="EY60" s="54">
        <v>0</v>
      </c>
      <c r="EZ60" s="54">
        <v>0</v>
      </c>
      <c r="FA60" s="54">
        <v>0</v>
      </c>
      <c r="FB60" s="54">
        <v>0</v>
      </c>
      <c r="FC60" s="54">
        <v>541600</v>
      </c>
      <c r="FD60" s="54">
        <v>541600</v>
      </c>
      <c r="FE60" s="54">
        <v>1551</v>
      </c>
      <c r="FF60" s="54">
        <v>5589</v>
      </c>
      <c r="FG60" s="54">
        <v>11825</v>
      </c>
      <c r="FH60" s="54">
        <v>9203</v>
      </c>
      <c r="FI60" s="54">
        <v>1405225</v>
      </c>
      <c r="FJ60" s="54">
        <v>1433393</v>
      </c>
      <c r="FK60" s="54">
        <v>0</v>
      </c>
      <c r="FL60" s="54">
        <v>0</v>
      </c>
      <c r="FM60" s="54">
        <v>0</v>
      </c>
      <c r="FN60" s="54">
        <v>0</v>
      </c>
      <c r="FO60" s="54">
        <v>1741641</v>
      </c>
      <c r="FP60" s="54">
        <v>1741641</v>
      </c>
      <c r="FQ60" s="54">
        <v>15031661</v>
      </c>
      <c r="FR60" s="54">
        <v>5030758</v>
      </c>
      <c r="FS60" s="54">
        <v>2268466</v>
      </c>
      <c r="FT60" s="54">
        <v>12531370</v>
      </c>
      <c r="FU60" s="54">
        <v>15698309</v>
      </c>
      <c r="FV60" s="54">
        <v>50560564</v>
      </c>
      <c r="FW60" s="54">
        <v>0</v>
      </c>
      <c r="FX60" s="54">
        <v>0</v>
      </c>
      <c r="FY60" s="54">
        <v>0</v>
      </c>
      <c r="FZ60" s="54">
        <v>0</v>
      </c>
      <c r="GA60" s="54">
        <v>0</v>
      </c>
      <c r="GB60" s="54">
        <v>0</v>
      </c>
      <c r="GC60" s="54">
        <v>15031661</v>
      </c>
      <c r="GD60" s="63">
        <v>5030758</v>
      </c>
      <c r="GE60" s="63">
        <v>2268466</v>
      </c>
      <c r="GF60" s="63">
        <v>12531370</v>
      </c>
      <c r="GG60" s="63">
        <v>15698309</v>
      </c>
      <c r="GH60" s="63">
        <v>50560564</v>
      </c>
      <c r="GJ60" s="5">
        <f>SUM(AZ60:AZ60)</f>
        <v>14388239</v>
      </c>
      <c r="GK60" s="26" t="e">
        <f>#REF!-GJ60</f>
        <v>#REF!</v>
      </c>
      <c r="GL60" s="5" t="e">
        <f>SUM(#REF!)</f>
        <v>#REF!</v>
      </c>
      <c r="GM60" s="26" t="e">
        <f>#REF!-GL60</f>
        <v>#REF!</v>
      </c>
      <c r="GN60" s="5">
        <f>SUM(BA60:BA60)</f>
        <v>500000</v>
      </c>
      <c r="GO60" s="26" t="e">
        <f>#REF!-GN60</f>
        <v>#REF!</v>
      </c>
      <c r="GP60" s="5">
        <f>SUM(BB60:BB60)</f>
        <v>3177907</v>
      </c>
      <c r="GQ60" s="26" t="e">
        <f>#REF!-GP60</f>
        <v>#REF!</v>
      </c>
      <c r="GR60" s="5" t="e">
        <f>SUM(#REF!)</f>
        <v>#REF!</v>
      </c>
      <c r="GS60" s="26" t="e">
        <f>#REF!-GR60</f>
        <v>#REF!</v>
      </c>
      <c r="GT60" s="5" t="e">
        <f>SUM(#REF!)</f>
        <v>#REF!</v>
      </c>
      <c r="GU60" s="26" t="e">
        <f>#REF!-GT60</f>
        <v>#REF!</v>
      </c>
      <c r="GV60" s="5" t="e">
        <f>SUM(#REF!)</f>
        <v>#REF!</v>
      </c>
      <c r="GW60" s="26" t="e">
        <f>#REF!-GV60</f>
        <v>#REF!</v>
      </c>
      <c r="GX60" s="5" t="e">
        <f>SUM(#REF!)</f>
        <v>#REF!</v>
      </c>
      <c r="GY60" s="26" t="e">
        <f>#REF!-GX60</f>
        <v>#REF!</v>
      </c>
      <c r="GZ60" s="5" t="e">
        <f>SUM(#REF!)</f>
        <v>#REF!</v>
      </c>
      <c r="HA60" s="26" t="e">
        <f>#REF!-GZ60</f>
        <v>#REF!</v>
      </c>
      <c r="HB60" s="5" t="e">
        <f>SUM(#REF!)</f>
        <v>#REF!</v>
      </c>
      <c r="HC60" s="26" t="e">
        <f>#REF!-HB60</f>
        <v>#REF!</v>
      </c>
      <c r="HD60" s="5">
        <f t="shared" si="95"/>
        <v>1786481</v>
      </c>
      <c r="HE60" s="26" t="e">
        <f>#REF!-HD60</f>
        <v>#REF!</v>
      </c>
      <c r="HF60" s="5">
        <f t="shared" si="96"/>
        <v>0</v>
      </c>
      <c r="HG60" s="26" t="e">
        <f>#REF!-HF60</f>
        <v>#REF!</v>
      </c>
      <c r="HH60" s="5">
        <f t="shared" si="97"/>
        <v>0</v>
      </c>
      <c r="HI60" s="26" t="e">
        <f>#REF!-HH60</f>
        <v>#REF!</v>
      </c>
      <c r="HJ60" s="5" t="e">
        <f>SUM(#REF!)</f>
        <v>#REF!</v>
      </c>
      <c r="HK60" s="26" t="e">
        <f>#REF!-HJ60</f>
        <v>#REF!</v>
      </c>
      <c r="HL60" s="5" t="e">
        <f>SUM(#REF!)</f>
        <v>#REF!</v>
      </c>
      <c r="HM60" s="26" t="e">
        <f>#REF!-HL60</f>
        <v>#REF!</v>
      </c>
      <c r="HN60" s="5">
        <f t="shared" si="98"/>
        <v>26353248</v>
      </c>
      <c r="HO60" s="26" t="e">
        <f>#REF!-HN60</f>
        <v>#REF!</v>
      </c>
      <c r="HP60" s="5">
        <f t="shared" si="51"/>
        <v>8074335</v>
      </c>
      <c r="HQ60" s="26">
        <f t="shared" si="52"/>
        <v>0</v>
      </c>
      <c r="HR60" s="5">
        <f t="shared" si="53"/>
        <v>1126994</v>
      </c>
      <c r="HS60" s="26">
        <f t="shared" si="54"/>
        <v>0</v>
      </c>
      <c r="HT60" s="5">
        <f t="shared" si="55"/>
        <v>9944023</v>
      </c>
      <c r="HU60" s="26">
        <f t="shared" si="56"/>
        <v>0</v>
      </c>
      <c r="HV60" s="5">
        <f t="shared" si="57"/>
        <v>0</v>
      </c>
      <c r="HW60" s="26">
        <f t="shared" si="58"/>
        <v>0</v>
      </c>
      <c r="HX60" s="5">
        <f t="shared" si="59"/>
        <v>9183757</v>
      </c>
      <c r="HY60" s="26">
        <f t="shared" si="60"/>
        <v>0</v>
      </c>
      <c r="HZ60" s="5">
        <f t="shared" si="61"/>
        <v>0</v>
      </c>
      <c r="IA60" s="26">
        <f t="shared" si="62"/>
        <v>0</v>
      </c>
      <c r="IB60" s="5">
        <f t="shared" si="63"/>
        <v>296582</v>
      </c>
      <c r="IC60" s="26">
        <f t="shared" si="64"/>
        <v>0</v>
      </c>
      <c r="ID60" s="5">
        <f t="shared" si="65"/>
        <v>929443</v>
      </c>
      <c r="IE60" s="26">
        <f t="shared" si="66"/>
        <v>0</v>
      </c>
      <c r="IF60" s="5">
        <f t="shared" si="67"/>
        <v>3262970</v>
      </c>
      <c r="IG60" s="26">
        <f t="shared" si="68"/>
        <v>0</v>
      </c>
      <c r="IH60" s="5">
        <f t="shared" si="69"/>
        <v>1304292</v>
      </c>
      <c r="II60" s="26">
        <f t="shared" si="70"/>
        <v>0</v>
      </c>
      <c r="IJ60" s="5">
        <f t="shared" si="71"/>
        <v>3096990</v>
      </c>
      <c r="IK60" s="26">
        <f t="shared" si="72"/>
        <v>0</v>
      </c>
      <c r="IL60" s="5">
        <f t="shared" si="73"/>
        <v>485151</v>
      </c>
      <c r="IM60" s="26">
        <f t="shared" si="74"/>
        <v>0</v>
      </c>
      <c r="IN60" s="5">
        <f t="shared" si="75"/>
        <v>27181</v>
      </c>
      <c r="IO60" s="26">
        <f t="shared" si="76"/>
        <v>0</v>
      </c>
      <c r="IP60" s="5">
        <f t="shared" si="77"/>
        <v>8640791</v>
      </c>
      <c r="IQ60" s="26">
        <f t="shared" si="78"/>
        <v>0</v>
      </c>
      <c r="IR60" s="5">
        <f t="shared" si="79"/>
        <v>371421</v>
      </c>
      <c r="IS60" s="26">
        <f t="shared" si="80"/>
        <v>0</v>
      </c>
      <c r="IT60" s="5">
        <f t="shared" si="81"/>
        <v>0</v>
      </c>
      <c r="IU60" s="26">
        <f t="shared" si="82"/>
        <v>0</v>
      </c>
      <c r="IV60" s="5">
        <f t="shared" si="83"/>
        <v>541600</v>
      </c>
      <c r="IW60" s="26">
        <f t="shared" si="84"/>
        <v>0</v>
      </c>
      <c r="IX60" s="5">
        <f t="shared" si="85"/>
        <v>1433393</v>
      </c>
      <c r="IY60" s="26">
        <f t="shared" si="86"/>
        <v>0</v>
      </c>
      <c r="IZ60" s="5">
        <f t="shared" si="87"/>
        <v>1741641</v>
      </c>
      <c r="JA60" s="26">
        <f t="shared" si="88"/>
        <v>0</v>
      </c>
      <c r="JB60" s="5">
        <f t="shared" si="89"/>
        <v>50560564</v>
      </c>
      <c r="JC60" s="26">
        <f t="shared" si="90"/>
        <v>0</v>
      </c>
      <c r="JD60" s="5">
        <f t="shared" si="91"/>
        <v>0</v>
      </c>
      <c r="JE60" s="26">
        <f t="shared" si="92"/>
        <v>0</v>
      </c>
      <c r="JF60" s="5">
        <f t="shared" si="93"/>
        <v>50560564</v>
      </c>
      <c r="JG60" s="26">
        <f t="shared" si="94"/>
        <v>0</v>
      </c>
      <c r="JI60" s="5" t="e">
        <f t="shared" si="48"/>
        <v>#REF!</v>
      </c>
      <c r="JK60" s="4" t="e">
        <f t="shared" si="49"/>
        <v>#REF!</v>
      </c>
    </row>
    <row r="61" spans="1:278">
      <c r="A61" s="149" t="s">
        <v>251</v>
      </c>
      <c r="B61" s="25" t="s">
        <v>372</v>
      </c>
      <c r="C61" s="97">
        <v>227216</v>
      </c>
      <c r="D61" s="97">
        <v>2011</v>
      </c>
      <c r="E61" s="98">
        <v>1</v>
      </c>
      <c r="F61" s="98">
        <v>8</v>
      </c>
      <c r="G61" s="99">
        <v>15449</v>
      </c>
      <c r="H61" s="99">
        <v>16866</v>
      </c>
      <c r="I61" s="100">
        <v>545658781</v>
      </c>
      <c r="J61" s="100"/>
      <c r="K61" s="100">
        <v>129000</v>
      </c>
      <c r="L61" s="100"/>
      <c r="M61" s="100">
        <v>12286132</v>
      </c>
      <c r="N61" s="100"/>
      <c r="O61" s="100">
        <v>129000</v>
      </c>
      <c r="P61" s="100"/>
      <c r="Q61" s="100">
        <v>351262289</v>
      </c>
      <c r="R61" s="100"/>
      <c r="S61" s="100">
        <v>47640551</v>
      </c>
      <c r="T61" s="100"/>
      <c r="U61" s="100">
        <v>14758</v>
      </c>
      <c r="V61" s="100"/>
      <c r="W61" s="100">
        <v>23944</v>
      </c>
      <c r="X61" s="100"/>
      <c r="Y61" s="100">
        <v>16346</v>
      </c>
      <c r="Z61" s="100"/>
      <c r="AA61" s="100">
        <v>21926</v>
      </c>
      <c r="AB61" s="100"/>
      <c r="AC61" s="122">
        <v>6</v>
      </c>
      <c r="AD61" s="122">
        <v>10</v>
      </c>
      <c r="AE61" s="122">
        <v>0</v>
      </c>
      <c r="AF61" s="26">
        <v>1526956</v>
      </c>
      <c r="AG61" s="26">
        <v>1490944</v>
      </c>
      <c r="AH61" s="26">
        <v>182504</v>
      </c>
      <c r="AI61" s="26">
        <v>92960</v>
      </c>
      <c r="AJ61" s="26">
        <v>275362.5</v>
      </c>
      <c r="AK61" s="36">
        <v>4</v>
      </c>
      <c r="AL61" s="26">
        <v>275362.5</v>
      </c>
      <c r="AM61" s="36">
        <v>4</v>
      </c>
      <c r="AN61" s="26">
        <v>100012.38</v>
      </c>
      <c r="AO61" s="36">
        <v>8</v>
      </c>
      <c r="AP61" s="26">
        <v>100012</v>
      </c>
      <c r="AQ61" s="36">
        <v>8</v>
      </c>
      <c r="AR61" s="26">
        <v>121194.87</v>
      </c>
      <c r="AS61" s="36">
        <v>15</v>
      </c>
      <c r="AT61" s="26">
        <v>121194.87</v>
      </c>
      <c r="AU61" s="36">
        <v>15</v>
      </c>
      <c r="AV61" s="26">
        <v>44463.83</v>
      </c>
      <c r="AW61" s="36">
        <v>12</v>
      </c>
      <c r="AX61" s="26">
        <v>44463.83</v>
      </c>
      <c r="AY61" s="36">
        <v>12</v>
      </c>
      <c r="AZ61" s="54">
        <v>571125</v>
      </c>
      <c r="BA61" s="54">
        <v>1000000</v>
      </c>
      <c r="BB61" s="54">
        <v>217035</v>
      </c>
      <c r="BC61" s="54">
        <v>111163</v>
      </c>
      <c r="BD61" s="54">
        <v>0</v>
      </c>
      <c r="BE61" s="54">
        <v>33508</v>
      </c>
      <c r="BF61" s="54">
        <v>1934091</v>
      </c>
      <c r="BG61" s="54">
        <v>1149121</v>
      </c>
      <c r="BH61" s="54">
        <v>162056</v>
      </c>
      <c r="BI61" s="54">
        <v>227696</v>
      </c>
      <c r="BJ61" s="54">
        <v>1479027</v>
      </c>
      <c r="BK61" s="54">
        <v>292458</v>
      </c>
      <c r="BL61" s="54">
        <v>3310358</v>
      </c>
      <c r="BM61" s="54">
        <v>500000</v>
      </c>
      <c r="BN61" s="54">
        <v>123491</v>
      </c>
      <c r="BO61" s="54">
        <v>0</v>
      </c>
      <c r="BP61" s="54">
        <v>0</v>
      </c>
      <c r="BQ61" s="54">
        <v>0</v>
      </c>
      <c r="BR61" s="54">
        <v>623491</v>
      </c>
      <c r="BS61" s="54">
        <v>1900211</v>
      </c>
      <c r="BT61" s="54">
        <v>714337</v>
      </c>
      <c r="BU61" s="54">
        <v>369876</v>
      </c>
      <c r="BV61" s="54">
        <v>982142</v>
      </c>
      <c r="BW61" s="54">
        <v>287272</v>
      </c>
      <c r="BX61" s="54">
        <v>4253838</v>
      </c>
      <c r="BY61" s="54">
        <v>0</v>
      </c>
      <c r="BZ61" s="54">
        <v>0</v>
      </c>
      <c r="CA61" s="54">
        <v>0</v>
      </c>
      <c r="CB61" s="54">
        <v>0</v>
      </c>
      <c r="CC61" s="54">
        <v>0</v>
      </c>
      <c r="CD61" s="54">
        <v>0</v>
      </c>
      <c r="CE61" s="54">
        <v>177827</v>
      </c>
      <c r="CF61" s="54">
        <v>53106</v>
      </c>
      <c r="CG61" s="54">
        <v>41523</v>
      </c>
      <c r="CH61" s="54">
        <v>156820</v>
      </c>
      <c r="CI61" s="54">
        <v>3118504</v>
      </c>
      <c r="CJ61" s="54">
        <v>3547780</v>
      </c>
      <c r="CK61" s="54">
        <v>0</v>
      </c>
      <c r="CL61" s="54">
        <v>0</v>
      </c>
      <c r="CM61" s="54">
        <v>0</v>
      </c>
      <c r="CN61" s="54">
        <v>0</v>
      </c>
      <c r="CO61" s="54">
        <v>0</v>
      </c>
      <c r="CP61" s="54">
        <v>0</v>
      </c>
      <c r="CQ61" s="54">
        <v>65342</v>
      </c>
      <c r="CR61" s="54">
        <v>0</v>
      </c>
      <c r="CS61" s="54">
        <v>54389</v>
      </c>
      <c r="CT61" s="54">
        <v>0</v>
      </c>
      <c r="CU61" s="54">
        <v>0</v>
      </c>
      <c r="CV61" s="54">
        <v>119731</v>
      </c>
      <c r="CW61" s="54">
        <v>126064</v>
      </c>
      <c r="CX61" s="54">
        <v>39769</v>
      </c>
      <c r="CY61" s="54">
        <v>35336</v>
      </c>
      <c r="CZ61" s="54">
        <v>74295</v>
      </c>
      <c r="DA61" s="54">
        <v>135</v>
      </c>
      <c r="DB61" s="54">
        <v>275599</v>
      </c>
      <c r="DC61" s="54">
        <v>624980</v>
      </c>
      <c r="DD61" s="54">
        <v>174142</v>
      </c>
      <c r="DE61" s="54">
        <v>208302</v>
      </c>
      <c r="DF61" s="54">
        <v>657663</v>
      </c>
      <c r="DG61" s="54">
        <v>49900</v>
      </c>
      <c r="DH61" s="54">
        <v>1714987</v>
      </c>
      <c r="DI61" s="54">
        <v>197962</v>
      </c>
      <c r="DJ61" s="54">
        <v>23217</v>
      </c>
      <c r="DK61" s="54">
        <v>25731</v>
      </c>
      <c r="DL61" s="54">
        <v>167775</v>
      </c>
      <c r="DM61" s="54">
        <v>0</v>
      </c>
      <c r="DN61" s="54">
        <v>414685</v>
      </c>
      <c r="DO61" s="54">
        <v>267177</v>
      </c>
      <c r="DP61" s="54">
        <v>149573</v>
      </c>
      <c r="DQ61" s="54">
        <v>50400</v>
      </c>
      <c r="DR61" s="54">
        <v>83122</v>
      </c>
      <c r="DS61" s="54">
        <v>41303</v>
      </c>
      <c r="DT61" s="54">
        <v>591575</v>
      </c>
      <c r="DU61" s="54">
        <v>15636</v>
      </c>
      <c r="DV61" s="54">
        <v>11344</v>
      </c>
      <c r="DW61" s="54">
        <v>2442</v>
      </c>
      <c r="DX61" s="54">
        <v>3223</v>
      </c>
      <c r="DY61" s="54">
        <v>509682</v>
      </c>
      <c r="DZ61" s="54">
        <v>542327</v>
      </c>
      <c r="EA61" s="54">
        <v>10181</v>
      </c>
      <c r="EB61" s="54">
        <v>14295</v>
      </c>
      <c r="EC61" s="54">
        <v>9128</v>
      </c>
      <c r="ED61" s="54">
        <v>154377</v>
      </c>
      <c r="EE61" s="54">
        <v>0</v>
      </c>
      <c r="EF61" s="54">
        <v>187981</v>
      </c>
      <c r="EG61" s="54">
        <v>176770</v>
      </c>
      <c r="EH61" s="54">
        <v>38642</v>
      </c>
      <c r="EI61" s="54">
        <v>58526</v>
      </c>
      <c r="EJ61" s="54">
        <v>32610</v>
      </c>
      <c r="EK61" s="54">
        <v>1016702</v>
      </c>
      <c r="EL61" s="54">
        <v>1323250</v>
      </c>
      <c r="EM61" s="54">
        <v>0</v>
      </c>
      <c r="EN61" s="54">
        <v>9145</v>
      </c>
      <c r="EO61" s="54">
        <v>9145</v>
      </c>
      <c r="EP61" s="54">
        <v>0</v>
      </c>
      <c r="EQ61" s="54">
        <v>55911</v>
      </c>
      <c r="ER61" s="54">
        <v>74201</v>
      </c>
      <c r="ES61" s="54">
        <v>0</v>
      </c>
      <c r="ET61" s="54">
        <v>0</v>
      </c>
      <c r="EU61" s="54">
        <v>0</v>
      </c>
      <c r="EV61" s="54">
        <v>0</v>
      </c>
      <c r="EW61" s="54">
        <v>35291</v>
      </c>
      <c r="EX61" s="54">
        <v>35291</v>
      </c>
      <c r="EY61" s="54">
        <v>32503</v>
      </c>
      <c r="EZ61" s="54">
        <v>4222</v>
      </c>
      <c r="FA61" s="54">
        <v>4925</v>
      </c>
      <c r="FB61" s="54">
        <v>33070</v>
      </c>
      <c r="FC61" s="54">
        <v>307271</v>
      </c>
      <c r="FD61" s="54">
        <v>381991</v>
      </c>
      <c r="FE61" s="54">
        <v>4402</v>
      </c>
      <c r="FF61" s="54">
        <v>5592</v>
      </c>
      <c r="FG61" s="54">
        <v>1350</v>
      </c>
      <c r="FH61" s="54">
        <v>4851</v>
      </c>
      <c r="FI61" s="54">
        <v>101712</v>
      </c>
      <c r="FJ61" s="54">
        <v>117907</v>
      </c>
      <c r="FK61" s="54">
        <v>235570</v>
      </c>
      <c r="FL61" s="54">
        <v>201330</v>
      </c>
      <c r="FM61" s="54">
        <v>31271</v>
      </c>
      <c r="FN61" s="54">
        <v>71536</v>
      </c>
      <c r="FO61" s="54">
        <v>880723</v>
      </c>
      <c r="FP61" s="54">
        <v>1420430</v>
      </c>
      <c r="FQ61" s="54">
        <v>5483746</v>
      </c>
      <c r="FR61" s="54">
        <v>1724261</v>
      </c>
      <c r="FS61" s="54">
        <v>1130040</v>
      </c>
      <c r="FT61" s="54">
        <v>3900511</v>
      </c>
      <c r="FU61" s="54">
        <v>6696864</v>
      </c>
      <c r="FV61" s="54">
        <v>18935422</v>
      </c>
      <c r="FW61" s="54">
        <v>0</v>
      </c>
      <c r="FX61" s="54">
        <v>0</v>
      </c>
      <c r="FY61" s="54">
        <v>0</v>
      </c>
      <c r="FZ61" s="54">
        <v>0</v>
      </c>
      <c r="GA61" s="54">
        <v>0</v>
      </c>
      <c r="GB61" s="54">
        <v>0</v>
      </c>
      <c r="GC61" s="54">
        <v>5483746</v>
      </c>
      <c r="GD61" s="54">
        <v>1724261</v>
      </c>
      <c r="GE61" s="54">
        <v>1130040</v>
      </c>
      <c r="GF61" s="54">
        <v>3900511</v>
      </c>
      <c r="GG61" s="54">
        <v>6696864</v>
      </c>
      <c r="GH61" s="54">
        <v>18935422</v>
      </c>
      <c r="GJ61" s="5">
        <f>SUM(AZ61:AZ61)</f>
        <v>571125</v>
      </c>
      <c r="GK61" s="26" t="e">
        <f>#REF!-GJ61</f>
        <v>#REF!</v>
      </c>
      <c r="GL61" s="5" t="e">
        <f>SUM(#REF!)</f>
        <v>#REF!</v>
      </c>
      <c r="GM61" s="26" t="e">
        <f>#REF!-GL61</f>
        <v>#REF!</v>
      </c>
      <c r="GN61" s="5">
        <f>SUM(BA61:BA61)</f>
        <v>1000000</v>
      </c>
      <c r="GO61" s="26" t="e">
        <f>#REF!-GN61</f>
        <v>#REF!</v>
      </c>
      <c r="GP61" s="5">
        <f>SUM(BB61:BB61)</f>
        <v>217035</v>
      </c>
      <c r="GQ61" s="26" t="e">
        <f>#REF!-GP61</f>
        <v>#REF!</v>
      </c>
      <c r="GR61" s="5" t="e">
        <f>SUM(#REF!)</f>
        <v>#REF!</v>
      </c>
      <c r="GS61" s="26" t="e">
        <f>#REF!-GR61</f>
        <v>#REF!</v>
      </c>
      <c r="GT61" s="5" t="e">
        <f>SUM(#REF!)</f>
        <v>#REF!</v>
      </c>
      <c r="GU61" s="26" t="e">
        <f>#REF!-GT61</f>
        <v>#REF!</v>
      </c>
      <c r="GV61" s="5" t="e">
        <f>SUM(#REF!)</f>
        <v>#REF!</v>
      </c>
      <c r="GW61" s="26" t="e">
        <f>#REF!-GV61</f>
        <v>#REF!</v>
      </c>
      <c r="GX61" s="5" t="e">
        <f>SUM(#REF!)</f>
        <v>#REF!</v>
      </c>
      <c r="GY61" s="26" t="e">
        <f>#REF!-GX61</f>
        <v>#REF!</v>
      </c>
      <c r="GZ61" s="5" t="e">
        <f>SUM(#REF!)</f>
        <v>#REF!</v>
      </c>
      <c r="HA61" s="26" t="e">
        <f>#REF!-GZ61</f>
        <v>#REF!</v>
      </c>
      <c r="HB61" s="5" t="e">
        <f>SUM(#REF!)</f>
        <v>#REF!</v>
      </c>
      <c r="HC61" s="26" t="e">
        <f>#REF!-HB61</f>
        <v>#REF!</v>
      </c>
      <c r="HD61" s="5">
        <f t="shared" si="95"/>
        <v>111163</v>
      </c>
      <c r="HE61" s="26" t="e">
        <f>#REF!-HD61</f>
        <v>#REF!</v>
      </c>
      <c r="HF61" s="5">
        <f t="shared" si="96"/>
        <v>0</v>
      </c>
      <c r="HG61" s="26" t="e">
        <f>#REF!-HF61</f>
        <v>#REF!</v>
      </c>
      <c r="HH61" s="5">
        <f t="shared" si="97"/>
        <v>33508</v>
      </c>
      <c r="HI61" s="26" t="e">
        <f>#REF!-HH61</f>
        <v>#REF!</v>
      </c>
      <c r="HJ61" s="5" t="e">
        <f>SUM(#REF!)</f>
        <v>#REF!</v>
      </c>
      <c r="HK61" s="26" t="e">
        <f>#REF!-HJ61</f>
        <v>#REF!</v>
      </c>
      <c r="HL61" s="5" t="e">
        <f>SUM(#REF!)</f>
        <v>#REF!</v>
      </c>
      <c r="HM61" s="26" t="e">
        <f>#REF!-HL61</f>
        <v>#REF!</v>
      </c>
      <c r="HN61" s="5">
        <f t="shared" si="98"/>
        <v>1934091</v>
      </c>
      <c r="HO61" s="26" t="e">
        <f>#REF!-HN61</f>
        <v>#REF!</v>
      </c>
      <c r="HP61" s="5">
        <f t="shared" si="51"/>
        <v>3310358</v>
      </c>
      <c r="HQ61" s="26">
        <f t="shared" si="52"/>
        <v>0</v>
      </c>
      <c r="HR61" s="5">
        <f t="shared" si="53"/>
        <v>623491</v>
      </c>
      <c r="HS61" s="26">
        <f t="shared" si="54"/>
        <v>0</v>
      </c>
      <c r="HT61" s="5">
        <f t="shared" si="55"/>
        <v>4253838</v>
      </c>
      <c r="HU61" s="26">
        <f t="shared" si="56"/>
        <v>0</v>
      </c>
      <c r="HV61" s="5">
        <f t="shared" si="57"/>
        <v>0</v>
      </c>
      <c r="HW61" s="26">
        <f t="shared" si="58"/>
        <v>0</v>
      </c>
      <c r="HX61" s="5">
        <f t="shared" si="59"/>
        <v>3547780</v>
      </c>
      <c r="HY61" s="26">
        <f t="shared" si="60"/>
        <v>0</v>
      </c>
      <c r="HZ61" s="5">
        <f t="shared" si="61"/>
        <v>0</v>
      </c>
      <c r="IA61" s="26">
        <f t="shared" si="62"/>
        <v>0</v>
      </c>
      <c r="IB61" s="5">
        <f t="shared" si="63"/>
        <v>119731</v>
      </c>
      <c r="IC61" s="26">
        <f t="shared" si="64"/>
        <v>0</v>
      </c>
      <c r="ID61" s="5">
        <f t="shared" si="65"/>
        <v>275599</v>
      </c>
      <c r="IE61" s="26">
        <f t="shared" si="66"/>
        <v>0</v>
      </c>
      <c r="IF61" s="5">
        <f t="shared" si="67"/>
        <v>1714987</v>
      </c>
      <c r="IG61" s="26">
        <f t="shared" si="68"/>
        <v>0</v>
      </c>
      <c r="IH61" s="5">
        <f t="shared" si="69"/>
        <v>414685</v>
      </c>
      <c r="II61" s="26">
        <f t="shared" si="70"/>
        <v>0</v>
      </c>
      <c r="IJ61" s="5">
        <f t="shared" si="71"/>
        <v>591575</v>
      </c>
      <c r="IK61" s="26">
        <f t="shared" si="72"/>
        <v>0</v>
      </c>
      <c r="IL61" s="5">
        <f t="shared" si="73"/>
        <v>542327</v>
      </c>
      <c r="IM61" s="26">
        <f t="shared" si="74"/>
        <v>0</v>
      </c>
      <c r="IN61" s="5">
        <f t="shared" si="75"/>
        <v>187981</v>
      </c>
      <c r="IO61" s="26">
        <f t="shared" si="76"/>
        <v>0</v>
      </c>
      <c r="IP61" s="5">
        <f t="shared" si="77"/>
        <v>1323250</v>
      </c>
      <c r="IQ61" s="26">
        <f t="shared" si="78"/>
        <v>0</v>
      </c>
      <c r="IR61" s="5">
        <f t="shared" si="79"/>
        <v>74201</v>
      </c>
      <c r="IS61" s="26">
        <f t="shared" si="80"/>
        <v>0</v>
      </c>
      <c r="IT61" s="5">
        <f t="shared" si="81"/>
        <v>35291</v>
      </c>
      <c r="IU61" s="26">
        <f t="shared" si="82"/>
        <v>0</v>
      </c>
      <c r="IV61" s="5">
        <f t="shared" si="83"/>
        <v>381991</v>
      </c>
      <c r="IW61" s="26">
        <f t="shared" si="84"/>
        <v>0</v>
      </c>
      <c r="IX61" s="5">
        <f t="shared" si="85"/>
        <v>117907</v>
      </c>
      <c r="IY61" s="26">
        <f t="shared" si="86"/>
        <v>0</v>
      </c>
      <c r="IZ61" s="5">
        <f t="shared" si="87"/>
        <v>1420430</v>
      </c>
      <c r="JA61" s="26">
        <f t="shared" si="88"/>
        <v>0</v>
      </c>
      <c r="JB61" s="5">
        <f t="shared" si="89"/>
        <v>18935422</v>
      </c>
      <c r="JC61" s="26">
        <f t="shared" si="90"/>
        <v>0</v>
      </c>
      <c r="JD61" s="5">
        <f t="shared" si="91"/>
        <v>0</v>
      </c>
      <c r="JE61" s="26">
        <f t="shared" si="92"/>
        <v>0</v>
      </c>
      <c r="JF61" s="5">
        <f>SUM(GC61:GG61)</f>
        <v>18935422</v>
      </c>
      <c r="JG61" s="26">
        <f>GH61-JF61</f>
        <v>0</v>
      </c>
      <c r="JI61" s="5" t="e">
        <f t="shared" si="48"/>
        <v>#REF!</v>
      </c>
      <c r="JK61" s="4" t="e">
        <f t="shared" si="49"/>
        <v>#REF!</v>
      </c>
      <c r="JL61" s="19"/>
      <c r="JM61" s="19"/>
      <c r="JN61" s="19"/>
      <c r="JO61" s="19"/>
      <c r="JP61" s="19"/>
      <c r="JQ61" s="19"/>
      <c r="JR61" s="19"/>
    </row>
    <row r="62" spans="1:278">
      <c r="A62" s="147" t="s">
        <v>241</v>
      </c>
      <c r="B62" s="25" t="s">
        <v>369</v>
      </c>
      <c r="C62" s="97">
        <v>147703</v>
      </c>
      <c r="D62" s="97">
        <v>2011</v>
      </c>
      <c r="E62" s="98">
        <v>1</v>
      </c>
      <c r="F62" s="98">
        <v>9</v>
      </c>
      <c r="G62" s="99">
        <v>7637</v>
      </c>
      <c r="H62" s="99">
        <v>7585</v>
      </c>
      <c r="I62" s="100">
        <v>502113951</v>
      </c>
      <c r="J62" s="100"/>
      <c r="K62" s="100">
        <v>3055158</v>
      </c>
      <c r="L62" s="100"/>
      <c r="M62" s="100">
        <v>11000131</v>
      </c>
      <c r="N62" s="100"/>
      <c r="O62" s="100">
        <v>30172613</v>
      </c>
      <c r="P62" s="100"/>
      <c r="Q62" s="100">
        <v>282594195</v>
      </c>
      <c r="R62" s="100"/>
      <c r="S62" s="100">
        <v>474450725</v>
      </c>
      <c r="T62" s="100"/>
      <c r="U62" s="100">
        <v>20448</v>
      </c>
      <c r="V62" s="100"/>
      <c r="W62" s="100">
        <v>29633</v>
      </c>
      <c r="X62" s="100"/>
      <c r="Y62" s="100">
        <v>24930</v>
      </c>
      <c r="Z62" s="100"/>
      <c r="AA62" s="100">
        <v>33410</v>
      </c>
      <c r="AB62" s="100"/>
      <c r="AC62" s="125">
        <v>7</v>
      </c>
      <c r="AD62" s="125">
        <v>8</v>
      </c>
      <c r="AE62" s="125">
        <v>0</v>
      </c>
      <c r="AF62" s="26">
        <v>4069059.03</v>
      </c>
      <c r="AG62" s="26">
        <v>2670559.5</v>
      </c>
      <c r="AH62" s="26">
        <v>182790.55</v>
      </c>
      <c r="AI62" s="26">
        <v>88582.24</v>
      </c>
      <c r="AJ62" s="26">
        <v>156411.69</v>
      </c>
      <c r="AK62" s="36">
        <v>7</v>
      </c>
      <c r="AL62" s="26">
        <v>156411.69</v>
      </c>
      <c r="AM62" s="36">
        <v>7</v>
      </c>
      <c r="AN62" s="26">
        <v>76375.520000000004</v>
      </c>
      <c r="AO62" s="36">
        <v>8</v>
      </c>
      <c r="AP62" s="26">
        <v>76375.520000000004</v>
      </c>
      <c r="AQ62" s="36">
        <v>8</v>
      </c>
      <c r="AR62" s="26">
        <v>68629.08</v>
      </c>
      <c r="AS62" s="36">
        <v>20</v>
      </c>
      <c r="AT62" s="26">
        <v>62390.07</v>
      </c>
      <c r="AU62" s="36">
        <v>22</v>
      </c>
      <c r="AV62" s="26">
        <v>40126.19</v>
      </c>
      <c r="AW62" s="36">
        <v>12.83</v>
      </c>
      <c r="AX62" s="26">
        <v>34321.269999999997</v>
      </c>
      <c r="AY62" s="36">
        <v>15</v>
      </c>
      <c r="AZ62" s="54">
        <v>735134</v>
      </c>
      <c r="BA62" s="54">
        <v>1425000</v>
      </c>
      <c r="BB62" s="54">
        <v>251031.11</v>
      </c>
      <c r="BC62" s="54">
        <v>73346.73000000001</v>
      </c>
      <c r="BD62" s="54">
        <v>0</v>
      </c>
      <c r="BE62" s="54">
        <v>32245</v>
      </c>
      <c r="BF62" s="54" t="e">
        <f>AZ62+#REF!+BA62+BB62+#REF!+#REF!+#REF!+#REF!+#REF!+#REF!+BC62+BD62+BE62+#REF!+#REF!</f>
        <v>#REF!</v>
      </c>
      <c r="BG62" s="54">
        <v>2589552.0699999998</v>
      </c>
      <c r="BH62" s="54">
        <v>441595.92</v>
      </c>
      <c r="BI62" s="54">
        <v>382645.9</v>
      </c>
      <c r="BJ62" s="54">
        <f>4069059.03+2670559.5-BG62-BH62-BI62</f>
        <v>3325824.6399999997</v>
      </c>
      <c r="BK62" s="54">
        <v>70816.539999999994</v>
      </c>
      <c r="BL62" s="54">
        <v>6810435.0699999994</v>
      </c>
      <c r="BM62" s="54">
        <v>250000</v>
      </c>
      <c r="BN62" s="54">
        <v>7500</v>
      </c>
      <c r="BO62" s="54">
        <v>0</v>
      </c>
      <c r="BP62" s="54">
        <f>257500+0-BM62-BN62-BO62</f>
        <v>0</v>
      </c>
      <c r="BQ62" s="54">
        <v>0</v>
      </c>
      <c r="BR62" s="54">
        <v>257500</v>
      </c>
      <c r="BS62" s="54">
        <f>371048.05+913782.44</f>
        <v>1284830.49</v>
      </c>
      <c r="BT62" s="54">
        <f>392006+263259.82</f>
        <v>655265.82000000007</v>
      </c>
      <c r="BU62" s="54">
        <v>135308</v>
      </c>
      <c r="BV62" s="54">
        <f>1094881.86+1372581.6+611004.19+514819.04-BS62-BT62-BU62</f>
        <v>1517882.3800000001</v>
      </c>
      <c r="BW62" s="54">
        <v>0</v>
      </c>
      <c r="BX62" s="54">
        <v>3593286.69</v>
      </c>
      <c r="BY62" s="54">
        <v>0</v>
      </c>
      <c r="BZ62" s="54">
        <v>0</v>
      </c>
      <c r="CA62" s="54">
        <v>0</v>
      </c>
      <c r="CB62" s="54">
        <v>0</v>
      </c>
      <c r="CC62" s="54">
        <v>0</v>
      </c>
      <c r="CD62" s="54">
        <v>0</v>
      </c>
      <c r="CE62" s="54">
        <v>104568.46</v>
      </c>
      <c r="CF62" s="54">
        <v>47605.5</v>
      </c>
      <c r="CG62" s="54">
        <v>31910.25</v>
      </c>
      <c r="CH62" s="54">
        <f>152173.96+31910.25-CE62-CF62-CG62</f>
        <v>0</v>
      </c>
      <c r="CI62" s="54">
        <v>2087921.79</v>
      </c>
      <c r="CJ62" s="54">
        <v>2272006</v>
      </c>
      <c r="CK62" s="54">
        <v>0</v>
      </c>
      <c r="CL62" s="54">
        <v>0</v>
      </c>
      <c r="CM62" s="54">
        <v>0</v>
      </c>
      <c r="CN62" s="54">
        <v>0</v>
      </c>
      <c r="CO62" s="54">
        <v>0</v>
      </c>
      <c r="CP62" s="54">
        <v>0</v>
      </c>
      <c r="CQ62" s="54">
        <v>0</v>
      </c>
      <c r="CR62" s="54">
        <v>0</v>
      </c>
      <c r="CS62" s="54">
        <v>0</v>
      </c>
      <c r="CT62" s="54">
        <v>0</v>
      </c>
      <c r="CU62" s="54">
        <v>0</v>
      </c>
      <c r="CV62" s="54">
        <v>0</v>
      </c>
      <c r="CW62" s="54">
        <v>121815.23</v>
      </c>
      <c r="CX62" s="54">
        <v>31496.27</v>
      </c>
      <c r="CY62" s="54">
        <v>42575.51</v>
      </c>
      <c r="CZ62" s="54">
        <f>182790.55+88582.24-CW62-CX62-CY62</f>
        <v>75485.78</v>
      </c>
      <c r="DA62" s="54">
        <v>10000</v>
      </c>
      <c r="DB62" s="54">
        <v>281372.79000000004</v>
      </c>
      <c r="DC62" s="54">
        <v>642789.4</v>
      </c>
      <c r="DD62" s="54">
        <v>118937.48</v>
      </c>
      <c r="DE62" s="54">
        <v>107111.42</v>
      </c>
      <c r="DF62" s="54">
        <f>1070068.78+480319.9-DC62-DD62-DE62</f>
        <v>681550.38000000012</v>
      </c>
      <c r="DG62" s="54">
        <v>0</v>
      </c>
      <c r="DH62" s="54">
        <v>1550388.6800000002</v>
      </c>
      <c r="DI62" s="54">
        <v>226030.39</v>
      </c>
      <c r="DJ62" s="54">
        <v>40898.129999999997</v>
      </c>
      <c r="DK62" s="54">
        <v>41048.49</v>
      </c>
      <c r="DL62" s="54">
        <f>352007.51+167862.98-DI62-DJ62-DK62</f>
        <v>211893.47999999998</v>
      </c>
      <c r="DM62" s="54">
        <v>48901.19</v>
      </c>
      <c r="DN62" s="54">
        <v>568771.67999999993</v>
      </c>
      <c r="DO62" s="54">
        <v>214175.1</v>
      </c>
      <c r="DP62" s="54">
        <v>68046.67</v>
      </c>
      <c r="DQ62" s="54">
        <v>39672.49</v>
      </c>
      <c r="DR62" s="54">
        <f>330617.75+163927.35-DO62-DP62-DQ62</f>
        <v>172650.84000000003</v>
      </c>
      <c r="DS62" s="54">
        <v>23688.22</v>
      </c>
      <c r="DT62" s="54">
        <v>518233.31999999995</v>
      </c>
      <c r="DU62" s="54">
        <v>209619.1</v>
      </c>
      <c r="DV62" s="54">
        <v>28353.460000000003</v>
      </c>
      <c r="DW62" s="54">
        <v>20300.330000000002</v>
      </c>
      <c r="DX62" s="54">
        <f>269210.53+43785.37-DU62-DV62-DW62</f>
        <v>54723.010000000009</v>
      </c>
      <c r="DY62" s="54">
        <v>179128.16</v>
      </c>
      <c r="DZ62" s="54">
        <v>492124.06000000006</v>
      </c>
      <c r="EA62" s="54">
        <v>16825.48</v>
      </c>
      <c r="EB62" s="54">
        <v>4104</v>
      </c>
      <c r="EC62" s="54">
        <v>4</v>
      </c>
      <c r="ED62" s="54">
        <f>114824.37+93389.76-EA62-EB62-EC62</f>
        <v>187280.65</v>
      </c>
      <c r="EE62" s="54">
        <v>10409.85</v>
      </c>
      <c r="EF62" s="54">
        <v>218623.98</v>
      </c>
      <c r="EG62" s="54">
        <v>89132.94</v>
      </c>
      <c r="EH62" s="54">
        <v>6418.03</v>
      </c>
      <c r="EI62" s="54">
        <v>4924.01</v>
      </c>
      <c r="EJ62" s="54">
        <f>226541.73+115187.81-EG62-EH62-EI62</f>
        <v>241254.56000000003</v>
      </c>
      <c r="EK62" s="54">
        <v>249121.95</v>
      </c>
      <c r="EL62" s="54">
        <v>590851.49</v>
      </c>
      <c r="EM62" s="54">
        <v>82327.61</v>
      </c>
      <c r="EN62" s="54">
        <v>0</v>
      </c>
      <c r="EO62" s="54">
        <v>0</v>
      </c>
      <c r="EP62" s="54">
        <f>82327.61+0-EM62-EN62-EO62</f>
        <v>0</v>
      </c>
      <c r="EQ62" s="54">
        <v>40782.720000000001</v>
      </c>
      <c r="ER62" s="54">
        <v>123110.33</v>
      </c>
      <c r="ES62" s="54">
        <v>900649.97</v>
      </c>
      <c r="ET62" s="54">
        <v>107310</v>
      </c>
      <c r="EU62" s="54">
        <v>73753.75</v>
      </c>
      <c r="EV62" s="54">
        <f>1065573.72+173643.91-ES62-ET62-EU62</f>
        <v>157503.90999999992</v>
      </c>
      <c r="EW62" s="54">
        <v>2307929.39</v>
      </c>
      <c r="EX62" s="54">
        <v>3547147.02</v>
      </c>
      <c r="EY62" s="54">
        <v>67850.39</v>
      </c>
      <c r="EZ62" s="54">
        <v>9260.1299999999992</v>
      </c>
      <c r="FA62" s="54">
        <v>10130.69</v>
      </c>
      <c r="FB62" s="54">
        <f>143162.26+45787.97-EY62-EZ62-FA62</f>
        <v>101709.02</v>
      </c>
      <c r="FC62" s="54">
        <v>133828.79</v>
      </c>
      <c r="FD62" s="54">
        <v>322779.02</v>
      </c>
      <c r="FE62" s="54">
        <v>7731.51</v>
      </c>
      <c r="FF62" s="54">
        <v>5961.39</v>
      </c>
      <c r="FG62" s="54">
        <v>949.23</v>
      </c>
      <c r="FH62" s="54">
        <f>15741.6+6735.23-FE62-FF62-FG62</f>
        <v>7834.7000000000007</v>
      </c>
      <c r="FI62" s="54">
        <v>21216.34</v>
      </c>
      <c r="FJ62" s="54">
        <v>43693.17</v>
      </c>
      <c r="FK62" s="54">
        <v>411349.64</v>
      </c>
      <c r="FL62" s="54">
        <v>72731.09</v>
      </c>
      <c r="FM62" s="54">
        <v>51713</v>
      </c>
      <c r="FN62" s="54">
        <f>601987.59+197665.63-FK62-FL62-FM62</f>
        <v>263859.49</v>
      </c>
      <c r="FO62" s="54">
        <v>803645.51</v>
      </c>
      <c r="FP62" s="54">
        <v>1603298.73</v>
      </c>
      <c r="FQ62" s="54">
        <f t="shared" ref="FQ62:FV62" si="99">BG62+BM62+BS62+BY62+CE62+CK62+CQ62+CW62+DC62+DI62+DO62+DU62+EA62+EG62+EM62+ES62+EY62+FE62+FK62</f>
        <v>7219247.7799999993</v>
      </c>
      <c r="FR62" s="54">
        <f t="shared" si="99"/>
        <v>1645483.8899999997</v>
      </c>
      <c r="FS62" s="54">
        <f t="shared" si="99"/>
        <v>942047.07</v>
      </c>
      <c r="FT62" s="54">
        <f t="shared" si="99"/>
        <v>6999452.8399999999</v>
      </c>
      <c r="FU62" s="54">
        <f t="shared" si="99"/>
        <v>5987390.4500000002</v>
      </c>
      <c r="FV62" s="54">
        <f t="shared" si="99"/>
        <v>22793622.030000001</v>
      </c>
      <c r="FW62" s="54">
        <v>0</v>
      </c>
      <c r="FX62" s="54">
        <v>0</v>
      </c>
      <c r="FY62" s="54">
        <v>0</v>
      </c>
      <c r="FZ62" s="54">
        <v>0</v>
      </c>
      <c r="GA62" s="54">
        <v>0</v>
      </c>
      <c r="GB62" s="54">
        <v>0</v>
      </c>
      <c r="GC62" s="54">
        <v>7219247.7799999993</v>
      </c>
      <c r="GD62" s="54">
        <v>1645483.8899999997</v>
      </c>
      <c r="GE62" s="54">
        <v>942047.07</v>
      </c>
      <c r="GF62" s="54">
        <v>6999452.8399999999</v>
      </c>
      <c r="GG62" s="54">
        <v>5987390.4500000002</v>
      </c>
      <c r="GH62" s="54">
        <v>22793622.030000001</v>
      </c>
      <c r="GJ62" s="5">
        <f>SUM(AZ62:AZ62)</f>
        <v>735134</v>
      </c>
      <c r="GK62" s="26" t="e">
        <f>#REF!-GJ62</f>
        <v>#REF!</v>
      </c>
      <c r="GL62" s="5" t="e">
        <f>SUM(#REF!)</f>
        <v>#REF!</v>
      </c>
      <c r="GM62" s="26" t="e">
        <f>#REF!-GL62</f>
        <v>#REF!</v>
      </c>
      <c r="GN62" s="5">
        <f>SUM(BA62:BA62)</f>
        <v>1425000</v>
      </c>
      <c r="GO62" s="26" t="e">
        <f>#REF!-GN62</f>
        <v>#REF!</v>
      </c>
      <c r="GP62" s="5">
        <f>SUM(BB62:BB62)</f>
        <v>251031.11</v>
      </c>
      <c r="GQ62" s="26" t="e">
        <f>#REF!-GP62</f>
        <v>#REF!</v>
      </c>
      <c r="GR62" s="5" t="e">
        <f>SUM(#REF!)</f>
        <v>#REF!</v>
      </c>
      <c r="GS62" s="26" t="e">
        <f>#REF!-GR62</f>
        <v>#REF!</v>
      </c>
      <c r="GT62" s="5" t="e">
        <f>SUM(#REF!)</f>
        <v>#REF!</v>
      </c>
      <c r="GU62" s="26" t="e">
        <f>#REF!-GT62</f>
        <v>#REF!</v>
      </c>
      <c r="GV62" s="5" t="e">
        <f>SUM(#REF!)</f>
        <v>#REF!</v>
      </c>
      <c r="GW62" s="26" t="e">
        <f>#REF!-GV62</f>
        <v>#REF!</v>
      </c>
      <c r="GX62" s="5" t="e">
        <f>SUM(#REF!)</f>
        <v>#REF!</v>
      </c>
      <c r="GY62" s="26" t="e">
        <f>#REF!-GX62</f>
        <v>#REF!</v>
      </c>
      <c r="GZ62" s="5" t="e">
        <f>SUM(#REF!)</f>
        <v>#REF!</v>
      </c>
      <c r="HA62" s="26" t="e">
        <f>#REF!-GZ62</f>
        <v>#REF!</v>
      </c>
      <c r="HB62" s="5" t="e">
        <f>SUM(#REF!)</f>
        <v>#REF!</v>
      </c>
      <c r="HC62" s="26" t="e">
        <f>#REF!-HB62</f>
        <v>#REF!</v>
      </c>
      <c r="HD62" s="5">
        <f t="shared" si="95"/>
        <v>73346.73000000001</v>
      </c>
      <c r="HE62" s="26" t="e">
        <f>#REF!-HD62</f>
        <v>#REF!</v>
      </c>
      <c r="HF62" s="5">
        <f t="shared" si="96"/>
        <v>0</v>
      </c>
      <c r="HG62" s="26" t="e">
        <f>#REF!-HF62</f>
        <v>#REF!</v>
      </c>
      <c r="HH62" s="5">
        <f t="shared" si="97"/>
        <v>32245</v>
      </c>
      <c r="HI62" s="26" t="e">
        <f>#REF!-HH62</f>
        <v>#REF!</v>
      </c>
      <c r="HJ62" s="5" t="e">
        <f>SUM(#REF!)</f>
        <v>#REF!</v>
      </c>
      <c r="HK62" s="26" t="e">
        <f>#REF!-HJ62</f>
        <v>#REF!</v>
      </c>
      <c r="HL62" s="5" t="e">
        <f>SUM(#REF!)</f>
        <v>#REF!</v>
      </c>
      <c r="HM62" s="26" t="e">
        <f>#REF!-HL62</f>
        <v>#REF!</v>
      </c>
      <c r="HN62" s="5" t="e">
        <f t="shared" si="98"/>
        <v>#REF!</v>
      </c>
      <c r="HO62" s="26" t="e">
        <f>#REF!-HN62</f>
        <v>#REF!</v>
      </c>
      <c r="HP62" s="5">
        <f t="shared" si="51"/>
        <v>6810435.0699999994</v>
      </c>
      <c r="HQ62" s="26">
        <f t="shared" si="52"/>
        <v>0</v>
      </c>
      <c r="HR62" s="5">
        <f t="shared" si="53"/>
        <v>257500</v>
      </c>
      <c r="HS62" s="26">
        <f t="shared" si="54"/>
        <v>0</v>
      </c>
      <c r="HT62" s="5">
        <f t="shared" si="55"/>
        <v>3593286.6900000004</v>
      </c>
      <c r="HU62" s="26">
        <f t="shared" si="56"/>
        <v>0</v>
      </c>
      <c r="HV62" s="5">
        <f t="shared" si="57"/>
        <v>0</v>
      </c>
      <c r="HW62" s="26">
        <f t="shared" si="58"/>
        <v>0</v>
      </c>
      <c r="HX62" s="5">
        <f t="shared" si="59"/>
        <v>2272006</v>
      </c>
      <c r="HY62" s="26">
        <f t="shared" si="60"/>
        <v>0</v>
      </c>
      <c r="HZ62" s="5">
        <f t="shared" si="61"/>
        <v>0</v>
      </c>
      <c r="IA62" s="26">
        <f t="shared" si="62"/>
        <v>0</v>
      </c>
      <c r="IB62" s="5">
        <f t="shared" si="63"/>
        <v>0</v>
      </c>
      <c r="IC62" s="26">
        <f t="shared" si="64"/>
        <v>0</v>
      </c>
      <c r="ID62" s="5">
        <f t="shared" si="65"/>
        <v>281372.79000000004</v>
      </c>
      <c r="IE62" s="26">
        <f t="shared" si="66"/>
        <v>0</v>
      </c>
      <c r="IF62" s="5">
        <f t="shared" si="67"/>
        <v>1550388.6800000002</v>
      </c>
      <c r="IG62" s="26">
        <f t="shared" si="68"/>
        <v>0</v>
      </c>
      <c r="IH62" s="5">
        <f t="shared" si="69"/>
        <v>568771.67999999993</v>
      </c>
      <c r="II62" s="26">
        <f t="shared" si="70"/>
        <v>0</v>
      </c>
      <c r="IJ62" s="5">
        <f t="shared" si="71"/>
        <v>518233.32000000007</v>
      </c>
      <c r="IK62" s="26">
        <f t="shared" si="72"/>
        <v>0</v>
      </c>
      <c r="IL62" s="5">
        <f t="shared" si="73"/>
        <v>492124.06000000006</v>
      </c>
      <c r="IM62" s="26">
        <f t="shared" si="74"/>
        <v>0</v>
      </c>
      <c r="IN62" s="5">
        <f t="shared" si="75"/>
        <v>218623.98</v>
      </c>
      <c r="IO62" s="26">
        <f t="shared" si="76"/>
        <v>0</v>
      </c>
      <c r="IP62" s="5">
        <f t="shared" si="77"/>
        <v>590851.49</v>
      </c>
      <c r="IQ62" s="26">
        <f t="shared" si="78"/>
        <v>0</v>
      </c>
      <c r="IR62" s="5">
        <f t="shared" si="79"/>
        <v>123110.33</v>
      </c>
      <c r="IS62" s="26">
        <f t="shared" si="80"/>
        <v>0</v>
      </c>
      <c r="IT62" s="5">
        <f t="shared" si="81"/>
        <v>3547147.02</v>
      </c>
      <c r="IU62" s="26">
        <f t="shared" si="82"/>
        <v>0</v>
      </c>
      <c r="IV62" s="5">
        <f t="shared" si="83"/>
        <v>322779.02</v>
      </c>
      <c r="IW62" s="26">
        <f t="shared" si="84"/>
        <v>0</v>
      </c>
      <c r="IX62" s="5">
        <f t="shared" si="85"/>
        <v>43693.17</v>
      </c>
      <c r="IY62" s="26">
        <f t="shared" si="86"/>
        <v>0</v>
      </c>
      <c r="IZ62" s="5">
        <f t="shared" si="87"/>
        <v>1603298.73</v>
      </c>
      <c r="JA62" s="26">
        <f t="shared" si="88"/>
        <v>0</v>
      </c>
      <c r="JB62" s="5">
        <f t="shared" si="89"/>
        <v>22793622.029999997</v>
      </c>
      <c r="JC62" s="26">
        <f t="shared" si="90"/>
        <v>0</v>
      </c>
      <c r="JD62" s="5">
        <f t="shared" si="91"/>
        <v>0</v>
      </c>
      <c r="JE62" s="26">
        <f t="shared" si="92"/>
        <v>0</v>
      </c>
      <c r="JF62" s="5">
        <f t="shared" si="93"/>
        <v>22793622.029999997</v>
      </c>
      <c r="JG62" s="26">
        <f t="shared" si="94"/>
        <v>0</v>
      </c>
      <c r="JI62" s="5" t="e">
        <f t="shared" si="48"/>
        <v>#REF!</v>
      </c>
      <c r="JK62" s="4" t="e">
        <f t="shared" si="49"/>
        <v>#REF!</v>
      </c>
      <c r="JQ62" s="19"/>
    </row>
    <row r="63" spans="1:278">
      <c r="A63" s="147" t="s">
        <v>252</v>
      </c>
      <c r="B63" s="25" t="s">
        <v>369</v>
      </c>
      <c r="C63" s="97">
        <v>174066</v>
      </c>
      <c r="D63" s="97">
        <v>2011</v>
      </c>
      <c r="E63" s="98">
        <v>1</v>
      </c>
      <c r="F63" s="98">
        <v>9</v>
      </c>
      <c r="G63" s="99">
        <v>8177</v>
      </c>
      <c r="H63" s="99">
        <v>8923</v>
      </c>
      <c r="I63" s="100">
        <v>620910084</v>
      </c>
      <c r="J63" s="100"/>
      <c r="K63" s="100">
        <v>151316</v>
      </c>
      <c r="L63" s="100"/>
      <c r="M63" s="100">
        <v>19470033</v>
      </c>
      <c r="N63" s="100"/>
      <c r="O63" s="100">
        <v>3107762</v>
      </c>
      <c r="P63" s="100"/>
      <c r="Q63" s="100">
        <v>164580000</v>
      </c>
      <c r="R63" s="100"/>
      <c r="S63" s="100">
        <v>548400041</v>
      </c>
      <c r="T63" s="100"/>
      <c r="U63" s="100">
        <v>19750</v>
      </c>
      <c r="V63" s="100"/>
      <c r="W63" s="100">
        <v>28714</v>
      </c>
      <c r="X63" s="100"/>
      <c r="Y63" s="100">
        <v>23709</v>
      </c>
      <c r="Z63" s="100"/>
      <c r="AA63" s="100">
        <v>32673</v>
      </c>
      <c r="AB63" s="100"/>
      <c r="AC63" s="121">
        <v>6</v>
      </c>
      <c r="AD63" s="121">
        <v>9</v>
      </c>
      <c r="AE63" s="121">
        <v>0</v>
      </c>
      <c r="AF63" s="26">
        <v>3537237</v>
      </c>
      <c r="AG63" s="26">
        <v>2578008</v>
      </c>
      <c r="AH63" s="26">
        <v>295423</v>
      </c>
      <c r="AI63" s="26">
        <v>133794</v>
      </c>
      <c r="AJ63" s="26">
        <v>196961.32</v>
      </c>
      <c r="AK63" s="36">
        <v>5.3</v>
      </c>
      <c r="AL63" s="26">
        <v>173982.5</v>
      </c>
      <c r="AM63" s="36">
        <v>6</v>
      </c>
      <c r="AN63" s="26">
        <v>103659.09</v>
      </c>
      <c r="AO63" s="36">
        <v>7.7</v>
      </c>
      <c r="AP63" s="26">
        <v>99771.88</v>
      </c>
      <c r="AQ63" s="36">
        <v>8</v>
      </c>
      <c r="AR63" s="26">
        <v>93782.399999999994</v>
      </c>
      <c r="AS63" s="36">
        <v>16.079999999999998</v>
      </c>
      <c r="AT63" s="26">
        <v>88707.12</v>
      </c>
      <c r="AU63" s="36">
        <v>17</v>
      </c>
      <c r="AV63" s="26">
        <v>60073.57</v>
      </c>
      <c r="AW63" s="36">
        <v>12.45</v>
      </c>
      <c r="AX63" s="26">
        <v>57532</v>
      </c>
      <c r="AY63" s="36">
        <v>13</v>
      </c>
      <c r="AZ63" s="78">
        <v>420715</v>
      </c>
      <c r="BA63" s="78">
        <v>900000</v>
      </c>
      <c r="BB63" s="78">
        <v>900000</v>
      </c>
      <c r="BC63" s="78">
        <v>7584</v>
      </c>
      <c r="BD63" s="78">
        <v>0</v>
      </c>
      <c r="BE63" s="78">
        <v>35177</v>
      </c>
      <c r="BF63" s="78">
        <v>7351353</v>
      </c>
      <c r="BG63" s="78">
        <v>2396470</v>
      </c>
      <c r="BH63" s="78">
        <v>435948</v>
      </c>
      <c r="BI63" s="78">
        <v>344894</v>
      </c>
      <c r="BJ63" s="54">
        <v>2937933</v>
      </c>
      <c r="BK63" s="78">
        <v>244604</v>
      </c>
      <c r="BL63" s="78">
        <v>6359849</v>
      </c>
      <c r="BM63" s="78">
        <v>300000</v>
      </c>
      <c r="BN63" s="78">
        <v>240321</v>
      </c>
      <c r="BO63" s="78">
        <v>30152</v>
      </c>
      <c r="BP63" s="54">
        <v>0</v>
      </c>
      <c r="BQ63" s="54">
        <v>0</v>
      </c>
      <c r="BR63" s="78">
        <v>570473</v>
      </c>
      <c r="BS63" s="54">
        <v>1430651</v>
      </c>
      <c r="BT63" s="54">
        <v>628832</v>
      </c>
      <c r="BU63" s="54">
        <v>410858</v>
      </c>
      <c r="BV63" s="54">
        <v>1627666</v>
      </c>
      <c r="BW63" s="54">
        <v>0</v>
      </c>
      <c r="BX63" s="78">
        <v>4098007</v>
      </c>
      <c r="BY63" s="54">
        <v>0</v>
      </c>
      <c r="BZ63" s="54">
        <v>0</v>
      </c>
      <c r="CA63" s="54">
        <v>0</v>
      </c>
      <c r="CB63" s="54">
        <v>0</v>
      </c>
      <c r="CC63" s="54">
        <v>0</v>
      </c>
      <c r="CD63" s="54">
        <v>0</v>
      </c>
      <c r="CE63" s="78">
        <v>166616</v>
      </c>
      <c r="CF63" s="78">
        <v>64851</v>
      </c>
      <c r="CG63" s="78">
        <v>45292</v>
      </c>
      <c r="CH63" s="54">
        <v>42325</v>
      </c>
      <c r="CI63" s="78">
        <v>2261008</v>
      </c>
      <c r="CJ63" s="78">
        <v>2580092</v>
      </c>
      <c r="CK63" s="54">
        <v>0</v>
      </c>
      <c r="CL63" s="54">
        <v>0</v>
      </c>
      <c r="CM63" s="54">
        <v>0</v>
      </c>
      <c r="CN63" s="54">
        <v>0</v>
      </c>
      <c r="CO63" s="54">
        <v>0</v>
      </c>
      <c r="CP63" s="54">
        <v>0</v>
      </c>
      <c r="CQ63" s="54">
        <v>0</v>
      </c>
      <c r="CR63" s="54">
        <v>0</v>
      </c>
      <c r="CS63" s="78">
        <v>0</v>
      </c>
      <c r="CT63" s="54">
        <v>0</v>
      </c>
      <c r="CU63" s="54">
        <v>0</v>
      </c>
      <c r="CV63" s="78">
        <v>0</v>
      </c>
      <c r="CW63" s="78">
        <v>183412</v>
      </c>
      <c r="CX63" s="78">
        <v>69661</v>
      </c>
      <c r="CY63" s="78">
        <v>63519</v>
      </c>
      <c r="CZ63" s="54">
        <v>112625</v>
      </c>
      <c r="DA63" s="54">
        <v>0</v>
      </c>
      <c r="DB63" s="78">
        <v>429217</v>
      </c>
      <c r="DC63" s="78">
        <v>683734</v>
      </c>
      <c r="DD63" s="78">
        <v>220563</v>
      </c>
      <c r="DE63" s="78">
        <v>110732</v>
      </c>
      <c r="DF63" s="54">
        <v>668542</v>
      </c>
      <c r="DG63" s="78">
        <v>50218</v>
      </c>
      <c r="DH63" s="78">
        <v>1733789</v>
      </c>
      <c r="DI63" s="78">
        <v>225924</v>
      </c>
      <c r="DJ63" s="78">
        <v>35266</v>
      </c>
      <c r="DK63" s="78">
        <v>35063</v>
      </c>
      <c r="DL63" s="54">
        <v>219818</v>
      </c>
      <c r="DM63" s="78">
        <v>231681</v>
      </c>
      <c r="DN63" s="78">
        <v>747752</v>
      </c>
      <c r="DO63" s="78">
        <v>74131</v>
      </c>
      <c r="DP63" s="78">
        <v>93765</v>
      </c>
      <c r="DQ63" s="78">
        <v>37480</v>
      </c>
      <c r="DR63" s="54">
        <v>56489</v>
      </c>
      <c r="DS63" s="78">
        <v>12550</v>
      </c>
      <c r="DT63" s="78">
        <v>274415</v>
      </c>
      <c r="DU63" s="78">
        <v>14166</v>
      </c>
      <c r="DV63" s="54">
        <v>8106</v>
      </c>
      <c r="DW63" s="78">
        <v>7183</v>
      </c>
      <c r="DX63" s="54">
        <v>27887</v>
      </c>
      <c r="DY63" s="78">
        <v>763133</v>
      </c>
      <c r="DZ63" s="78">
        <v>820475</v>
      </c>
      <c r="EA63" s="78">
        <v>27223</v>
      </c>
      <c r="EB63" s="78">
        <v>179043</v>
      </c>
      <c r="EC63" s="78">
        <v>8889</v>
      </c>
      <c r="ED63" s="54">
        <v>69001</v>
      </c>
      <c r="EE63" s="54">
        <v>2093</v>
      </c>
      <c r="EF63" s="78">
        <v>286249</v>
      </c>
      <c r="EG63" s="78">
        <v>74249</v>
      </c>
      <c r="EH63" s="78">
        <v>23607</v>
      </c>
      <c r="EI63" s="78">
        <v>3532</v>
      </c>
      <c r="EJ63" s="54">
        <v>108388</v>
      </c>
      <c r="EK63" s="78">
        <v>313513</v>
      </c>
      <c r="EL63" s="78">
        <v>523289</v>
      </c>
      <c r="EM63" s="54">
        <v>0</v>
      </c>
      <c r="EN63" s="54">
        <v>0</v>
      </c>
      <c r="EO63" s="54">
        <v>0</v>
      </c>
      <c r="EP63" s="54">
        <v>0</v>
      </c>
      <c r="EQ63" s="78">
        <v>0</v>
      </c>
      <c r="ER63" s="78">
        <v>0</v>
      </c>
      <c r="ES63" s="54">
        <v>595788</v>
      </c>
      <c r="ET63" s="54">
        <v>237005</v>
      </c>
      <c r="EU63" s="54">
        <v>127620</v>
      </c>
      <c r="EV63" s="54">
        <v>666136</v>
      </c>
      <c r="EW63" s="78">
        <v>664578</v>
      </c>
      <c r="EX63" s="78">
        <v>2291127</v>
      </c>
      <c r="EY63" s="54">
        <v>820</v>
      </c>
      <c r="EZ63" s="54">
        <v>849</v>
      </c>
      <c r="FA63" s="54">
        <v>234</v>
      </c>
      <c r="FB63" s="54">
        <v>1489</v>
      </c>
      <c r="FC63" s="78">
        <v>416729</v>
      </c>
      <c r="FD63" s="78">
        <v>420121</v>
      </c>
      <c r="FE63" s="78">
        <v>1015</v>
      </c>
      <c r="FF63" s="78">
        <v>5899</v>
      </c>
      <c r="FG63" s="78">
        <v>732</v>
      </c>
      <c r="FH63" s="54">
        <v>19242</v>
      </c>
      <c r="FI63" s="78">
        <v>276707</v>
      </c>
      <c r="FJ63" s="78">
        <v>303595</v>
      </c>
      <c r="FK63" s="78">
        <v>335942</v>
      </c>
      <c r="FL63" s="78">
        <v>58164</v>
      </c>
      <c r="FM63" s="78">
        <v>17186</v>
      </c>
      <c r="FN63" s="54">
        <v>68999</v>
      </c>
      <c r="FO63" s="78">
        <v>922376</v>
      </c>
      <c r="FP63" s="78">
        <v>1402667</v>
      </c>
      <c r="FQ63" s="78">
        <v>6510141</v>
      </c>
      <c r="FR63" s="78">
        <v>2301880</v>
      </c>
      <c r="FS63" s="78">
        <v>1243366</v>
      </c>
      <c r="FT63" s="54">
        <v>6626540</v>
      </c>
      <c r="FU63" s="78">
        <v>6159190</v>
      </c>
      <c r="FV63" s="78">
        <v>22841117</v>
      </c>
      <c r="FW63" s="54">
        <v>0</v>
      </c>
      <c r="FX63" s="54">
        <v>0</v>
      </c>
      <c r="FY63" s="54">
        <v>0</v>
      </c>
      <c r="FZ63" s="54">
        <v>0</v>
      </c>
      <c r="GA63" s="54">
        <v>0</v>
      </c>
      <c r="GB63" s="54">
        <v>0</v>
      </c>
      <c r="GC63" s="78">
        <v>6510141</v>
      </c>
      <c r="GD63" s="78">
        <v>2301880</v>
      </c>
      <c r="GE63" s="78">
        <v>1243366</v>
      </c>
      <c r="GF63" s="54">
        <v>6626540</v>
      </c>
      <c r="GG63" s="78">
        <v>6159190</v>
      </c>
      <c r="GH63" s="78">
        <v>22841117</v>
      </c>
      <c r="GJ63" s="5">
        <f>SUM(AZ63:AZ63)</f>
        <v>420715</v>
      </c>
      <c r="GK63" s="26" t="e">
        <f>#REF!-GJ63</f>
        <v>#REF!</v>
      </c>
      <c r="GL63" s="5" t="e">
        <f>SUM(#REF!)</f>
        <v>#REF!</v>
      </c>
      <c r="GM63" s="26" t="e">
        <f>#REF!-GL63</f>
        <v>#REF!</v>
      </c>
      <c r="GN63" s="5">
        <f>SUM(BA63:BA63)</f>
        <v>900000</v>
      </c>
      <c r="GO63" s="26" t="e">
        <f>#REF!-GN63</f>
        <v>#REF!</v>
      </c>
      <c r="GP63" s="5">
        <f>SUM(BB63:BB63)</f>
        <v>900000</v>
      </c>
      <c r="GQ63" s="26" t="e">
        <f>#REF!-GP63</f>
        <v>#REF!</v>
      </c>
      <c r="GR63" s="5" t="e">
        <f>SUM(#REF!)</f>
        <v>#REF!</v>
      </c>
      <c r="GS63" s="26" t="e">
        <f>#REF!-GR63</f>
        <v>#REF!</v>
      </c>
      <c r="GT63" s="5" t="e">
        <f>SUM(#REF!)</f>
        <v>#REF!</v>
      </c>
      <c r="GU63" s="26" t="e">
        <f>#REF!-GT63</f>
        <v>#REF!</v>
      </c>
      <c r="GV63" s="5" t="e">
        <f>SUM(#REF!)</f>
        <v>#REF!</v>
      </c>
      <c r="GW63" s="26" t="e">
        <f>#REF!-GV63</f>
        <v>#REF!</v>
      </c>
      <c r="GX63" s="5" t="e">
        <f>SUM(#REF!)</f>
        <v>#REF!</v>
      </c>
      <c r="GY63" s="26" t="e">
        <f>#REF!-GX63</f>
        <v>#REF!</v>
      </c>
      <c r="GZ63" s="5" t="e">
        <f>SUM(#REF!)</f>
        <v>#REF!</v>
      </c>
      <c r="HA63" s="26" t="e">
        <f>#REF!-GZ63</f>
        <v>#REF!</v>
      </c>
      <c r="HB63" s="5" t="e">
        <f>SUM(#REF!)</f>
        <v>#REF!</v>
      </c>
      <c r="HC63" s="26" t="e">
        <f>#REF!-HB63</f>
        <v>#REF!</v>
      </c>
      <c r="HD63" s="5">
        <f t="shared" si="95"/>
        <v>7584</v>
      </c>
      <c r="HE63" s="26" t="e">
        <f>#REF!-HD63</f>
        <v>#REF!</v>
      </c>
      <c r="HF63" s="5">
        <f t="shared" si="96"/>
        <v>0</v>
      </c>
      <c r="HG63" s="26" t="e">
        <f>#REF!-HF63</f>
        <v>#REF!</v>
      </c>
      <c r="HH63" s="5">
        <f t="shared" si="97"/>
        <v>35177</v>
      </c>
      <c r="HI63" s="26" t="e">
        <f>#REF!-HH63</f>
        <v>#REF!</v>
      </c>
      <c r="HJ63" s="5" t="e">
        <f>SUM(#REF!)</f>
        <v>#REF!</v>
      </c>
      <c r="HK63" s="26" t="e">
        <f>#REF!-HJ63</f>
        <v>#REF!</v>
      </c>
      <c r="HL63" s="5" t="e">
        <f>SUM(#REF!)</f>
        <v>#REF!</v>
      </c>
      <c r="HM63" s="26" t="e">
        <f>#REF!-HL63</f>
        <v>#REF!</v>
      </c>
      <c r="HN63" s="5">
        <f t="shared" si="98"/>
        <v>7351353</v>
      </c>
      <c r="HO63" s="26" t="e">
        <f>#REF!-HN63</f>
        <v>#REF!</v>
      </c>
      <c r="HP63" s="5">
        <f t="shared" si="51"/>
        <v>6359849</v>
      </c>
      <c r="HQ63" s="26">
        <f t="shared" si="52"/>
        <v>0</v>
      </c>
      <c r="HR63" s="5">
        <f t="shared" si="53"/>
        <v>570473</v>
      </c>
      <c r="HS63" s="26">
        <f t="shared" si="54"/>
        <v>0</v>
      </c>
      <c r="HT63" s="5">
        <f t="shared" si="55"/>
        <v>4098007</v>
      </c>
      <c r="HU63" s="26">
        <f t="shared" si="56"/>
        <v>0</v>
      </c>
      <c r="HV63" s="5">
        <f t="shared" si="57"/>
        <v>0</v>
      </c>
      <c r="HW63" s="26">
        <f t="shared" si="58"/>
        <v>0</v>
      </c>
      <c r="HX63" s="5">
        <f t="shared" si="59"/>
        <v>2580092</v>
      </c>
      <c r="HY63" s="26">
        <f t="shared" si="60"/>
        <v>0</v>
      </c>
      <c r="HZ63" s="5">
        <f t="shared" si="61"/>
        <v>0</v>
      </c>
      <c r="IA63" s="26">
        <f t="shared" si="62"/>
        <v>0</v>
      </c>
      <c r="IB63" s="5">
        <f t="shared" si="63"/>
        <v>0</v>
      </c>
      <c r="IC63" s="26">
        <f t="shared" si="64"/>
        <v>0</v>
      </c>
      <c r="ID63" s="5">
        <f t="shared" si="65"/>
        <v>429217</v>
      </c>
      <c r="IE63" s="26">
        <f t="shared" si="66"/>
        <v>0</v>
      </c>
      <c r="IF63" s="5">
        <f t="shared" si="67"/>
        <v>1733789</v>
      </c>
      <c r="IG63" s="26">
        <f t="shared" si="68"/>
        <v>0</v>
      </c>
      <c r="IH63" s="5">
        <f t="shared" si="69"/>
        <v>747752</v>
      </c>
      <c r="II63" s="26">
        <f t="shared" si="70"/>
        <v>0</v>
      </c>
      <c r="IJ63" s="5">
        <f t="shared" si="71"/>
        <v>274415</v>
      </c>
      <c r="IK63" s="26">
        <f t="shared" si="72"/>
        <v>0</v>
      </c>
      <c r="IL63" s="5">
        <f t="shared" si="73"/>
        <v>820475</v>
      </c>
      <c r="IM63" s="26">
        <f t="shared" si="74"/>
        <v>0</v>
      </c>
      <c r="IN63" s="5">
        <f t="shared" si="75"/>
        <v>286249</v>
      </c>
      <c r="IO63" s="26">
        <f t="shared" si="76"/>
        <v>0</v>
      </c>
      <c r="IP63" s="5">
        <f t="shared" si="77"/>
        <v>523289</v>
      </c>
      <c r="IQ63" s="26">
        <f t="shared" si="78"/>
        <v>0</v>
      </c>
      <c r="IR63" s="5">
        <f t="shared" si="79"/>
        <v>0</v>
      </c>
      <c r="IS63" s="26">
        <f t="shared" si="80"/>
        <v>0</v>
      </c>
      <c r="IT63" s="5">
        <f t="shared" si="81"/>
        <v>2291127</v>
      </c>
      <c r="IU63" s="26">
        <f t="shared" si="82"/>
        <v>0</v>
      </c>
      <c r="IV63" s="5">
        <f t="shared" si="83"/>
        <v>420121</v>
      </c>
      <c r="IW63" s="26">
        <f t="shared" si="84"/>
        <v>0</v>
      </c>
      <c r="IX63" s="5">
        <f t="shared" si="85"/>
        <v>303595</v>
      </c>
      <c r="IY63" s="26">
        <f t="shared" si="86"/>
        <v>0</v>
      </c>
      <c r="IZ63" s="5">
        <f t="shared" si="87"/>
        <v>1402667</v>
      </c>
      <c r="JA63" s="26">
        <f t="shared" si="88"/>
        <v>0</v>
      </c>
      <c r="JB63" s="5">
        <f t="shared" si="89"/>
        <v>22841117</v>
      </c>
      <c r="JC63" s="26">
        <f t="shared" si="90"/>
        <v>0</v>
      </c>
      <c r="JD63" s="5">
        <f t="shared" si="91"/>
        <v>0</v>
      </c>
      <c r="JE63" s="26">
        <f t="shared" si="92"/>
        <v>0</v>
      </c>
      <c r="JF63" s="5">
        <f t="shared" si="93"/>
        <v>22841117</v>
      </c>
      <c r="JG63" s="26">
        <f t="shared" si="94"/>
        <v>0</v>
      </c>
      <c r="JI63" s="5" t="e">
        <f t="shared" si="48"/>
        <v>#REF!</v>
      </c>
      <c r="JK63" s="4" t="e">
        <f t="shared" si="49"/>
        <v>#REF!</v>
      </c>
    </row>
    <row r="64" spans="1:278">
      <c r="A64" s="147" t="s">
        <v>253</v>
      </c>
      <c r="B64" s="25" t="s">
        <v>318</v>
      </c>
      <c r="C64" s="97">
        <v>176017</v>
      </c>
      <c r="D64" s="97">
        <v>2011</v>
      </c>
      <c r="E64" s="98">
        <v>1</v>
      </c>
      <c r="F64" s="98">
        <v>3</v>
      </c>
      <c r="G64" s="109">
        <v>20407</v>
      </c>
      <c r="H64" s="109">
        <v>18116</v>
      </c>
      <c r="I64" s="110">
        <v>4531831000</v>
      </c>
      <c r="J64" s="110"/>
      <c r="K64" s="111">
        <v>17205929</v>
      </c>
      <c r="L64" s="110"/>
      <c r="M64" s="112">
        <v>337668000</v>
      </c>
      <c r="N64" s="113"/>
      <c r="O64" s="114">
        <v>183555456</v>
      </c>
      <c r="P64" s="113"/>
      <c r="Q64" s="114">
        <v>1970000000</v>
      </c>
      <c r="R64" s="100"/>
      <c r="S64" s="115">
        <v>2132418000</v>
      </c>
      <c r="T64" s="113"/>
      <c r="U64" s="114">
        <v>22258</v>
      </c>
      <c r="V64" s="113"/>
      <c r="W64" s="114">
        <v>36442</v>
      </c>
      <c r="X64" s="112"/>
      <c r="Y64" s="113">
        <v>25833</v>
      </c>
      <c r="Z64" s="112"/>
      <c r="AA64" s="115">
        <v>41244</v>
      </c>
      <c r="AB64" s="113"/>
      <c r="AC64" s="122">
        <v>18</v>
      </c>
      <c r="AD64" s="122">
        <v>18</v>
      </c>
      <c r="AE64" s="122">
        <v>2</v>
      </c>
      <c r="AF64" s="45">
        <v>6764007</v>
      </c>
      <c r="AG64" s="126">
        <v>7211816</v>
      </c>
      <c r="AH64" s="44">
        <v>782735</v>
      </c>
      <c r="AI64" s="127">
        <v>351278</v>
      </c>
      <c r="AJ64" s="44">
        <v>472564</v>
      </c>
      <c r="AK64" s="36">
        <v>16</v>
      </c>
      <c r="AL64" s="26">
        <v>420057</v>
      </c>
      <c r="AM64" s="36">
        <v>18</v>
      </c>
      <c r="AN64" s="42">
        <v>164978</v>
      </c>
      <c r="AO64" s="43">
        <v>16</v>
      </c>
      <c r="AP64" s="42">
        <v>146647</v>
      </c>
      <c r="AQ64" s="43">
        <v>18</v>
      </c>
      <c r="AR64" s="45">
        <v>153115</v>
      </c>
      <c r="AS64" s="46">
        <v>30.5</v>
      </c>
      <c r="AT64" s="45">
        <v>145937</v>
      </c>
      <c r="AU64" s="47">
        <v>32</v>
      </c>
      <c r="AV64" s="26">
        <v>61911</v>
      </c>
      <c r="AW64" s="36">
        <v>26.5</v>
      </c>
      <c r="AX64" s="26">
        <v>58595</v>
      </c>
      <c r="AY64" s="36">
        <v>28</v>
      </c>
      <c r="AZ64" s="79">
        <v>41885216</v>
      </c>
      <c r="BA64" s="79">
        <v>3041342</v>
      </c>
      <c r="BB64" s="79">
        <v>15123907</v>
      </c>
      <c r="BC64" s="79">
        <v>3860762</v>
      </c>
      <c r="BD64" s="79">
        <v>325000</v>
      </c>
      <c r="BE64" s="79">
        <v>577479</v>
      </c>
      <c r="BF64" s="79">
        <v>79339962</v>
      </c>
      <c r="BG64" s="80">
        <v>3075153</v>
      </c>
      <c r="BH64" s="80">
        <v>472138</v>
      </c>
      <c r="BI64" s="80">
        <v>559306</v>
      </c>
      <c r="BJ64" s="80">
        <v>10779226</v>
      </c>
      <c r="BK64" s="80">
        <v>244097</v>
      </c>
      <c r="BL64" s="80">
        <v>15129920</v>
      </c>
      <c r="BM64" s="80">
        <v>7223041</v>
      </c>
      <c r="BN64" s="80">
        <v>639152</v>
      </c>
      <c r="BO64" s="80">
        <v>139544</v>
      </c>
      <c r="BP64" s="80">
        <v>33292</v>
      </c>
      <c r="BQ64" s="80">
        <v>0</v>
      </c>
      <c r="BR64" s="80">
        <v>8035029</v>
      </c>
      <c r="BS64" s="80">
        <v>6200296</v>
      </c>
      <c r="BT64" s="80">
        <v>2773256</v>
      </c>
      <c r="BU64" s="80">
        <v>1411610</v>
      </c>
      <c r="BV64" s="80">
        <v>6126198</v>
      </c>
      <c r="BW64" s="80">
        <v>0</v>
      </c>
      <c r="BX64" s="80">
        <v>16511360</v>
      </c>
      <c r="BY64" s="80">
        <v>0</v>
      </c>
      <c r="BZ64" s="80">
        <v>0</v>
      </c>
      <c r="CA64" s="80">
        <v>0</v>
      </c>
      <c r="CB64" s="80">
        <v>0</v>
      </c>
      <c r="CC64" s="80">
        <v>0</v>
      </c>
      <c r="CD64" s="80">
        <v>0</v>
      </c>
      <c r="CE64" s="80">
        <v>783710</v>
      </c>
      <c r="CF64" s="80">
        <v>234984</v>
      </c>
      <c r="CG64" s="80">
        <v>200838</v>
      </c>
      <c r="CH64" s="80">
        <v>203331</v>
      </c>
      <c r="CI64" s="80">
        <v>12308850</v>
      </c>
      <c r="CJ64" s="80">
        <v>13731713</v>
      </c>
      <c r="CK64" s="80">
        <v>0</v>
      </c>
      <c r="CL64" s="80">
        <v>0</v>
      </c>
      <c r="CM64" s="80">
        <v>0</v>
      </c>
      <c r="CN64" s="80">
        <v>0</v>
      </c>
      <c r="CO64" s="80">
        <v>0</v>
      </c>
      <c r="CP64" s="80">
        <v>0</v>
      </c>
      <c r="CQ64" s="80">
        <v>0</v>
      </c>
      <c r="CR64" s="80">
        <v>0</v>
      </c>
      <c r="CS64" s="80">
        <v>0</v>
      </c>
      <c r="CT64" s="80">
        <v>0</v>
      </c>
      <c r="CU64" s="80">
        <v>0</v>
      </c>
      <c r="CV64" s="80">
        <v>0</v>
      </c>
      <c r="CW64" s="80">
        <v>320938</v>
      </c>
      <c r="CX64" s="80">
        <v>172591</v>
      </c>
      <c r="CY64" s="80">
        <v>75565</v>
      </c>
      <c r="CZ64" s="80">
        <v>567884</v>
      </c>
      <c r="DA64" s="80">
        <v>0</v>
      </c>
      <c r="DB64" s="80">
        <v>1136978</v>
      </c>
      <c r="DC64" s="80">
        <v>1425524</v>
      </c>
      <c r="DD64" s="80">
        <v>550195</v>
      </c>
      <c r="DE64" s="80">
        <v>512069</v>
      </c>
      <c r="DF64" s="80">
        <v>3130402</v>
      </c>
      <c r="DG64" s="80">
        <v>0</v>
      </c>
      <c r="DH64" s="80">
        <v>5618190</v>
      </c>
      <c r="DI64" s="80">
        <v>252224</v>
      </c>
      <c r="DJ64" s="80">
        <v>7246</v>
      </c>
      <c r="DK64" s="80">
        <v>5239</v>
      </c>
      <c r="DL64" s="80">
        <v>456925</v>
      </c>
      <c r="DM64" s="80">
        <v>0</v>
      </c>
      <c r="DN64" s="80">
        <v>721634</v>
      </c>
      <c r="DO64" s="80">
        <v>2873385</v>
      </c>
      <c r="DP64" s="80">
        <v>730872</v>
      </c>
      <c r="DQ64" s="80">
        <v>209083</v>
      </c>
      <c r="DR64" s="80">
        <v>583356</v>
      </c>
      <c r="DS64" s="80">
        <v>0</v>
      </c>
      <c r="DT64" s="80">
        <v>4396696</v>
      </c>
      <c r="DU64" s="80">
        <v>0</v>
      </c>
      <c r="DV64" s="80">
        <v>0</v>
      </c>
      <c r="DW64" s="80">
        <v>0</v>
      </c>
      <c r="DX64" s="80">
        <v>0</v>
      </c>
      <c r="DY64" s="80">
        <v>2453157</v>
      </c>
      <c r="DZ64" s="80">
        <v>2453157</v>
      </c>
      <c r="EA64" s="80">
        <v>638239</v>
      </c>
      <c r="EB64" s="80">
        <v>130650</v>
      </c>
      <c r="EC64" s="80">
        <v>39411</v>
      </c>
      <c r="ED64" s="80">
        <v>427877</v>
      </c>
      <c r="EE64" s="80">
        <v>2631143</v>
      </c>
      <c r="EF64" s="80">
        <v>3867320</v>
      </c>
      <c r="EG64" s="80">
        <v>16423698</v>
      </c>
      <c r="EH64" s="80">
        <v>0</v>
      </c>
      <c r="EI64" s="80">
        <v>0</v>
      </c>
      <c r="EJ64" s="80">
        <v>4157757</v>
      </c>
      <c r="EK64" s="80">
        <v>6676979</v>
      </c>
      <c r="EL64" s="80">
        <v>27258434</v>
      </c>
      <c r="EM64" s="80">
        <v>0</v>
      </c>
      <c r="EN64" s="80">
        <v>0</v>
      </c>
      <c r="EO64" s="80">
        <v>0</v>
      </c>
      <c r="EP64" s="80">
        <v>0</v>
      </c>
      <c r="EQ64" s="80">
        <v>397802</v>
      </c>
      <c r="ER64" s="80">
        <v>397802</v>
      </c>
      <c r="ES64" s="80">
        <v>0</v>
      </c>
      <c r="ET64" s="80">
        <v>0</v>
      </c>
      <c r="EU64" s="80">
        <v>0</v>
      </c>
      <c r="EV64" s="80">
        <v>0</v>
      </c>
      <c r="EW64" s="80">
        <v>0</v>
      </c>
      <c r="EX64" s="80">
        <v>0</v>
      </c>
      <c r="EY64" s="80">
        <v>0</v>
      </c>
      <c r="EZ64" s="80">
        <v>0</v>
      </c>
      <c r="FA64" s="80">
        <v>0</v>
      </c>
      <c r="FB64" s="80">
        <v>0</v>
      </c>
      <c r="FC64" s="80">
        <v>1494770</v>
      </c>
      <c r="FD64" s="80">
        <v>1494770</v>
      </c>
      <c r="FE64" s="80">
        <v>1775</v>
      </c>
      <c r="FF64" s="80">
        <v>2953</v>
      </c>
      <c r="FG64" s="80">
        <v>800</v>
      </c>
      <c r="FH64" s="80">
        <v>18102</v>
      </c>
      <c r="FI64" s="80">
        <v>279576</v>
      </c>
      <c r="FJ64" s="80">
        <v>303206</v>
      </c>
      <c r="FK64" s="80">
        <v>0</v>
      </c>
      <c r="FL64" s="80">
        <v>0</v>
      </c>
      <c r="FM64" s="80">
        <v>0</v>
      </c>
      <c r="FN64" s="80">
        <v>0</v>
      </c>
      <c r="FO64" s="80">
        <v>21868915</v>
      </c>
      <c r="FP64" s="80">
        <v>21868915</v>
      </c>
      <c r="FQ64" s="80">
        <v>39217983</v>
      </c>
      <c r="FR64" s="80">
        <v>5714037</v>
      </c>
      <c r="FS64" s="80">
        <v>3153456</v>
      </c>
      <c r="FT64" s="80">
        <v>28458192</v>
      </c>
      <c r="FU64" s="80">
        <v>45743192</v>
      </c>
      <c r="FV64" s="80">
        <v>122286860</v>
      </c>
      <c r="FW64" s="54">
        <v>0</v>
      </c>
      <c r="FX64" s="54">
        <v>0</v>
      </c>
      <c r="FY64" s="54">
        <v>0</v>
      </c>
      <c r="FZ64" s="54">
        <v>0</v>
      </c>
      <c r="GA64" s="54">
        <v>9103195</v>
      </c>
      <c r="GB64" s="54">
        <v>9103195</v>
      </c>
      <c r="GC64" s="54">
        <v>39217983</v>
      </c>
      <c r="GD64" s="54">
        <v>5714037</v>
      </c>
      <c r="GE64" s="54">
        <v>3153456</v>
      </c>
      <c r="GF64" s="54">
        <v>28458192</v>
      </c>
      <c r="GG64" s="54">
        <v>54874107</v>
      </c>
      <c r="GH64" s="54">
        <v>131417775</v>
      </c>
      <c r="GJ64" s="5">
        <f>SUM(AZ64:AZ64)</f>
        <v>41885216</v>
      </c>
      <c r="GK64" s="26" t="e">
        <f>#REF!-GJ64</f>
        <v>#REF!</v>
      </c>
      <c r="GL64" s="5" t="e">
        <f>SUM(#REF!)</f>
        <v>#REF!</v>
      </c>
      <c r="GM64" s="26" t="e">
        <f>#REF!-GL64</f>
        <v>#REF!</v>
      </c>
      <c r="GN64" s="5">
        <f>SUM(BA64:BA64)</f>
        <v>3041342</v>
      </c>
      <c r="GO64" s="26" t="e">
        <f>#REF!-GN64</f>
        <v>#REF!</v>
      </c>
      <c r="GP64" s="5">
        <f>SUM(BB64:BB64)</f>
        <v>15123907</v>
      </c>
      <c r="GQ64" s="26" t="e">
        <f>#REF!-GP64</f>
        <v>#REF!</v>
      </c>
      <c r="GR64" s="5" t="e">
        <f>SUM(#REF!)</f>
        <v>#REF!</v>
      </c>
      <c r="GS64" s="26" t="e">
        <f>#REF!-GR64</f>
        <v>#REF!</v>
      </c>
      <c r="GT64" s="5" t="e">
        <f>SUM(#REF!)</f>
        <v>#REF!</v>
      </c>
      <c r="GU64" s="26" t="e">
        <f>#REF!-GT64</f>
        <v>#REF!</v>
      </c>
      <c r="GV64" s="5" t="e">
        <f>SUM(#REF!)</f>
        <v>#REF!</v>
      </c>
      <c r="GW64" s="26" t="e">
        <f>#REF!-GV64</f>
        <v>#REF!</v>
      </c>
      <c r="GX64" s="5" t="e">
        <f>SUM(#REF!)</f>
        <v>#REF!</v>
      </c>
      <c r="GY64" s="26" t="e">
        <f>#REF!-GX64</f>
        <v>#REF!</v>
      </c>
      <c r="GZ64" s="5" t="e">
        <f>SUM(#REF!)</f>
        <v>#REF!</v>
      </c>
      <c r="HA64" s="26" t="e">
        <f>#REF!-GZ64</f>
        <v>#REF!</v>
      </c>
      <c r="HB64" s="5" t="e">
        <f>SUM(#REF!)</f>
        <v>#REF!</v>
      </c>
      <c r="HC64" s="26" t="e">
        <f>#REF!-HB64</f>
        <v>#REF!</v>
      </c>
      <c r="HD64" s="5">
        <f t="shared" si="95"/>
        <v>3860762</v>
      </c>
      <c r="HE64" s="26" t="e">
        <f>#REF!-HD64</f>
        <v>#REF!</v>
      </c>
      <c r="HF64" s="5">
        <f t="shared" si="96"/>
        <v>325000</v>
      </c>
      <c r="HG64" s="26" t="e">
        <f>#REF!-HF64</f>
        <v>#REF!</v>
      </c>
      <c r="HH64" s="5">
        <f t="shared" si="97"/>
        <v>577479</v>
      </c>
      <c r="HI64" s="26" t="e">
        <f>#REF!-HH64</f>
        <v>#REF!</v>
      </c>
      <c r="HJ64" s="5" t="e">
        <f>SUM(#REF!)</f>
        <v>#REF!</v>
      </c>
      <c r="HK64" s="26" t="e">
        <f>#REF!-HJ64</f>
        <v>#REF!</v>
      </c>
      <c r="HL64" s="5" t="e">
        <f>SUM(#REF!)</f>
        <v>#REF!</v>
      </c>
      <c r="HM64" s="26" t="e">
        <f>#REF!-HL64</f>
        <v>#REF!</v>
      </c>
      <c r="HN64" s="5">
        <f t="shared" si="98"/>
        <v>79339962</v>
      </c>
      <c r="HO64" s="26" t="e">
        <f>#REF!-HN64</f>
        <v>#REF!</v>
      </c>
      <c r="HP64" s="5">
        <f t="shared" si="51"/>
        <v>15129920</v>
      </c>
      <c r="HQ64" s="26">
        <f t="shared" si="52"/>
        <v>0</v>
      </c>
      <c r="HR64" s="5">
        <f t="shared" si="53"/>
        <v>8035029</v>
      </c>
      <c r="HS64" s="26">
        <f t="shared" si="54"/>
        <v>0</v>
      </c>
      <c r="HT64" s="5">
        <f t="shared" si="55"/>
        <v>16511360</v>
      </c>
      <c r="HU64" s="26">
        <f t="shared" si="56"/>
        <v>0</v>
      </c>
      <c r="HV64" s="5">
        <f t="shared" si="57"/>
        <v>0</v>
      </c>
      <c r="HW64" s="26">
        <f t="shared" si="58"/>
        <v>0</v>
      </c>
      <c r="HX64" s="5">
        <f t="shared" si="59"/>
        <v>13731713</v>
      </c>
      <c r="HY64" s="26">
        <f t="shared" si="60"/>
        <v>0</v>
      </c>
      <c r="HZ64" s="5">
        <f t="shared" si="61"/>
        <v>0</v>
      </c>
      <c r="IA64" s="26">
        <f t="shared" si="62"/>
        <v>0</v>
      </c>
      <c r="IB64" s="5">
        <f t="shared" si="63"/>
        <v>0</v>
      </c>
      <c r="IC64" s="26">
        <f t="shared" si="64"/>
        <v>0</v>
      </c>
      <c r="ID64" s="5">
        <f t="shared" si="65"/>
        <v>1136978</v>
      </c>
      <c r="IE64" s="26">
        <f t="shared" si="66"/>
        <v>0</v>
      </c>
      <c r="IF64" s="5">
        <f t="shared" si="67"/>
        <v>5618190</v>
      </c>
      <c r="IG64" s="26">
        <f t="shared" si="68"/>
        <v>0</v>
      </c>
      <c r="IH64" s="5">
        <f t="shared" si="69"/>
        <v>721634</v>
      </c>
      <c r="II64" s="26">
        <f t="shared" si="70"/>
        <v>0</v>
      </c>
      <c r="IJ64" s="5">
        <f t="shared" si="71"/>
        <v>4396696</v>
      </c>
      <c r="IK64" s="26">
        <f t="shared" si="72"/>
        <v>0</v>
      </c>
      <c r="IL64" s="5">
        <f t="shared" si="73"/>
        <v>2453157</v>
      </c>
      <c r="IM64" s="26">
        <f t="shared" si="74"/>
        <v>0</v>
      </c>
      <c r="IN64" s="5">
        <f t="shared" si="75"/>
        <v>3867320</v>
      </c>
      <c r="IO64" s="26">
        <f t="shared" si="76"/>
        <v>0</v>
      </c>
      <c r="IP64" s="5">
        <f t="shared" si="77"/>
        <v>27258434</v>
      </c>
      <c r="IQ64" s="26">
        <f t="shared" si="78"/>
        <v>0</v>
      </c>
      <c r="IR64" s="5">
        <f t="shared" si="79"/>
        <v>397802</v>
      </c>
      <c r="IS64" s="26">
        <f t="shared" si="80"/>
        <v>0</v>
      </c>
      <c r="IT64" s="5">
        <f t="shared" si="81"/>
        <v>0</v>
      </c>
      <c r="IU64" s="26">
        <f t="shared" si="82"/>
        <v>0</v>
      </c>
      <c r="IV64" s="5">
        <f t="shared" si="83"/>
        <v>1494770</v>
      </c>
      <c r="IW64" s="26">
        <f t="shared" si="84"/>
        <v>0</v>
      </c>
      <c r="IX64" s="5">
        <f t="shared" si="85"/>
        <v>303206</v>
      </c>
      <c r="IY64" s="26">
        <f t="shared" si="86"/>
        <v>0</v>
      </c>
      <c r="IZ64" s="5">
        <f t="shared" si="87"/>
        <v>21868915</v>
      </c>
      <c r="JA64" s="26">
        <f t="shared" si="88"/>
        <v>0</v>
      </c>
      <c r="JB64" s="5">
        <f t="shared" si="89"/>
        <v>122286860</v>
      </c>
      <c r="JC64" s="26">
        <f t="shared" si="90"/>
        <v>0</v>
      </c>
      <c r="JD64" s="5">
        <f t="shared" si="91"/>
        <v>9103195</v>
      </c>
      <c r="JE64" s="26">
        <f t="shared" si="92"/>
        <v>0</v>
      </c>
      <c r="JF64" s="5">
        <f t="shared" si="93"/>
        <v>131417775</v>
      </c>
      <c r="JG64" s="26">
        <f t="shared" si="94"/>
        <v>0</v>
      </c>
      <c r="JI64" s="5" t="e">
        <f t="shared" si="48"/>
        <v>#REF!</v>
      </c>
      <c r="JK64" s="4" t="e">
        <f t="shared" si="49"/>
        <v>#REF!</v>
      </c>
    </row>
    <row r="65" spans="1:282">
      <c r="A65" s="18" t="s">
        <v>254</v>
      </c>
      <c r="B65" s="25" t="s">
        <v>369</v>
      </c>
      <c r="C65" s="97">
        <v>176080</v>
      </c>
      <c r="D65" s="97">
        <v>2011</v>
      </c>
      <c r="E65" s="98">
        <v>1</v>
      </c>
      <c r="F65" s="98">
        <v>2</v>
      </c>
      <c r="G65" s="99">
        <v>8548</v>
      </c>
      <c r="H65" s="99">
        <v>9093</v>
      </c>
      <c r="I65" s="100">
        <v>791155000</v>
      </c>
      <c r="J65" s="100"/>
      <c r="K65" s="100">
        <v>8255560</v>
      </c>
      <c r="L65" s="100"/>
      <c r="M65" s="100">
        <v>189175000</v>
      </c>
      <c r="N65" s="100"/>
      <c r="O65" s="100">
        <v>87014027</v>
      </c>
      <c r="P65" s="100"/>
      <c r="Q65" s="100">
        <v>696330000</v>
      </c>
      <c r="R65" s="100"/>
      <c r="S65" s="100">
        <v>444756000</v>
      </c>
      <c r="T65" s="100"/>
      <c r="U65" s="100">
        <v>17010</v>
      </c>
      <c r="V65" s="100"/>
      <c r="W65" s="100">
        <v>27440</v>
      </c>
      <c r="X65" s="100"/>
      <c r="Y65" s="100">
        <v>20046</v>
      </c>
      <c r="Z65" s="100"/>
      <c r="AA65" s="100">
        <v>30011</v>
      </c>
      <c r="AB65" s="100"/>
      <c r="AC65" s="121">
        <v>10</v>
      </c>
      <c r="AD65" s="121">
        <v>11</v>
      </c>
      <c r="AE65" s="121">
        <v>0</v>
      </c>
      <c r="AF65" s="26">
        <v>5170577</v>
      </c>
      <c r="AG65" s="26">
        <v>4078540</v>
      </c>
      <c r="AH65" s="26">
        <v>837890</v>
      </c>
      <c r="AI65" s="26">
        <v>425677</v>
      </c>
      <c r="AJ65" s="26">
        <v>1257270.27</v>
      </c>
      <c r="AK65" s="36">
        <v>7.5</v>
      </c>
      <c r="AL65" s="26">
        <v>1178690.8799999999</v>
      </c>
      <c r="AM65" s="36">
        <v>8</v>
      </c>
      <c r="AN65" s="26">
        <v>290511.18</v>
      </c>
      <c r="AO65" s="36">
        <v>8.5</v>
      </c>
      <c r="AP65" s="26">
        <v>274371.67</v>
      </c>
      <c r="AQ65" s="36">
        <v>9</v>
      </c>
      <c r="AR65" s="26">
        <v>244959.78</v>
      </c>
      <c r="AS65" s="36">
        <v>22.5</v>
      </c>
      <c r="AT65" s="26">
        <v>220463.8</v>
      </c>
      <c r="AU65" s="36">
        <v>25</v>
      </c>
      <c r="AV65" s="26">
        <v>89098.69</v>
      </c>
      <c r="AW65" s="36">
        <v>17.5</v>
      </c>
      <c r="AX65" s="26">
        <v>77961.350000000006</v>
      </c>
      <c r="AY65" s="36">
        <v>20</v>
      </c>
      <c r="AZ65" s="54">
        <v>31937164</v>
      </c>
      <c r="BA65" s="54">
        <v>725000</v>
      </c>
      <c r="BB65" s="54">
        <v>14258933</v>
      </c>
      <c r="BC65" s="54">
        <v>993190</v>
      </c>
      <c r="BD65" s="54">
        <v>260816</v>
      </c>
      <c r="BE65" s="54">
        <v>0</v>
      </c>
      <c r="BF65" s="54">
        <v>58986894</v>
      </c>
      <c r="BG65" s="54">
        <v>2825032</v>
      </c>
      <c r="BH65" s="54">
        <v>427997</v>
      </c>
      <c r="BI65" s="54">
        <v>514307</v>
      </c>
      <c r="BJ65" s="54">
        <v>5481781</v>
      </c>
      <c r="BK65" s="54">
        <v>190158</v>
      </c>
      <c r="BL65" s="54">
        <v>9439275</v>
      </c>
      <c r="BM65" s="54">
        <v>1250000</v>
      </c>
      <c r="BN65" s="54">
        <v>648266</v>
      </c>
      <c r="BO65" s="54">
        <v>140291</v>
      </c>
      <c r="BP65" s="54">
        <v>74025</v>
      </c>
      <c r="BQ65" s="54">
        <v>0</v>
      </c>
      <c r="BR65" s="54">
        <v>2112582</v>
      </c>
      <c r="BS65" s="54">
        <v>9771667</v>
      </c>
      <c r="BT65" s="54">
        <v>3101834</v>
      </c>
      <c r="BU65" s="54">
        <v>1765671</v>
      </c>
      <c r="BV65" s="54">
        <v>4330522</v>
      </c>
      <c r="BW65" s="54">
        <v>0</v>
      </c>
      <c r="BX65" s="54">
        <v>18969694</v>
      </c>
      <c r="BY65" s="54">
        <v>0</v>
      </c>
      <c r="BZ65" s="54">
        <v>0</v>
      </c>
      <c r="CA65" s="54">
        <v>0</v>
      </c>
      <c r="CB65" s="54">
        <v>0</v>
      </c>
      <c r="CC65" s="54">
        <v>0</v>
      </c>
      <c r="CD65" s="54">
        <v>0</v>
      </c>
      <c r="CE65" s="54">
        <v>583248</v>
      </c>
      <c r="CF65" s="54">
        <v>276158</v>
      </c>
      <c r="CG65" s="54">
        <v>243821</v>
      </c>
      <c r="CH65" s="54">
        <v>151014</v>
      </c>
      <c r="CI65" s="54">
        <v>13366373</v>
      </c>
      <c r="CJ65" s="54">
        <v>14620614</v>
      </c>
      <c r="CK65" s="54">
        <v>0</v>
      </c>
      <c r="CL65" s="54">
        <v>0</v>
      </c>
      <c r="CM65" s="54">
        <v>0</v>
      </c>
      <c r="CN65" s="54">
        <v>0</v>
      </c>
      <c r="CO65" s="54">
        <v>0</v>
      </c>
      <c r="CP65" s="54">
        <v>0</v>
      </c>
      <c r="CQ65" s="54">
        <v>0</v>
      </c>
      <c r="CR65" s="54">
        <v>2049003</v>
      </c>
      <c r="CS65" s="54">
        <v>0</v>
      </c>
      <c r="CT65" s="54">
        <v>17258</v>
      </c>
      <c r="CU65" s="54">
        <v>0</v>
      </c>
      <c r="CV65" s="54">
        <v>2066261</v>
      </c>
      <c r="CW65" s="54">
        <v>356414</v>
      </c>
      <c r="CX65" s="54">
        <v>291897</v>
      </c>
      <c r="CY65" s="54">
        <v>123830</v>
      </c>
      <c r="CZ65" s="54">
        <v>491426</v>
      </c>
      <c r="DA65" s="54">
        <v>0</v>
      </c>
      <c r="DB65" s="54">
        <v>1263567</v>
      </c>
      <c r="DC65" s="54">
        <v>2115094</v>
      </c>
      <c r="DD65" s="54">
        <v>414192</v>
      </c>
      <c r="DE65" s="54">
        <v>464988</v>
      </c>
      <c r="DF65" s="54">
        <v>3051488</v>
      </c>
      <c r="DG65" s="54">
        <v>28220</v>
      </c>
      <c r="DH65" s="54">
        <v>6073982</v>
      </c>
      <c r="DI65" s="54">
        <v>945338</v>
      </c>
      <c r="DJ65" s="54">
        <v>173733</v>
      </c>
      <c r="DK65" s="54">
        <v>97222</v>
      </c>
      <c r="DL65" s="54">
        <v>1072229</v>
      </c>
      <c r="DM65" s="54">
        <v>718465</v>
      </c>
      <c r="DN65" s="54">
        <v>3006987</v>
      </c>
      <c r="DO65" s="54">
        <v>3617014</v>
      </c>
      <c r="DP65" s="54">
        <v>689790</v>
      </c>
      <c r="DQ65" s="54">
        <v>528287</v>
      </c>
      <c r="DR65" s="54">
        <v>738793</v>
      </c>
      <c r="DS65" s="54">
        <v>2189096</v>
      </c>
      <c r="DT65" s="54">
        <v>7762980</v>
      </c>
      <c r="DU65" s="54">
        <v>220168</v>
      </c>
      <c r="DV65" s="54">
        <v>71999</v>
      </c>
      <c r="DW65" s="54">
        <v>97476</v>
      </c>
      <c r="DX65" s="54">
        <v>187791</v>
      </c>
      <c r="DY65" s="54">
        <v>1899814</v>
      </c>
      <c r="DZ65" s="54">
        <v>2477248</v>
      </c>
      <c r="EA65" s="54">
        <v>0</v>
      </c>
      <c r="EB65" s="54">
        <v>0</v>
      </c>
      <c r="EC65" s="54">
        <v>0</v>
      </c>
      <c r="ED65" s="54">
        <v>0</v>
      </c>
      <c r="EE65" s="54">
        <v>0</v>
      </c>
      <c r="EF65" s="54">
        <v>0</v>
      </c>
      <c r="EG65" s="54">
        <v>896690</v>
      </c>
      <c r="EH65" s="54">
        <v>111122</v>
      </c>
      <c r="EI65" s="54">
        <v>158911</v>
      </c>
      <c r="EJ65" s="54">
        <v>1248593</v>
      </c>
      <c r="EK65" s="54">
        <v>17245741</v>
      </c>
      <c r="EL65" s="54">
        <v>19661057</v>
      </c>
      <c r="EM65" s="54">
        <v>0</v>
      </c>
      <c r="EN65" s="54">
        <v>0</v>
      </c>
      <c r="EO65" s="54">
        <v>0</v>
      </c>
      <c r="EP65" s="54">
        <v>0</v>
      </c>
      <c r="EQ65" s="54">
        <v>192592</v>
      </c>
      <c r="ER65" s="54">
        <v>192592</v>
      </c>
      <c r="ES65" s="54">
        <v>0</v>
      </c>
      <c r="ET65" s="54">
        <v>0</v>
      </c>
      <c r="EU65" s="54">
        <v>0</v>
      </c>
      <c r="EV65" s="54">
        <v>0</v>
      </c>
      <c r="EW65" s="54">
        <v>0</v>
      </c>
      <c r="EX65" s="54">
        <v>0</v>
      </c>
      <c r="EY65" s="54">
        <v>205956</v>
      </c>
      <c r="EZ65" s="54">
        <v>27835</v>
      </c>
      <c r="FA65" s="54">
        <v>24649</v>
      </c>
      <c r="FB65" s="54">
        <v>501993</v>
      </c>
      <c r="FC65" s="54">
        <v>502742</v>
      </c>
      <c r="FD65" s="54">
        <v>1263175</v>
      </c>
      <c r="FE65" s="54">
        <v>2905</v>
      </c>
      <c r="FF65" s="54">
        <v>2252</v>
      </c>
      <c r="FG65" s="54">
        <v>2643</v>
      </c>
      <c r="FH65" s="54">
        <v>12229</v>
      </c>
      <c r="FI65" s="54">
        <v>60907</v>
      </c>
      <c r="FJ65" s="54">
        <v>80936</v>
      </c>
      <c r="FK65" s="54">
        <v>487994</v>
      </c>
      <c r="FL65" s="54">
        <v>154663</v>
      </c>
      <c r="FM65" s="54">
        <v>133697</v>
      </c>
      <c r="FN65" s="54">
        <v>320699</v>
      </c>
      <c r="FO65" s="54">
        <v>4275925</v>
      </c>
      <c r="FP65" s="54">
        <v>5372978</v>
      </c>
      <c r="FQ65" s="54">
        <v>23277520</v>
      </c>
      <c r="FR65" s="54">
        <v>8440741</v>
      </c>
      <c r="FS65" s="54">
        <v>4295793</v>
      </c>
      <c r="FT65" s="54">
        <v>17679841</v>
      </c>
      <c r="FU65" s="54">
        <v>40670033</v>
      </c>
      <c r="FV65" s="54">
        <v>94363928</v>
      </c>
      <c r="FW65" s="54">
        <v>0</v>
      </c>
      <c r="FX65" s="54">
        <v>0</v>
      </c>
      <c r="FY65" s="54">
        <v>0</v>
      </c>
      <c r="FZ65" s="54">
        <v>0</v>
      </c>
      <c r="GA65" s="54">
        <v>1910439</v>
      </c>
      <c r="GB65" s="54">
        <v>1910439</v>
      </c>
      <c r="GC65" s="54">
        <v>23277520</v>
      </c>
      <c r="GD65" s="54">
        <v>8440741</v>
      </c>
      <c r="GE65" s="54">
        <v>4295793</v>
      </c>
      <c r="GF65" s="54">
        <v>17679841</v>
      </c>
      <c r="GG65" s="54">
        <v>42580472</v>
      </c>
      <c r="GH65" s="54">
        <v>96274367</v>
      </c>
      <c r="GJ65" s="5">
        <f>SUM(AZ65:AZ65)</f>
        <v>31937164</v>
      </c>
      <c r="GK65" s="26" t="e">
        <f>#REF!-GJ65</f>
        <v>#REF!</v>
      </c>
      <c r="GL65" s="5" t="e">
        <f>SUM(#REF!)</f>
        <v>#REF!</v>
      </c>
      <c r="GM65" s="26" t="e">
        <f>#REF!-GL65</f>
        <v>#REF!</v>
      </c>
      <c r="GN65" s="5">
        <f>SUM(BA65:BA65)</f>
        <v>725000</v>
      </c>
      <c r="GO65" s="26" t="e">
        <f>#REF!-GN65</f>
        <v>#REF!</v>
      </c>
      <c r="GP65" s="5">
        <f>SUM(BB65:BB65)</f>
        <v>14258933</v>
      </c>
      <c r="GQ65" s="26" t="e">
        <f>#REF!-GP65</f>
        <v>#REF!</v>
      </c>
      <c r="GR65" s="5" t="e">
        <f>SUM(#REF!)</f>
        <v>#REF!</v>
      </c>
      <c r="GS65" s="26" t="e">
        <f>#REF!-GR65</f>
        <v>#REF!</v>
      </c>
      <c r="GT65" s="5" t="e">
        <f>SUM(#REF!)</f>
        <v>#REF!</v>
      </c>
      <c r="GU65" s="26" t="e">
        <f>#REF!-GT65</f>
        <v>#REF!</v>
      </c>
      <c r="GV65" s="5" t="e">
        <f>SUM(#REF!)</f>
        <v>#REF!</v>
      </c>
      <c r="GW65" s="26" t="e">
        <f>#REF!-GV65</f>
        <v>#REF!</v>
      </c>
      <c r="GX65" s="5" t="e">
        <f>SUM(#REF!)</f>
        <v>#REF!</v>
      </c>
      <c r="GY65" s="26" t="e">
        <f>#REF!-GX65</f>
        <v>#REF!</v>
      </c>
      <c r="GZ65" s="5" t="e">
        <f>SUM(#REF!)</f>
        <v>#REF!</v>
      </c>
      <c r="HA65" s="26" t="e">
        <f>#REF!-GZ65</f>
        <v>#REF!</v>
      </c>
      <c r="HB65" s="5" t="e">
        <f>SUM(#REF!)</f>
        <v>#REF!</v>
      </c>
      <c r="HC65" s="26" t="e">
        <f>#REF!-HB65</f>
        <v>#REF!</v>
      </c>
      <c r="HD65" s="5">
        <f t="shared" si="95"/>
        <v>993190</v>
      </c>
      <c r="HE65" s="26" t="e">
        <f>#REF!-HD65</f>
        <v>#REF!</v>
      </c>
      <c r="HF65" s="5">
        <f t="shared" si="96"/>
        <v>260816</v>
      </c>
      <c r="HG65" s="26" t="e">
        <f>#REF!-HF65</f>
        <v>#REF!</v>
      </c>
      <c r="HH65" s="5">
        <f t="shared" si="97"/>
        <v>0</v>
      </c>
      <c r="HI65" s="26" t="e">
        <f>#REF!-HH65</f>
        <v>#REF!</v>
      </c>
      <c r="HJ65" s="5" t="e">
        <f>SUM(#REF!)</f>
        <v>#REF!</v>
      </c>
      <c r="HK65" s="26" t="e">
        <f>#REF!-HJ65</f>
        <v>#REF!</v>
      </c>
      <c r="HL65" s="5" t="e">
        <f>SUM(#REF!)</f>
        <v>#REF!</v>
      </c>
      <c r="HM65" s="26" t="e">
        <f>#REF!-HL65</f>
        <v>#REF!</v>
      </c>
      <c r="HN65" s="5">
        <f t="shared" si="98"/>
        <v>58986894</v>
      </c>
      <c r="HO65" s="26" t="e">
        <f>#REF!-HN65</f>
        <v>#REF!</v>
      </c>
      <c r="HP65" s="5">
        <f t="shared" si="51"/>
        <v>9439275</v>
      </c>
      <c r="HQ65" s="26">
        <f t="shared" si="52"/>
        <v>0</v>
      </c>
      <c r="HR65" s="5">
        <f t="shared" si="53"/>
        <v>2112582</v>
      </c>
      <c r="HS65" s="26">
        <f t="shared" si="54"/>
        <v>0</v>
      </c>
      <c r="HT65" s="5">
        <f t="shared" si="55"/>
        <v>18969694</v>
      </c>
      <c r="HU65" s="26">
        <f t="shared" si="56"/>
        <v>0</v>
      </c>
      <c r="HV65" s="5">
        <f t="shared" si="57"/>
        <v>0</v>
      </c>
      <c r="HW65" s="26">
        <f t="shared" si="58"/>
        <v>0</v>
      </c>
      <c r="HX65" s="5">
        <f t="shared" si="59"/>
        <v>14620614</v>
      </c>
      <c r="HY65" s="26">
        <f t="shared" si="60"/>
        <v>0</v>
      </c>
      <c r="HZ65" s="5">
        <f t="shared" si="61"/>
        <v>0</v>
      </c>
      <c r="IA65" s="26">
        <f t="shared" si="62"/>
        <v>0</v>
      </c>
      <c r="IB65" s="5">
        <f t="shared" si="63"/>
        <v>2066261</v>
      </c>
      <c r="IC65" s="26">
        <f t="shared" si="64"/>
        <v>0</v>
      </c>
      <c r="ID65" s="5">
        <f t="shared" si="65"/>
        <v>1263567</v>
      </c>
      <c r="IE65" s="26">
        <f t="shared" si="66"/>
        <v>0</v>
      </c>
      <c r="IF65" s="5">
        <f t="shared" si="67"/>
        <v>6073982</v>
      </c>
      <c r="IG65" s="26">
        <f t="shared" si="68"/>
        <v>0</v>
      </c>
      <c r="IH65" s="5">
        <f t="shared" si="69"/>
        <v>3006987</v>
      </c>
      <c r="II65" s="26">
        <f t="shared" si="70"/>
        <v>0</v>
      </c>
      <c r="IJ65" s="5">
        <f t="shared" si="71"/>
        <v>7762980</v>
      </c>
      <c r="IK65" s="26">
        <f t="shared" si="72"/>
        <v>0</v>
      </c>
      <c r="IL65" s="5">
        <f t="shared" si="73"/>
        <v>2477248</v>
      </c>
      <c r="IM65" s="26">
        <f t="shared" si="74"/>
        <v>0</v>
      </c>
      <c r="IN65" s="5">
        <f t="shared" si="75"/>
        <v>0</v>
      </c>
      <c r="IO65" s="26">
        <f t="shared" si="76"/>
        <v>0</v>
      </c>
      <c r="IP65" s="5">
        <f t="shared" si="77"/>
        <v>19661057</v>
      </c>
      <c r="IQ65" s="26">
        <f t="shared" si="78"/>
        <v>0</v>
      </c>
      <c r="IR65" s="5">
        <f t="shared" si="79"/>
        <v>192592</v>
      </c>
      <c r="IS65" s="26">
        <f t="shared" si="80"/>
        <v>0</v>
      </c>
      <c r="IT65" s="5">
        <f t="shared" si="81"/>
        <v>0</v>
      </c>
      <c r="IU65" s="26">
        <f t="shared" si="82"/>
        <v>0</v>
      </c>
      <c r="IV65" s="5">
        <f t="shared" si="83"/>
        <v>1263175</v>
      </c>
      <c r="IW65" s="26">
        <f t="shared" si="84"/>
        <v>0</v>
      </c>
      <c r="IX65" s="5">
        <f t="shared" si="85"/>
        <v>80936</v>
      </c>
      <c r="IY65" s="26">
        <f t="shared" si="86"/>
        <v>0</v>
      </c>
      <c r="IZ65" s="5">
        <f t="shared" si="87"/>
        <v>5372978</v>
      </c>
      <c r="JA65" s="26">
        <f t="shared" si="88"/>
        <v>0</v>
      </c>
      <c r="JB65" s="5">
        <f t="shared" si="89"/>
        <v>94363928</v>
      </c>
      <c r="JC65" s="26">
        <f t="shared" si="90"/>
        <v>0</v>
      </c>
      <c r="JD65" s="5">
        <f t="shared" si="91"/>
        <v>1910439</v>
      </c>
      <c r="JE65" s="26">
        <f t="shared" si="92"/>
        <v>0</v>
      </c>
      <c r="JF65" s="5">
        <f t="shared" si="93"/>
        <v>96274367</v>
      </c>
      <c r="JG65" s="26">
        <f t="shared" si="94"/>
        <v>0</v>
      </c>
      <c r="JI65" s="5" t="e">
        <f t="shared" si="48"/>
        <v>#REF!</v>
      </c>
      <c r="JK65" s="4" t="e">
        <f t="shared" si="49"/>
        <v>#REF!</v>
      </c>
    </row>
    <row r="66" spans="1:282">
      <c r="A66" s="147" t="s">
        <v>255</v>
      </c>
      <c r="B66" s="25" t="s">
        <v>318</v>
      </c>
      <c r="C66" s="101">
        <v>178396</v>
      </c>
      <c r="D66" s="97">
        <v>2011</v>
      </c>
      <c r="E66" s="98">
        <v>1</v>
      </c>
      <c r="F66" s="98">
        <v>2</v>
      </c>
      <c r="G66" s="99">
        <v>8132</v>
      </c>
      <c r="H66" s="99">
        <v>7604</v>
      </c>
      <c r="I66" s="100">
        <v>936916000</v>
      </c>
      <c r="J66" s="100"/>
      <c r="K66" s="100">
        <v>6886000</v>
      </c>
      <c r="L66" s="100"/>
      <c r="M66" s="100">
        <v>36168000</v>
      </c>
      <c r="N66" s="100"/>
      <c r="O66" s="100">
        <v>95080000</v>
      </c>
      <c r="P66" s="100"/>
      <c r="Q66" s="100">
        <v>603186000</v>
      </c>
      <c r="R66" s="100"/>
      <c r="S66" s="100">
        <v>688841000</v>
      </c>
      <c r="T66" s="100"/>
      <c r="U66" s="100">
        <v>17180</v>
      </c>
      <c r="V66" s="100"/>
      <c r="W66" s="100">
        <v>27280</v>
      </c>
      <c r="X66" s="100"/>
      <c r="Y66" s="100">
        <v>20690</v>
      </c>
      <c r="Z66" s="100"/>
      <c r="AA66" s="100">
        <v>30790</v>
      </c>
      <c r="AB66" s="100"/>
      <c r="AC66" s="122">
        <v>9</v>
      </c>
      <c r="AD66" s="122">
        <v>9</v>
      </c>
      <c r="AE66" s="122">
        <v>0</v>
      </c>
      <c r="AF66" s="26">
        <v>2492858</v>
      </c>
      <c r="AG66" s="26">
        <v>1561839</v>
      </c>
      <c r="AH66" s="26">
        <v>482596</v>
      </c>
      <c r="AI66" s="26">
        <v>197527</v>
      </c>
      <c r="AJ66" s="26">
        <v>792075.69</v>
      </c>
      <c r="AK66" s="36">
        <v>6.5</v>
      </c>
      <c r="AL66" s="26">
        <v>735498.86</v>
      </c>
      <c r="AM66" s="36">
        <v>7</v>
      </c>
      <c r="AN66" s="26">
        <v>203566.15</v>
      </c>
      <c r="AO66" s="36">
        <v>6.5</v>
      </c>
      <c r="AP66" s="26">
        <v>189025.71</v>
      </c>
      <c r="AQ66" s="36">
        <v>7</v>
      </c>
      <c r="AR66" s="26">
        <v>250295</v>
      </c>
      <c r="AS66" s="36">
        <v>20</v>
      </c>
      <c r="AT66" s="26">
        <v>238376.52</v>
      </c>
      <c r="AU66" s="36">
        <v>21</v>
      </c>
      <c r="AV66" s="26">
        <v>91353.43</v>
      </c>
      <c r="AW66" s="36">
        <v>14</v>
      </c>
      <c r="AX66" s="26">
        <v>85263.2</v>
      </c>
      <c r="AY66" s="36">
        <v>15</v>
      </c>
      <c r="AZ66" s="54">
        <v>17481668</v>
      </c>
      <c r="BA66" s="54">
        <v>200000</v>
      </c>
      <c r="BB66" s="54">
        <v>5655271</v>
      </c>
      <c r="BC66" s="54">
        <v>381556</v>
      </c>
      <c r="BD66" s="54">
        <v>0</v>
      </c>
      <c r="BE66" s="54">
        <v>0</v>
      </c>
      <c r="BF66" s="54">
        <v>33213396</v>
      </c>
      <c r="BG66" s="54">
        <v>1519318</v>
      </c>
      <c r="BH66" s="54">
        <v>284895</v>
      </c>
      <c r="BI66" s="54">
        <v>263659</v>
      </c>
      <c r="BJ66" s="54">
        <v>1986825</v>
      </c>
      <c r="BK66" s="54">
        <v>3943949</v>
      </c>
      <c r="BL66" s="54">
        <v>7998646</v>
      </c>
      <c r="BM66" s="54">
        <v>1000000</v>
      </c>
      <c r="BN66" s="54">
        <v>396000</v>
      </c>
      <c r="BO66" s="54">
        <v>140793</v>
      </c>
      <c r="BP66" s="54">
        <v>52727</v>
      </c>
      <c r="BQ66" s="54">
        <v>0</v>
      </c>
      <c r="BR66" s="54">
        <v>1589520</v>
      </c>
      <c r="BS66" s="54">
        <v>5645417</v>
      </c>
      <c r="BT66" s="54">
        <v>2489991</v>
      </c>
      <c r="BU66" s="54">
        <v>1009113</v>
      </c>
      <c r="BV66" s="54">
        <v>3612006</v>
      </c>
      <c r="BW66" s="54">
        <v>0</v>
      </c>
      <c r="BX66" s="54">
        <v>12756527</v>
      </c>
      <c r="BY66" s="54">
        <v>0</v>
      </c>
      <c r="BZ66" s="54">
        <v>0</v>
      </c>
      <c r="CA66" s="54">
        <v>0</v>
      </c>
      <c r="CB66" s="54">
        <v>0</v>
      </c>
      <c r="CC66" s="54">
        <v>0</v>
      </c>
      <c r="CD66" s="54">
        <v>0</v>
      </c>
      <c r="CE66" s="54">
        <v>896430</v>
      </c>
      <c r="CF66" s="54">
        <v>277554</v>
      </c>
      <c r="CG66" s="54">
        <v>150914</v>
      </c>
      <c r="CH66" s="54">
        <v>322151</v>
      </c>
      <c r="CI66" s="54">
        <v>7049640</v>
      </c>
      <c r="CJ66" s="54">
        <v>8696689</v>
      </c>
      <c r="CK66" s="54">
        <v>0</v>
      </c>
      <c r="CL66" s="54">
        <v>0</v>
      </c>
      <c r="CM66" s="54">
        <v>0</v>
      </c>
      <c r="CN66" s="54">
        <v>0</v>
      </c>
      <c r="CO66" s="54">
        <v>0</v>
      </c>
      <c r="CP66" s="54">
        <v>0</v>
      </c>
      <c r="CQ66" s="54">
        <v>0</v>
      </c>
      <c r="CR66" s="54">
        <v>0</v>
      </c>
      <c r="CS66" s="54">
        <v>0</v>
      </c>
      <c r="CT66" s="54">
        <v>0</v>
      </c>
      <c r="CU66" s="54">
        <v>108033</v>
      </c>
      <c r="CV66" s="54">
        <v>108033</v>
      </c>
      <c r="CW66" s="54">
        <v>226475</v>
      </c>
      <c r="CX66" s="54">
        <v>150081</v>
      </c>
      <c r="CY66" s="54">
        <v>48918</v>
      </c>
      <c r="CZ66" s="54">
        <v>254649</v>
      </c>
      <c r="DA66" s="54">
        <v>0</v>
      </c>
      <c r="DB66" s="54">
        <v>680123</v>
      </c>
      <c r="DC66" s="54">
        <v>1553225</v>
      </c>
      <c r="DD66" s="54">
        <v>594453</v>
      </c>
      <c r="DE66" s="54">
        <v>299244</v>
      </c>
      <c r="DF66" s="54">
        <v>1532235</v>
      </c>
      <c r="DG66" s="54">
        <v>72208</v>
      </c>
      <c r="DH66" s="54">
        <v>4051365</v>
      </c>
      <c r="DI66" s="54">
        <v>403347</v>
      </c>
      <c r="DJ66" s="54">
        <v>157134</v>
      </c>
      <c r="DK66" s="54">
        <v>56388</v>
      </c>
      <c r="DL66" s="54">
        <v>357261</v>
      </c>
      <c r="DM66" s="54">
        <v>959330</v>
      </c>
      <c r="DN66" s="54">
        <v>1933460</v>
      </c>
      <c r="DO66" s="54">
        <v>169154</v>
      </c>
      <c r="DP66" s="54">
        <v>124255</v>
      </c>
      <c r="DQ66" s="54">
        <v>128989</v>
      </c>
      <c r="DR66" s="54">
        <v>170199</v>
      </c>
      <c r="DS66" s="54">
        <v>1254543</v>
      </c>
      <c r="DT66" s="54">
        <v>1847140</v>
      </c>
      <c r="DU66" s="54">
        <v>0</v>
      </c>
      <c r="DV66" s="54">
        <v>0</v>
      </c>
      <c r="DW66" s="54">
        <v>0</v>
      </c>
      <c r="DX66" s="54">
        <v>0</v>
      </c>
      <c r="DY66" s="54">
        <v>1823359</v>
      </c>
      <c r="DZ66" s="54">
        <v>1823359</v>
      </c>
      <c r="EA66" s="54">
        <v>0</v>
      </c>
      <c r="EB66" s="54">
        <v>0</v>
      </c>
      <c r="EC66" s="54">
        <v>0</v>
      </c>
      <c r="ED66" s="54">
        <v>0</v>
      </c>
      <c r="EE66" s="54">
        <v>0</v>
      </c>
      <c r="EF66" s="54">
        <v>0</v>
      </c>
      <c r="EG66" s="54">
        <v>87414</v>
      </c>
      <c r="EH66" s="54">
        <v>41536</v>
      </c>
      <c r="EI66" s="54">
        <v>15789</v>
      </c>
      <c r="EJ66" s="54">
        <v>105417</v>
      </c>
      <c r="EK66" s="54">
        <v>14775805</v>
      </c>
      <c r="EL66" s="54">
        <v>15025961</v>
      </c>
      <c r="EM66" s="54">
        <v>0</v>
      </c>
      <c r="EN66" s="54">
        <v>0</v>
      </c>
      <c r="EO66" s="54">
        <v>0</v>
      </c>
      <c r="EP66" s="54">
        <v>0</v>
      </c>
      <c r="EQ66" s="54">
        <v>322751</v>
      </c>
      <c r="ER66" s="54">
        <v>322751</v>
      </c>
      <c r="ES66" s="54">
        <v>0</v>
      </c>
      <c r="ET66" s="54">
        <v>0</v>
      </c>
      <c r="EU66" s="54">
        <v>0</v>
      </c>
      <c r="EV66" s="54">
        <v>0</v>
      </c>
      <c r="EW66" s="54">
        <v>1236965</v>
      </c>
      <c r="EX66" s="54">
        <v>1236965</v>
      </c>
      <c r="EY66" s="54">
        <v>90147</v>
      </c>
      <c r="EZ66" s="54">
        <v>21301</v>
      </c>
      <c r="FA66" s="54">
        <v>33206</v>
      </c>
      <c r="FB66" s="54">
        <v>163054</v>
      </c>
      <c r="FC66" s="54">
        <v>516850</v>
      </c>
      <c r="FD66" s="54">
        <v>824558</v>
      </c>
      <c r="FE66" s="54">
        <v>31856</v>
      </c>
      <c r="FF66" s="54">
        <v>20327</v>
      </c>
      <c r="FG66" s="54">
        <v>7359</v>
      </c>
      <c r="FH66" s="54">
        <v>21361</v>
      </c>
      <c r="FI66" s="54">
        <v>46447</v>
      </c>
      <c r="FJ66" s="54">
        <v>127350</v>
      </c>
      <c r="FK66" s="54">
        <v>2164488</v>
      </c>
      <c r="FL66" s="54">
        <v>1101466</v>
      </c>
      <c r="FM66" s="54">
        <v>76784</v>
      </c>
      <c r="FN66" s="54">
        <v>1325018</v>
      </c>
      <c r="FO66" s="54">
        <v>3247004</v>
      </c>
      <c r="FP66" s="54">
        <v>7914760</v>
      </c>
      <c r="FQ66" s="54">
        <v>13787271</v>
      </c>
      <c r="FR66" s="54">
        <v>5658993</v>
      </c>
      <c r="FS66" s="54">
        <v>2231156</v>
      </c>
      <c r="FT66" s="54">
        <v>9902903</v>
      </c>
      <c r="FU66" s="54">
        <v>35356884</v>
      </c>
      <c r="FV66" s="54">
        <v>66937207</v>
      </c>
      <c r="FW66" s="54">
        <v>0</v>
      </c>
      <c r="FX66" s="54">
        <v>0</v>
      </c>
      <c r="FY66" s="54">
        <v>0</v>
      </c>
      <c r="FZ66" s="54">
        <v>0</v>
      </c>
      <c r="GA66" s="54">
        <v>0</v>
      </c>
      <c r="GB66" s="54">
        <v>0</v>
      </c>
      <c r="GC66" s="54">
        <v>13787271</v>
      </c>
      <c r="GD66" s="54">
        <v>5658993</v>
      </c>
      <c r="GE66" s="54">
        <v>2231156</v>
      </c>
      <c r="GF66" s="54">
        <v>9902903</v>
      </c>
      <c r="GG66" s="54">
        <v>35356884</v>
      </c>
      <c r="GH66" s="54">
        <v>66937207</v>
      </c>
      <c r="GJ66" s="5">
        <f>SUM(AZ66:AZ66)</f>
        <v>17481668</v>
      </c>
      <c r="GK66" s="26" t="e">
        <f>#REF!-GJ66</f>
        <v>#REF!</v>
      </c>
      <c r="GL66" s="5" t="e">
        <f>SUM(#REF!)</f>
        <v>#REF!</v>
      </c>
      <c r="GM66" s="26" t="e">
        <f>#REF!-GL66</f>
        <v>#REF!</v>
      </c>
      <c r="GN66" s="5">
        <f>SUM(BA66:BA66)</f>
        <v>200000</v>
      </c>
      <c r="GO66" s="26" t="e">
        <f>#REF!-GN66</f>
        <v>#REF!</v>
      </c>
      <c r="GP66" s="5">
        <f>SUM(BB66:BB66)</f>
        <v>5655271</v>
      </c>
      <c r="GQ66" s="26" t="e">
        <f>#REF!-GP66</f>
        <v>#REF!</v>
      </c>
      <c r="GR66" s="5" t="e">
        <f>SUM(#REF!)</f>
        <v>#REF!</v>
      </c>
      <c r="GS66" s="26" t="e">
        <f>#REF!-GR66</f>
        <v>#REF!</v>
      </c>
      <c r="GT66" s="5" t="e">
        <f>SUM(#REF!)</f>
        <v>#REF!</v>
      </c>
      <c r="GU66" s="26" t="e">
        <f>#REF!-GT66</f>
        <v>#REF!</v>
      </c>
      <c r="GV66" s="5" t="e">
        <f>SUM(#REF!)</f>
        <v>#REF!</v>
      </c>
      <c r="GW66" s="26" t="e">
        <f>#REF!-GV66</f>
        <v>#REF!</v>
      </c>
      <c r="GX66" s="5" t="e">
        <f>SUM(#REF!)</f>
        <v>#REF!</v>
      </c>
      <c r="GY66" s="26" t="e">
        <f>#REF!-GX66</f>
        <v>#REF!</v>
      </c>
      <c r="GZ66" s="5" t="e">
        <f>SUM(#REF!)</f>
        <v>#REF!</v>
      </c>
      <c r="HA66" s="26" t="e">
        <f>#REF!-GZ66</f>
        <v>#REF!</v>
      </c>
      <c r="HB66" s="5" t="e">
        <f>SUM(#REF!)</f>
        <v>#REF!</v>
      </c>
      <c r="HC66" s="26" t="e">
        <f>#REF!-HB66</f>
        <v>#REF!</v>
      </c>
      <c r="HD66" s="5">
        <f t="shared" si="95"/>
        <v>381556</v>
      </c>
      <c r="HE66" s="26" t="e">
        <f>#REF!-HD66</f>
        <v>#REF!</v>
      </c>
      <c r="HF66" s="5">
        <f t="shared" si="96"/>
        <v>0</v>
      </c>
      <c r="HG66" s="26" t="e">
        <f>#REF!-HF66</f>
        <v>#REF!</v>
      </c>
      <c r="HH66" s="5">
        <f t="shared" si="97"/>
        <v>0</v>
      </c>
      <c r="HI66" s="26" t="e">
        <f>#REF!-HH66</f>
        <v>#REF!</v>
      </c>
      <c r="HJ66" s="5" t="e">
        <f>SUM(#REF!)</f>
        <v>#REF!</v>
      </c>
      <c r="HK66" s="26" t="e">
        <f>#REF!-HJ66</f>
        <v>#REF!</v>
      </c>
      <c r="HL66" s="5" t="e">
        <f>SUM(#REF!)</f>
        <v>#REF!</v>
      </c>
      <c r="HM66" s="26" t="e">
        <f>#REF!-HL66</f>
        <v>#REF!</v>
      </c>
      <c r="HN66" s="5">
        <f t="shared" si="98"/>
        <v>33213396</v>
      </c>
      <c r="HO66" s="26" t="e">
        <f>#REF!-HN66</f>
        <v>#REF!</v>
      </c>
      <c r="HP66" s="5">
        <f t="shared" si="51"/>
        <v>7998646</v>
      </c>
      <c r="HQ66" s="26">
        <f t="shared" si="52"/>
        <v>0</v>
      </c>
      <c r="HR66" s="5">
        <f t="shared" si="53"/>
        <v>1589520</v>
      </c>
      <c r="HS66" s="26">
        <f t="shared" si="54"/>
        <v>0</v>
      </c>
      <c r="HT66" s="5">
        <f t="shared" si="55"/>
        <v>12756527</v>
      </c>
      <c r="HU66" s="26">
        <f t="shared" si="56"/>
        <v>0</v>
      </c>
      <c r="HV66" s="5">
        <f t="shared" si="57"/>
        <v>0</v>
      </c>
      <c r="HW66" s="26">
        <f t="shared" si="58"/>
        <v>0</v>
      </c>
      <c r="HX66" s="5">
        <f t="shared" si="59"/>
        <v>8696689</v>
      </c>
      <c r="HY66" s="26">
        <f t="shared" si="60"/>
        <v>0</v>
      </c>
      <c r="HZ66" s="5">
        <f t="shared" si="61"/>
        <v>0</v>
      </c>
      <c r="IA66" s="26">
        <f t="shared" si="62"/>
        <v>0</v>
      </c>
      <c r="IB66" s="5">
        <f t="shared" si="63"/>
        <v>108033</v>
      </c>
      <c r="IC66" s="26">
        <f t="shared" si="64"/>
        <v>0</v>
      </c>
      <c r="ID66" s="5">
        <f t="shared" si="65"/>
        <v>680123</v>
      </c>
      <c r="IE66" s="26">
        <f t="shared" si="66"/>
        <v>0</v>
      </c>
      <c r="IF66" s="5">
        <f t="shared" si="67"/>
        <v>4051365</v>
      </c>
      <c r="IG66" s="26">
        <f t="shared" si="68"/>
        <v>0</v>
      </c>
      <c r="IH66" s="5">
        <f t="shared" si="69"/>
        <v>1933460</v>
      </c>
      <c r="II66" s="26">
        <f t="shared" si="70"/>
        <v>0</v>
      </c>
      <c r="IJ66" s="5">
        <f t="shared" si="71"/>
        <v>1847140</v>
      </c>
      <c r="IK66" s="26">
        <f t="shared" si="72"/>
        <v>0</v>
      </c>
      <c r="IL66" s="5">
        <f t="shared" si="73"/>
        <v>1823359</v>
      </c>
      <c r="IM66" s="26">
        <f t="shared" si="74"/>
        <v>0</v>
      </c>
      <c r="IN66" s="5">
        <f t="shared" si="75"/>
        <v>0</v>
      </c>
      <c r="IO66" s="26">
        <f t="shared" si="76"/>
        <v>0</v>
      </c>
      <c r="IP66" s="5">
        <f t="shared" si="77"/>
        <v>15025961</v>
      </c>
      <c r="IQ66" s="26">
        <f t="shared" si="78"/>
        <v>0</v>
      </c>
      <c r="IR66" s="5">
        <f t="shared" si="79"/>
        <v>322751</v>
      </c>
      <c r="IS66" s="26">
        <f t="shared" si="80"/>
        <v>0</v>
      </c>
      <c r="IT66" s="5">
        <f t="shared" si="81"/>
        <v>1236965</v>
      </c>
      <c r="IU66" s="26">
        <f t="shared" si="82"/>
        <v>0</v>
      </c>
      <c r="IV66" s="5">
        <f t="shared" si="83"/>
        <v>824558</v>
      </c>
      <c r="IW66" s="26">
        <f t="shared" si="84"/>
        <v>0</v>
      </c>
      <c r="IX66" s="5">
        <f t="shared" si="85"/>
        <v>127350</v>
      </c>
      <c r="IY66" s="26">
        <f t="shared" si="86"/>
        <v>0</v>
      </c>
      <c r="IZ66" s="5">
        <f t="shared" si="87"/>
        <v>7914760</v>
      </c>
      <c r="JA66" s="26">
        <f t="shared" si="88"/>
        <v>0</v>
      </c>
      <c r="JB66" s="5">
        <f t="shared" si="89"/>
        <v>66937207</v>
      </c>
      <c r="JC66" s="26">
        <f t="shared" si="90"/>
        <v>0</v>
      </c>
      <c r="JD66" s="5">
        <f t="shared" si="91"/>
        <v>0</v>
      </c>
      <c r="JE66" s="26">
        <f t="shared" si="92"/>
        <v>0</v>
      </c>
      <c r="JF66" s="5">
        <f t="shared" si="93"/>
        <v>66937207</v>
      </c>
      <c r="JG66" s="26">
        <f t="shared" si="94"/>
        <v>0</v>
      </c>
      <c r="JI66" s="5" t="e">
        <f t="shared" si="48"/>
        <v>#REF!</v>
      </c>
      <c r="JK66" s="4" t="e">
        <f t="shared" si="49"/>
        <v>#REF!</v>
      </c>
      <c r="JV66" s="15"/>
    </row>
    <row r="67" spans="1:282">
      <c r="A67" s="147" t="s">
        <v>256</v>
      </c>
      <c r="B67" s="25" t="s">
        <v>317</v>
      </c>
      <c r="C67" s="101">
        <v>209551</v>
      </c>
      <c r="D67" s="97">
        <v>2011</v>
      </c>
      <c r="E67" s="98">
        <v>1</v>
      </c>
      <c r="F67" s="98">
        <v>4</v>
      </c>
      <c r="G67" s="99">
        <v>9072</v>
      </c>
      <c r="H67" s="99">
        <v>9638</v>
      </c>
      <c r="I67" s="100">
        <v>676839000</v>
      </c>
      <c r="J67" s="100"/>
      <c r="K67" s="100">
        <v>15571478</v>
      </c>
      <c r="L67" s="100"/>
      <c r="M67" s="100">
        <v>43522736</v>
      </c>
      <c r="N67" s="100"/>
      <c r="O67" s="100">
        <v>225240833</v>
      </c>
      <c r="P67" s="100"/>
      <c r="Q67" s="100">
        <v>675266736</v>
      </c>
      <c r="R67" s="100"/>
      <c r="S67" s="100">
        <v>534145000</v>
      </c>
      <c r="T67" s="100"/>
      <c r="U67" s="100">
        <v>18384</v>
      </c>
      <c r="V67" s="100"/>
      <c r="W67" s="100">
        <v>36024</v>
      </c>
      <c r="X67" s="100"/>
      <c r="Y67" s="100">
        <v>20796</v>
      </c>
      <c r="Z67" s="100"/>
      <c r="AA67" s="100">
        <v>38436</v>
      </c>
      <c r="AB67" s="100"/>
      <c r="AC67" s="122">
        <v>8</v>
      </c>
      <c r="AD67" s="122">
        <v>12</v>
      </c>
      <c r="AE67" s="122"/>
      <c r="AF67" s="26">
        <v>4897920</v>
      </c>
      <c r="AG67" s="26">
        <v>3837208</v>
      </c>
      <c r="AH67" s="26">
        <v>922836</v>
      </c>
      <c r="AI67" s="26">
        <v>313315</v>
      </c>
      <c r="AJ67" s="26">
        <v>1108593.6399999999</v>
      </c>
      <c r="AK67" s="36">
        <v>5.5</v>
      </c>
      <c r="AL67" s="26">
        <v>1016210.83</v>
      </c>
      <c r="AM67" s="36">
        <v>6</v>
      </c>
      <c r="AN67" s="26">
        <v>237054.35</v>
      </c>
      <c r="AO67" s="36">
        <v>8.5</v>
      </c>
      <c r="AP67" s="26">
        <v>223884.67</v>
      </c>
      <c r="AQ67" s="36">
        <v>9</v>
      </c>
      <c r="AR67" s="26">
        <v>294947.73</v>
      </c>
      <c r="AS67" s="36">
        <v>18.5</v>
      </c>
      <c r="AT67" s="26">
        <v>259834.9</v>
      </c>
      <c r="AU67" s="36">
        <v>21</v>
      </c>
      <c r="AV67" s="26">
        <v>103195.82</v>
      </c>
      <c r="AW67" s="36">
        <v>16.5</v>
      </c>
      <c r="AX67" s="26">
        <v>89617.42</v>
      </c>
      <c r="AY67" s="36">
        <v>19</v>
      </c>
      <c r="AZ67" s="54">
        <v>14290860</v>
      </c>
      <c r="BA67" s="54">
        <v>2043540</v>
      </c>
      <c r="BB67" s="54">
        <v>2100000</v>
      </c>
      <c r="BC67" s="54">
        <v>1595</v>
      </c>
      <c r="BD67" s="54">
        <v>0</v>
      </c>
      <c r="BE67" s="54">
        <v>383336</v>
      </c>
      <c r="BF67" s="54">
        <v>26727633</v>
      </c>
      <c r="BG67" s="54">
        <v>3162047</v>
      </c>
      <c r="BH67" s="54">
        <v>489115</v>
      </c>
      <c r="BI67" s="54">
        <v>624482</v>
      </c>
      <c r="BJ67" s="54">
        <v>4459484</v>
      </c>
      <c r="BK67" s="54">
        <v>428499</v>
      </c>
      <c r="BL67" s="54">
        <v>9163627</v>
      </c>
      <c r="BM67" s="54">
        <v>1610000</v>
      </c>
      <c r="BN67" s="54">
        <v>964013</v>
      </c>
      <c r="BO67" s="54">
        <v>91706</v>
      </c>
      <c r="BP67" s="54">
        <v>101656</v>
      </c>
      <c r="BQ67" s="54">
        <v>0</v>
      </c>
      <c r="BR67" s="54">
        <v>2767375</v>
      </c>
      <c r="BS67" s="54">
        <v>6869278</v>
      </c>
      <c r="BT67" s="54">
        <v>2739557</v>
      </c>
      <c r="BU67" s="54">
        <v>1231753</v>
      </c>
      <c r="BV67" s="54">
        <v>4430903</v>
      </c>
      <c r="BW67" s="54">
        <v>0</v>
      </c>
      <c r="BX67" s="54">
        <v>15271491</v>
      </c>
      <c r="BY67" s="54">
        <v>30000</v>
      </c>
      <c r="BZ67" s="54">
        <v>8500</v>
      </c>
      <c r="CA67" s="54">
        <v>8500</v>
      </c>
      <c r="CB67" s="54">
        <v>58000</v>
      </c>
      <c r="CC67" s="54">
        <v>0</v>
      </c>
      <c r="CD67" s="54">
        <v>105000</v>
      </c>
      <c r="CE67" s="54">
        <v>0</v>
      </c>
      <c r="CF67" s="54">
        <v>0</v>
      </c>
      <c r="CG67" s="54">
        <v>0</v>
      </c>
      <c r="CH67" s="54">
        <v>0</v>
      </c>
      <c r="CI67" s="54">
        <v>16632754</v>
      </c>
      <c r="CJ67" s="54">
        <v>16632754</v>
      </c>
      <c r="CK67" s="54">
        <v>0</v>
      </c>
      <c r="CL67" s="54">
        <v>0</v>
      </c>
      <c r="CM67" s="54">
        <v>0</v>
      </c>
      <c r="CN67" s="54">
        <v>0</v>
      </c>
      <c r="CO67" s="54">
        <v>21500</v>
      </c>
      <c r="CP67" s="54">
        <v>21500</v>
      </c>
      <c r="CQ67" s="54">
        <v>0</v>
      </c>
      <c r="CR67" s="54">
        <v>0</v>
      </c>
      <c r="CS67" s="54">
        <v>0</v>
      </c>
      <c r="CT67" s="54">
        <v>0</v>
      </c>
      <c r="CU67" s="54">
        <v>0</v>
      </c>
      <c r="CV67" s="54">
        <v>0</v>
      </c>
      <c r="CW67" s="54">
        <v>590683</v>
      </c>
      <c r="CX67" s="54">
        <v>206748</v>
      </c>
      <c r="CY67" s="54">
        <v>86188</v>
      </c>
      <c r="CZ67" s="54">
        <v>352532</v>
      </c>
      <c r="DA67" s="54">
        <v>0</v>
      </c>
      <c r="DB67" s="54">
        <v>1236151</v>
      </c>
      <c r="DC67" s="54">
        <v>1325262</v>
      </c>
      <c r="DD67" s="54">
        <v>365126</v>
      </c>
      <c r="DE67" s="54">
        <v>244376</v>
      </c>
      <c r="DF67" s="54">
        <v>1783081</v>
      </c>
      <c r="DG67" s="54">
        <v>0</v>
      </c>
      <c r="DH67" s="54">
        <v>3717845</v>
      </c>
      <c r="DI67" s="54">
        <v>245468</v>
      </c>
      <c r="DJ67" s="54">
        <v>36187</v>
      </c>
      <c r="DK67" s="54">
        <v>7772</v>
      </c>
      <c r="DL67" s="54">
        <v>184883</v>
      </c>
      <c r="DM67" s="54">
        <v>0</v>
      </c>
      <c r="DN67" s="54">
        <v>474310</v>
      </c>
      <c r="DO67" s="54">
        <v>1634115</v>
      </c>
      <c r="DP67" s="54">
        <v>441566</v>
      </c>
      <c r="DQ67" s="54">
        <v>181899</v>
      </c>
      <c r="DR67" s="54">
        <v>242026</v>
      </c>
      <c r="DS67" s="54">
        <v>0</v>
      </c>
      <c r="DT67" s="54">
        <v>2499606</v>
      </c>
      <c r="DU67" s="54">
        <v>211573</v>
      </c>
      <c r="DV67" s="54">
        <v>28057</v>
      </c>
      <c r="DW67" s="54">
        <v>11021</v>
      </c>
      <c r="DX67" s="54">
        <v>63276</v>
      </c>
      <c r="DY67" s="54">
        <v>671345</v>
      </c>
      <c r="DZ67" s="54">
        <v>985272</v>
      </c>
      <c r="EA67" s="54">
        <v>167342</v>
      </c>
      <c r="EB67" s="54">
        <v>74390</v>
      </c>
      <c r="EC67" s="54">
        <v>16236</v>
      </c>
      <c r="ED67" s="54">
        <v>693162</v>
      </c>
      <c r="EE67" s="54">
        <v>0</v>
      </c>
      <c r="EF67" s="54">
        <v>951130</v>
      </c>
      <c r="EG67" s="54">
        <v>81905</v>
      </c>
      <c r="EH67" s="54">
        <v>8030</v>
      </c>
      <c r="EI67" s="54">
        <v>160</v>
      </c>
      <c r="EJ67" s="54">
        <v>17502</v>
      </c>
      <c r="EK67" s="54">
        <v>10287490</v>
      </c>
      <c r="EL67" s="54">
        <v>10395087</v>
      </c>
      <c r="EM67" s="54">
        <v>0</v>
      </c>
      <c r="EN67" s="54">
        <v>0</v>
      </c>
      <c r="EO67" s="54">
        <v>0</v>
      </c>
      <c r="EP67" s="54">
        <v>0</v>
      </c>
      <c r="EQ67" s="54">
        <v>244033</v>
      </c>
      <c r="ER67" s="54">
        <v>244033</v>
      </c>
      <c r="ES67" s="54">
        <v>0</v>
      </c>
      <c r="ET67" s="54">
        <v>0</v>
      </c>
      <c r="EU67" s="54">
        <v>0</v>
      </c>
      <c r="EV67" s="54">
        <v>0</v>
      </c>
      <c r="EW67" s="54">
        <v>0</v>
      </c>
      <c r="EX67" s="54">
        <v>0</v>
      </c>
      <c r="EY67" s="54">
        <v>101466</v>
      </c>
      <c r="EZ67" s="54">
        <v>6288</v>
      </c>
      <c r="FA67" s="54">
        <v>5206</v>
      </c>
      <c r="FB67" s="54">
        <v>65938</v>
      </c>
      <c r="FC67" s="54">
        <v>951459</v>
      </c>
      <c r="FD67" s="54">
        <v>1130357</v>
      </c>
      <c r="FE67" s="54">
        <v>475</v>
      </c>
      <c r="FF67" s="54">
        <v>1280</v>
      </c>
      <c r="FG67" s="54">
        <v>740</v>
      </c>
      <c r="FH67" s="54">
        <v>6792</v>
      </c>
      <c r="FI67" s="54">
        <v>1432929</v>
      </c>
      <c r="FJ67" s="54">
        <v>1442216</v>
      </c>
      <c r="FK67" s="54">
        <v>1344612</v>
      </c>
      <c r="FL67" s="54">
        <v>312187</v>
      </c>
      <c r="FM67" s="54">
        <v>141825</v>
      </c>
      <c r="FN67" s="54">
        <v>747573</v>
      </c>
      <c r="FO67" s="54">
        <v>6690191</v>
      </c>
      <c r="FP67" s="54">
        <v>9236388</v>
      </c>
      <c r="FQ67" s="54">
        <v>17374226</v>
      </c>
      <c r="FR67" s="54">
        <v>5681044</v>
      </c>
      <c r="FS67" s="54">
        <v>2651864</v>
      </c>
      <c r="FT67" s="54">
        <v>13206808</v>
      </c>
      <c r="FU67" s="54">
        <v>37360200</v>
      </c>
      <c r="FV67" s="54">
        <v>76274142</v>
      </c>
      <c r="FW67" s="54">
        <v>0</v>
      </c>
      <c r="FX67" s="54">
        <v>0</v>
      </c>
      <c r="FY67" s="54">
        <v>0</v>
      </c>
      <c r="FZ67" s="54">
        <v>0</v>
      </c>
      <c r="GA67" s="54">
        <v>0</v>
      </c>
      <c r="GB67" s="54">
        <v>0</v>
      </c>
      <c r="GC67" s="54">
        <v>17374226</v>
      </c>
      <c r="GD67" s="54">
        <v>5681044</v>
      </c>
      <c r="GE67" s="54">
        <v>2651864</v>
      </c>
      <c r="GF67" s="54">
        <v>13206808</v>
      </c>
      <c r="GG67" s="54">
        <v>37360200</v>
      </c>
      <c r="GH67" s="54">
        <v>76274142</v>
      </c>
      <c r="GJ67" s="5">
        <f>SUM(AZ67:AZ67)</f>
        <v>14290860</v>
      </c>
      <c r="GK67" s="26" t="e">
        <f>#REF!-GJ67</f>
        <v>#REF!</v>
      </c>
      <c r="GL67" s="5" t="e">
        <f>SUM(#REF!)</f>
        <v>#REF!</v>
      </c>
      <c r="GM67" s="26" t="e">
        <f>#REF!-GL67</f>
        <v>#REF!</v>
      </c>
      <c r="GN67" s="5">
        <f>SUM(BA67:BA67)</f>
        <v>2043540</v>
      </c>
      <c r="GO67" s="26" t="e">
        <f>#REF!-GN67</f>
        <v>#REF!</v>
      </c>
      <c r="GP67" s="5">
        <f>SUM(BB67:BB67)</f>
        <v>2100000</v>
      </c>
      <c r="GQ67" s="26" t="e">
        <f>#REF!-GP67</f>
        <v>#REF!</v>
      </c>
      <c r="GR67" s="5" t="e">
        <f>SUM(#REF!)</f>
        <v>#REF!</v>
      </c>
      <c r="GS67" s="26" t="e">
        <f>#REF!-GR67</f>
        <v>#REF!</v>
      </c>
      <c r="GT67" s="5" t="e">
        <f>SUM(#REF!)</f>
        <v>#REF!</v>
      </c>
      <c r="GU67" s="26" t="e">
        <f>#REF!-GT67</f>
        <v>#REF!</v>
      </c>
      <c r="GV67" s="5" t="e">
        <f>SUM(#REF!)</f>
        <v>#REF!</v>
      </c>
      <c r="GW67" s="26" t="e">
        <f>#REF!-GV67</f>
        <v>#REF!</v>
      </c>
      <c r="GX67" s="5" t="e">
        <f>SUM(#REF!)</f>
        <v>#REF!</v>
      </c>
      <c r="GY67" s="26" t="e">
        <f>#REF!-GX67</f>
        <v>#REF!</v>
      </c>
      <c r="GZ67" s="5" t="e">
        <f>SUM(#REF!)</f>
        <v>#REF!</v>
      </c>
      <c r="HA67" s="26" t="e">
        <f>#REF!-GZ67</f>
        <v>#REF!</v>
      </c>
      <c r="HB67" s="5" t="e">
        <f>SUM(#REF!)</f>
        <v>#REF!</v>
      </c>
      <c r="HC67" s="26" t="e">
        <f>#REF!-HB67</f>
        <v>#REF!</v>
      </c>
      <c r="HD67" s="5">
        <f t="shared" ref="HD67:HD92" si="100">SUM(BC67:BC67)</f>
        <v>1595</v>
      </c>
      <c r="HE67" s="26" t="e">
        <f>#REF!-HD67</f>
        <v>#REF!</v>
      </c>
      <c r="HF67" s="5">
        <f t="shared" ref="HF67:HF92" si="101">SUM(BD67:BD67)</f>
        <v>0</v>
      </c>
      <c r="HG67" s="26" t="e">
        <f>#REF!-HF67</f>
        <v>#REF!</v>
      </c>
      <c r="HH67" s="5">
        <f t="shared" ref="HH67:HH92" si="102">SUM(BE67:BE67)</f>
        <v>383336</v>
      </c>
      <c r="HI67" s="26" t="e">
        <f>#REF!-HH67</f>
        <v>#REF!</v>
      </c>
      <c r="HJ67" s="5" t="e">
        <f>SUM(#REF!)</f>
        <v>#REF!</v>
      </c>
      <c r="HK67" s="26" t="e">
        <f>#REF!-HJ67</f>
        <v>#REF!</v>
      </c>
      <c r="HL67" s="5" t="e">
        <f>SUM(#REF!)</f>
        <v>#REF!</v>
      </c>
      <c r="HM67" s="26" t="e">
        <f>#REF!-HL67</f>
        <v>#REF!</v>
      </c>
      <c r="HN67" s="5">
        <f t="shared" ref="HN67:HN92" si="103">SUM(BF67:BF67)</f>
        <v>26727633</v>
      </c>
      <c r="HO67" s="26" t="e">
        <f>#REF!-HN67</f>
        <v>#REF!</v>
      </c>
      <c r="HP67" s="5">
        <f t="shared" si="51"/>
        <v>9163627</v>
      </c>
      <c r="HQ67" s="26">
        <f t="shared" si="52"/>
        <v>0</v>
      </c>
      <c r="HR67" s="5">
        <f t="shared" si="53"/>
        <v>2767375</v>
      </c>
      <c r="HS67" s="26">
        <f t="shared" si="54"/>
        <v>0</v>
      </c>
      <c r="HT67" s="5">
        <f t="shared" si="55"/>
        <v>15271491</v>
      </c>
      <c r="HU67" s="26">
        <f t="shared" si="56"/>
        <v>0</v>
      </c>
      <c r="HV67" s="5">
        <f t="shared" si="57"/>
        <v>105000</v>
      </c>
      <c r="HW67" s="26">
        <f t="shared" si="58"/>
        <v>0</v>
      </c>
      <c r="HX67" s="5">
        <f t="shared" si="59"/>
        <v>16632754</v>
      </c>
      <c r="HY67" s="26">
        <f t="shared" si="60"/>
        <v>0</v>
      </c>
      <c r="HZ67" s="5">
        <f t="shared" si="61"/>
        <v>21500</v>
      </c>
      <c r="IA67" s="26">
        <f t="shared" si="62"/>
        <v>0</v>
      </c>
      <c r="IB67" s="5">
        <f t="shared" si="63"/>
        <v>0</v>
      </c>
      <c r="IC67" s="26">
        <f t="shared" si="64"/>
        <v>0</v>
      </c>
      <c r="ID67" s="5">
        <f t="shared" si="65"/>
        <v>1236151</v>
      </c>
      <c r="IE67" s="26">
        <f t="shared" si="66"/>
        <v>0</v>
      </c>
      <c r="IF67" s="5">
        <f t="shared" si="67"/>
        <v>3717845</v>
      </c>
      <c r="IG67" s="26">
        <f t="shared" si="68"/>
        <v>0</v>
      </c>
      <c r="IH67" s="5">
        <f t="shared" si="69"/>
        <v>474310</v>
      </c>
      <c r="II67" s="26">
        <f t="shared" si="70"/>
        <v>0</v>
      </c>
      <c r="IJ67" s="5">
        <f t="shared" si="71"/>
        <v>2499606</v>
      </c>
      <c r="IK67" s="26">
        <f t="shared" si="72"/>
        <v>0</v>
      </c>
      <c r="IL67" s="5">
        <f t="shared" si="73"/>
        <v>985272</v>
      </c>
      <c r="IM67" s="26">
        <f t="shared" si="74"/>
        <v>0</v>
      </c>
      <c r="IN67" s="5">
        <f t="shared" si="75"/>
        <v>951130</v>
      </c>
      <c r="IO67" s="26">
        <f t="shared" si="76"/>
        <v>0</v>
      </c>
      <c r="IP67" s="5">
        <f t="shared" si="77"/>
        <v>10395087</v>
      </c>
      <c r="IQ67" s="26">
        <f t="shared" si="78"/>
        <v>0</v>
      </c>
      <c r="IR67" s="5">
        <f t="shared" si="79"/>
        <v>244033</v>
      </c>
      <c r="IS67" s="26">
        <f t="shared" si="80"/>
        <v>0</v>
      </c>
      <c r="IT67" s="5">
        <f t="shared" si="81"/>
        <v>0</v>
      </c>
      <c r="IU67" s="26">
        <f t="shared" si="82"/>
        <v>0</v>
      </c>
      <c r="IV67" s="5">
        <f t="shared" si="83"/>
        <v>1130357</v>
      </c>
      <c r="IW67" s="26">
        <f t="shared" si="84"/>
        <v>0</v>
      </c>
      <c r="IX67" s="5">
        <f t="shared" si="85"/>
        <v>1442216</v>
      </c>
      <c r="IY67" s="26">
        <f t="shared" si="86"/>
        <v>0</v>
      </c>
      <c r="IZ67" s="5">
        <f t="shared" si="87"/>
        <v>9236388</v>
      </c>
      <c r="JA67" s="26">
        <f t="shared" si="88"/>
        <v>0</v>
      </c>
      <c r="JB67" s="5">
        <f t="shared" si="89"/>
        <v>76274142</v>
      </c>
      <c r="JC67" s="26">
        <f t="shared" si="90"/>
        <v>0</v>
      </c>
      <c r="JD67" s="5">
        <f t="shared" si="91"/>
        <v>0</v>
      </c>
      <c r="JE67" s="26">
        <f t="shared" si="92"/>
        <v>0</v>
      </c>
      <c r="JF67" s="5">
        <f t="shared" si="93"/>
        <v>76274142</v>
      </c>
      <c r="JG67" s="26">
        <f t="shared" si="94"/>
        <v>0</v>
      </c>
      <c r="JI67" s="5" t="e">
        <f t="shared" si="48"/>
        <v>#REF!</v>
      </c>
      <c r="JK67" s="4" t="e">
        <f t="shared" si="49"/>
        <v>#REF!</v>
      </c>
      <c r="JV67" s="15"/>
    </row>
    <row r="68" spans="1:282">
      <c r="A68" s="147" t="s">
        <v>257</v>
      </c>
      <c r="B68" s="25" t="s">
        <v>372</v>
      </c>
      <c r="C68" s="97">
        <v>176080</v>
      </c>
      <c r="D68" s="97">
        <v>2011</v>
      </c>
      <c r="E68" s="98">
        <v>1</v>
      </c>
      <c r="F68" s="98">
        <v>4</v>
      </c>
      <c r="G68" s="99" t="s">
        <v>395</v>
      </c>
      <c r="H68" s="99">
        <v>7491</v>
      </c>
      <c r="I68" s="100">
        <v>735442000</v>
      </c>
      <c r="J68" s="100"/>
      <c r="K68" s="100">
        <v>6663074</v>
      </c>
      <c r="L68" s="100"/>
      <c r="M68" s="100">
        <v>23124000</v>
      </c>
      <c r="N68" s="100"/>
      <c r="O68" s="100">
        <v>88685221</v>
      </c>
      <c r="P68" s="100"/>
      <c r="Q68" s="100">
        <v>259640000</v>
      </c>
      <c r="R68" s="100"/>
      <c r="S68" s="100">
        <v>599061000</v>
      </c>
      <c r="T68" s="100"/>
      <c r="U68" s="100">
        <v>19518</v>
      </c>
      <c r="V68" s="100"/>
      <c r="W68" s="100">
        <v>32838</v>
      </c>
      <c r="X68" s="100"/>
      <c r="Y68" s="100">
        <v>21969</v>
      </c>
      <c r="Z68" s="100"/>
      <c r="AA68" s="100">
        <v>35289</v>
      </c>
      <c r="AB68" s="100"/>
      <c r="AC68" s="122">
        <v>9</v>
      </c>
      <c r="AD68" s="122">
        <v>11</v>
      </c>
      <c r="AE68" s="122">
        <v>0</v>
      </c>
      <c r="AF68" s="26">
        <v>4346928</v>
      </c>
      <c r="AG68" s="26">
        <v>3471671</v>
      </c>
      <c r="AH68" s="26">
        <v>549846</v>
      </c>
      <c r="AI68" s="26">
        <v>239819</v>
      </c>
      <c r="AJ68" s="26">
        <v>492228.14</v>
      </c>
      <c r="AK68" s="36">
        <v>7</v>
      </c>
      <c r="AL68" s="26">
        <v>492228.14</v>
      </c>
      <c r="AM68" s="36">
        <v>7</v>
      </c>
      <c r="AN68" s="26">
        <v>152489.78</v>
      </c>
      <c r="AO68" s="36">
        <v>9</v>
      </c>
      <c r="AP68" s="26">
        <v>152489.78</v>
      </c>
      <c r="AQ68" s="36">
        <v>9</v>
      </c>
      <c r="AR68" s="26">
        <v>173664.95</v>
      </c>
      <c r="AS68" s="36">
        <v>20</v>
      </c>
      <c r="AT68" s="26">
        <v>173664.95</v>
      </c>
      <c r="AU68" s="36">
        <v>20</v>
      </c>
      <c r="AV68" s="26">
        <v>77805.31</v>
      </c>
      <c r="AW68" s="36">
        <v>16</v>
      </c>
      <c r="AX68" s="26">
        <v>77805.31</v>
      </c>
      <c r="AY68" s="36">
        <v>16</v>
      </c>
      <c r="AZ68" s="58">
        <v>7912635</v>
      </c>
      <c r="BA68" s="58">
        <v>2100000</v>
      </c>
      <c r="BB68" s="58">
        <v>2138767</v>
      </c>
      <c r="BC68" s="58">
        <v>369062</v>
      </c>
      <c r="BD68" s="58">
        <v>6774</v>
      </c>
      <c r="BE68" s="58">
        <v>256465</v>
      </c>
      <c r="BF68" s="58">
        <v>21690794</v>
      </c>
      <c r="BG68" s="58">
        <v>2743067</v>
      </c>
      <c r="BH68" s="58">
        <v>470417</v>
      </c>
      <c r="BI68" s="58">
        <v>250401</v>
      </c>
      <c r="BJ68" s="58">
        <f>4346928+3471671-BG68-BH68-BI68</f>
        <v>4354714</v>
      </c>
      <c r="BK68" s="58">
        <v>103153</v>
      </c>
      <c r="BL68" s="58">
        <v>7921752</v>
      </c>
      <c r="BM68" s="58">
        <v>2256375</v>
      </c>
      <c r="BN68" s="58">
        <v>391144</v>
      </c>
      <c r="BO68" s="58">
        <v>28000</v>
      </c>
      <c r="BP68" s="58">
        <v>254577</v>
      </c>
      <c r="BQ68" s="58">
        <v>0</v>
      </c>
      <c r="BR68" s="58">
        <v>2930096</v>
      </c>
      <c r="BS68" s="58">
        <v>3734387</v>
      </c>
      <c r="BT68" s="58">
        <v>1593540</v>
      </c>
      <c r="BU68" s="58">
        <v>527416</v>
      </c>
      <c r="BV68" s="58">
        <v>3680846</v>
      </c>
      <c r="BW68" s="58">
        <v>0</v>
      </c>
      <c r="BX68" s="58">
        <v>9536189</v>
      </c>
      <c r="BY68" s="58">
        <v>0</v>
      </c>
      <c r="BZ68" s="58">
        <v>0</v>
      </c>
      <c r="CA68" s="58">
        <v>0</v>
      </c>
      <c r="CB68" s="58">
        <v>0</v>
      </c>
      <c r="CC68" s="58">
        <v>0</v>
      </c>
      <c r="CD68" s="58">
        <v>0</v>
      </c>
      <c r="CE68" s="58">
        <v>448453</v>
      </c>
      <c r="CF68" s="58">
        <v>62185</v>
      </c>
      <c r="CG68" s="58">
        <v>92877</v>
      </c>
      <c r="CH68" s="58">
        <v>349103</v>
      </c>
      <c r="CI68" s="58">
        <v>5695673</v>
      </c>
      <c r="CJ68" s="58">
        <v>6648291</v>
      </c>
      <c r="CK68" s="58">
        <v>0</v>
      </c>
      <c r="CL68" s="58">
        <v>0</v>
      </c>
      <c r="CM68" s="58">
        <v>0</v>
      </c>
      <c r="CN68" s="58">
        <v>0</v>
      </c>
      <c r="CO68" s="58">
        <v>0</v>
      </c>
      <c r="CP68" s="58">
        <v>0</v>
      </c>
      <c r="CQ68" s="58">
        <v>0</v>
      </c>
      <c r="CR68" s="58">
        <v>0</v>
      </c>
      <c r="CS68" s="58">
        <v>36903</v>
      </c>
      <c r="CT68" s="58">
        <v>0</v>
      </c>
      <c r="CU68" s="58">
        <v>0</v>
      </c>
      <c r="CV68" s="58">
        <v>36903</v>
      </c>
      <c r="CW68" s="58">
        <v>298631</v>
      </c>
      <c r="CX68" s="58">
        <v>141431</v>
      </c>
      <c r="CY68" s="58">
        <v>95119</v>
      </c>
      <c r="CZ68" s="58">
        <v>254484</v>
      </c>
      <c r="DA68" s="58">
        <v>982</v>
      </c>
      <c r="DB68" s="58">
        <v>790647</v>
      </c>
      <c r="DC68" s="58">
        <v>1049425</v>
      </c>
      <c r="DD68" s="58">
        <v>265382</v>
      </c>
      <c r="DE68" s="58">
        <v>202196</v>
      </c>
      <c r="DF68" s="58">
        <v>1331398</v>
      </c>
      <c r="DG68" s="58">
        <v>78018</v>
      </c>
      <c r="DH68" s="58">
        <v>2926419</v>
      </c>
      <c r="DI68" s="58">
        <v>501421</v>
      </c>
      <c r="DJ68" s="58">
        <v>99429</v>
      </c>
      <c r="DK68" s="58">
        <v>24516</v>
      </c>
      <c r="DL68" s="58">
        <v>219741</v>
      </c>
      <c r="DM68" s="58">
        <v>122531</v>
      </c>
      <c r="DN68" s="58">
        <v>967638</v>
      </c>
      <c r="DO68" s="58">
        <v>200183</v>
      </c>
      <c r="DP68" s="58">
        <v>133227</v>
      </c>
      <c r="DQ68" s="58">
        <v>102182</v>
      </c>
      <c r="DR68" s="58">
        <v>481587</v>
      </c>
      <c r="DS68" s="58">
        <v>796695</v>
      </c>
      <c r="DT68" s="58">
        <v>1713874</v>
      </c>
      <c r="DU68" s="58">
        <v>55268</v>
      </c>
      <c r="DV68" s="58">
        <v>21522</v>
      </c>
      <c r="DW68" s="58">
        <v>9704</v>
      </c>
      <c r="DX68" s="58">
        <v>64719</v>
      </c>
      <c r="DY68" s="58">
        <v>1071322</v>
      </c>
      <c r="DZ68" s="58">
        <v>1222535</v>
      </c>
      <c r="EA68" s="58">
        <v>184477</v>
      </c>
      <c r="EB68" s="58">
        <v>27087</v>
      </c>
      <c r="EC68" s="58">
        <v>25988</v>
      </c>
      <c r="ED68" s="58">
        <v>390695</v>
      </c>
      <c r="EE68" s="58">
        <v>9045</v>
      </c>
      <c r="EF68" s="58">
        <v>637292</v>
      </c>
      <c r="EG68" s="58">
        <v>191461</v>
      </c>
      <c r="EH68" s="58">
        <v>19010</v>
      </c>
      <c r="EI68" s="58">
        <v>24306</v>
      </c>
      <c r="EJ68" s="58">
        <v>167174</v>
      </c>
      <c r="EK68" s="58">
        <v>8333879</v>
      </c>
      <c r="EL68" s="58">
        <v>8735830</v>
      </c>
      <c r="EM68" s="54">
        <v>0</v>
      </c>
      <c r="EN68" s="54">
        <v>0</v>
      </c>
      <c r="EO68" s="54">
        <v>0</v>
      </c>
      <c r="EP68" s="54">
        <v>0</v>
      </c>
      <c r="EQ68" s="54">
        <v>104789</v>
      </c>
      <c r="ER68" s="54">
        <v>104789</v>
      </c>
      <c r="ES68" s="58">
        <v>0</v>
      </c>
      <c r="ET68" s="58">
        <v>0</v>
      </c>
      <c r="EU68" s="58">
        <v>0</v>
      </c>
      <c r="EV68" s="58">
        <v>0</v>
      </c>
      <c r="EW68" s="58">
        <v>4700180</v>
      </c>
      <c r="EX68" s="58">
        <v>4700180</v>
      </c>
      <c r="EY68" s="58">
        <v>88271</v>
      </c>
      <c r="EZ68" s="58">
        <v>16359</v>
      </c>
      <c r="FA68" s="58">
        <v>10341</v>
      </c>
      <c r="FB68" s="58">
        <v>148490</v>
      </c>
      <c r="FC68" s="58">
        <v>638817</v>
      </c>
      <c r="FD68" s="58">
        <v>902278</v>
      </c>
      <c r="FE68" s="58">
        <v>1060</v>
      </c>
      <c r="FF68" s="58">
        <v>824</v>
      </c>
      <c r="FG68" s="58">
        <v>600</v>
      </c>
      <c r="FH68" s="58">
        <v>6286</v>
      </c>
      <c r="FI68" s="58">
        <v>1401380</v>
      </c>
      <c r="FJ68" s="58">
        <v>1410150</v>
      </c>
      <c r="FK68" s="58">
        <v>529742</v>
      </c>
      <c r="FL68" s="58">
        <v>85468</v>
      </c>
      <c r="FM68" s="58">
        <v>56501</v>
      </c>
      <c r="FN68" s="58">
        <v>317248</v>
      </c>
      <c r="FO68" s="58">
        <v>2415513</v>
      </c>
      <c r="FP68" s="58">
        <v>3404472</v>
      </c>
      <c r="FQ68" s="58">
        <v>12282221</v>
      </c>
      <c r="FR68" s="58">
        <v>3327025</v>
      </c>
      <c r="FS68" s="58">
        <v>1487050</v>
      </c>
      <c r="FT68" s="58">
        <v>12021062</v>
      </c>
      <c r="FU68" s="58">
        <v>25471977</v>
      </c>
      <c r="FV68" s="58">
        <v>54589335</v>
      </c>
      <c r="FW68" s="54">
        <v>0</v>
      </c>
      <c r="FX68" s="54">
        <v>0</v>
      </c>
      <c r="FY68" s="54">
        <v>0</v>
      </c>
      <c r="FZ68" s="54">
        <v>0</v>
      </c>
      <c r="GA68" s="54">
        <v>0</v>
      </c>
      <c r="GB68" s="54">
        <v>0</v>
      </c>
      <c r="GC68" s="58">
        <v>12282221</v>
      </c>
      <c r="GD68" s="58">
        <v>3327025</v>
      </c>
      <c r="GE68" s="58">
        <v>1487050</v>
      </c>
      <c r="GF68" s="58">
        <v>12021062</v>
      </c>
      <c r="GG68" s="58">
        <v>25471977</v>
      </c>
      <c r="GH68" s="58">
        <v>54589335</v>
      </c>
      <c r="GJ68" s="5">
        <f>SUM(AZ68:AZ68)</f>
        <v>7912635</v>
      </c>
      <c r="GK68" s="26" t="e">
        <f>#REF!-GJ68</f>
        <v>#REF!</v>
      </c>
      <c r="GL68" s="5" t="e">
        <f>SUM(#REF!)</f>
        <v>#REF!</v>
      </c>
      <c r="GM68" s="26" t="e">
        <f>#REF!-GL68</f>
        <v>#REF!</v>
      </c>
      <c r="GN68" s="5">
        <f>SUM(BA68:BA68)</f>
        <v>2100000</v>
      </c>
      <c r="GO68" s="26" t="e">
        <f>#REF!-GN68</f>
        <v>#REF!</v>
      </c>
      <c r="GP68" s="5">
        <f>SUM(BB68:BB68)</f>
        <v>2138767</v>
      </c>
      <c r="GQ68" s="26" t="e">
        <f>#REF!-GP68</f>
        <v>#REF!</v>
      </c>
      <c r="GR68" s="5" t="e">
        <f>SUM(#REF!)</f>
        <v>#REF!</v>
      </c>
      <c r="GS68" s="26" t="e">
        <f>#REF!-GR68</f>
        <v>#REF!</v>
      </c>
      <c r="GT68" s="5" t="e">
        <f>SUM(#REF!)</f>
        <v>#REF!</v>
      </c>
      <c r="GU68" s="26" t="e">
        <f>#REF!-GT68</f>
        <v>#REF!</v>
      </c>
      <c r="GV68" s="5" t="e">
        <f>SUM(#REF!)</f>
        <v>#REF!</v>
      </c>
      <c r="GW68" s="26" t="e">
        <f>#REF!-GV68</f>
        <v>#REF!</v>
      </c>
      <c r="GX68" s="5" t="e">
        <f>SUM(#REF!)</f>
        <v>#REF!</v>
      </c>
      <c r="GY68" s="26" t="e">
        <f>#REF!-GX68</f>
        <v>#REF!</v>
      </c>
      <c r="GZ68" s="5" t="e">
        <f>SUM(#REF!)</f>
        <v>#REF!</v>
      </c>
      <c r="HA68" s="26" t="e">
        <f>#REF!-GZ68</f>
        <v>#REF!</v>
      </c>
      <c r="HB68" s="5" t="e">
        <f>SUM(#REF!)</f>
        <v>#REF!</v>
      </c>
      <c r="HC68" s="26" t="e">
        <f>#REF!-HB68</f>
        <v>#REF!</v>
      </c>
      <c r="HD68" s="5">
        <f t="shared" si="100"/>
        <v>369062</v>
      </c>
      <c r="HE68" s="26" t="e">
        <f>#REF!-HD68</f>
        <v>#REF!</v>
      </c>
      <c r="HF68" s="5">
        <f t="shared" si="101"/>
        <v>6774</v>
      </c>
      <c r="HG68" s="26" t="e">
        <f>#REF!-HF68</f>
        <v>#REF!</v>
      </c>
      <c r="HH68" s="5">
        <f t="shared" si="102"/>
        <v>256465</v>
      </c>
      <c r="HI68" s="26" t="e">
        <f>#REF!-HH68</f>
        <v>#REF!</v>
      </c>
      <c r="HJ68" s="5" t="e">
        <f>SUM(#REF!)</f>
        <v>#REF!</v>
      </c>
      <c r="HK68" s="26" t="e">
        <f>#REF!-HJ68</f>
        <v>#REF!</v>
      </c>
      <c r="HL68" s="5" t="e">
        <f>SUM(#REF!)</f>
        <v>#REF!</v>
      </c>
      <c r="HM68" s="26" t="e">
        <f>#REF!-HL68</f>
        <v>#REF!</v>
      </c>
      <c r="HN68" s="5">
        <f t="shared" si="103"/>
        <v>21690794</v>
      </c>
      <c r="HO68" s="26" t="e">
        <f>#REF!-HN68</f>
        <v>#REF!</v>
      </c>
      <c r="HP68" s="5">
        <f t="shared" si="51"/>
        <v>7921752</v>
      </c>
      <c r="HQ68" s="26">
        <f t="shared" si="52"/>
        <v>0</v>
      </c>
      <c r="HR68" s="5">
        <f t="shared" si="53"/>
        <v>2930096</v>
      </c>
      <c r="HS68" s="26">
        <f t="shared" si="54"/>
        <v>0</v>
      </c>
      <c r="HT68" s="5">
        <f t="shared" si="55"/>
        <v>9536189</v>
      </c>
      <c r="HU68" s="26">
        <f t="shared" si="56"/>
        <v>0</v>
      </c>
      <c r="HV68" s="5">
        <f t="shared" si="57"/>
        <v>0</v>
      </c>
      <c r="HW68" s="26">
        <f t="shared" si="58"/>
        <v>0</v>
      </c>
      <c r="HX68" s="5">
        <f t="shared" si="59"/>
        <v>6648291</v>
      </c>
      <c r="HY68" s="26">
        <f t="shared" si="60"/>
        <v>0</v>
      </c>
      <c r="HZ68" s="5">
        <f t="shared" si="61"/>
        <v>0</v>
      </c>
      <c r="IA68" s="26">
        <f t="shared" si="62"/>
        <v>0</v>
      </c>
      <c r="IB68" s="5">
        <f t="shared" si="63"/>
        <v>36903</v>
      </c>
      <c r="IC68" s="26">
        <f t="shared" si="64"/>
        <v>0</v>
      </c>
      <c r="ID68" s="5">
        <f t="shared" si="65"/>
        <v>790647</v>
      </c>
      <c r="IE68" s="26">
        <f t="shared" si="66"/>
        <v>0</v>
      </c>
      <c r="IF68" s="5">
        <f t="shared" si="67"/>
        <v>2926419</v>
      </c>
      <c r="IG68" s="26">
        <f t="shared" si="68"/>
        <v>0</v>
      </c>
      <c r="IH68" s="5">
        <f t="shared" si="69"/>
        <v>967638</v>
      </c>
      <c r="II68" s="26">
        <f t="shared" si="70"/>
        <v>0</v>
      </c>
      <c r="IJ68" s="5">
        <f t="shared" si="71"/>
        <v>1713874</v>
      </c>
      <c r="IK68" s="26">
        <f t="shared" si="72"/>
        <v>0</v>
      </c>
      <c r="IL68" s="5">
        <f t="shared" si="73"/>
        <v>1222535</v>
      </c>
      <c r="IM68" s="26">
        <f t="shared" si="74"/>
        <v>0</v>
      </c>
      <c r="IN68" s="5">
        <f t="shared" si="75"/>
        <v>637292</v>
      </c>
      <c r="IO68" s="26">
        <f t="shared" si="76"/>
        <v>0</v>
      </c>
      <c r="IP68" s="5">
        <f t="shared" si="77"/>
        <v>8735830</v>
      </c>
      <c r="IQ68" s="26">
        <f t="shared" si="78"/>
        <v>0</v>
      </c>
      <c r="IR68" s="5">
        <f t="shared" si="79"/>
        <v>104789</v>
      </c>
      <c r="IS68" s="26">
        <f t="shared" si="80"/>
        <v>0</v>
      </c>
      <c r="IT68" s="5">
        <f t="shared" si="81"/>
        <v>4700180</v>
      </c>
      <c r="IU68" s="26">
        <f t="shared" si="82"/>
        <v>0</v>
      </c>
      <c r="IV68" s="5">
        <f t="shared" si="83"/>
        <v>902278</v>
      </c>
      <c r="IW68" s="26">
        <f t="shared" si="84"/>
        <v>0</v>
      </c>
      <c r="IX68" s="5">
        <f t="shared" si="85"/>
        <v>1410150</v>
      </c>
      <c r="IY68" s="26">
        <f t="shared" si="86"/>
        <v>0</v>
      </c>
      <c r="IZ68" s="5">
        <f t="shared" si="87"/>
        <v>3404472</v>
      </c>
      <c r="JA68" s="26">
        <f t="shared" si="88"/>
        <v>0</v>
      </c>
      <c r="JB68" s="5">
        <f t="shared" si="89"/>
        <v>54589335</v>
      </c>
      <c r="JC68" s="26">
        <f t="shared" si="90"/>
        <v>0</v>
      </c>
      <c r="JD68" s="5">
        <f t="shared" si="91"/>
        <v>0</v>
      </c>
      <c r="JE68" s="26">
        <f t="shared" si="92"/>
        <v>0</v>
      </c>
      <c r="JF68" s="5">
        <f t="shared" si="93"/>
        <v>54589335</v>
      </c>
      <c r="JG68" s="26">
        <f t="shared" si="94"/>
        <v>0</v>
      </c>
      <c r="JI68" s="5" t="e">
        <f t="shared" ref="JI68:JI92" si="104">GK68+GM68+GO68+GQ68+GS68+GU68+GW68+GY68+HA68+HC68+HE68+HI68+HK68+HM68+HG68+HO68+HQ68+HS68+HU68+HW68+HY68+IA68+IC68+IE68+IG68+IK68+IM68+IO68+II68+IQ68+IS68+IU68+IW68+IY68+JA68+JC68+JE68+JG68</f>
        <v>#REF!</v>
      </c>
      <c r="JK68" s="4" t="e">
        <f t="shared" ref="JK68:JK92" si="105">IF(JI68=0,0,1)</f>
        <v>#REF!</v>
      </c>
      <c r="JV68" s="15"/>
    </row>
    <row r="69" spans="1:282">
      <c r="A69" s="147" t="s">
        <v>258</v>
      </c>
      <c r="B69" s="25" t="s">
        <v>319</v>
      </c>
      <c r="C69" s="101">
        <v>243780</v>
      </c>
      <c r="D69" s="97">
        <v>2011</v>
      </c>
      <c r="E69" s="98">
        <v>1</v>
      </c>
      <c r="F69" s="98">
        <v>3</v>
      </c>
      <c r="G69" s="99">
        <v>17240</v>
      </c>
      <c r="H69" s="99">
        <v>12412</v>
      </c>
      <c r="I69" s="100">
        <v>1502453972</v>
      </c>
      <c r="J69" s="100"/>
      <c r="K69" s="100">
        <v>7212092</v>
      </c>
      <c r="L69" s="100"/>
      <c r="M69" s="100">
        <v>189382032</v>
      </c>
      <c r="N69" s="100"/>
      <c r="O69" s="100">
        <v>132130000</v>
      </c>
      <c r="P69" s="100"/>
      <c r="Q69" s="100">
        <v>762368952</v>
      </c>
      <c r="R69" s="100"/>
      <c r="S69" s="100">
        <v>1004849592</v>
      </c>
      <c r="T69" s="100"/>
      <c r="U69" s="100">
        <v>19234</v>
      </c>
      <c r="V69" s="100"/>
      <c r="W69" s="100">
        <v>36786</v>
      </c>
      <c r="X69" s="100"/>
      <c r="Y69" s="100">
        <v>21294</v>
      </c>
      <c r="Z69" s="100"/>
      <c r="AA69" s="100">
        <v>38966</v>
      </c>
      <c r="AB69" s="100"/>
      <c r="AC69" s="121">
        <v>10</v>
      </c>
      <c r="AD69" s="121">
        <v>10</v>
      </c>
      <c r="AE69" s="121">
        <v>0</v>
      </c>
      <c r="AF69" s="26">
        <v>5680600</v>
      </c>
      <c r="AG69" s="26">
        <v>3574463</v>
      </c>
      <c r="AH69" s="26">
        <v>684920</v>
      </c>
      <c r="AI69" s="26">
        <v>269623</v>
      </c>
      <c r="AJ69" s="26">
        <v>504788</v>
      </c>
      <c r="AK69" s="36">
        <v>7</v>
      </c>
      <c r="AL69" s="26">
        <v>429070</v>
      </c>
      <c r="AM69" s="36">
        <v>8</v>
      </c>
      <c r="AN69" s="26">
        <v>183623</v>
      </c>
      <c r="AO69" s="36">
        <v>7</v>
      </c>
      <c r="AP69" s="26">
        <v>156080</v>
      </c>
      <c r="AQ69" s="36">
        <v>8</v>
      </c>
      <c r="AR69" s="26">
        <v>131989</v>
      </c>
      <c r="AS69" s="36">
        <v>24</v>
      </c>
      <c r="AT69" s="26">
        <v>105063</v>
      </c>
      <c r="AU69" s="36">
        <v>30</v>
      </c>
      <c r="AV69" s="26">
        <v>74241</v>
      </c>
      <c r="AW69" s="36">
        <v>15</v>
      </c>
      <c r="AX69" s="26">
        <v>58103</v>
      </c>
      <c r="AY69" s="36">
        <v>19</v>
      </c>
      <c r="AZ69" s="54">
        <v>10239049</v>
      </c>
      <c r="BA69" s="54">
        <v>400000</v>
      </c>
      <c r="BB69" s="54">
        <v>3181307</v>
      </c>
      <c r="BC69" s="54">
        <v>423378</v>
      </c>
      <c r="BD69" s="54">
        <v>0</v>
      </c>
      <c r="BE69" s="54">
        <v>0</v>
      </c>
      <c r="BF69" s="54">
        <v>18422067</v>
      </c>
      <c r="BG69" s="54">
        <v>3609752</v>
      </c>
      <c r="BH69" s="54">
        <v>372070</v>
      </c>
      <c r="BI69" s="54">
        <v>450792</v>
      </c>
      <c r="BJ69" s="54">
        <v>4822449</v>
      </c>
      <c r="BK69" s="54">
        <v>107602</v>
      </c>
      <c r="BL69" s="54">
        <v>9362665</v>
      </c>
      <c r="BM69" s="54">
        <v>940000</v>
      </c>
      <c r="BN69" s="54">
        <v>575353</v>
      </c>
      <c r="BO69" s="54">
        <v>104142</v>
      </c>
      <c r="BP69" s="54">
        <v>37610</v>
      </c>
      <c r="BQ69" s="54">
        <v>0</v>
      </c>
      <c r="BR69" s="54">
        <v>1657105</v>
      </c>
      <c r="BS69" s="54">
        <v>2910985</v>
      </c>
      <c r="BT69" s="54">
        <v>2441376</v>
      </c>
      <c r="BU69" s="54">
        <v>842302</v>
      </c>
      <c r="BV69" s="54">
        <v>2742427</v>
      </c>
      <c r="BW69" s="54">
        <v>0</v>
      </c>
      <c r="BX69" s="54">
        <v>8937090</v>
      </c>
      <c r="BY69" s="54">
        <v>62654</v>
      </c>
      <c r="BZ69" s="54">
        <v>14136</v>
      </c>
      <c r="CA69" s="54">
        <v>19093</v>
      </c>
      <c r="CB69" s="54">
        <v>12924</v>
      </c>
      <c r="CC69" s="54">
        <v>0</v>
      </c>
      <c r="CD69" s="54">
        <v>108807</v>
      </c>
      <c r="CE69" s="54">
        <v>576031</v>
      </c>
      <c r="CF69" s="54">
        <v>145332</v>
      </c>
      <c r="CG69" s="54">
        <v>165051</v>
      </c>
      <c r="CH69" s="52">
        <v>361006</v>
      </c>
      <c r="CI69" s="81">
        <v>10811587</v>
      </c>
      <c r="CJ69" s="61">
        <v>12059007</v>
      </c>
      <c r="CK69" s="54">
        <v>0</v>
      </c>
      <c r="CL69" s="54">
        <v>0</v>
      </c>
      <c r="CM69" s="54">
        <v>0</v>
      </c>
      <c r="CN69" s="54">
        <v>0</v>
      </c>
      <c r="CO69" s="54">
        <v>27383</v>
      </c>
      <c r="CP69" s="54">
        <v>27383</v>
      </c>
      <c r="CQ69" s="54">
        <v>0</v>
      </c>
      <c r="CR69" s="54">
        <v>0</v>
      </c>
      <c r="CS69" s="54">
        <v>0</v>
      </c>
      <c r="CT69" s="54">
        <v>3508</v>
      </c>
      <c r="CU69" s="54">
        <v>0</v>
      </c>
      <c r="CV69" s="54">
        <v>3508</v>
      </c>
      <c r="CW69" s="54">
        <v>428805</v>
      </c>
      <c r="CX69" s="54">
        <v>138018</v>
      </c>
      <c r="CY69" s="54">
        <v>101766</v>
      </c>
      <c r="CZ69" s="54">
        <v>285954</v>
      </c>
      <c r="DA69" s="54">
        <v>0</v>
      </c>
      <c r="DB69" s="54">
        <v>954543</v>
      </c>
      <c r="DC69" s="54">
        <v>1921566</v>
      </c>
      <c r="DD69" s="54">
        <v>655416</v>
      </c>
      <c r="DE69" s="54">
        <v>514697</v>
      </c>
      <c r="DF69" s="54">
        <v>1750997</v>
      </c>
      <c r="DG69" s="54">
        <v>5245</v>
      </c>
      <c r="DH69" s="54">
        <v>4847921</v>
      </c>
      <c r="DI69" s="54">
        <v>253402</v>
      </c>
      <c r="DJ69" s="54">
        <v>66190</v>
      </c>
      <c r="DK69" s="54">
        <v>65731</v>
      </c>
      <c r="DL69" s="54">
        <v>764113</v>
      </c>
      <c r="DM69" s="54">
        <v>101135</v>
      </c>
      <c r="DN69" s="54">
        <v>1250571</v>
      </c>
      <c r="DO69" s="54">
        <v>1052713</v>
      </c>
      <c r="DP69" s="54">
        <v>500958</v>
      </c>
      <c r="DQ69" s="54">
        <v>428495</v>
      </c>
      <c r="DR69" s="54">
        <v>227681</v>
      </c>
      <c r="DS69" s="54">
        <v>45296</v>
      </c>
      <c r="DT69" s="54">
        <v>2255143</v>
      </c>
      <c r="DU69" s="54">
        <v>180927</v>
      </c>
      <c r="DV69" s="54">
        <v>50126</v>
      </c>
      <c r="DW69" s="54">
        <v>51503</v>
      </c>
      <c r="DX69" s="54">
        <v>52623</v>
      </c>
      <c r="DY69" s="54">
        <v>2809934</v>
      </c>
      <c r="DZ69" s="54">
        <v>3145113</v>
      </c>
      <c r="EA69" s="54">
        <v>0</v>
      </c>
      <c r="EB69" s="54">
        <v>0</v>
      </c>
      <c r="EC69" s="54">
        <v>0</v>
      </c>
      <c r="ED69" s="54">
        <v>0</v>
      </c>
      <c r="EE69" s="54">
        <v>9113</v>
      </c>
      <c r="EF69" s="54">
        <v>9113</v>
      </c>
      <c r="EG69" s="54">
        <v>81343</v>
      </c>
      <c r="EH69" s="54">
        <v>28199</v>
      </c>
      <c r="EI69" s="54">
        <v>27812</v>
      </c>
      <c r="EJ69" s="54">
        <v>33578</v>
      </c>
      <c r="EK69" s="54">
        <v>10679890</v>
      </c>
      <c r="EL69" s="54">
        <v>10850822</v>
      </c>
      <c r="EM69" s="54">
        <v>0</v>
      </c>
      <c r="EN69" s="54">
        <v>0</v>
      </c>
      <c r="EO69" s="54">
        <v>0</v>
      </c>
      <c r="EP69" s="54">
        <v>0</v>
      </c>
      <c r="EQ69" s="54">
        <v>70084</v>
      </c>
      <c r="ER69" s="54">
        <v>70084</v>
      </c>
      <c r="ES69" s="54">
        <v>0</v>
      </c>
      <c r="ET69" s="54">
        <v>0</v>
      </c>
      <c r="EU69" s="54">
        <v>0</v>
      </c>
      <c r="EV69" s="54">
        <v>0</v>
      </c>
      <c r="EW69" s="54">
        <v>0</v>
      </c>
      <c r="EX69" s="54">
        <v>0</v>
      </c>
      <c r="EY69" s="54">
        <v>24863</v>
      </c>
      <c r="EZ69" s="54">
        <v>2855</v>
      </c>
      <c r="FA69" s="54">
        <v>2790</v>
      </c>
      <c r="FB69" s="54">
        <v>18788</v>
      </c>
      <c r="FC69" s="54">
        <v>949384</v>
      </c>
      <c r="FD69" s="54">
        <v>998680</v>
      </c>
      <c r="FE69" s="54">
        <v>980</v>
      </c>
      <c r="FF69" s="54">
        <v>875</v>
      </c>
      <c r="FG69" s="54">
        <v>725</v>
      </c>
      <c r="FH69" s="54">
        <v>5378</v>
      </c>
      <c r="FI69" s="54">
        <v>98308</v>
      </c>
      <c r="FJ69" s="54">
        <v>106266</v>
      </c>
      <c r="FK69" s="54">
        <v>439375</v>
      </c>
      <c r="FL69" s="54">
        <v>227597</v>
      </c>
      <c r="FM69" s="54">
        <v>103858</v>
      </c>
      <c r="FN69" s="54">
        <v>290279</v>
      </c>
      <c r="FO69" s="54">
        <v>1724453</v>
      </c>
      <c r="FP69" s="54">
        <v>2785562</v>
      </c>
      <c r="FQ69" s="54">
        <v>12483396</v>
      </c>
      <c r="FR69" s="54">
        <v>5218501</v>
      </c>
      <c r="FS69" s="54">
        <v>2878757</v>
      </c>
      <c r="FT69" s="54">
        <v>11409315</v>
      </c>
      <c r="FU69" s="54">
        <v>27439414</v>
      </c>
      <c r="FV69" s="54">
        <v>59429383</v>
      </c>
      <c r="FW69" s="54">
        <v>0</v>
      </c>
      <c r="FX69" s="54">
        <v>0</v>
      </c>
      <c r="FY69" s="54">
        <v>0</v>
      </c>
      <c r="FZ69" s="54">
        <v>0</v>
      </c>
      <c r="GA69" s="54">
        <v>222154</v>
      </c>
      <c r="GB69" s="54">
        <v>222154</v>
      </c>
      <c r="GC69" s="54">
        <v>12483396</v>
      </c>
      <c r="GD69" s="54">
        <v>5218501</v>
      </c>
      <c r="GE69" s="54">
        <v>2878757</v>
      </c>
      <c r="GF69" s="54">
        <v>11409315</v>
      </c>
      <c r="GG69" s="54">
        <v>27661568</v>
      </c>
      <c r="GH69" s="54">
        <v>59651537</v>
      </c>
      <c r="GJ69" s="5">
        <f>SUM(AZ69:AZ69)</f>
        <v>10239049</v>
      </c>
      <c r="GK69" s="26" t="e">
        <f>#REF!-GJ69</f>
        <v>#REF!</v>
      </c>
      <c r="GL69" s="5" t="e">
        <f>SUM(#REF!)</f>
        <v>#REF!</v>
      </c>
      <c r="GM69" s="26" t="e">
        <f>#REF!-GL69</f>
        <v>#REF!</v>
      </c>
      <c r="GN69" s="5">
        <f>SUM(BA69:BA69)</f>
        <v>400000</v>
      </c>
      <c r="GO69" s="26" t="e">
        <f>#REF!-GN69</f>
        <v>#REF!</v>
      </c>
      <c r="GP69" s="5">
        <f>SUM(BB69:BB69)</f>
        <v>3181307</v>
      </c>
      <c r="GQ69" s="26" t="e">
        <f>#REF!-GP69</f>
        <v>#REF!</v>
      </c>
      <c r="GR69" s="5" t="e">
        <f>SUM(#REF!)</f>
        <v>#REF!</v>
      </c>
      <c r="GS69" s="26" t="e">
        <f>#REF!-GR69</f>
        <v>#REF!</v>
      </c>
      <c r="GT69" s="5" t="e">
        <f>SUM(#REF!)</f>
        <v>#REF!</v>
      </c>
      <c r="GU69" s="26" t="e">
        <f>#REF!-GT69</f>
        <v>#REF!</v>
      </c>
      <c r="GV69" s="5" t="e">
        <f>SUM(#REF!)</f>
        <v>#REF!</v>
      </c>
      <c r="GW69" s="26" t="e">
        <f>#REF!-GV69</f>
        <v>#REF!</v>
      </c>
      <c r="GX69" s="5" t="e">
        <f>SUM(#REF!)</f>
        <v>#REF!</v>
      </c>
      <c r="GY69" s="26" t="e">
        <f>#REF!-GX69</f>
        <v>#REF!</v>
      </c>
      <c r="GZ69" s="5" t="e">
        <f>SUM(#REF!)</f>
        <v>#REF!</v>
      </c>
      <c r="HA69" s="26" t="e">
        <f>#REF!-GZ69</f>
        <v>#REF!</v>
      </c>
      <c r="HB69" s="5" t="e">
        <f>SUM(#REF!)</f>
        <v>#REF!</v>
      </c>
      <c r="HC69" s="26" t="e">
        <f>#REF!-HB69</f>
        <v>#REF!</v>
      </c>
      <c r="HD69" s="5">
        <f t="shared" si="100"/>
        <v>423378</v>
      </c>
      <c r="HE69" s="26" t="e">
        <f>#REF!-HD69</f>
        <v>#REF!</v>
      </c>
      <c r="HF69" s="5">
        <f t="shared" si="101"/>
        <v>0</v>
      </c>
      <c r="HG69" s="26" t="e">
        <f>#REF!-HF69</f>
        <v>#REF!</v>
      </c>
      <c r="HH69" s="5">
        <f t="shared" si="102"/>
        <v>0</v>
      </c>
      <c r="HI69" s="26" t="e">
        <f>#REF!-HH69</f>
        <v>#REF!</v>
      </c>
      <c r="HJ69" s="5" t="e">
        <f>SUM(#REF!)</f>
        <v>#REF!</v>
      </c>
      <c r="HK69" s="26" t="e">
        <f>#REF!-HJ69</f>
        <v>#REF!</v>
      </c>
      <c r="HL69" s="5" t="e">
        <f>SUM(#REF!)</f>
        <v>#REF!</v>
      </c>
      <c r="HM69" s="26" t="e">
        <f>#REF!-HL69</f>
        <v>#REF!</v>
      </c>
      <c r="HN69" s="5">
        <f t="shared" si="103"/>
        <v>18422067</v>
      </c>
      <c r="HO69" s="26" t="e">
        <f>#REF!-HN69</f>
        <v>#REF!</v>
      </c>
      <c r="HP69" s="5">
        <f t="shared" si="51"/>
        <v>9362665</v>
      </c>
      <c r="HQ69" s="26">
        <f t="shared" si="52"/>
        <v>0</v>
      </c>
      <c r="HR69" s="5">
        <f t="shared" si="53"/>
        <v>1657105</v>
      </c>
      <c r="HS69" s="26">
        <f t="shared" si="54"/>
        <v>0</v>
      </c>
      <c r="HT69" s="5">
        <f t="shared" si="55"/>
        <v>8937090</v>
      </c>
      <c r="HU69" s="26">
        <f t="shared" si="56"/>
        <v>0</v>
      </c>
      <c r="HV69" s="5">
        <f t="shared" si="57"/>
        <v>108807</v>
      </c>
      <c r="HW69" s="26">
        <f t="shared" si="58"/>
        <v>0</v>
      </c>
      <c r="HX69" s="5">
        <f t="shared" si="59"/>
        <v>12059007</v>
      </c>
      <c r="HY69" s="26">
        <f t="shared" si="60"/>
        <v>0</v>
      </c>
      <c r="HZ69" s="5">
        <f t="shared" si="61"/>
        <v>27383</v>
      </c>
      <c r="IA69" s="26">
        <f t="shared" si="62"/>
        <v>0</v>
      </c>
      <c r="IB69" s="5">
        <f t="shared" si="63"/>
        <v>3508</v>
      </c>
      <c r="IC69" s="26">
        <f t="shared" si="64"/>
        <v>0</v>
      </c>
      <c r="ID69" s="5">
        <f t="shared" si="65"/>
        <v>954543</v>
      </c>
      <c r="IE69" s="26">
        <f t="shared" si="66"/>
        <v>0</v>
      </c>
      <c r="IF69" s="5">
        <f t="shared" si="67"/>
        <v>4847921</v>
      </c>
      <c r="IG69" s="26">
        <f t="shared" si="68"/>
        <v>0</v>
      </c>
      <c r="IH69" s="5">
        <f t="shared" si="69"/>
        <v>1250571</v>
      </c>
      <c r="II69" s="26">
        <f t="shared" si="70"/>
        <v>0</v>
      </c>
      <c r="IJ69" s="5">
        <f t="shared" si="71"/>
        <v>2255143</v>
      </c>
      <c r="IK69" s="26">
        <f t="shared" si="72"/>
        <v>0</v>
      </c>
      <c r="IL69" s="5">
        <f t="shared" si="73"/>
        <v>3145113</v>
      </c>
      <c r="IM69" s="26">
        <f t="shared" si="74"/>
        <v>0</v>
      </c>
      <c r="IN69" s="5">
        <f t="shared" si="75"/>
        <v>9113</v>
      </c>
      <c r="IO69" s="26">
        <f t="shared" si="76"/>
        <v>0</v>
      </c>
      <c r="IP69" s="5">
        <f t="shared" si="77"/>
        <v>10850822</v>
      </c>
      <c r="IQ69" s="26">
        <f t="shared" si="78"/>
        <v>0</v>
      </c>
      <c r="IR69" s="5">
        <f t="shared" si="79"/>
        <v>70084</v>
      </c>
      <c r="IS69" s="26">
        <f t="shared" si="80"/>
        <v>0</v>
      </c>
      <c r="IT69" s="5">
        <f t="shared" si="81"/>
        <v>0</v>
      </c>
      <c r="IU69" s="26">
        <f t="shared" si="82"/>
        <v>0</v>
      </c>
      <c r="IV69" s="5">
        <f t="shared" si="83"/>
        <v>998680</v>
      </c>
      <c r="IW69" s="26">
        <f t="shared" si="84"/>
        <v>0</v>
      </c>
      <c r="IX69" s="5">
        <f t="shared" si="85"/>
        <v>106266</v>
      </c>
      <c r="IY69" s="26">
        <f t="shared" si="86"/>
        <v>0</v>
      </c>
      <c r="IZ69" s="5">
        <f t="shared" si="87"/>
        <v>2785562</v>
      </c>
      <c r="JA69" s="26">
        <f t="shared" si="88"/>
        <v>0</v>
      </c>
      <c r="JB69" s="5">
        <f t="shared" si="89"/>
        <v>59429383</v>
      </c>
      <c r="JC69" s="26">
        <f t="shared" si="90"/>
        <v>0</v>
      </c>
      <c r="JD69" s="5">
        <f t="shared" si="91"/>
        <v>222154</v>
      </c>
      <c r="JE69" s="26">
        <f t="shared" si="92"/>
        <v>0</v>
      </c>
      <c r="JF69" s="5">
        <f t="shared" si="93"/>
        <v>59651537</v>
      </c>
      <c r="JG69" s="26">
        <f t="shared" si="94"/>
        <v>0</v>
      </c>
      <c r="JI69" s="5" t="e">
        <f t="shared" si="104"/>
        <v>#REF!</v>
      </c>
      <c r="JK69" s="4" t="e">
        <f t="shared" si="105"/>
        <v>#REF!</v>
      </c>
      <c r="JV69" s="15"/>
    </row>
    <row r="70" spans="1:282">
      <c r="A70" s="149" t="s">
        <v>259</v>
      </c>
      <c r="B70" s="25" t="s">
        <v>369</v>
      </c>
      <c r="C70" s="101">
        <v>199193</v>
      </c>
      <c r="D70" s="97">
        <v>2011</v>
      </c>
      <c r="E70" s="98">
        <v>1</v>
      </c>
      <c r="F70" s="98">
        <v>3</v>
      </c>
      <c r="G70" s="99">
        <v>15129</v>
      </c>
      <c r="H70" s="99">
        <v>14258</v>
      </c>
      <c r="I70" s="100">
        <v>1766218000</v>
      </c>
      <c r="J70" s="100"/>
      <c r="K70" s="100">
        <v>6089000</v>
      </c>
      <c r="L70" s="100"/>
      <c r="M70" s="100">
        <v>83321000</v>
      </c>
      <c r="N70" s="100"/>
      <c r="O70" s="100">
        <v>97655000</v>
      </c>
      <c r="P70" s="100"/>
      <c r="Q70" s="100">
        <v>1125284000</v>
      </c>
      <c r="R70" s="100"/>
      <c r="S70" s="104">
        <v>548218000</v>
      </c>
      <c r="T70" s="104"/>
      <c r="U70" s="104">
        <v>24366</v>
      </c>
      <c r="V70" s="104"/>
      <c r="W70" s="104">
        <v>36122</v>
      </c>
      <c r="X70" s="104"/>
      <c r="Y70" s="104">
        <v>25250</v>
      </c>
      <c r="Z70" s="104"/>
      <c r="AA70" s="104">
        <v>37006</v>
      </c>
      <c r="AB70" s="100"/>
      <c r="AC70" s="121">
        <v>10</v>
      </c>
      <c r="AD70" s="121">
        <v>14</v>
      </c>
      <c r="AE70" s="121">
        <v>0</v>
      </c>
      <c r="AF70" s="26">
        <v>5101575</v>
      </c>
      <c r="AG70" s="26">
        <v>4456577</v>
      </c>
      <c r="AH70" s="26">
        <v>495170</v>
      </c>
      <c r="AI70" s="26">
        <v>223673</v>
      </c>
      <c r="AJ70" s="26">
        <v>502817.87</v>
      </c>
      <c r="AK70" s="36">
        <v>7.5</v>
      </c>
      <c r="AL70" s="26">
        <v>471391.75</v>
      </c>
      <c r="AM70" s="36">
        <v>8</v>
      </c>
      <c r="AN70" s="26">
        <v>170176</v>
      </c>
      <c r="AO70" s="36">
        <v>11</v>
      </c>
      <c r="AP70" s="26">
        <v>155994.67000000001</v>
      </c>
      <c r="AQ70" s="36">
        <v>12</v>
      </c>
      <c r="AR70" s="26">
        <v>165503.20000000001</v>
      </c>
      <c r="AS70" s="36">
        <v>23.75</v>
      </c>
      <c r="AT70" s="26">
        <v>151180.81</v>
      </c>
      <c r="AU70" s="36">
        <v>26</v>
      </c>
      <c r="AV70" s="26">
        <v>165503.20000000001</v>
      </c>
      <c r="AW70" s="36">
        <v>23.75</v>
      </c>
      <c r="AX70" s="26">
        <v>151180.81</v>
      </c>
      <c r="AY70" s="36">
        <v>26</v>
      </c>
      <c r="AZ70" s="54">
        <v>7695176</v>
      </c>
      <c r="BA70" s="54">
        <v>3310659</v>
      </c>
      <c r="BB70" s="54">
        <v>3310659</v>
      </c>
      <c r="BC70" s="54">
        <v>991510</v>
      </c>
      <c r="BD70" s="54">
        <v>747578</v>
      </c>
      <c r="BE70" s="54">
        <v>0</v>
      </c>
      <c r="BF70" s="54">
        <v>19510550</v>
      </c>
      <c r="BG70" s="54">
        <v>3168045</v>
      </c>
      <c r="BH70" s="54">
        <v>455709</v>
      </c>
      <c r="BI70" s="54">
        <v>389761</v>
      </c>
      <c r="BJ70" s="54">
        <v>5544637</v>
      </c>
      <c r="BK70" s="54">
        <v>0</v>
      </c>
      <c r="BL70" s="54">
        <v>9558152</v>
      </c>
      <c r="BM70" s="54">
        <v>1975000</v>
      </c>
      <c r="BN70" s="54">
        <v>564000</v>
      </c>
      <c r="BO70" s="54">
        <v>34000</v>
      </c>
      <c r="BP70" s="54">
        <v>5000</v>
      </c>
      <c r="BQ70" s="54">
        <v>0</v>
      </c>
      <c r="BR70" s="54">
        <v>2578000</v>
      </c>
      <c r="BS70" s="54">
        <v>5451822</v>
      </c>
      <c r="BT70" s="54">
        <v>1273927</v>
      </c>
      <c r="BU70" s="54">
        <v>1662832</v>
      </c>
      <c r="BV70" s="54">
        <v>2554251</v>
      </c>
      <c r="BW70" s="54">
        <v>0</v>
      </c>
      <c r="BX70" s="54">
        <v>10942832</v>
      </c>
      <c r="BY70" s="54">
        <v>5451822</v>
      </c>
      <c r="BZ70" s="54">
        <v>1273927</v>
      </c>
      <c r="CA70" s="54">
        <v>1662832</v>
      </c>
      <c r="CB70" s="54">
        <v>2554251</v>
      </c>
      <c r="CC70" s="54">
        <v>0</v>
      </c>
      <c r="CD70" s="54">
        <v>10942832</v>
      </c>
      <c r="CE70" s="54">
        <v>1252477</v>
      </c>
      <c r="CF70" s="54">
        <v>379947</v>
      </c>
      <c r="CG70" s="54">
        <v>490580</v>
      </c>
      <c r="CH70" s="54">
        <v>462388</v>
      </c>
      <c r="CI70" s="54">
        <v>5467140</v>
      </c>
      <c r="CJ70" s="54">
        <v>8052532</v>
      </c>
      <c r="CK70" s="54">
        <v>0</v>
      </c>
      <c r="CL70" s="54">
        <v>0</v>
      </c>
      <c r="CM70" s="54">
        <v>0</v>
      </c>
      <c r="CN70" s="54">
        <v>0</v>
      </c>
      <c r="CO70" s="54">
        <v>47170</v>
      </c>
      <c r="CP70" s="54">
        <v>47170</v>
      </c>
      <c r="CQ70" s="54">
        <v>0</v>
      </c>
      <c r="CR70" s="54">
        <v>0</v>
      </c>
      <c r="CS70" s="54">
        <v>0</v>
      </c>
      <c r="CT70" s="54">
        <v>0</v>
      </c>
      <c r="CU70" s="54">
        <v>0</v>
      </c>
      <c r="CV70" s="54">
        <v>0</v>
      </c>
      <c r="CW70" s="54">
        <v>350261</v>
      </c>
      <c r="CX70" s="54">
        <v>97811</v>
      </c>
      <c r="CY70" s="54">
        <v>98516</v>
      </c>
      <c r="CZ70" s="54">
        <v>172255</v>
      </c>
      <c r="DA70" s="54">
        <v>0</v>
      </c>
      <c r="DB70" s="54">
        <v>718843</v>
      </c>
      <c r="DC70" s="54">
        <v>1427605</v>
      </c>
      <c r="DD70" s="54">
        <v>301014</v>
      </c>
      <c r="DE70" s="54">
        <v>334881</v>
      </c>
      <c r="DF70" s="54">
        <v>1318565</v>
      </c>
      <c r="DG70" s="54">
        <v>0</v>
      </c>
      <c r="DH70" s="54">
        <v>3382065</v>
      </c>
      <c r="DI70" s="54">
        <v>801660</v>
      </c>
      <c r="DJ70" s="54">
        <v>92352</v>
      </c>
      <c r="DK70" s="54">
        <v>31033</v>
      </c>
      <c r="DL70" s="54">
        <v>412264</v>
      </c>
      <c r="DM70" s="54">
        <v>41984</v>
      </c>
      <c r="DN70" s="54">
        <v>1379293</v>
      </c>
      <c r="DO70" s="54">
        <v>2687522</v>
      </c>
      <c r="DP70" s="54">
        <v>330909</v>
      </c>
      <c r="DQ70" s="54">
        <v>216881</v>
      </c>
      <c r="DR70" s="54">
        <v>114813</v>
      </c>
      <c r="DS70" s="54">
        <v>0</v>
      </c>
      <c r="DT70" s="54">
        <v>3350125</v>
      </c>
      <c r="DU70" s="54">
        <v>2687522</v>
      </c>
      <c r="DV70" s="54">
        <v>330909</v>
      </c>
      <c r="DW70" s="54">
        <v>216881</v>
      </c>
      <c r="DX70" s="54">
        <v>114813</v>
      </c>
      <c r="DY70" s="54">
        <v>0</v>
      </c>
      <c r="DZ70" s="54">
        <v>3350125</v>
      </c>
      <c r="EA70" s="54">
        <v>0</v>
      </c>
      <c r="EB70" s="54">
        <v>0</v>
      </c>
      <c r="EC70" s="54">
        <v>0</v>
      </c>
      <c r="ED70" s="54">
        <v>0</v>
      </c>
      <c r="EE70" s="54">
        <v>30204</v>
      </c>
      <c r="EF70" s="54">
        <v>30204</v>
      </c>
      <c r="EG70" s="54">
        <v>160595</v>
      </c>
      <c r="EH70" s="54">
        <v>120000</v>
      </c>
      <c r="EI70" s="54">
        <v>163771</v>
      </c>
      <c r="EJ70" s="54">
        <v>62709</v>
      </c>
      <c r="EK70" s="54">
        <v>10522810</v>
      </c>
      <c r="EL70" s="54">
        <v>11029885</v>
      </c>
      <c r="EM70" s="54">
        <v>0</v>
      </c>
      <c r="EN70" s="54">
        <v>0</v>
      </c>
      <c r="EO70" s="54">
        <v>0</v>
      </c>
      <c r="EP70" s="54">
        <v>0</v>
      </c>
      <c r="EQ70" s="54">
        <v>554674</v>
      </c>
      <c r="ER70" s="54">
        <v>554674</v>
      </c>
      <c r="ES70" s="54">
        <v>0</v>
      </c>
      <c r="ET70" s="54">
        <v>0</v>
      </c>
      <c r="EU70" s="54">
        <v>0</v>
      </c>
      <c r="EV70" s="54">
        <v>0</v>
      </c>
      <c r="EW70" s="54">
        <v>0</v>
      </c>
      <c r="EX70" s="54">
        <v>0</v>
      </c>
      <c r="EY70" s="54">
        <v>0</v>
      </c>
      <c r="EZ70" s="54">
        <v>0</v>
      </c>
      <c r="FA70" s="54">
        <v>0</v>
      </c>
      <c r="FB70" s="54">
        <v>0</v>
      </c>
      <c r="FC70" s="54">
        <v>1906788</v>
      </c>
      <c r="FD70" s="54">
        <v>1906788</v>
      </c>
      <c r="FE70" s="54">
        <v>1675</v>
      </c>
      <c r="FF70" s="54">
        <v>1590</v>
      </c>
      <c r="FG70" s="54">
        <v>800</v>
      </c>
      <c r="FH70" s="54">
        <v>10516</v>
      </c>
      <c r="FI70" s="54">
        <v>14297</v>
      </c>
      <c r="FJ70" s="54">
        <v>28878</v>
      </c>
      <c r="FK70" s="54">
        <v>1911766</v>
      </c>
      <c r="FL70" s="54">
        <v>157076</v>
      </c>
      <c r="FM70" s="54">
        <v>126887</v>
      </c>
      <c r="FN70" s="54">
        <v>262351</v>
      </c>
      <c r="FO70" s="54">
        <v>1280811</v>
      </c>
      <c r="FP70" s="54">
        <v>3738891</v>
      </c>
      <c r="FQ70" s="54">
        <v>19510550</v>
      </c>
      <c r="FR70" s="54">
        <v>3828994</v>
      </c>
      <c r="FS70" s="54">
        <v>3720644</v>
      </c>
      <c r="FT70" s="54">
        <v>11728146</v>
      </c>
      <c r="FU70" s="54">
        <v>21401766</v>
      </c>
      <c r="FV70" s="54">
        <v>60190100</v>
      </c>
      <c r="FW70" s="54">
        <v>0</v>
      </c>
      <c r="FX70" s="54">
        <v>0</v>
      </c>
      <c r="FY70" s="54">
        <v>0</v>
      </c>
      <c r="FZ70" s="54">
        <v>0</v>
      </c>
      <c r="GA70" s="54">
        <v>0</v>
      </c>
      <c r="GB70" s="54">
        <v>0</v>
      </c>
      <c r="GC70" s="54">
        <v>19510550</v>
      </c>
      <c r="GD70" s="54">
        <v>3828994</v>
      </c>
      <c r="GE70" s="54">
        <v>3720644</v>
      </c>
      <c r="GF70" s="54">
        <v>11728146</v>
      </c>
      <c r="GG70" s="54">
        <v>21401766</v>
      </c>
      <c r="GH70" s="54">
        <v>60190100</v>
      </c>
      <c r="GJ70" s="5">
        <f>SUM(AZ70:AZ70)</f>
        <v>7695176</v>
      </c>
      <c r="GK70" s="26" t="e">
        <f>#REF!-GJ70</f>
        <v>#REF!</v>
      </c>
      <c r="GL70" s="5" t="e">
        <f>SUM(#REF!)</f>
        <v>#REF!</v>
      </c>
      <c r="GM70" s="26" t="e">
        <f>#REF!-GL70</f>
        <v>#REF!</v>
      </c>
      <c r="GN70" s="5">
        <f>SUM(BA70:BA70)</f>
        <v>3310659</v>
      </c>
      <c r="GO70" s="26" t="e">
        <f>#REF!-GN70</f>
        <v>#REF!</v>
      </c>
      <c r="GP70" s="5">
        <f>SUM(BB70:BB70)</f>
        <v>3310659</v>
      </c>
      <c r="GQ70" s="26" t="e">
        <f>#REF!-GP70</f>
        <v>#REF!</v>
      </c>
      <c r="GR70" s="5" t="e">
        <f>SUM(#REF!)</f>
        <v>#REF!</v>
      </c>
      <c r="GS70" s="26" t="e">
        <f>#REF!-GR70</f>
        <v>#REF!</v>
      </c>
      <c r="GT70" s="5" t="e">
        <f>SUM(#REF!)</f>
        <v>#REF!</v>
      </c>
      <c r="GU70" s="26" t="e">
        <f>#REF!-GT70</f>
        <v>#REF!</v>
      </c>
      <c r="GV70" s="5" t="e">
        <f>SUM(#REF!)</f>
        <v>#REF!</v>
      </c>
      <c r="GW70" s="26" t="e">
        <f>#REF!-GV70</f>
        <v>#REF!</v>
      </c>
      <c r="GX70" s="5" t="e">
        <f>SUM(#REF!)</f>
        <v>#REF!</v>
      </c>
      <c r="GY70" s="26" t="e">
        <f>#REF!-GX70</f>
        <v>#REF!</v>
      </c>
      <c r="GZ70" s="5" t="e">
        <f>SUM(#REF!)</f>
        <v>#REF!</v>
      </c>
      <c r="HA70" s="26" t="e">
        <f>#REF!-GZ70</f>
        <v>#REF!</v>
      </c>
      <c r="HB70" s="5" t="e">
        <f>SUM(#REF!)</f>
        <v>#REF!</v>
      </c>
      <c r="HC70" s="26" t="e">
        <f>#REF!-HB70</f>
        <v>#REF!</v>
      </c>
      <c r="HD70" s="5">
        <f t="shared" si="100"/>
        <v>991510</v>
      </c>
      <c r="HE70" s="26" t="e">
        <f>#REF!-HD70</f>
        <v>#REF!</v>
      </c>
      <c r="HF70" s="5">
        <f t="shared" si="101"/>
        <v>747578</v>
      </c>
      <c r="HG70" s="26" t="e">
        <f>#REF!-HF70</f>
        <v>#REF!</v>
      </c>
      <c r="HH70" s="5">
        <f t="shared" si="102"/>
        <v>0</v>
      </c>
      <c r="HI70" s="26" t="e">
        <f>#REF!-HH70</f>
        <v>#REF!</v>
      </c>
      <c r="HJ70" s="5" t="e">
        <f>SUM(#REF!)</f>
        <v>#REF!</v>
      </c>
      <c r="HK70" s="26" t="e">
        <f>#REF!-HJ70</f>
        <v>#REF!</v>
      </c>
      <c r="HL70" s="5" t="e">
        <f>SUM(#REF!)</f>
        <v>#REF!</v>
      </c>
      <c r="HM70" s="26" t="e">
        <f>#REF!-HL70</f>
        <v>#REF!</v>
      </c>
      <c r="HN70" s="5">
        <f t="shared" si="103"/>
        <v>19510550</v>
      </c>
      <c r="HO70" s="26" t="e">
        <f>#REF!-HN70</f>
        <v>#REF!</v>
      </c>
      <c r="HP70" s="5">
        <f t="shared" si="51"/>
        <v>9558152</v>
      </c>
      <c r="HQ70" s="26">
        <f t="shared" si="52"/>
        <v>0</v>
      </c>
      <c r="HR70" s="5">
        <f t="shared" si="53"/>
        <v>2578000</v>
      </c>
      <c r="HS70" s="26">
        <f t="shared" si="54"/>
        <v>0</v>
      </c>
      <c r="HT70" s="5">
        <f t="shared" si="55"/>
        <v>10942832</v>
      </c>
      <c r="HU70" s="26">
        <f t="shared" si="56"/>
        <v>0</v>
      </c>
      <c r="HV70" s="5">
        <f t="shared" si="57"/>
        <v>10942832</v>
      </c>
      <c r="HW70" s="26">
        <f t="shared" si="58"/>
        <v>0</v>
      </c>
      <c r="HX70" s="5">
        <f t="shared" si="59"/>
        <v>8052532</v>
      </c>
      <c r="HY70" s="26">
        <f t="shared" si="60"/>
        <v>0</v>
      </c>
      <c r="HZ70" s="5">
        <f t="shared" si="61"/>
        <v>47170</v>
      </c>
      <c r="IA70" s="26">
        <f t="shared" si="62"/>
        <v>0</v>
      </c>
      <c r="IB70" s="5">
        <f t="shared" si="63"/>
        <v>0</v>
      </c>
      <c r="IC70" s="26">
        <f t="shared" si="64"/>
        <v>0</v>
      </c>
      <c r="ID70" s="5">
        <f t="shared" si="65"/>
        <v>718843</v>
      </c>
      <c r="IE70" s="26">
        <f t="shared" si="66"/>
        <v>0</v>
      </c>
      <c r="IF70" s="5">
        <f t="shared" si="67"/>
        <v>3382065</v>
      </c>
      <c r="IG70" s="26">
        <f t="shared" si="68"/>
        <v>0</v>
      </c>
      <c r="IH70" s="5">
        <f t="shared" si="69"/>
        <v>1379293</v>
      </c>
      <c r="II70" s="26">
        <f t="shared" si="70"/>
        <v>0</v>
      </c>
      <c r="IJ70" s="5">
        <f t="shared" si="71"/>
        <v>3350125</v>
      </c>
      <c r="IK70" s="26">
        <f t="shared" si="72"/>
        <v>0</v>
      </c>
      <c r="IL70" s="5">
        <f t="shared" si="73"/>
        <v>3350125</v>
      </c>
      <c r="IM70" s="26">
        <f t="shared" si="74"/>
        <v>0</v>
      </c>
      <c r="IN70" s="5">
        <f t="shared" si="75"/>
        <v>30204</v>
      </c>
      <c r="IO70" s="26">
        <f t="shared" si="76"/>
        <v>0</v>
      </c>
      <c r="IP70" s="5">
        <f t="shared" si="77"/>
        <v>11029885</v>
      </c>
      <c r="IQ70" s="26">
        <f t="shared" si="78"/>
        <v>0</v>
      </c>
      <c r="IR70" s="5">
        <f t="shared" si="79"/>
        <v>554674</v>
      </c>
      <c r="IS70" s="26">
        <f t="shared" si="80"/>
        <v>0</v>
      </c>
      <c r="IT70" s="5">
        <f t="shared" si="81"/>
        <v>0</v>
      </c>
      <c r="IU70" s="26">
        <f t="shared" si="82"/>
        <v>0</v>
      </c>
      <c r="IV70" s="5">
        <f t="shared" si="83"/>
        <v>1906788</v>
      </c>
      <c r="IW70" s="26">
        <f t="shared" si="84"/>
        <v>0</v>
      </c>
      <c r="IX70" s="5">
        <f t="shared" si="85"/>
        <v>28878</v>
      </c>
      <c r="IY70" s="26">
        <f t="shared" si="86"/>
        <v>0</v>
      </c>
      <c r="IZ70" s="5">
        <f t="shared" si="87"/>
        <v>3738891</v>
      </c>
      <c r="JA70" s="26">
        <f t="shared" si="88"/>
        <v>0</v>
      </c>
      <c r="JB70" s="5">
        <f t="shared" si="89"/>
        <v>60190100</v>
      </c>
      <c r="JC70" s="26">
        <f t="shared" si="90"/>
        <v>0</v>
      </c>
      <c r="JD70" s="5">
        <f t="shared" si="91"/>
        <v>0</v>
      </c>
      <c r="JE70" s="26">
        <f t="shared" si="92"/>
        <v>0</v>
      </c>
      <c r="JF70" s="5">
        <f t="shared" si="93"/>
        <v>60190100</v>
      </c>
      <c r="JG70" s="26">
        <f t="shared" si="94"/>
        <v>0</v>
      </c>
      <c r="JI70" s="5" t="e">
        <f t="shared" si="104"/>
        <v>#REF!</v>
      </c>
      <c r="JK70" s="4" t="e">
        <f t="shared" si="105"/>
        <v>#REF!</v>
      </c>
    </row>
    <row r="71" spans="1:282">
      <c r="A71" s="147" t="s">
        <v>370</v>
      </c>
      <c r="B71" s="25" t="s">
        <v>317</v>
      </c>
      <c r="C71" s="97">
        <v>199193</v>
      </c>
      <c r="D71" s="97">
        <v>2011</v>
      </c>
      <c r="E71" s="98">
        <v>1</v>
      </c>
      <c r="F71" s="98">
        <v>10</v>
      </c>
      <c r="G71" s="99">
        <v>11121</v>
      </c>
      <c r="H71" s="99">
        <v>11717</v>
      </c>
      <c r="I71" s="100">
        <v>378145287</v>
      </c>
      <c r="J71" s="100"/>
      <c r="K71" s="100">
        <v>0</v>
      </c>
      <c r="L71" s="100"/>
      <c r="M71" s="100">
        <v>15772178</v>
      </c>
      <c r="N71" s="100"/>
      <c r="O71" s="100">
        <v>0</v>
      </c>
      <c r="P71" s="100"/>
      <c r="Q71" s="100">
        <v>248589689</v>
      </c>
      <c r="R71" s="100"/>
      <c r="S71" s="100">
        <v>294727312</v>
      </c>
      <c r="T71" s="100"/>
      <c r="U71" s="100">
        <v>15619</v>
      </c>
      <c r="V71" s="100"/>
      <c r="W71" s="100">
        <v>26779</v>
      </c>
      <c r="X71" s="100"/>
      <c r="Y71" s="100">
        <v>21986</v>
      </c>
      <c r="Z71" s="100"/>
      <c r="AA71" s="100">
        <v>33146</v>
      </c>
      <c r="AB71" s="100"/>
      <c r="AC71" s="122">
        <v>6</v>
      </c>
      <c r="AD71" s="122">
        <v>10</v>
      </c>
      <c r="AE71" s="122">
        <v>0</v>
      </c>
      <c r="AF71" s="26">
        <v>2107143</v>
      </c>
      <c r="AG71" s="26">
        <v>1717568</v>
      </c>
      <c r="AH71" s="26">
        <v>219656</v>
      </c>
      <c r="AI71" s="26">
        <v>78732</v>
      </c>
      <c r="AJ71" s="26">
        <v>236465.8</v>
      </c>
      <c r="AK71" s="36">
        <v>5</v>
      </c>
      <c r="AL71" s="26">
        <v>236465.8</v>
      </c>
      <c r="AM71" s="36">
        <v>5</v>
      </c>
      <c r="AN71" s="26">
        <v>131778.25</v>
      </c>
      <c r="AO71" s="36">
        <v>8</v>
      </c>
      <c r="AP71" s="26">
        <v>131778.25</v>
      </c>
      <c r="AQ71" s="36">
        <v>8</v>
      </c>
      <c r="AR71" s="26">
        <v>126461.57</v>
      </c>
      <c r="AS71" s="36">
        <v>14</v>
      </c>
      <c r="AT71" s="26">
        <v>110653.88</v>
      </c>
      <c r="AU71" s="36">
        <v>16</v>
      </c>
      <c r="AV71" s="26">
        <v>223733.33</v>
      </c>
      <c r="AW71" s="36">
        <v>3</v>
      </c>
      <c r="AX71" s="26">
        <v>223733.33</v>
      </c>
      <c r="AY71" s="36">
        <v>3</v>
      </c>
      <c r="AZ71" s="54">
        <v>674238</v>
      </c>
      <c r="BA71" s="54">
        <v>1950000</v>
      </c>
      <c r="BB71" s="54">
        <v>159387</v>
      </c>
      <c r="BC71" s="54">
        <v>159571</v>
      </c>
      <c r="BD71" s="54">
        <v>131250</v>
      </c>
      <c r="BE71" s="54">
        <v>0</v>
      </c>
      <c r="BF71" s="54">
        <v>3088764</v>
      </c>
      <c r="BG71" s="54">
        <v>1516805</v>
      </c>
      <c r="BH71" s="54">
        <v>169828</v>
      </c>
      <c r="BI71" s="54">
        <v>200490</v>
      </c>
      <c r="BJ71" s="54">
        <v>1937588</v>
      </c>
      <c r="BK71" s="54">
        <v>97241</v>
      </c>
      <c r="BL71" s="54">
        <v>3921952</v>
      </c>
      <c r="BM71" s="54">
        <v>725000</v>
      </c>
      <c r="BN71" s="54">
        <v>6500</v>
      </c>
      <c r="BO71" s="54">
        <v>0</v>
      </c>
      <c r="BP71" s="54">
        <v>1500</v>
      </c>
      <c r="BQ71" s="54">
        <v>0</v>
      </c>
      <c r="BR71" s="54">
        <v>733000</v>
      </c>
      <c r="BS71" s="54">
        <v>1785882</v>
      </c>
      <c r="BT71" s="54">
        <v>484643</v>
      </c>
      <c r="BU71" s="54">
        <v>455262</v>
      </c>
      <c r="BV71" s="54">
        <v>1952430</v>
      </c>
      <c r="BW71" s="54">
        <v>0</v>
      </c>
      <c r="BX71" s="54">
        <v>4678217</v>
      </c>
      <c r="BY71" s="54">
        <v>0</v>
      </c>
      <c r="BZ71" s="54">
        <v>0</v>
      </c>
      <c r="CA71" s="54">
        <v>0</v>
      </c>
      <c r="CB71" s="54">
        <v>0</v>
      </c>
      <c r="CC71" s="54">
        <v>0</v>
      </c>
      <c r="CD71" s="54">
        <v>0</v>
      </c>
      <c r="CE71" s="54">
        <v>140012</v>
      </c>
      <c r="CF71" s="54">
        <v>38125</v>
      </c>
      <c r="CG71" s="54">
        <v>6241</v>
      </c>
      <c r="CH71" s="54">
        <v>4500</v>
      </c>
      <c r="CI71" s="54">
        <v>3598385</v>
      </c>
      <c r="CJ71" s="54">
        <v>3787263</v>
      </c>
      <c r="CK71" s="54">
        <v>0</v>
      </c>
      <c r="CL71" s="54">
        <v>0</v>
      </c>
      <c r="CM71" s="54">
        <v>0</v>
      </c>
      <c r="CN71" s="54">
        <v>0</v>
      </c>
      <c r="CO71" s="54">
        <v>0</v>
      </c>
      <c r="CP71" s="54">
        <v>0</v>
      </c>
      <c r="CQ71" s="54">
        <v>0</v>
      </c>
      <c r="CR71" s="54">
        <v>0</v>
      </c>
      <c r="CS71" s="54">
        <v>0</v>
      </c>
      <c r="CT71" s="54">
        <v>0</v>
      </c>
      <c r="CU71" s="54">
        <v>0</v>
      </c>
      <c r="CV71" s="54">
        <v>0</v>
      </c>
      <c r="CW71" s="54">
        <v>169644</v>
      </c>
      <c r="CX71" s="54">
        <v>32137</v>
      </c>
      <c r="CY71" s="54">
        <v>32726</v>
      </c>
      <c r="CZ71" s="54">
        <v>63881</v>
      </c>
      <c r="DA71" s="54">
        <v>18895</v>
      </c>
      <c r="DB71" s="54">
        <v>317283</v>
      </c>
      <c r="DC71" s="54">
        <v>833097</v>
      </c>
      <c r="DD71" s="54">
        <v>164570</v>
      </c>
      <c r="DE71" s="54">
        <v>149353</v>
      </c>
      <c r="DF71" s="54">
        <v>778116</v>
      </c>
      <c r="DG71" s="54">
        <v>27742</v>
      </c>
      <c r="DH71" s="54">
        <v>1952878</v>
      </c>
      <c r="DI71" s="54">
        <v>184734</v>
      </c>
      <c r="DJ71" s="54">
        <v>11783</v>
      </c>
      <c r="DK71" s="54">
        <v>22550</v>
      </c>
      <c r="DL71" s="54">
        <v>134480</v>
      </c>
      <c r="DM71" s="54">
        <v>172164</v>
      </c>
      <c r="DN71" s="54">
        <v>525711</v>
      </c>
      <c r="DO71" s="54">
        <v>426310</v>
      </c>
      <c r="DP71" s="54">
        <v>85110</v>
      </c>
      <c r="DQ71" s="54">
        <v>61148</v>
      </c>
      <c r="DR71" s="54">
        <v>121128</v>
      </c>
      <c r="DS71" s="54">
        <v>26220</v>
      </c>
      <c r="DT71" s="54">
        <v>719916</v>
      </c>
      <c r="DU71" s="54">
        <v>0</v>
      </c>
      <c r="DV71" s="54">
        <v>0</v>
      </c>
      <c r="DW71" s="54">
        <v>29286</v>
      </c>
      <c r="DX71" s="54">
        <v>5685</v>
      </c>
      <c r="DY71" s="54">
        <v>497691</v>
      </c>
      <c r="DZ71" s="54">
        <v>532662</v>
      </c>
      <c r="EA71" s="54">
        <v>0</v>
      </c>
      <c r="EB71" s="54">
        <v>0</v>
      </c>
      <c r="EC71" s="54">
        <v>0</v>
      </c>
      <c r="ED71" s="54">
        <v>0</v>
      </c>
      <c r="EE71" s="54">
        <v>0</v>
      </c>
      <c r="EF71" s="54">
        <v>0</v>
      </c>
      <c r="EG71" s="54">
        <v>41282</v>
      </c>
      <c r="EH71" s="54">
        <v>117334</v>
      </c>
      <c r="EI71" s="54">
        <v>91004</v>
      </c>
      <c r="EJ71" s="54">
        <v>103685</v>
      </c>
      <c r="EK71" s="54">
        <v>156323</v>
      </c>
      <c r="EL71" s="54">
        <v>509628</v>
      </c>
      <c r="EM71" s="54">
        <v>0</v>
      </c>
      <c r="EN71" s="54">
        <v>0</v>
      </c>
      <c r="EO71" s="54">
        <v>0</v>
      </c>
      <c r="EP71" s="54">
        <v>0</v>
      </c>
      <c r="EQ71" s="54">
        <v>125000</v>
      </c>
      <c r="ER71" s="54">
        <v>125000</v>
      </c>
      <c r="ES71" s="54">
        <v>0</v>
      </c>
      <c r="ET71" s="54">
        <v>0</v>
      </c>
      <c r="EU71" s="54">
        <v>0</v>
      </c>
      <c r="EV71" s="54">
        <v>0</v>
      </c>
      <c r="EW71" s="54">
        <v>608578</v>
      </c>
      <c r="EX71" s="54">
        <v>608578</v>
      </c>
      <c r="EY71" s="54">
        <v>7657</v>
      </c>
      <c r="EZ71" s="54">
        <v>0</v>
      </c>
      <c r="FA71" s="54">
        <v>0</v>
      </c>
      <c r="FB71" s="54">
        <v>0</v>
      </c>
      <c r="FC71" s="54">
        <v>316849</v>
      </c>
      <c r="FD71" s="54">
        <v>324506</v>
      </c>
      <c r="FE71" s="54">
        <v>0</v>
      </c>
      <c r="FF71" s="54">
        <v>0</v>
      </c>
      <c r="FG71" s="54">
        <v>290</v>
      </c>
      <c r="FH71" s="54">
        <v>3221</v>
      </c>
      <c r="FI71" s="54">
        <v>421844</v>
      </c>
      <c r="FJ71" s="54">
        <v>425355</v>
      </c>
      <c r="FK71" s="54">
        <v>150152</v>
      </c>
      <c r="FL71" s="54">
        <v>13441</v>
      </c>
      <c r="FM71" s="54">
        <v>8847</v>
      </c>
      <c r="FN71" s="54">
        <v>42995</v>
      </c>
      <c r="FO71" s="54">
        <v>273058</v>
      </c>
      <c r="FP71" s="54">
        <v>488493</v>
      </c>
      <c r="FQ71" s="54">
        <v>5980575</v>
      </c>
      <c r="FR71" s="54">
        <v>1123471</v>
      </c>
      <c r="FS71" s="54">
        <v>1057197</v>
      </c>
      <c r="FT71" s="54">
        <v>5149209</v>
      </c>
      <c r="FU71" s="54">
        <v>6339990</v>
      </c>
      <c r="FV71" s="54">
        <v>19650442</v>
      </c>
      <c r="FW71" s="54">
        <v>0</v>
      </c>
      <c r="FX71" s="54">
        <v>0</v>
      </c>
      <c r="FY71" s="54">
        <v>0</v>
      </c>
      <c r="FZ71" s="54">
        <v>0</v>
      </c>
      <c r="GA71" s="54">
        <v>0</v>
      </c>
      <c r="GB71" s="54">
        <v>0</v>
      </c>
      <c r="GC71" s="54">
        <v>5980575</v>
      </c>
      <c r="GD71" s="54">
        <v>1123471</v>
      </c>
      <c r="GE71" s="54">
        <v>1057197</v>
      </c>
      <c r="GF71" s="54">
        <v>5149209</v>
      </c>
      <c r="GG71" s="54">
        <v>6339990</v>
      </c>
      <c r="GH71" s="54">
        <v>19650442</v>
      </c>
      <c r="GJ71" s="5">
        <f>SUM(AZ71:AZ71)</f>
        <v>674238</v>
      </c>
      <c r="GK71" s="26" t="e">
        <f>#REF!-GJ71</f>
        <v>#REF!</v>
      </c>
      <c r="GL71" s="5" t="e">
        <f>SUM(#REF!)</f>
        <v>#REF!</v>
      </c>
      <c r="GM71" s="26" t="e">
        <f>#REF!-GL71</f>
        <v>#REF!</v>
      </c>
      <c r="GN71" s="5">
        <f>SUM(BA71:BA71)</f>
        <v>1950000</v>
      </c>
      <c r="GO71" s="26" t="e">
        <f>#REF!-GN71</f>
        <v>#REF!</v>
      </c>
      <c r="GP71" s="5">
        <f>SUM(BB71:BB71)</f>
        <v>159387</v>
      </c>
      <c r="GQ71" s="26" t="e">
        <f>#REF!-GP71</f>
        <v>#REF!</v>
      </c>
      <c r="GR71" s="5" t="e">
        <f>SUM(#REF!)</f>
        <v>#REF!</v>
      </c>
      <c r="GS71" s="26" t="e">
        <f>#REF!-GR71</f>
        <v>#REF!</v>
      </c>
      <c r="GT71" s="5" t="e">
        <f>SUM(#REF!)</f>
        <v>#REF!</v>
      </c>
      <c r="GU71" s="26" t="e">
        <f>#REF!-GT71</f>
        <v>#REF!</v>
      </c>
      <c r="GV71" s="5" t="e">
        <f>SUM(#REF!)</f>
        <v>#REF!</v>
      </c>
      <c r="GW71" s="26" t="e">
        <f>#REF!-GV71</f>
        <v>#REF!</v>
      </c>
      <c r="GX71" s="5" t="e">
        <f>SUM(#REF!)</f>
        <v>#REF!</v>
      </c>
      <c r="GY71" s="26" t="e">
        <f>#REF!-GX71</f>
        <v>#REF!</v>
      </c>
      <c r="GZ71" s="5" t="e">
        <f>SUM(#REF!)</f>
        <v>#REF!</v>
      </c>
      <c r="HA71" s="26" t="e">
        <f>#REF!-GZ71</f>
        <v>#REF!</v>
      </c>
      <c r="HB71" s="5" t="e">
        <f>SUM(#REF!)</f>
        <v>#REF!</v>
      </c>
      <c r="HC71" s="26" t="e">
        <f>#REF!-HB71</f>
        <v>#REF!</v>
      </c>
      <c r="HD71" s="5">
        <f t="shared" si="100"/>
        <v>159571</v>
      </c>
      <c r="HE71" s="26" t="e">
        <f>#REF!-HD71</f>
        <v>#REF!</v>
      </c>
      <c r="HF71" s="5">
        <f t="shared" si="101"/>
        <v>131250</v>
      </c>
      <c r="HG71" s="26" t="e">
        <f>#REF!-HF71</f>
        <v>#REF!</v>
      </c>
      <c r="HH71" s="5">
        <f t="shared" si="102"/>
        <v>0</v>
      </c>
      <c r="HI71" s="26" t="e">
        <f>#REF!-HH71</f>
        <v>#REF!</v>
      </c>
      <c r="HJ71" s="5" t="e">
        <f>SUM(#REF!)</f>
        <v>#REF!</v>
      </c>
      <c r="HK71" s="26" t="e">
        <f>#REF!-HJ71</f>
        <v>#REF!</v>
      </c>
      <c r="HL71" s="5" t="e">
        <f>SUM(#REF!)</f>
        <v>#REF!</v>
      </c>
      <c r="HM71" s="26" t="e">
        <f>#REF!-HL71</f>
        <v>#REF!</v>
      </c>
      <c r="HN71" s="5">
        <f t="shared" si="103"/>
        <v>3088764</v>
      </c>
      <c r="HO71" s="26" t="e">
        <f>#REF!-HN71</f>
        <v>#REF!</v>
      </c>
      <c r="HP71" s="5">
        <f t="shared" si="51"/>
        <v>3921952</v>
      </c>
      <c r="HQ71" s="26">
        <f t="shared" si="52"/>
        <v>0</v>
      </c>
      <c r="HR71" s="5">
        <f t="shared" si="53"/>
        <v>733000</v>
      </c>
      <c r="HS71" s="26">
        <f t="shared" si="54"/>
        <v>0</v>
      </c>
      <c r="HT71" s="5">
        <f t="shared" si="55"/>
        <v>4678217</v>
      </c>
      <c r="HU71" s="26">
        <f t="shared" si="56"/>
        <v>0</v>
      </c>
      <c r="HV71" s="5">
        <f t="shared" si="57"/>
        <v>0</v>
      </c>
      <c r="HW71" s="26">
        <f t="shared" si="58"/>
        <v>0</v>
      </c>
      <c r="HX71" s="5">
        <f t="shared" si="59"/>
        <v>3787263</v>
      </c>
      <c r="HY71" s="26">
        <f t="shared" si="60"/>
        <v>0</v>
      </c>
      <c r="HZ71" s="5">
        <f t="shared" si="61"/>
        <v>0</v>
      </c>
      <c r="IA71" s="26">
        <f t="shared" si="62"/>
        <v>0</v>
      </c>
      <c r="IB71" s="5">
        <f t="shared" si="63"/>
        <v>0</v>
      </c>
      <c r="IC71" s="26">
        <f t="shared" si="64"/>
        <v>0</v>
      </c>
      <c r="ID71" s="5">
        <f t="shared" si="65"/>
        <v>317283</v>
      </c>
      <c r="IE71" s="26">
        <f t="shared" si="66"/>
        <v>0</v>
      </c>
      <c r="IF71" s="5">
        <f t="shared" si="67"/>
        <v>1952878</v>
      </c>
      <c r="IG71" s="26">
        <f t="shared" si="68"/>
        <v>0</v>
      </c>
      <c r="IH71" s="5">
        <f t="shared" si="69"/>
        <v>525711</v>
      </c>
      <c r="II71" s="26">
        <f t="shared" si="70"/>
        <v>0</v>
      </c>
      <c r="IJ71" s="5">
        <f t="shared" si="71"/>
        <v>719916</v>
      </c>
      <c r="IK71" s="26">
        <f t="shared" si="72"/>
        <v>0</v>
      </c>
      <c r="IL71" s="5">
        <f t="shared" si="73"/>
        <v>532662</v>
      </c>
      <c r="IM71" s="26">
        <f t="shared" si="74"/>
        <v>0</v>
      </c>
      <c r="IN71" s="5">
        <f t="shared" si="75"/>
        <v>0</v>
      </c>
      <c r="IO71" s="26">
        <f t="shared" si="76"/>
        <v>0</v>
      </c>
      <c r="IP71" s="5">
        <f t="shared" si="77"/>
        <v>509628</v>
      </c>
      <c r="IQ71" s="26">
        <f t="shared" si="78"/>
        <v>0</v>
      </c>
      <c r="IR71" s="5">
        <f t="shared" si="79"/>
        <v>125000</v>
      </c>
      <c r="IS71" s="26">
        <f t="shared" si="80"/>
        <v>0</v>
      </c>
      <c r="IT71" s="5">
        <f t="shared" si="81"/>
        <v>608578</v>
      </c>
      <c r="IU71" s="26">
        <f t="shared" si="82"/>
        <v>0</v>
      </c>
      <c r="IV71" s="5">
        <f t="shared" si="83"/>
        <v>324506</v>
      </c>
      <c r="IW71" s="26">
        <f t="shared" si="84"/>
        <v>0</v>
      </c>
      <c r="IX71" s="5">
        <f t="shared" si="85"/>
        <v>425355</v>
      </c>
      <c r="IY71" s="26">
        <f t="shared" si="86"/>
        <v>0</v>
      </c>
      <c r="IZ71" s="5">
        <f t="shared" si="87"/>
        <v>488493</v>
      </c>
      <c r="JA71" s="26">
        <f t="shared" si="88"/>
        <v>0</v>
      </c>
      <c r="JB71" s="5">
        <f t="shared" si="89"/>
        <v>19650442</v>
      </c>
      <c r="JC71" s="26">
        <f t="shared" si="90"/>
        <v>0</v>
      </c>
      <c r="JD71" s="5">
        <f t="shared" si="91"/>
        <v>0</v>
      </c>
      <c r="JE71" s="26">
        <f t="shared" si="92"/>
        <v>0</v>
      </c>
      <c r="JF71" s="5">
        <f t="shared" si="93"/>
        <v>19650442</v>
      </c>
      <c r="JG71" s="26">
        <f t="shared" si="94"/>
        <v>0</v>
      </c>
      <c r="JI71" s="5" t="e">
        <f t="shared" si="104"/>
        <v>#REF!</v>
      </c>
      <c r="JK71" s="4" t="e">
        <f t="shared" si="105"/>
        <v>#REF!</v>
      </c>
    </row>
    <row r="72" spans="1:282">
      <c r="A72" s="9" t="s">
        <v>260</v>
      </c>
      <c r="B72" s="25" t="s">
        <v>318</v>
      </c>
      <c r="C72" s="97">
        <v>218663</v>
      </c>
      <c r="D72" s="97">
        <v>2011</v>
      </c>
      <c r="E72" s="98">
        <v>1</v>
      </c>
      <c r="F72" s="98">
        <v>5</v>
      </c>
      <c r="G72" s="99">
        <v>9102</v>
      </c>
      <c r="H72" s="99">
        <v>10721</v>
      </c>
      <c r="I72" s="100">
        <v>749048455</v>
      </c>
      <c r="J72" s="100"/>
      <c r="K72" s="100">
        <v>35266404</v>
      </c>
      <c r="L72" s="100"/>
      <c r="M72" s="100">
        <v>105942092</v>
      </c>
      <c r="N72" s="100"/>
      <c r="O72" s="100">
        <v>112923321</v>
      </c>
      <c r="P72" s="100"/>
      <c r="Q72" s="100">
        <v>365867738</v>
      </c>
      <c r="R72" s="100"/>
      <c r="S72" s="100">
        <v>610118681</v>
      </c>
      <c r="T72" s="100"/>
      <c r="U72" s="100">
        <v>17880</v>
      </c>
      <c r="V72" s="100"/>
      <c r="W72" s="100">
        <v>33456</v>
      </c>
      <c r="X72" s="100"/>
      <c r="Y72" s="100">
        <v>23050</v>
      </c>
      <c r="Z72" s="100"/>
      <c r="AA72" s="100">
        <v>38105</v>
      </c>
      <c r="AB72" s="100"/>
      <c r="AC72" s="122">
        <v>9</v>
      </c>
      <c r="AD72" s="122">
        <v>11</v>
      </c>
      <c r="AE72" s="122">
        <v>0</v>
      </c>
      <c r="AF72" s="26">
        <v>4807165</v>
      </c>
      <c r="AG72" s="26">
        <v>3659748</v>
      </c>
      <c r="AH72" s="26">
        <v>497213</v>
      </c>
      <c r="AI72" s="26">
        <v>361850</v>
      </c>
      <c r="AJ72" s="26">
        <v>527987.35</v>
      </c>
      <c r="AK72" s="36">
        <v>6.64</v>
      </c>
      <c r="AL72" s="26">
        <v>438229.5</v>
      </c>
      <c r="AM72" s="36">
        <v>8</v>
      </c>
      <c r="AN72" s="26">
        <v>155648.44</v>
      </c>
      <c r="AO72" s="36">
        <v>8.36</v>
      </c>
      <c r="AP72" s="26">
        <v>144580.10999999999</v>
      </c>
      <c r="AQ72" s="36">
        <v>9</v>
      </c>
      <c r="AR72" s="26">
        <v>184494.83</v>
      </c>
      <c r="AS72" s="36">
        <v>20.7</v>
      </c>
      <c r="AT72" s="26">
        <v>136394.39000000001</v>
      </c>
      <c r="AU72" s="36">
        <v>28</v>
      </c>
      <c r="AV72" s="26">
        <v>75968.649999999994</v>
      </c>
      <c r="AW72" s="36">
        <v>19.3</v>
      </c>
      <c r="AX72" s="26">
        <v>63747.61</v>
      </c>
      <c r="AY72" s="36">
        <v>23</v>
      </c>
      <c r="AZ72" s="54">
        <v>16581682</v>
      </c>
      <c r="BA72" s="54">
        <v>250000</v>
      </c>
      <c r="BB72" s="54">
        <v>10401311</v>
      </c>
      <c r="BC72" s="54">
        <v>2312630</v>
      </c>
      <c r="BD72" s="54">
        <v>0</v>
      </c>
      <c r="BE72" s="54">
        <v>0</v>
      </c>
      <c r="BF72" s="54">
        <v>46349009</v>
      </c>
      <c r="BG72" s="54">
        <v>2813340</v>
      </c>
      <c r="BH72" s="54">
        <v>453514</v>
      </c>
      <c r="BI72" s="54">
        <v>470795</v>
      </c>
      <c r="BJ72" s="54">
        <v>4729264</v>
      </c>
      <c r="BK72" s="54">
        <v>1773</v>
      </c>
      <c r="BL72" s="54">
        <v>8468686</v>
      </c>
      <c r="BM72" s="54">
        <v>1880000</v>
      </c>
      <c r="BN72" s="54">
        <v>547523</v>
      </c>
      <c r="BO72" s="54">
        <v>64696</v>
      </c>
      <c r="BP72" s="54">
        <v>79017</v>
      </c>
      <c r="BQ72" s="54">
        <v>0</v>
      </c>
      <c r="BR72" s="54">
        <v>2571236</v>
      </c>
      <c r="BS72" s="54">
        <v>3971968</v>
      </c>
      <c r="BT72" s="54">
        <v>1336281</v>
      </c>
      <c r="BU72" s="54">
        <v>705976</v>
      </c>
      <c r="BV72" s="54">
        <v>4078070</v>
      </c>
      <c r="BW72" s="54">
        <v>0</v>
      </c>
      <c r="BX72" s="54">
        <v>10092295</v>
      </c>
      <c r="BY72" s="54">
        <v>1917500</v>
      </c>
      <c r="BZ72" s="54">
        <v>650000</v>
      </c>
      <c r="CA72" s="54">
        <v>400000</v>
      </c>
      <c r="CB72" s="54">
        <v>230000</v>
      </c>
      <c r="CC72" s="54">
        <v>0</v>
      </c>
      <c r="CD72" s="54">
        <v>3197500</v>
      </c>
      <c r="CE72" s="54">
        <v>1181873</v>
      </c>
      <c r="CF72" s="54">
        <v>289504</v>
      </c>
      <c r="CG72" s="54">
        <v>187384</v>
      </c>
      <c r="CH72" s="54">
        <v>384542</v>
      </c>
      <c r="CI72" s="54">
        <v>11446387</v>
      </c>
      <c r="CJ72" s="54">
        <v>13489690</v>
      </c>
      <c r="CK72" s="54">
        <v>0</v>
      </c>
      <c r="CL72" s="54">
        <v>0</v>
      </c>
      <c r="CM72" s="54">
        <v>0</v>
      </c>
      <c r="CN72" s="54">
        <v>0</v>
      </c>
      <c r="CO72" s="54">
        <v>56000</v>
      </c>
      <c r="CP72" s="54">
        <v>56000</v>
      </c>
      <c r="CQ72" s="54">
        <v>0</v>
      </c>
      <c r="CR72" s="54">
        <v>0</v>
      </c>
      <c r="CS72" s="54">
        <v>0</v>
      </c>
      <c r="CT72" s="54">
        <v>0</v>
      </c>
      <c r="CU72" s="54">
        <v>0</v>
      </c>
      <c r="CV72" s="54">
        <v>0</v>
      </c>
      <c r="CW72" s="54">
        <v>248333</v>
      </c>
      <c r="CX72" s="54">
        <v>100158</v>
      </c>
      <c r="CY72" s="54">
        <v>114393</v>
      </c>
      <c r="CZ72" s="54">
        <v>396179</v>
      </c>
      <c r="DA72" s="54">
        <v>0</v>
      </c>
      <c r="DB72" s="54">
        <v>859063</v>
      </c>
      <c r="DC72" s="54">
        <v>1483922</v>
      </c>
      <c r="DD72" s="54">
        <v>400874</v>
      </c>
      <c r="DE72" s="54">
        <v>392524</v>
      </c>
      <c r="DF72" s="54">
        <v>2365478</v>
      </c>
      <c r="DG72" s="54">
        <v>113169</v>
      </c>
      <c r="DH72" s="54">
        <v>4755967</v>
      </c>
      <c r="DI72" s="54">
        <v>898229</v>
      </c>
      <c r="DJ72" s="54">
        <v>145504</v>
      </c>
      <c r="DK72" s="54">
        <v>140898</v>
      </c>
      <c r="DL72" s="54">
        <v>922772</v>
      </c>
      <c r="DM72" s="54">
        <v>115319</v>
      </c>
      <c r="DN72" s="54">
        <v>2222722</v>
      </c>
      <c r="DO72" s="54">
        <v>4384749</v>
      </c>
      <c r="DP72" s="54">
        <v>539777</v>
      </c>
      <c r="DQ72" s="54">
        <v>347136</v>
      </c>
      <c r="DR72" s="54">
        <v>1548109</v>
      </c>
      <c r="DS72" s="54">
        <v>232979</v>
      </c>
      <c r="DT72" s="54">
        <v>7052750</v>
      </c>
      <c r="DU72" s="54">
        <v>168740</v>
      </c>
      <c r="DV72" s="54">
        <v>17982</v>
      </c>
      <c r="DW72" s="54">
        <v>11677</v>
      </c>
      <c r="DX72" s="54">
        <v>34090</v>
      </c>
      <c r="DY72" s="54">
        <v>2158184</v>
      </c>
      <c r="DZ72" s="54">
        <v>2390673</v>
      </c>
      <c r="EA72" s="54">
        <v>0</v>
      </c>
      <c r="EB72" s="54">
        <v>0</v>
      </c>
      <c r="EC72" s="54">
        <v>0</v>
      </c>
      <c r="ED72" s="54">
        <v>0</v>
      </c>
      <c r="EE72" s="54">
        <v>100887</v>
      </c>
      <c r="EF72" s="54">
        <v>100887</v>
      </c>
      <c r="EG72" s="54">
        <v>3258856</v>
      </c>
      <c r="EH72" s="54">
        <v>70175</v>
      </c>
      <c r="EI72" s="54">
        <v>68441</v>
      </c>
      <c r="EJ72" s="54">
        <v>1791989</v>
      </c>
      <c r="EK72" s="54">
        <v>10556315</v>
      </c>
      <c r="EL72" s="54">
        <v>15745776</v>
      </c>
      <c r="EM72" s="54">
        <v>0</v>
      </c>
      <c r="EN72" s="54">
        <v>0</v>
      </c>
      <c r="EO72" s="54">
        <v>0</v>
      </c>
      <c r="EP72" s="54">
        <v>0</v>
      </c>
      <c r="EQ72" s="54">
        <v>281246</v>
      </c>
      <c r="ER72" s="54">
        <v>281246</v>
      </c>
      <c r="ES72" s="54">
        <v>0</v>
      </c>
      <c r="ET72" s="54">
        <v>0</v>
      </c>
      <c r="EU72" s="54">
        <v>0</v>
      </c>
      <c r="EV72" s="54">
        <v>0</v>
      </c>
      <c r="EW72" s="54">
        <v>0</v>
      </c>
      <c r="EX72" s="54">
        <v>0</v>
      </c>
      <c r="EY72" s="54">
        <v>19504</v>
      </c>
      <c r="EZ72" s="54">
        <v>280</v>
      </c>
      <c r="FA72" s="54">
        <v>0</v>
      </c>
      <c r="FB72" s="54">
        <v>17475</v>
      </c>
      <c r="FC72" s="54">
        <v>1037749</v>
      </c>
      <c r="FD72" s="54">
        <v>1075008</v>
      </c>
      <c r="FE72" s="54">
        <v>1672</v>
      </c>
      <c r="FF72" s="54">
        <v>534</v>
      </c>
      <c r="FG72" s="54">
        <v>913</v>
      </c>
      <c r="FH72" s="54">
        <v>40392</v>
      </c>
      <c r="FI72" s="54">
        <v>30422</v>
      </c>
      <c r="FJ72" s="54">
        <v>73933</v>
      </c>
      <c r="FK72" s="54">
        <v>253793</v>
      </c>
      <c r="FL72" s="54">
        <v>66458</v>
      </c>
      <c r="FM72" s="54">
        <v>88568</v>
      </c>
      <c r="FN72" s="54">
        <v>464769</v>
      </c>
      <c r="FO72" s="54">
        <v>7218691</v>
      </c>
      <c r="FP72" s="54">
        <v>8092279</v>
      </c>
      <c r="FQ72" s="54">
        <v>22482479</v>
      </c>
      <c r="FR72" s="54">
        <v>4618564</v>
      </c>
      <c r="FS72" s="54">
        <v>2993401</v>
      </c>
      <c r="FT72" s="54">
        <v>17082146</v>
      </c>
      <c r="FU72" s="54">
        <v>33349121</v>
      </c>
      <c r="FV72" s="54">
        <v>80525711</v>
      </c>
      <c r="FW72" s="54">
        <v>0</v>
      </c>
      <c r="FX72" s="54">
        <v>0</v>
      </c>
      <c r="FY72" s="54">
        <v>0</v>
      </c>
      <c r="FZ72" s="54">
        <v>0</v>
      </c>
      <c r="GA72" s="54">
        <v>2416230</v>
      </c>
      <c r="GB72" s="54">
        <v>2416230</v>
      </c>
      <c r="GC72" s="54">
        <v>22482479</v>
      </c>
      <c r="GD72" s="54">
        <v>4618564</v>
      </c>
      <c r="GE72" s="54">
        <v>2993401</v>
      </c>
      <c r="GF72" s="54">
        <v>17082146</v>
      </c>
      <c r="GG72" s="54">
        <v>35765351</v>
      </c>
      <c r="GH72" s="54">
        <v>82941941</v>
      </c>
      <c r="GJ72" s="5">
        <f>SUM(AZ72:AZ72)</f>
        <v>16581682</v>
      </c>
      <c r="GK72" s="26" t="e">
        <f>#REF!-GJ72</f>
        <v>#REF!</v>
      </c>
      <c r="GL72" s="5" t="e">
        <f>SUM(#REF!)</f>
        <v>#REF!</v>
      </c>
      <c r="GM72" s="26" t="e">
        <f>#REF!-GL72</f>
        <v>#REF!</v>
      </c>
      <c r="GN72" s="5">
        <f>SUM(BA72:BA72)</f>
        <v>250000</v>
      </c>
      <c r="GO72" s="26" t="e">
        <f>#REF!-GN72</f>
        <v>#REF!</v>
      </c>
      <c r="GP72" s="5">
        <f>SUM(BB72:BB72)</f>
        <v>10401311</v>
      </c>
      <c r="GQ72" s="26" t="e">
        <f>#REF!-GP72</f>
        <v>#REF!</v>
      </c>
      <c r="GR72" s="5" t="e">
        <f>SUM(#REF!)</f>
        <v>#REF!</v>
      </c>
      <c r="GS72" s="26" t="e">
        <f>#REF!-GR72</f>
        <v>#REF!</v>
      </c>
      <c r="GT72" s="5" t="e">
        <f>SUM(#REF!)</f>
        <v>#REF!</v>
      </c>
      <c r="GU72" s="26" t="e">
        <f>#REF!-GT72</f>
        <v>#REF!</v>
      </c>
      <c r="GV72" s="5" t="e">
        <f>SUM(#REF!)</f>
        <v>#REF!</v>
      </c>
      <c r="GW72" s="26" t="e">
        <f>#REF!-GV72</f>
        <v>#REF!</v>
      </c>
      <c r="GX72" s="5" t="e">
        <f>SUM(#REF!)</f>
        <v>#REF!</v>
      </c>
      <c r="GY72" s="26" t="e">
        <f>#REF!-GX72</f>
        <v>#REF!</v>
      </c>
      <c r="GZ72" s="5" t="e">
        <f>SUM(#REF!)</f>
        <v>#REF!</v>
      </c>
      <c r="HA72" s="26" t="e">
        <f>#REF!-GZ72</f>
        <v>#REF!</v>
      </c>
      <c r="HB72" s="5" t="e">
        <f>SUM(#REF!)</f>
        <v>#REF!</v>
      </c>
      <c r="HC72" s="26" t="e">
        <f>#REF!-HB72</f>
        <v>#REF!</v>
      </c>
      <c r="HD72" s="5">
        <f t="shared" si="100"/>
        <v>2312630</v>
      </c>
      <c r="HE72" s="26" t="e">
        <f>#REF!-HD72</f>
        <v>#REF!</v>
      </c>
      <c r="HF72" s="5">
        <f t="shared" si="101"/>
        <v>0</v>
      </c>
      <c r="HG72" s="26" t="e">
        <f>#REF!-HF72</f>
        <v>#REF!</v>
      </c>
      <c r="HH72" s="5">
        <f t="shared" si="102"/>
        <v>0</v>
      </c>
      <c r="HI72" s="26" t="e">
        <f>#REF!-HH72</f>
        <v>#REF!</v>
      </c>
      <c r="HJ72" s="5" t="e">
        <f>SUM(#REF!)</f>
        <v>#REF!</v>
      </c>
      <c r="HK72" s="26" t="e">
        <f>#REF!-HJ72</f>
        <v>#REF!</v>
      </c>
      <c r="HL72" s="5" t="e">
        <f>SUM(#REF!)</f>
        <v>#REF!</v>
      </c>
      <c r="HM72" s="26" t="e">
        <f>#REF!-HL72</f>
        <v>#REF!</v>
      </c>
      <c r="HN72" s="5">
        <f t="shared" si="103"/>
        <v>46349009</v>
      </c>
      <c r="HO72" s="26" t="e">
        <f>#REF!-HN72</f>
        <v>#REF!</v>
      </c>
      <c r="HP72" s="5">
        <f t="shared" si="51"/>
        <v>8468686</v>
      </c>
      <c r="HQ72" s="26">
        <f t="shared" si="52"/>
        <v>0</v>
      </c>
      <c r="HR72" s="5">
        <f t="shared" si="53"/>
        <v>2571236</v>
      </c>
      <c r="HS72" s="26">
        <f t="shared" si="54"/>
        <v>0</v>
      </c>
      <c r="HT72" s="5">
        <f t="shared" si="55"/>
        <v>10092295</v>
      </c>
      <c r="HU72" s="26">
        <f t="shared" si="56"/>
        <v>0</v>
      </c>
      <c r="HV72" s="5">
        <f t="shared" si="57"/>
        <v>3197500</v>
      </c>
      <c r="HW72" s="26">
        <f t="shared" si="58"/>
        <v>0</v>
      </c>
      <c r="HX72" s="5">
        <f t="shared" si="59"/>
        <v>13489690</v>
      </c>
      <c r="HY72" s="26">
        <f t="shared" si="60"/>
        <v>0</v>
      </c>
      <c r="HZ72" s="5">
        <f t="shared" si="61"/>
        <v>56000</v>
      </c>
      <c r="IA72" s="26">
        <f t="shared" si="62"/>
        <v>0</v>
      </c>
      <c r="IB72" s="5">
        <f t="shared" si="63"/>
        <v>0</v>
      </c>
      <c r="IC72" s="26">
        <f t="shared" si="64"/>
        <v>0</v>
      </c>
      <c r="ID72" s="5">
        <f t="shared" si="65"/>
        <v>859063</v>
      </c>
      <c r="IE72" s="26">
        <f t="shared" si="66"/>
        <v>0</v>
      </c>
      <c r="IF72" s="5">
        <f t="shared" si="67"/>
        <v>4755967</v>
      </c>
      <c r="IG72" s="26">
        <f t="shared" si="68"/>
        <v>0</v>
      </c>
      <c r="IH72" s="5">
        <f t="shared" si="69"/>
        <v>2222722</v>
      </c>
      <c r="II72" s="26">
        <f t="shared" si="70"/>
        <v>0</v>
      </c>
      <c r="IJ72" s="5">
        <f t="shared" si="71"/>
        <v>7052750</v>
      </c>
      <c r="IK72" s="26">
        <f t="shared" si="72"/>
        <v>0</v>
      </c>
      <c r="IL72" s="5">
        <f t="shared" si="73"/>
        <v>2390673</v>
      </c>
      <c r="IM72" s="26">
        <f t="shared" si="74"/>
        <v>0</v>
      </c>
      <c r="IN72" s="5">
        <f t="shared" si="75"/>
        <v>100887</v>
      </c>
      <c r="IO72" s="26">
        <f t="shared" si="76"/>
        <v>0</v>
      </c>
      <c r="IP72" s="5">
        <f t="shared" si="77"/>
        <v>15745776</v>
      </c>
      <c r="IQ72" s="26">
        <f t="shared" si="78"/>
        <v>0</v>
      </c>
      <c r="IR72" s="5">
        <f t="shared" si="79"/>
        <v>281246</v>
      </c>
      <c r="IS72" s="26">
        <f t="shared" si="80"/>
        <v>0</v>
      </c>
      <c r="IT72" s="5">
        <f t="shared" si="81"/>
        <v>0</v>
      </c>
      <c r="IU72" s="26">
        <f t="shared" si="82"/>
        <v>0</v>
      </c>
      <c r="IV72" s="5">
        <f t="shared" si="83"/>
        <v>1075008</v>
      </c>
      <c r="IW72" s="26">
        <f t="shared" si="84"/>
        <v>0</v>
      </c>
      <c r="IX72" s="5">
        <f t="shared" si="85"/>
        <v>73933</v>
      </c>
      <c r="IY72" s="26">
        <f t="shared" si="86"/>
        <v>0</v>
      </c>
      <c r="IZ72" s="5">
        <f t="shared" si="87"/>
        <v>8092279</v>
      </c>
      <c r="JA72" s="26">
        <f t="shared" si="88"/>
        <v>0</v>
      </c>
      <c r="JB72" s="5">
        <f t="shared" si="89"/>
        <v>80525711</v>
      </c>
      <c r="JC72" s="26">
        <f t="shared" si="90"/>
        <v>0</v>
      </c>
      <c r="JD72" s="5">
        <f t="shared" si="91"/>
        <v>2416230</v>
      </c>
      <c r="JE72" s="26">
        <f t="shared" si="92"/>
        <v>0</v>
      </c>
      <c r="JF72" s="5">
        <f t="shared" si="93"/>
        <v>82941941</v>
      </c>
      <c r="JG72" s="26">
        <f t="shared" si="94"/>
        <v>0</v>
      </c>
      <c r="JI72" s="5" t="e">
        <f t="shared" si="104"/>
        <v>#REF!</v>
      </c>
      <c r="JK72" s="4" t="e">
        <f t="shared" si="105"/>
        <v>#REF!</v>
      </c>
    </row>
    <row r="73" spans="1:282">
      <c r="A73" s="149" t="s">
        <v>262</v>
      </c>
      <c r="B73" s="25" t="s">
        <v>386</v>
      </c>
      <c r="C73" s="101">
        <v>187985</v>
      </c>
      <c r="D73" s="97">
        <v>2011</v>
      </c>
      <c r="E73" s="98">
        <v>1</v>
      </c>
      <c r="F73" s="98">
        <v>6</v>
      </c>
      <c r="G73" s="99">
        <v>9940</v>
      </c>
      <c r="H73" s="99">
        <v>13249</v>
      </c>
      <c r="I73" s="100">
        <v>1078442521</v>
      </c>
      <c r="J73" s="100"/>
      <c r="K73" s="100">
        <v>2015183</v>
      </c>
      <c r="L73" s="100"/>
      <c r="M73" s="100">
        <v>32683085</v>
      </c>
      <c r="N73" s="100"/>
      <c r="O73" s="100">
        <v>33194668</v>
      </c>
      <c r="P73" s="100"/>
      <c r="Q73" s="100">
        <v>491188605</v>
      </c>
      <c r="R73" s="100"/>
      <c r="S73" s="104">
        <v>851256296</v>
      </c>
      <c r="T73" s="104"/>
      <c r="U73" s="104">
        <v>15700</v>
      </c>
      <c r="V73" s="104"/>
      <c r="W73" s="104">
        <v>26510</v>
      </c>
      <c r="X73" s="104"/>
      <c r="Y73" s="104">
        <v>19800</v>
      </c>
      <c r="Z73" s="104"/>
      <c r="AA73" s="104">
        <v>30610</v>
      </c>
      <c r="AB73" s="100"/>
      <c r="AC73" s="121">
        <v>9</v>
      </c>
      <c r="AD73" s="121">
        <v>10</v>
      </c>
      <c r="AE73" s="121">
        <v>0</v>
      </c>
      <c r="AF73" s="26">
        <v>3025188</v>
      </c>
      <c r="AG73" s="26">
        <v>1882832</v>
      </c>
      <c r="AH73" s="26">
        <v>423029</v>
      </c>
      <c r="AI73" s="26">
        <v>174280</v>
      </c>
      <c r="AJ73" s="26">
        <v>487645.69</v>
      </c>
      <c r="AK73" s="36">
        <v>6.5</v>
      </c>
      <c r="AL73" s="26">
        <v>452813.86</v>
      </c>
      <c r="AM73" s="36">
        <v>7</v>
      </c>
      <c r="AN73" s="26">
        <v>105114</v>
      </c>
      <c r="AO73" s="36">
        <v>7.5</v>
      </c>
      <c r="AP73" s="26">
        <v>98544.38</v>
      </c>
      <c r="AQ73" s="36">
        <v>8</v>
      </c>
      <c r="AR73" s="26">
        <v>147350.07999999999</v>
      </c>
      <c r="AS73" s="36">
        <v>18.690000000000001</v>
      </c>
      <c r="AT73" s="26">
        <v>137698.65</v>
      </c>
      <c r="AU73" s="36">
        <v>20</v>
      </c>
      <c r="AV73" s="26">
        <v>55955.6</v>
      </c>
      <c r="AW73" s="36">
        <v>11.78</v>
      </c>
      <c r="AX73" s="26">
        <v>54929.75</v>
      </c>
      <c r="AY73" s="36">
        <v>12</v>
      </c>
      <c r="AZ73" s="54">
        <v>4976326</v>
      </c>
      <c r="BA73" s="54">
        <v>1675000</v>
      </c>
      <c r="BB73" s="54">
        <v>2155948</v>
      </c>
      <c r="BC73" s="54">
        <v>346950</v>
      </c>
      <c r="BD73" s="54">
        <v>2082589</v>
      </c>
      <c r="BE73" s="54">
        <v>0</v>
      </c>
      <c r="BF73" s="54">
        <v>17055622</v>
      </c>
      <c r="BG73" s="54">
        <v>1803069</v>
      </c>
      <c r="BH73" s="54">
        <v>361571</v>
      </c>
      <c r="BI73" s="54">
        <v>375444</v>
      </c>
      <c r="BJ73" s="54">
        <v>2367936</v>
      </c>
      <c r="BK73" s="54">
        <v>195142</v>
      </c>
      <c r="BL73" s="54">
        <v>5103162</v>
      </c>
      <c r="BM73" s="54">
        <v>1400000</v>
      </c>
      <c r="BN73" s="54">
        <v>301340</v>
      </c>
      <c r="BO73" s="54">
        <v>84270</v>
      </c>
      <c r="BP73" s="54">
        <v>115443</v>
      </c>
      <c r="BQ73" s="54">
        <v>0</v>
      </c>
      <c r="BR73" s="54">
        <v>1901053</v>
      </c>
      <c r="BS73" s="54">
        <v>3709320</v>
      </c>
      <c r="BT73" s="54">
        <v>1356139</v>
      </c>
      <c r="BU73" s="54">
        <v>510224</v>
      </c>
      <c r="BV73" s="54">
        <v>1795499</v>
      </c>
      <c r="BW73" s="54">
        <v>0</v>
      </c>
      <c r="BX73" s="54">
        <v>7371182</v>
      </c>
      <c r="BY73" s="54">
        <v>32400</v>
      </c>
      <c r="BZ73" s="54">
        <v>9600</v>
      </c>
      <c r="CA73" s="54">
        <v>4200</v>
      </c>
      <c r="CB73" s="54">
        <v>23550</v>
      </c>
      <c r="CC73" s="54">
        <v>0</v>
      </c>
      <c r="CD73" s="54">
        <v>69750</v>
      </c>
      <c r="CE73" s="54">
        <v>465205</v>
      </c>
      <c r="CF73" s="54">
        <v>152152</v>
      </c>
      <c r="CG73" s="54">
        <v>138229</v>
      </c>
      <c r="CH73" s="54">
        <v>21912</v>
      </c>
      <c r="CI73" s="54">
        <v>6092766</v>
      </c>
      <c r="CJ73" s="54">
        <v>6870264</v>
      </c>
      <c r="CK73" s="54">
        <v>5400</v>
      </c>
      <c r="CL73" s="54">
        <v>0</v>
      </c>
      <c r="CM73" s="54">
        <v>0</v>
      </c>
      <c r="CN73" s="54">
        <v>0</v>
      </c>
      <c r="CO73" s="54">
        <v>20400</v>
      </c>
      <c r="CP73" s="54">
        <v>25800</v>
      </c>
      <c r="CQ73" s="54">
        <v>0</v>
      </c>
      <c r="CR73" s="54">
        <v>0</v>
      </c>
      <c r="CS73" s="54">
        <v>0</v>
      </c>
      <c r="CT73" s="54">
        <v>0</v>
      </c>
      <c r="CU73" s="54">
        <v>2788219</v>
      </c>
      <c r="CV73" s="54">
        <v>2788219</v>
      </c>
      <c r="CW73" s="54">
        <v>184280</v>
      </c>
      <c r="CX73" s="54">
        <v>160190</v>
      </c>
      <c r="CY73" s="54">
        <v>101263</v>
      </c>
      <c r="CZ73" s="54">
        <v>151576</v>
      </c>
      <c r="DA73" s="54">
        <v>30000</v>
      </c>
      <c r="DB73" s="54">
        <v>627309</v>
      </c>
      <c r="DC73" s="54">
        <v>1643441</v>
      </c>
      <c r="DD73" s="54">
        <v>484611</v>
      </c>
      <c r="DE73" s="54">
        <v>385953</v>
      </c>
      <c r="DF73" s="54">
        <v>1790840</v>
      </c>
      <c r="DG73" s="54">
        <v>0</v>
      </c>
      <c r="DH73" s="54">
        <v>4304845</v>
      </c>
      <c r="DI73" s="54">
        <v>700241</v>
      </c>
      <c r="DJ73" s="54">
        <v>141325</v>
      </c>
      <c r="DK73" s="54">
        <v>72396</v>
      </c>
      <c r="DL73" s="54">
        <v>538670</v>
      </c>
      <c r="DM73" s="54">
        <v>25927</v>
      </c>
      <c r="DN73" s="54">
        <v>1478559</v>
      </c>
      <c r="DO73" s="54">
        <v>584388</v>
      </c>
      <c r="DP73" s="54">
        <v>265777</v>
      </c>
      <c r="DQ73" s="54">
        <v>142282</v>
      </c>
      <c r="DR73" s="54">
        <v>169362</v>
      </c>
      <c r="DS73" s="54">
        <v>125583</v>
      </c>
      <c r="DT73" s="54">
        <v>1287392</v>
      </c>
      <c r="DU73" s="54">
        <v>0</v>
      </c>
      <c r="DV73" s="54">
        <v>0</v>
      </c>
      <c r="DW73" s="54">
        <v>0</v>
      </c>
      <c r="DX73" s="54">
        <v>0</v>
      </c>
      <c r="DY73" s="54">
        <v>1619688</v>
      </c>
      <c r="DZ73" s="54">
        <v>1619688</v>
      </c>
      <c r="EA73" s="54">
        <v>0</v>
      </c>
      <c r="EB73" s="54">
        <v>0</v>
      </c>
      <c r="EC73" s="54">
        <v>0</v>
      </c>
      <c r="ED73" s="54">
        <v>0</v>
      </c>
      <c r="EE73" s="54">
        <v>0</v>
      </c>
      <c r="EF73" s="54">
        <v>0</v>
      </c>
      <c r="EG73" s="54">
        <v>945000</v>
      </c>
      <c r="EH73" s="54">
        <v>76500</v>
      </c>
      <c r="EI73" s="54">
        <v>67500</v>
      </c>
      <c r="EJ73" s="54">
        <v>5000</v>
      </c>
      <c r="EK73" s="54">
        <v>3645374</v>
      </c>
      <c r="EL73" s="54">
        <v>4739374</v>
      </c>
      <c r="EM73" s="54">
        <v>0</v>
      </c>
      <c r="EN73" s="54">
        <v>0</v>
      </c>
      <c r="EO73" s="54">
        <v>0</v>
      </c>
      <c r="EP73" s="54">
        <v>0</v>
      </c>
      <c r="EQ73" s="54">
        <v>324351</v>
      </c>
      <c r="ER73" s="54">
        <v>324351</v>
      </c>
      <c r="ES73" s="54">
        <v>0</v>
      </c>
      <c r="ET73" s="54">
        <v>0</v>
      </c>
      <c r="EU73" s="54">
        <v>0</v>
      </c>
      <c r="EV73" s="54">
        <v>0</v>
      </c>
      <c r="EW73" s="54">
        <v>0</v>
      </c>
      <c r="EX73" s="54">
        <v>0</v>
      </c>
      <c r="EY73" s="54">
        <v>0</v>
      </c>
      <c r="EZ73" s="54">
        <v>0</v>
      </c>
      <c r="FA73" s="54">
        <v>0</v>
      </c>
      <c r="FB73" s="54">
        <v>0</v>
      </c>
      <c r="FC73" s="54">
        <v>1109844</v>
      </c>
      <c r="FD73" s="54">
        <v>1109844</v>
      </c>
      <c r="FE73" s="54">
        <v>1827</v>
      </c>
      <c r="FF73" s="54">
        <v>7018</v>
      </c>
      <c r="FG73" s="54">
        <v>7940</v>
      </c>
      <c r="FH73" s="54">
        <v>6493</v>
      </c>
      <c r="FI73" s="54">
        <v>22815</v>
      </c>
      <c r="FJ73" s="54">
        <v>46093</v>
      </c>
      <c r="FK73" s="54">
        <v>1220751</v>
      </c>
      <c r="FL73" s="54">
        <v>281521</v>
      </c>
      <c r="FM73" s="54">
        <v>73642</v>
      </c>
      <c r="FN73" s="54">
        <v>141385</v>
      </c>
      <c r="FO73" s="54">
        <v>2110062</v>
      </c>
      <c r="FP73" s="54">
        <v>3827361</v>
      </c>
      <c r="FQ73" s="54">
        <v>12695322</v>
      </c>
      <c r="FR73" s="54">
        <v>3597744</v>
      </c>
      <c r="FS73" s="54">
        <v>1963343</v>
      </c>
      <c r="FT73" s="54">
        <v>7127666</v>
      </c>
      <c r="FU73" s="54">
        <v>18110171</v>
      </c>
      <c r="FV73" s="54">
        <v>43494246</v>
      </c>
      <c r="FW73" s="54">
        <v>0</v>
      </c>
      <c r="FX73" s="54">
        <v>0</v>
      </c>
      <c r="FY73" s="54">
        <v>0</v>
      </c>
      <c r="FZ73" s="54">
        <v>0</v>
      </c>
      <c r="GA73" s="54">
        <v>0</v>
      </c>
      <c r="GB73" s="54">
        <v>0</v>
      </c>
      <c r="GC73" s="54">
        <v>12695322</v>
      </c>
      <c r="GD73" s="54">
        <v>3597744</v>
      </c>
      <c r="GE73" s="54">
        <v>1963343</v>
      </c>
      <c r="GF73" s="54">
        <v>7127666</v>
      </c>
      <c r="GG73" s="54">
        <v>18110171</v>
      </c>
      <c r="GH73" s="54">
        <v>43494246</v>
      </c>
      <c r="GJ73" s="5">
        <f>SUM(AZ73:AZ73)</f>
        <v>4976326</v>
      </c>
      <c r="GK73" s="26" t="e">
        <f>#REF!-GJ73</f>
        <v>#REF!</v>
      </c>
      <c r="GL73" s="5" t="e">
        <f>SUM(#REF!)</f>
        <v>#REF!</v>
      </c>
      <c r="GM73" s="26" t="e">
        <f>#REF!-GL73</f>
        <v>#REF!</v>
      </c>
      <c r="GN73" s="5">
        <f>SUM(BA73:BA73)</f>
        <v>1675000</v>
      </c>
      <c r="GO73" s="26" t="e">
        <f>#REF!-GN73</f>
        <v>#REF!</v>
      </c>
      <c r="GP73" s="5">
        <f>SUM(BB73:BB73)</f>
        <v>2155948</v>
      </c>
      <c r="GQ73" s="26" t="e">
        <f>#REF!-GP73</f>
        <v>#REF!</v>
      </c>
      <c r="GR73" s="5" t="e">
        <f>SUM(#REF!)</f>
        <v>#REF!</v>
      </c>
      <c r="GS73" s="26" t="e">
        <f>#REF!-GR73</f>
        <v>#REF!</v>
      </c>
      <c r="GT73" s="5" t="e">
        <f>SUM(#REF!)</f>
        <v>#REF!</v>
      </c>
      <c r="GU73" s="26" t="e">
        <f>#REF!-GT73</f>
        <v>#REF!</v>
      </c>
      <c r="GV73" s="5" t="e">
        <f>SUM(#REF!)</f>
        <v>#REF!</v>
      </c>
      <c r="GW73" s="26" t="e">
        <f>#REF!-GV73</f>
        <v>#REF!</v>
      </c>
      <c r="GX73" s="5" t="e">
        <f>SUM(#REF!)</f>
        <v>#REF!</v>
      </c>
      <c r="GY73" s="26" t="e">
        <f>#REF!-GX73</f>
        <v>#REF!</v>
      </c>
      <c r="GZ73" s="5" t="e">
        <f>SUM(#REF!)</f>
        <v>#REF!</v>
      </c>
      <c r="HA73" s="26" t="e">
        <f>#REF!-GZ73</f>
        <v>#REF!</v>
      </c>
      <c r="HB73" s="5" t="e">
        <f>SUM(#REF!)</f>
        <v>#REF!</v>
      </c>
      <c r="HC73" s="26" t="e">
        <f>#REF!-HB73</f>
        <v>#REF!</v>
      </c>
      <c r="HD73" s="5">
        <f t="shared" si="100"/>
        <v>346950</v>
      </c>
      <c r="HE73" s="26" t="e">
        <f>#REF!-HD73</f>
        <v>#REF!</v>
      </c>
      <c r="HF73" s="5">
        <f t="shared" si="101"/>
        <v>2082589</v>
      </c>
      <c r="HG73" s="26" t="e">
        <f>#REF!-HF73</f>
        <v>#REF!</v>
      </c>
      <c r="HH73" s="5">
        <f t="shared" si="102"/>
        <v>0</v>
      </c>
      <c r="HI73" s="26" t="e">
        <f>#REF!-HH73</f>
        <v>#REF!</v>
      </c>
      <c r="HJ73" s="5" t="e">
        <f>SUM(#REF!)</f>
        <v>#REF!</v>
      </c>
      <c r="HK73" s="26" t="e">
        <f>#REF!-HJ73</f>
        <v>#REF!</v>
      </c>
      <c r="HL73" s="5" t="e">
        <f>SUM(#REF!)</f>
        <v>#REF!</v>
      </c>
      <c r="HM73" s="26" t="e">
        <f>#REF!-HL73</f>
        <v>#REF!</v>
      </c>
      <c r="HN73" s="5">
        <f t="shared" si="103"/>
        <v>17055622</v>
      </c>
      <c r="HO73" s="26" t="e">
        <f>#REF!-HN73</f>
        <v>#REF!</v>
      </c>
      <c r="HP73" s="5">
        <f t="shared" si="51"/>
        <v>5103162</v>
      </c>
      <c r="HQ73" s="26">
        <f t="shared" si="52"/>
        <v>0</v>
      </c>
      <c r="HR73" s="5">
        <f t="shared" si="53"/>
        <v>1901053</v>
      </c>
      <c r="HS73" s="26">
        <f t="shared" si="54"/>
        <v>0</v>
      </c>
      <c r="HT73" s="5">
        <f t="shared" si="55"/>
        <v>7371182</v>
      </c>
      <c r="HU73" s="26">
        <f t="shared" si="56"/>
        <v>0</v>
      </c>
      <c r="HV73" s="5">
        <f t="shared" si="57"/>
        <v>69750</v>
      </c>
      <c r="HW73" s="26">
        <f t="shared" si="58"/>
        <v>0</v>
      </c>
      <c r="HX73" s="5">
        <f t="shared" si="59"/>
        <v>6870264</v>
      </c>
      <c r="HY73" s="26">
        <f t="shared" si="60"/>
        <v>0</v>
      </c>
      <c r="HZ73" s="5">
        <f t="shared" si="61"/>
        <v>25800</v>
      </c>
      <c r="IA73" s="26">
        <f t="shared" si="62"/>
        <v>0</v>
      </c>
      <c r="IB73" s="5">
        <f t="shared" si="63"/>
        <v>2788219</v>
      </c>
      <c r="IC73" s="26">
        <f t="shared" si="64"/>
        <v>0</v>
      </c>
      <c r="ID73" s="5">
        <f t="shared" si="65"/>
        <v>627309</v>
      </c>
      <c r="IE73" s="26">
        <f t="shared" si="66"/>
        <v>0</v>
      </c>
      <c r="IF73" s="5">
        <f t="shared" si="67"/>
        <v>4304845</v>
      </c>
      <c r="IG73" s="26">
        <f t="shared" si="68"/>
        <v>0</v>
      </c>
      <c r="IH73" s="5">
        <f t="shared" si="69"/>
        <v>1478559</v>
      </c>
      <c r="II73" s="26">
        <f t="shared" si="70"/>
        <v>0</v>
      </c>
      <c r="IJ73" s="5">
        <f t="shared" si="71"/>
        <v>1287392</v>
      </c>
      <c r="IK73" s="26">
        <f t="shared" si="72"/>
        <v>0</v>
      </c>
      <c r="IL73" s="5">
        <f t="shared" si="73"/>
        <v>1619688</v>
      </c>
      <c r="IM73" s="26">
        <f t="shared" si="74"/>
        <v>0</v>
      </c>
      <c r="IN73" s="5">
        <f t="shared" si="75"/>
        <v>0</v>
      </c>
      <c r="IO73" s="26">
        <f t="shared" si="76"/>
        <v>0</v>
      </c>
      <c r="IP73" s="5">
        <f t="shared" si="77"/>
        <v>4739374</v>
      </c>
      <c r="IQ73" s="26">
        <f t="shared" si="78"/>
        <v>0</v>
      </c>
      <c r="IR73" s="5">
        <f t="shared" si="79"/>
        <v>324351</v>
      </c>
      <c r="IS73" s="26">
        <f t="shared" si="80"/>
        <v>0</v>
      </c>
      <c r="IT73" s="5">
        <f t="shared" si="81"/>
        <v>0</v>
      </c>
      <c r="IU73" s="26">
        <f t="shared" si="82"/>
        <v>0</v>
      </c>
      <c r="IV73" s="5">
        <f t="shared" si="83"/>
        <v>1109844</v>
      </c>
      <c r="IW73" s="26">
        <f t="shared" si="84"/>
        <v>0</v>
      </c>
      <c r="IX73" s="5">
        <f t="shared" si="85"/>
        <v>46093</v>
      </c>
      <c r="IY73" s="26">
        <f t="shared" si="86"/>
        <v>0</v>
      </c>
      <c r="IZ73" s="5">
        <f t="shared" si="87"/>
        <v>3827361</v>
      </c>
      <c r="JA73" s="26">
        <f t="shared" si="88"/>
        <v>0</v>
      </c>
      <c r="JB73" s="5">
        <f t="shared" si="89"/>
        <v>43494246</v>
      </c>
      <c r="JC73" s="26">
        <f t="shared" si="90"/>
        <v>0</v>
      </c>
      <c r="JD73" s="5">
        <f t="shared" si="91"/>
        <v>0</v>
      </c>
      <c r="JE73" s="26">
        <f t="shared" si="92"/>
        <v>0</v>
      </c>
      <c r="JF73" s="5">
        <f t="shared" si="93"/>
        <v>43494246</v>
      </c>
      <c r="JG73" s="26">
        <f t="shared" si="94"/>
        <v>0</v>
      </c>
      <c r="JI73" s="5" t="e">
        <f t="shared" si="104"/>
        <v>#REF!</v>
      </c>
      <c r="JK73" s="4" t="e">
        <f t="shared" si="105"/>
        <v>#REF!</v>
      </c>
    </row>
    <row r="74" spans="1:282">
      <c r="A74" s="147" t="s">
        <v>261</v>
      </c>
      <c r="B74" s="25" t="s">
        <v>372</v>
      </c>
      <c r="C74" s="97">
        <v>176372</v>
      </c>
      <c r="D74" s="97">
        <v>2011</v>
      </c>
      <c r="E74" s="98">
        <v>1</v>
      </c>
      <c r="F74" s="98">
        <v>8</v>
      </c>
      <c r="G74" s="99">
        <v>4263</v>
      </c>
      <c r="H74" s="99">
        <v>6753</v>
      </c>
      <c r="I74" s="100">
        <v>309485353</v>
      </c>
      <c r="J74" s="100"/>
      <c r="K74" s="100">
        <v>1916755</v>
      </c>
      <c r="L74" s="100"/>
      <c r="M74" s="100">
        <v>6781896</v>
      </c>
      <c r="N74" s="100"/>
      <c r="O74" s="100">
        <v>29104384</v>
      </c>
      <c r="P74" s="100"/>
      <c r="Q74" s="100">
        <v>139412945</v>
      </c>
      <c r="R74" s="100"/>
      <c r="S74" s="100">
        <v>181558253</v>
      </c>
      <c r="T74" s="100"/>
      <c r="U74" s="100">
        <v>13070</v>
      </c>
      <c r="V74" s="100"/>
      <c r="W74" s="100">
        <v>21320</v>
      </c>
      <c r="X74" s="100"/>
      <c r="Y74" s="100">
        <v>18426</v>
      </c>
      <c r="Z74" s="100"/>
      <c r="AA74" s="100">
        <v>26382</v>
      </c>
      <c r="AB74" s="100"/>
      <c r="AC74" s="122">
        <v>7</v>
      </c>
      <c r="AD74" s="122">
        <v>9</v>
      </c>
      <c r="AE74" s="122">
        <v>0</v>
      </c>
      <c r="AF74" s="26">
        <v>2515119</v>
      </c>
      <c r="AG74" s="26">
        <v>1564591</v>
      </c>
      <c r="AH74" s="26">
        <v>285437</v>
      </c>
      <c r="AI74" s="26">
        <v>121741</v>
      </c>
      <c r="AJ74" s="26">
        <v>301010.36</v>
      </c>
      <c r="AK74" s="36">
        <v>5.5</v>
      </c>
      <c r="AL74" s="26">
        <v>275926.17</v>
      </c>
      <c r="AM74" s="36">
        <v>6</v>
      </c>
      <c r="AN74" s="26">
        <v>79404.460000000006</v>
      </c>
      <c r="AO74" s="36">
        <v>6.5</v>
      </c>
      <c r="AP74" s="26">
        <v>73732.710000000006</v>
      </c>
      <c r="AQ74" s="36">
        <v>7</v>
      </c>
      <c r="AR74" s="26">
        <v>121332.91</v>
      </c>
      <c r="AS74" s="36">
        <v>16.5</v>
      </c>
      <c r="AT74" s="26">
        <v>111221.83</v>
      </c>
      <c r="AU74" s="36">
        <v>18</v>
      </c>
      <c r="AV74" s="26">
        <v>50682.35</v>
      </c>
      <c r="AW74" s="36">
        <v>8.5</v>
      </c>
      <c r="AX74" s="26">
        <v>43080</v>
      </c>
      <c r="AY74" s="36">
        <v>10</v>
      </c>
      <c r="AZ74" s="82">
        <v>2161450</v>
      </c>
      <c r="BA74" s="82">
        <v>1119570</v>
      </c>
      <c r="BB74" s="82">
        <v>1090</v>
      </c>
      <c r="BC74" s="82">
        <v>156828</v>
      </c>
      <c r="BD74" s="82">
        <v>0</v>
      </c>
      <c r="BE74" s="82">
        <v>0</v>
      </c>
      <c r="BF74" s="82">
        <v>5206649</v>
      </c>
      <c r="BG74" s="82">
        <v>1685469</v>
      </c>
      <c r="BH74" s="82">
        <v>264448</v>
      </c>
      <c r="BI74" s="82">
        <v>307986</v>
      </c>
      <c r="BJ74" s="82">
        <v>1821807</v>
      </c>
      <c r="BK74" s="55">
        <v>318655</v>
      </c>
      <c r="BL74" s="82">
        <v>4398365</v>
      </c>
      <c r="BM74" s="82">
        <v>400000</v>
      </c>
      <c r="BN74" s="82">
        <v>119260</v>
      </c>
      <c r="BO74" s="82">
        <v>26812</v>
      </c>
      <c r="BP74" s="82">
        <v>31100</v>
      </c>
      <c r="BQ74" s="82">
        <v>0</v>
      </c>
      <c r="BR74" s="82">
        <v>577172</v>
      </c>
      <c r="BS74" s="55">
        <v>2258350</v>
      </c>
      <c r="BT74" s="82">
        <v>819856</v>
      </c>
      <c r="BU74" s="82">
        <v>388913</v>
      </c>
      <c r="BV74" s="82">
        <v>1137360</v>
      </c>
      <c r="BW74" s="82">
        <v>0</v>
      </c>
      <c r="BX74" s="82">
        <v>4604479</v>
      </c>
      <c r="BY74" s="54">
        <v>0</v>
      </c>
      <c r="BZ74" s="54">
        <v>0</v>
      </c>
      <c r="CA74" s="54">
        <v>0</v>
      </c>
      <c r="CB74" s="54">
        <v>0</v>
      </c>
      <c r="CC74" s="54">
        <v>0</v>
      </c>
      <c r="CD74" s="54">
        <v>0</v>
      </c>
      <c r="CE74" s="82">
        <v>232952</v>
      </c>
      <c r="CF74" s="83">
        <v>99627</v>
      </c>
      <c r="CG74" s="58">
        <v>65455</v>
      </c>
      <c r="CH74" s="58">
        <v>0</v>
      </c>
      <c r="CI74" s="58">
        <v>2400536</v>
      </c>
      <c r="CJ74" s="83">
        <v>2798570</v>
      </c>
      <c r="CK74" s="54">
        <v>0</v>
      </c>
      <c r="CL74" s="54">
        <v>0</v>
      </c>
      <c r="CM74" s="54">
        <v>0</v>
      </c>
      <c r="CN74" s="54">
        <v>0</v>
      </c>
      <c r="CO74" s="54">
        <v>0</v>
      </c>
      <c r="CP74" s="54">
        <v>0</v>
      </c>
      <c r="CQ74" s="54">
        <v>0</v>
      </c>
      <c r="CR74" s="54">
        <v>0</v>
      </c>
      <c r="CS74" s="54">
        <v>0</v>
      </c>
      <c r="CT74" s="54">
        <v>0</v>
      </c>
      <c r="CU74" s="54">
        <v>0</v>
      </c>
      <c r="CV74" s="54">
        <v>0</v>
      </c>
      <c r="CW74" s="82">
        <v>177641</v>
      </c>
      <c r="CX74" s="82">
        <v>77089</v>
      </c>
      <c r="CY74" s="82">
        <v>64170</v>
      </c>
      <c r="CZ74" s="82">
        <v>88278</v>
      </c>
      <c r="DA74" s="82">
        <v>0</v>
      </c>
      <c r="DB74" s="82">
        <v>407178</v>
      </c>
      <c r="DC74" s="82">
        <v>1192492</v>
      </c>
      <c r="DD74" s="82">
        <v>279109</v>
      </c>
      <c r="DE74" s="82">
        <v>172005</v>
      </c>
      <c r="DF74" s="82">
        <v>691266</v>
      </c>
      <c r="DG74" s="82">
        <v>0</v>
      </c>
      <c r="DH74" s="83">
        <v>2334872</v>
      </c>
      <c r="DI74" s="83">
        <v>222989</v>
      </c>
      <c r="DJ74" s="82">
        <v>24818</v>
      </c>
      <c r="DK74" s="82">
        <v>23498</v>
      </c>
      <c r="DL74" s="82">
        <v>184392</v>
      </c>
      <c r="DM74" s="82">
        <v>0</v>
      </c>
      <c r="DN74" s="82">
        <v>455697</v>
      </c>
      <c r="DO74" s="82">
        <v>437358</v>
      </c>
      <c r="DP74" s="82">
        <v>149539</v>
      </c>
      <c r="DQ74" s="82">
        <v>82457</v>
      </c>
      <c r="DR74" s="82">
        <v>120268</v>
      </c>
      <c r="DS74" s="82">
        <v>0</v>
      </c>
      <c r="DT74" s="82">
        <v>789622</v>
      </c>
      <c r="DU74" s="82">
        <v>0</v>
      </c>
      <c r="DV74" s="82">
        <v>0</v>
      </c>
      <c r="DW74" s="82">
        <v>0</v>
      </c>
      <c r="DX74" s="82">
        <v>0</v>
      </c>
      <c r="DY74" s="82">
        <v>244756</v>
      </c>
      <c r="DZ74" s="82">
        <v>244756</v>
      </c>
      <c r="EA74" s="82">
        <v>0</v>
      </c>
      <c r="EB74" s="82">
        <v>8483</v>
      </c>
      <c r="EC74" s="83">
        <v>18213</v>
      </c>
      <c r="ED74" s="82">
        <v>66744</v>
      </c>
      <c r="EE74" s="83">
        <v>3142</v>
      </c>
      <c r="EF74" s="82">
        <v>96582</v>
      </c>
      <c r="EG74" s="82">
        <v>5442</v>
      </c>
      <c r="EH74" s="82">
        <v>298</v>
      </c>
      <c r="EI74" s="83">
        <v>287</v>
      </c>
      <c r="EJ74" s="83">
        <v>1233</v>
      </c>
      <c r="EK74" s="82">
        <v>2474721</v>
      </c>
      <c r="EL74" s="82">
        <v>2481981</v>
      </c>
      <c r="EM74" s="82">
        <v>46235</v>
      </c>
      <c r="EN74" s="82">
        <v>0</v>
      </c>
      <c r="EO74" s="82">
        <v>0</v>
      </c>
      <c r="EP74" s="82">
        <v>0</v>
      </c>
      <c r="EQ74" s="82">
        <v>0</v>
      </c>
      <c r="ER74" s="82">
        <v>46235</v>
      </c>
      <c r="ES74" s="54">
        <v>0</v>
      </c>
      <c r="ET74" s="54">
        <v>0</v>
      </c>
      <c r="EU74" s="54">
        <v>0</v>
      </c>
      <c r="EV74" s="54">
        <v>0</v>
      </c>
      <c r="EW74" s="54">
        <v>60000</v>
      </c>
      <c r="EX74" s="54">
        <v>60000</v>
      </c>
      <c r="EY74" s="82">
        <v>0</v>
      </c>
      <c r="EZ74" s="82">
        <v>0</v>
      </c>
      <c r="FA74" s="82">
        <v>0</v>
      </c>
      <c r="FB74" s="82">
        <v>0</v>
      </c>
      <c r="FC74" s="82">
        <v>160629</v>
      </c>
      <c r="FD74" s="83">
        <v>160629</v>
      </c>
      <c r="FE74" s="82">
        <v>1500</v>
      </c>
      <c r="FF74" s="82">
        <v>320</v>
      </c>
      <c r="FG74" s="82">
        <v>528</v>
      </c>
      <c r="FH74" s="82">
        <v>3960</v>
      </c>
      <c r="FI74" s="83">
        <v>309908</v>
      </c>
      <c r="FJ74" s="82">
        <v>316216</v>
      </c>
      <c r="FK74" s="82">
        <v>220514</v>
      </c>
      <c r="FL74" s="82">
        <v>51240</v>
      </c>
      <c r="FM74" s="83">
        <v>35597</v>
      </c>
      <c r="FN74" s="82">
        <v>71660</v>
      </c>
      <c r="FO74" s="82">
        <v>550672</v>
      </c>
      <c r="FP74" s="82">
        <v>929683</v>
      </c>
      <c r="FQ74" s="82">
        <v>6880942</v>
      </c>
      <c r="FR74" s="83">
        <v>1894087</v>
      </c>
      <c r="FS74" s="82">
        <v>1185921</v>
      </c>
      <c r="FT74" s="82">
        <v>4218068</v>
      </c>
      <c r="FU74" s="82">
        <v>6523019</v>
      </c>
      <c r="FV74" s="82">
        <v>20702037</v>
      </c>
      <c r="FW74" s="54">
        <v>0</v>
      </c>
      <c r="FX74" s="54">
        <v>0</v>
      </c>
      <c r="FY74" s="54">
        <v>0</v>
      </c>
      <c r="FZ74" s="54">
        <v>0</v>
      </c>
      <c r="GA74" s="54">
        <v>0</v>
      </c>
      <c r="GB74" s="54">
        <v>0</v>
      </c>
      <c r="GC74" s="82">
        <v>6880942</v>
      </c>
      <c r="GD74" s="83">
        <v>1894087</v>
      </c>
      <c r="GE74" s="82">
        <v>1185921</v>
      </c>
      <c r="GF74" s="82">
        <v>4218068</v>
      </c>
      <c r="GG74" s="82">
        <v>6523019</v>
      </c>
      <c r="GH74" s="83">
        <v>20702037</v>
      </c>
      <c r="GJ74" s="5">
        <f>SUM(AZ74:AZ74)</f>
        <v>2161450</v>
      </c>
      <c r="GK74" s="26" t="e">
        <f>#REF!-GJ74</f>
        <v>#REF!</v>
      </c>
      <c r="GL74" s="5" t="e">
        <f>SUM(#REF!)</f>
        <v>#REF!</v>
      </c>
      <c r="GM74" s="26" t="e">
        <f>#REF!-GL74</f>
        <v>#REF!</v>
      </c>
      <c r="GN74" s="5">
        <f>SUM(BA74:BA74)</f>
        <v>1119570</v>
      </c>
      <c r="GO74" s="26" t="e">
        <f>#REF!-GN74</f>
        <v>#REF!</v>
      </c>
      <c r="GP74" s="5">
        <f>SUM(BB74:BB74)</f>
        <v>1090</v>
      </c>
      <c r="GQ74" s="26" t="e">
        <f>#REF!-GP74</f>
        <v>#REF!</v>
      </c>
      <c r="GR74" s="5" t="e">
        <f>SUM(#REF!)</f>
        <v>#REF!</v>
      </c>
      <c r="GS74" s="26" t="e">
        <f>#REF!-GR74</f>
        <v>#REF!</v>
      </c>
      <c r="GT74" s="5" t="e">
        <f>SUM(#REF!)</f>
        <v>#REF!</v>
      </c>
      <c r="GU74" s="26" t="e">
        <f>#REF!-GT74</f>
        <v>#REF!</v>
      </c>
      <c r="GV74" s="5" t="e">
        <f>SUM(#REF!)</f>
        <v>#REF!</v>
      </c>
      <c r="GW74" s="26" t="e">
        <f>#REF!-GV74</f>
        <v>#REF!</v>
      </c>
      <c r="GX74" s="5" t="e">
        <f>SUM(#REF!)</f>
        <v>#REF!</v>
      </c>
      <c r="GY74" s="26" t="e">
        <f>#REF!-GX74</f>
        <v>#REF!</v>
      </c>
      <c r="GZ74" s="5" t="e">
        <f>SUM(#REF!)</f>
        <v>#REF!</v>
      </c>
      <c r="HA74" s="26" t="e">
        <f>#REF!-GZ74</f>
        <v>#REF!</v>
      </c>
      <c r="HB74" s="5" t="e">
        <f>SUM(#REF!)</f>
        <v>#REF!</v>
      </c>
      <c r="HC74" s="26" t="e">
        <f>#REF!-HB74</f>
        <v>#REF!</v>
      </c>
      <c r="HD74" s="5">
        <f t="shared" si="100"/>
        <v>156828</v>
      </c>
      <c r="HE74" s="26" t="e">
        <f>#REF!-HD74</f>
        <v>#REF!</v>
      </c>
      <c r="HF74" s="5">
        <f t="shared" si="101"/>
        <v>0</v>
      </c>
      <c r="HG74" s="26" t="e">
        <f>#REF!-HF74</f>
        <v>#REF!</v>
      </c>
      <c r="HH74" s="5">
        <f t="shared" si="102"/>
        <v>0</v>
      </c>
      <c r="HI74" s="26" t="e">
        <f>#REF!-HH74</f>
        <v>#REF!</v>
      </c>
      <c r="HJ74" s="5" t="e">
        <f>SUM(#REF!)</f>
        <v>#REF!</v>
      </c>
      <c r="HK74" s="26" t="e">
        <f>#REF!-HJ74</f>
        <v>#REF!</v>
      </c>
      <c r="HL74" s="5" t="e">
        <f>SUM(#REF!)</f>
        <v>#REF!</v>
      </c>
      <c r="HM74" s="26" t="e">
        <f>#REF!-HL74</f>
        <v>#REF!</v>
      </c>
      <c r="HN74" s="5">
        <f t="shared" si="103"/>
        <v>5206649</v>
      </c>
      <c r="HO74" s="26" t="e">
        <f>#REF!-HN74</f>
        <v>#REF!</v>
      </c>
      <c r="HP74" s="5">
        <f t="shared" si="51"/>
        <v>4398365</v>
      </c>
      <c r="HQ74" s="26">
        <f t="shared" si="52"/>
        <v>0</v>
      </c>
      <c r="HR74" s="5">
        <f t="shared" si="53"/>
        <v>577172</v>
      </c>
      <c r="HS74" s="26">
        <f t="shared" si="54"/>
        <v>0</v>
      </c>
      <c r="HT74" s="5">
        <f t="shared" si="55"/>
        <v>4604479</v>
      </c>
      <c r="HU74" s="26">
        <f t="shared" si="56"/>
        <v>0</v>
      </c>
      <c r="HV74" s="5">
        <f t="shared" si="57"/>
        <v>0</v>
      </c>
      <c r="HW74" s="26">
        <f t="shared" si="58"/>
        <v>0</v>
      </c>
      <c r="HX74" s="5">
        <f t="shared" si="59"/>
        <v>2798570</v>
      </c>
      <c r="HY74" s="26">
        <f t="shared" si="60"/>
        <v>0</v>
      </c>
      <c r="HZ74" s="5">
        <f t="shared" si="61"/>
        <v>0</v>
      </c>
      <c r="IA74" s="26">
        <f t="shared" si="62"/>
        <v>0</v>
      </c>
      <c r="IB74" s="5">
        <f t="shared" si="63"/>
        <v>0</v>
      </c>
      <c r="IC74" s="26">
        <f t="shared" si="64"/>
        <v>0</v>
      </c>
      <c r="ID74" s="5">
        <f t="shared" si="65"/>
        <v>407178</v>
      </c>
      <c r="IE74" s="26">
        <f t="shared" si="66"/>
        <v>0</v>
      </c>
      <c r="IF74" s="5">
        <f t="shared" si="67"/>
        <v>2334872</v>
      </c>
      <c r="IG74" s="26">
        <f t="shared" si="68"/>
        <v>0</v>
      </c>
      <c r="IH74" s="5">
        <f t="shared" si="69"/>
        <v>455697</v>
      </c>
      <c r="II74" s="26">
        <f t="shared" si="70"/>
        <v>0</v>
      </c>
      <c r="IJ74" s="5">
        <f t="shared" si="71"/>
        <v>789622</v>
      </c>
      <c r="IK74" s="26">
        <f t="shared" si="72"/>
        <v>0</v>
      </c>
      <c r="IL74" s="5">
        <f t="shared" si="73"/>
        <v>244756</v>
      </c>
      <c r="IM74" s="26">
        <f t="shared" si="74"/>
        <v>0</v>
      </c>
      <c r="IN74" s="5">
        <f t="shared" si="75"/>
        <v>96582</v>
      </c>
      <c r="IO74" s="26">
        <f t="shared" si="76"/>
        <v>0</v>
      </c>
      <c r="IP74" s="5">
        <f t="shared" si="77"/>
        <v>2481981</v>
      </c>
      <c r="IQ74" s="26">
        <f t="shared" si="78"/>
        <v>0</v>
      </c>
      <c r="IR74" s="5">
        <f t="shared" si="79"/>
        <v>46235</v>
      </c>
      <c r="IS74" s="26">
        <f t="shared" si="80"/>
        <v>0</v>
      </c>
      <c r="IT74" s="5">
        <f t="shared" si="81"/>
        <v>60000</v>
      </c>
      <c r="IU74" s="26">
        <f t="shared" si="82"/>
        <v>0</v>
      </c>
      <c r="IV74" s="5">
        <f t="shared" si="83"/>
        <v>160629</v>
      </c>
      <c r="IW74" s="26">
        <f t="shared" si="84"/>
        <v>0</v>
      </c>
      <c r="IX74" s="5">
        <f t="shared" si="85"/>
        <v>316216</v>
      </c>
      <c r="IY74" s="26">
        <f t="shared" si="86"/>
        <v>0</v>
      </c>
      <c r="IZ74" s="5">
        <f t="shared" si="87"/>
        <v>929683</v>
      </c>
      <c r="JA74" s="26">
        <f t="shared" si="88"/>
        <v>0</v>
      </c>
      <c r="JB74" s="5">
        <f t="shared" si="89"/>
        <v>20702037</v>
      </c>
      <c r="JC74" s="26">
        <f t="shared" si="90"/>
        <v>0</v>
      </c>
      <c r="JD74" s="5">
        <f t="shared" si="91"/>
        <v>0</v>
      </c>
      <c r="JE74" s="26">
        <f t="shared" si="92"/>
        <v>0</v>
      </c>
      <c r="JF74" s="5">
        <f t="shared" si="93"/>
        <v>20702037</v>
      </c>
      <c r="JG74" s="26">
        <f t="shared" si="94"/>
        <v>0</v>
      </c>
      <c r="JI74" s="5" t="e">
        <f t="shared" si="104"/>
        <v>#REF!</v>
      </c>
      <c r="JK74" s="4" t="e">
        <f t="shared" si="105"/>
        <v>#REF!</v>
      </c>
    </row>
    <row r="75" spans="1:282">
      <c r="A75" s="18" t="s">
        <v>263</v>
      </c>
      <c r="B75" s="25" t="s">
        <v>317</v>
      </c>
      <c r="C75" s="97">
        <v>147703</v>
      </c>
      <c r="D75" s="97">
        <v>2011</v>
      </c>
      <c r="E75" s="98">
        <v>1</v>
      </c>
      <c r="F75" s="98">
        <v>2</v>
      </c>
      <c r="G75" s="99">
        <v>17012</v>
      </c>
      <c r="H75" s="99">
        <v>18225</v>
      </c>
      <c r="I75" s="100">
        <v>2199782759</v>
      </c>
      <c r="J75" s="100"/>
      <c r="K75" s="100">
        <v>17529538</v>
      </c>
      <c r="L75" s="100"/>
      <c r="M75" s="100">
        <v>101816173</v>
      </c>
      <c r="N75" s="100"/>
      <c r="O75" s="100">
        <v>226527000</v>
      </c>
      <c r="P75" s="100"/>
      <c r="Q75" s="100">
        <v>1148239000</v>
      </c>
      <c r="R75" s="100"/>
      <c r="S75" s="100">
        <v>1592587171</v>
      </c>
      <c r="T75" s="100"/>
      <c r="U75" s="100">
        <v>19950</v>
      </c>
      <c r="V75" s="100"/>
      <c r="W75" s="100">
        <v>41832</v>
      </c>
      <c r="X75" s="100"/>
      <c r="Y75" s="100">
        <v>24048</v>
      </c>
      <c r="Z75" s="100"/>
      <c r="AA75" s="100">
        <v>45930</v>
      </c>
      <c r="AB75" s="100"/>
      <c r="AC75" s="122">
        <v>9</v>
      </c>
      <c r="AD75" s="122">
        <v>11</v>
      </c>
      <c r="AE75" s="122"/>
      <c r="AF75" s="26">
        <v>5079042</v>
      </c>
      <c r="AG75" s="26">
        <v>3820501</v>
      </c>
      <c r="AH75" s="26">
        <v>989370</v>
      </c>
      <c r="AI75" s="26">
        <v>481019</v>
      </c>
      <c r="AJ75" s="26">
        <v>1610196.71</v>
      </c>
      <c r="AK75" s="36">
        <v>7</v>
      </c>
      <c r="AL75" s="26">
        <v>1610196.71</v>
      </c>
      <c r="AM75" s="36">
        <v>7</v>
      </c>
      <c r="AN75" s="26">
        <v>388615.78</v>
      </c>
      <c r="AO75" s="36">
        <v>9</v>
      </c>
      <c r="AP75" s="26">
        <v>388615.78</v>
      </c>
      <c r="AQ75" s="36">
        <v>9</v>
      </c>
      <c r="AR75" s="26">
        <v>259953.77</v>
      </c>
      <c r="AS75" s="36">
        <v>21.5</v>
      </c>
      <c r="AT75" s="26">
        <v>199607.36</v>
      </c>
      <c r="AU75" s="36">
        <v>28</v>
      </c>
      <c r="AV75" s="26">
        <v>113503.03</v>
      </c>
      <c r="AW75" s="36">
        <v>16.5</v>
      </c>
      <c r="AX75" s="26">
        <v>58525</v>
      </c>
      <c r="AY75" s="36">
        <v>32</v>
      </c>
      <c r="AZ75" s="85">
        <v>35567527</v>
      </c>
      <c r="BA75" s="86">
        <v>400000</v>
      </c>
      <c r="BB75" s="87">
        <v>30237978</v>
      </c>
      <c r="BC75" s="58">
        <v>2007693</v>
      </c>
      <c r="BD75" s="58">
        <v>17243313</v>
      </c>
      <c r="BE75" s="58">
        <v>357461</v>
      </c>
      <c r="BF75" s="58">
        <v>95749688</v>
      </c>
      <c r="BG75" s="58">
        <v>3233292</v>
      </c>
      <c r="BH75" s="58">
        <v>504359</v>
      </c>
      <c r="BI75" s="58">
        <v>456658</v>
      </c>
      <c r="BJ75" s="58">
        <v>4705234</v>
      </c>
      <c r="BK75" s="58">
        <v>58275</v>
      </c>
      <c r="BL75" s="58">
        <v>8957818</v>
      </c>
      <c r="BM75" s="58">
        <v>1400000</v>
      </c>
      <c r="BN75" s="58">
        <v>470500</v>
      </c>
      <c r="BO75" s="58">
        <v>130794</v>
      </c>
      <c r="BP75" s="58">
        <v>111163</v>
      </c>
      <c r="BQ75" s="58">
        <v>0</v>
      </c>
      <c r="BR75" s="58">
        <v>2112457</v>
      </c>
      <c r="BS75" s="58">
        <v>9992129</v>
      </c>
      <c r="BT75" s="58">
        <v>3674022</v>
      </c>
      <c r="BU75" s="58">
        <v>1783106</v>
      </c>
      <c r="BV75" s="58">
        <v>6781468</v>
      </c>
      <c r="BW75" s="58">
        <v>0</v>
      </c>
      <c r="BX75" s="58">
        <v>22230725</v>
      </c>
      <c r="BY75" s="54">
        <v>0</v>
      </c>
      <c r="BZ75" s="54">
        <v>0</v>
      </c>
      <c r="CA75" s="54">
        <v>0</v>
      </c>
      <c r="CB75" s="54">
        <v>0</v>
      </c>
      <c r="CC75" s="54">
        <v>0</v>
      </c>
      <c r="CD75" s="54">
        <v>0</v>
      </c>
      <c r="CE75" s="58">
        <v>1896203</v>
      </c>
      <c r="CF75" s="58">
        <v>624201</v>
      </c>
      <c r="CG75" s="58">
        <v>373508</v>
      </c>
      <c r="CH75" s="58">
        <v>1449811</v>
      </c>
      <c r="CI75" s="58">
        <v>23337392</v>
      </c>
      <c r="CJ75" s="58">
        <v>27681115</v>
      </c>
      <c r="CK75" s="54">
        <v>0</v>
      </c>
      <c r="CL75" s="54">
        <v>0</v>
      </c>
      <c r="CM75" s="54">
        <v>0</v>
      </c>
      <c r="CN75" s="54">
        <v>0</v>
      </c>
      <c r="CO75" s="54">
        <v>0</v>
      </c>
      <c r="CP75" s="54">
        <v>0</v>
      </c>
      <c r="CQ75" s="54">
        <v>0</v>
      </c>
      <c r="CR75" s="54">
        <v>0</v>
      </c>
      <c r="CS75" s="54">
        <v>0</v>
      </c>
      <c r="CT75" s="54">
        <v>0</v>
      </c>
      <c r="CU75" s="54">
        <v>0</v>
      </c>
      <c r="CV75" s="54">
        <v>0</v>
      </c>
      <c r="CW75" s="58">
        <v>577976</v>
      </c>
      <c r="CX75" s="58">
        <v>172257</v>
      </c>
      <c r="CY75" s="58">
        <v>124470</v>
      </c>
      <c r="CZ75" s="58">
        <v>595686</v>
      </c>
      <c r="DA75" s="58">
        <v>0</v>
      </c>
      <c r="DB75" s="58">
        <v>1470389</v>
      </c>
      <c r="DC75" s="58">
        <v>1396893</v>
      </c>
      <c r="DD75" s="58">
        <v>1279842</v>
      </c>
      <c r="DE75" s="58">
        <v>957953</v>
      </c>
      <c r="DF75" s="58">
        <v>3485878</v>
      </c>
      <c r="DG75" s="58">
        <v>0</v>
      </c>
      <c r="DH75" s="58">
        <v>7120566</v>
      </c>
      <c r="DI75" s="58">
        <v>247421</v>
      </c>
      <c r="DJ75" s="58">
        <v>68782</v>
      </c>
      <c r="DK75" s="58">
        <v>52869</v>
      </c>
      <c r="DL75" s="58">
        <v>619585</v>
      </c>
      <c r="DM75" s="58">
        <v>1313886</v>
      </c>
      <c r="DN75" s="58">
        <v>2302543</v>
      </c>
      <c r="DO75" s="58">
        <v>4696353</v>
      </c>
      <c r="DP75" s="58">
        <v>987051</v>
      </c>
      <c r="DQ75" s="58">
        <v>612779</v>
      </c>
      <c r="DR75" s="58">
        <v>2430137</v>
      </c>
      <c r="DS75" s="58">
        <v>14885212</v>
      </c>
      <c r="DT75" s="58">
        <v>23611532</v>
      </c>
      <c r="DU75" s="58">
        <v>131925</v>
      </c>
      <c r="DV75" s="58">
        <v>5118</v>
      </c>
      <c r="DW75" s="58">
        <v>5176</v>
      </c>
      <c r="DX75" s="58">
        <v>152459</v>
      </c>
      <c r="DY75" s="58">
        <v>6041667</v>
      </c>
      <c r="DZ75" s="58">
        <v>6336345</v>
      </c>
      <c r="EA75" s="58">
        <v>219524</v>
      </c>
      <c r="EB75" s="58">
        <v>153619</v>
      </c>
      <c r="EC75" s="58">
        <v>117864</v>
      </c>
      <c r="ED75" s="58">
        <v>1680665</v>
      </c>
      <c r="EE75" s="58">
        <v>340408</v>
      </c>
      <c r="EF75" s="58">
        <v>2512080</v>
      </c>
      <c r="EG75" s="58">
        <v>169956</v>
      </c>
      <c r="EH75" s="58">
        <v>28682</v>
      </c>
      <c r="EI75" s="58">
        <v>26455</v>
      </c>
      <c r="EJ75" s="58">
        <v>212148</v>
      </c>
      <c r="EK75" s="58">
        <v>22913797</v>
      </c>
      <c r="EL75" s="58">
        <v>23351038</v>
      </c>
      <c r="EM75" s="58">
        <v>675246</v>
      </c>
      <c r="EN75" s="58">
        <v>72845</v>
      </c>
      <c r="EO75" s="58">
        <v>72845</v>
      </c>
      <c r="EP75" s="58">
        <v>9500</v>
      </c>
      <c r="EQ75" s="58">
        <v>152036</v>
      </c>
      <c r="ER75" s="58">
        <v>982472</v>
      </c>
      <c r="ES75" s="54">
        <v>0</v>
      </c>
      <c r="ET75" s="54">
        <v>0</v>
      </c>
      <c r="EU75" s="54">
        <v>0</v>
      </c>
      <c r="EV75" s="54">
        <v>0</v>
      </c>
      <c r="EW75" s="54">
        <v>0</v>
      </c>
      <c r="EX75" s="54">
        <v>0</v>
      </c>
      <c r="EY75" s="58">
        <v>32313</v>
      </c>
      <c r="EZ75" s="58">
        <v>13444</v>
      </c>
      <c r="FA75" s="58">
        <v>21953</v>
      </c>
      <c r="FB75" s="58">
        <v>105714</v>
      </c>
      <c r="FC75" s="58">
        <v>1446178</v>
      </c>
      <c r="FD75" s="58">
        <v>1619602</v>
      </c>
      <c r="FE75" s="58">
        <v>2217</v>
      </c>
      <c r="FF75" s="58">
        <v>410</v>
      </c>
      <c r="FG75" s="58">
        <v>945</v>
      </c>
      <c r="FH75" s="58">
        <v>23321</v>
      </c>
      <c r="FI75" s="58">
        <v>305884</v>
      </c>
      <c r="FJ75" s="58">
        <v>332777</v>
      </c>
      <c r="FK75" s="58">
        <v>192714</v>
      </c>
      <c r="FL75" s="58">
        <v>5400</v>
      </c>
      <c r="FM75" s="58">
        <v>22</v>
      </c>
      <c r="FN75" s="58">
        <v>18158</v>
      </c>
      <c r="FO75" s="58">
        <v>2849062</v>
      </c>
      <c r="FP75" s="58">
        <v>3065356</v>
      </c>
      <c r="FQ75" s="58">
        <v>24864162</v>
      </c>
      <c r="FR75" s="58">
        <v>8060532</v>
      </c>
      <c r="FS75" s="58">
        <v>4737397</v>
      </c>
      <c r="FT75" s="58">
        <v>22380927</v>
      </c>
      <c r="FU75" s="58">
        <v>73643797</v>
      </c>
      <c r="FV75" s="58">
        <v>133686815</v>
      </c>
      <c r="FW75" s="54">
        <v>0</v>
      </c>
      <c r="FX75" s="54">
        <v>0</v>
      </c>
      <c r="FY75" s="54">
        <v>0</v>
      </c>
      <c r="FZ75" s="54">
        <v>0</v>
      </c>
      <c r="GA75" s="54">
        <v>9026363</v>
      </c>
      <c r="GB75" s="54">
        <v>9026363</v>
      </c>
      <c r="GC75" s="58">
        <v>24864162</v>
      </c>
      <c r="GD75" s="58">
        <v>8060532</v>
      </c>
      <c r="GE75" s="58">
        <v>4737397</v>
      </c>
      <c r="GF75" s="58">
        <v>22380927</v>
      </c>
      <c r="GG75" s="58">
        <v>82670160</v>
      </c>
      <c r="GH75" s="58">
        <v>142713178</v>
      </c>
      <c r="GJ75" s="5">
        <f>SUM(AZ75:AZ75)</f>
        <v>35567527</v>
      </c>
      <c r="GK75" s="26" t="e">
        <f>#REF!-GJ75</f>
        <v>#REF!</v>
      </c>
      <c r="GL75" s="5" t="e">
        <f>SUM(#REF!)</f>
        <v>#REF!</v>
      </c>
      <c r="GM75" s="26" t="e">
        <f>#REF!-GL75</f>
        <v>#REF!</v>
      </c>
      <c r="GN75" s="5">
        <f>SUM(BA75:BA75)</f>
        <v>400000</v>
      </c>
      <c r="GO75" s="26" t="e">
        <f>#REF!-GN75</f>
        <v>#REF!</v>
      </c>
      <c r="GP75" s="5">
        <f>SUM(BB75:BB75)</f>
        <v>30237978</v>
      </c>
      <c r="GQ75" s="26" t="e">
        <f>#REF!-GP75</f>
        <v>#REF!</v>
      </c>
      <c r="GR75" s="5" t="e">
        <f>SUM(#REF!)</f>
        <v>#REF!</v>
      </c>
      <c r="GS75" s="26" t="e">
        <f>#REF!-GR75</f>
        <v>#REF!</v>
      </c>
      <c r="GT75" s="5" t="e">
        <f>SUM(#REF!)</f>
        <v>#REF!</v>
      </c>
      <c r="GU75" s="26" t="e">
        <f>#REF!-GT75</f>
        <v>#REF!</v>
      </c>
      <c r="GV75" s="5" t="e">
        <f>SUM(#REF!)</f>
        <v>#REF!</v>
      </c>
      <c r="GW75" s="26" t="e">
        <f>#REF!-GV75</f>
        <v>#REF!</v>
      </c>
      <c r="GX75" s="5" t="e">
        <f>SUM(#REF!)</f>
        <v>#REF!</v>
      </c>
      <c r="GY75" s="26" t="e">
        <f>#REF!-GX75</f>
        <v>#REF!</v>
      </c>
      <c r="GZ75" s="5" t="e">
        <f>SUM(#REF!)</f>
        <v>#REF!</v>
      </c>
      <c r="HA75" s="26" t="e">
        <f>#REF!-GZ75</f>
        <v>#REF!</v>
      </c>
      <c r="HB75" s="5" t="e">
        <f>SUM(#REF!)</f>
        <v>#REF!</v>
      </c>
      <c r="HC75" s="26" t="e">
        <f>#REF!-HB75</f>
        <v>#REF!</v>
      </c>
      <c r="HD75" s="5">
        <f t="shared" si="100"/>
        <v>2007693</v>
      </c>
      <c r="HE75" s="26" t="e">
        <f>#REF!-HD75</f>
        <v>#REF!</v>
      </c>
      <c r="HF75" s="5">
        <f t="shared" si="101"/>
        <v>17243313</v>
      </c>
      <c r="HG75" s="26" t="e">
        <f>#REF!-HF75</f>
        <v>#REF!</v>
      </c>
      <c r="HH75" s="5">
        <f t="shared" si="102"/>
        <v>357461</v>
      </c>
      <c r="HI75" s="26" t="e">
        <f>#REF!-HH75</f>
        <v>#REF!</v>
      </c>
      <c r="HJ75" s="5" t="e">
        <f>SUM(#REF!)</f>
        <v>#REF!</v>
      </c>
      <c r="HK75" s="26" t="e">
        <f>#REF!-HJ75</f>
        <v>#REF!</v>
      </c>
      <c r="HL75" s="5" t="e">
        <f>SUM(#REF!)</f>
        <v>#REF!</v>
      </c>
      <c r="HM75" s="26" t="e">
        <f>#REF!-HL75</f>
        <v>#REF!</v>
      </c>
      <c r="HN75" s="5">
        <f t="shared" si="103"/>
        <v>95749688</v>
      </c>
      <c r="HO75" s="26" t="e">
        <f>#REF!-HN75</f>
        <v>#REF!</v>
      </c>
      <c r="HP75" s="5">
        <f>SUM(BG75:BK75)</f>
        <v>8957818</v>
      </c>
      <c r="HQ75" s="26">
        <f>BL75-HP75</f>
        <v>0</v>
      </c>
      <c r="HR75" s="5">
        <f>SUM(BM75:BQ75)</f>
        <v>2112457</v>
      </c>
      <c r="HS75" s="26">
        <f t="shared" ref="HS75:HS92" si="106">BR75-HR75</f>
        <v>0</v>
      </c>
      <c r="HT75" s="5">
        <f t="shared" ref="HT75:HT92" si="107">SUM(BS75:BW75)</f>
        <v>22230725</v>
      </c>
      <c r="HU75" s="26">
        <f t="shared" ref="HU75:HU92" si="108">BX75-HT75</f>
        <v>0</v>
      </c>
      <c r="HV75" s="5">
        <f t="shared" ref="HV75:HV92" si="109">SUM(BY75:CC75)</f>
        <v>0</v>
      </c>
      <c r="HW75" s="26">
        <f t="shared" ref="HW75:HW92" si="110">CD75-HV75</f>
        <v>0</v>
      </c>
      <c r="HX75" s="5">
        <f t="shared" ref="HX75:HX92" si="111">SUM(CE75:CI75)</f>
        <v>27681115</v>
      </c>
      <c r="HY75" s="26">
        <f t="shared" ref="HY75:HY92" si="112">CJ75-HX75</f>
        <v>0</v>
      </c>
      <c r="HZ75" s="5">
        <f t="shared" ref="HZ75:HZ92" si="113">SUM(CK75:CO75)</f>
        <v>0</v>
      </c>
      <c r="IA75" s="26">
        <f t="shared" ref="IA75:IA92" si="114">CP75-HZ75</f>
        <v>0</v>
      </c>
      <c r="IB75" s="5">
        <f t="shared" ref="IB75:IB92" si="115">SUM(CQ75:CU75)</f>
        <v>0</v>
      </c>
      <c r="IC75" s="26">
        <f t="shared" ref="IC75:IC92" si="116">CV75-IB75</f>
        <v>0</v>
      </c>
      <c r="ID75" s="5">
        <f t="shared" ref="ID75:ID92" si="117">SUM(CW75:DA75)</f>
        <v>1470389</v>
      </c>
      <c r="IE75" s="26">
        <f t="shared" ref="IE75:IE92" si="118">DB75-ID75</f>
        <v>0</v>
      </c>
      <c r="IF75" s="5">
        <f t="shared" ref="IF75:IF92" si="119">SUM(DC75:DG75)</f>
        <v>7120566</v>
      </c>
      <c r="IG75" s="26">
        <f t="shared" ref="IG75:IG92" si="120">DH75-IF75</f>
        <v>0</v>
      </c>
      <c r="IH75" s="5">
        <f t="shared" ref="IH75:IH92" si="121">SUM(DI75:DM75)</f>
        <v>2302543</v>
      </c>
      <c r="II75" s="26">
        <f t="shared" ref="II75:II92" si="122">DN75-IH75</f>
        <v>0</v>
      </c>
      <c r="IJ75" s="5">
        <f t="shared" ref="IJ75:IJ92" si="123">SUM(DO75:DS75)</f>
        <v>23611532</v>
      </c>
      <c r="IK75" s="26">
        <f t="shared" ref="IK75:IK92" si="124">DT75-IJ75</f>
        <v>0</v>
      </c>
      <c r="IL75" s="5">
        <f t="shared" ref="IL75:IL92" si="125">SUM(DU75:DY75)</f>
        <v>6336345</v>
      </c>
      <c r="IM75" s="26">
        <f t="shared" ref="IM75:IM92" si="126">DZ75-IL75</f>
        <v>0</v>
      </c>
      <c r="IN75" s="5">
        <f t="shared" ref="IN75:IN92" si="127">SUM(EA75:EE75)</f>
        <v>2512080</v>
      </c>
      <c r="IO75" s="26">
        <f t="shared" ref="IO75:IO92" si="128">EF75-IN75</f>
        <v>0</v>
      </c>
      <c r="IP75" s="5">
        <f t="shared" ref="IP75:IP92" si="129">SUM(EG75:EK75)</f>
        <v>23351038</v>
      </c>
      <c r="IQ75" s="26">
        <f t="shared" ref="IQ75:IQ92" si="130">EL75-IP75</f>
        <v>0</v>
      </c>
      <c r="IR75" s="5">
        <f t="shared" ref="IR75:IR92" si="131">SUM(EM75:EQ75)</f>
        <v>982472</v>
      </c>
      <c r="IS75" s="26">
        <f t="shared" ref="IS75:IS92" si="132">ER75-IR75</f>
        <v>0</v>
      </c>
      <c r="IT75" s="5">
        <f t="shared" ref="IT75:IT92" si="133">SUM(ES75:EW75)</f>
        <v>0</v>
      </c>
      <c r="IU75" s="26">
        <f t="shared" ref="IU75:IU92" si="134">EX75-IT75</f>
        <v>0</v>
      </c>
      <c r="IV75" s="5">
        <f t="shared" ref="IV75:IV92" si="135">SUM(EY75:FC75)</f>
        <v>1619602</v>
      </c>
      <c r="IW75" s="26">
        <f t="shared" ref="IW75:IW92" si="136">FD75-IV75</f>
        <v>0</v>
      </c>
      <c r="IX75" s="5">
        <f t="shared" ref="IX75:IX92" si="137">SUM(FE75:FI75)</f>
        <v>332777</v>
      </c>
      <c r="IY75" s="26">
        <f t="shared" ref="IY75:IY92" si="138">FJ75-IX75</f>
        <v>0</v>
      </c>
      <c r="IZ75" s="5">
        <f t="shared" ref="IZ75:IZ92" si="139">SUM(FK75:FO75)</f>
        <v>3065356</v>
      </c>
      <c r="JA75" s="26">
        <f t="shared" ref="JA75:JA92" si="140">FP75-IZ75</f>
        <v>0</v>
      </c>
      <c r="JB75" s="5">
        <f t="shared" ref="JB75:JB92" si="141">SUM(FQ75:FU75)</f>
        <v>133686815</v>
      </c>
      <c r="JC75" s="26">
        <f t="shared" ref="JC75:JC92" si="142">FV75-JB75</f>
        <v>0</v>
      </c>
      <c r="JD75" s="5">
        <f t="shared" ref="JD75:JD92" si="143">SUM(FW75:GA75)</f>
        <v>9026363</v>
      </c>
      <c r="JE75" s="26">
        <f t="shared" ref="JE75:JE92" si="144">GB75-JD75</f>
        <v>0</v>
      </c>
      <c r="JF75" s="5">
        <f t="shared" ref="JF75:JF92" si="145">SUM(GC75:GG75)</f>
        <v>142713178</v>
      </c>
      <c r="JG75" s="26">
        <f t="shared" ref="JG75:JG92" si="146">GH75-JF75</f>
        <v>0</v>
      </c>
      <c r="JI75" s="5" t="e">
        <f t="shared" si="104"/>
        <v>#REF!</v>
      </c>
      <c r="JK75" s="4" t="e">
        <f t="shared" si="105"/>
        <v>#REF!</v>
      </c>
    </row>
    <row r="76" spans="1:282">
      <c r="A76" s="92" t="s">
        <v>264</v>
      </c>
      <c r="B76" s="25" t="s">
        <v>318</v>
      </c>
      <c r="C76" s="97">
        <v>228723</v>
      </c>
      <c r="D76" s="97">
        <v>2011</v>
      </c>
      <c r="E76" s="98">
        <v>1</v>
      </c>
      <c r="F76" s="98">
        <v>5</v>
      </c>
      <c r="G76" s="99">
        <v>18707</v>
      </c>
      <c r="H76" s="99">
        <v>17105</v>
      </c>
      <c r="I76" s="100">
        <v>1264498511</v>
      </c>
      <c r="J76" s="100"/>
      <c r="K76" s="100">
        <v>6610911</v>
      </c>
      <c r="L76" s="100"/>
      <c r="M76" s="100">
        <v>70433673</v>
      </c>
      <c r="N76" s="100"/>
      <c r="O76" s="100">
        <v>45810059</v>
      </c>
      <c r="P76" s="100"/>
      <c r="Q76" s="100">
        <v>559864862</v>
      </c>
      <c r="R76" s="100"/>
      <c r="S76" s="100">
        <v>891563960</v>
      </c>
      <c r="T76" s="100"/>
      <c r="U76" s="100">
        <v>16990</v>
      </c>
      <c r="V76" s="100"/>
      <c r="W76" s="100">
        <v>32290</v>
      </c>
      <c r="X76" s="100"/>
      <c r="Y76" s="100">
        <v>20614</v>
      </c>
      <c r="Z76" s="100"/>
      <c r="AA76" s="100">
        <v>36564</v>
      </c>
      <c r="AB76" s="100"/>
      <c r="AC76" s="122">
        <v>9</v>
      </c>
      <c r="AD76" s="122">
        <v>11</v>
      </c>
      <c r="AE76" s="122">
        <v>0</v>
      </c>
      <c r="AF76" s="26">
        <v>3698310</v>
      </c>
      <c r="AG76" s="26">
        <v>3174397</v>
      </c>
      <c r="AH76" s="26">
        <v>555564</v>
      </c>
      <c r="AI76" s="26">
        <v>300225</v>
      </c>
      <c r="AJ76" s="26">
        <v>751464</v>
      </c>
      <c r="AK76" s="36">
        <v>6.5</v>
      </c>
      <c r="AL76" s="26">
        <v>697788</v>
      </c>
      <c r="AM76" s="36">
        <v>7</v>
      </c>
      <c r="AN76" s="26">
        <v>303393.88</v>
      </c>
      <c r="AO76" s="36">
        <v>8.5</v>
      </c>
      <c r="AP76" s="26">
        <v>286538.67</v>
      </c>
      <c r="AQ76" s="36">
        <v>9</v>
      </c>
      <c r="AR76" s="26">
        <v>204480.85</v>
      </c>
      <c r="AS76" s="36">
        <v>20</v>
      </c>
      <c r="AT76" s="26">
        <v>177809.43</v>
      </c>
      <c r="AU76" s="36">
        <v>23</v>
      </c>
      <c r="AV76" s="26">
        <v>115881</v>
      </c>
      <c r="AW76" s="36">
        <v>17</v>
      </c>
      <c r="AX76" s="26">
        <v>98498.85</v>
      </c>
      <c r="AY76" s="36">
        <v>23</v>
      </c>
      <c r="AZ76" s="54">
        <v>27167945</v>
      </c>
      <c r="BA76" s="54">
        <v>0</v>
      </c>
      <c r="BB76" s="54">
        <v>5667868</v>
      </c>
      <c r="BC76" s="54">
        <v>1930199</v>
      </c>
      <c r="BD76" s="54">
        <v>614945</v>
      </c>
      <c r="BE76" s="54">
        <v>474930</v>
      </c>
      <c r="BF76" s="54">
        <v>45414017</v>
      </c>
      <c r="BG76" s="54">
        <v>2119772</v>
      </c>
      <c r="BH76" s="54">
        <v>334685</v>
      </c>
      <c r="BI76" s="54">
        <v>395442</v>
      </c>
      <c r="BJ76" s="54">
        <v>4022808</v>
      </c>
      <c r="BK76" s="54">
        <v>0</v>
      </c>
      <c r="BL76" s="54">
        <v>6872707</v>
      </c>
      <c r="BM76" s="54">
        <v>1575000</v>
      </c>
      <c r="BN76" s="54">
        <v>513990</v>
      </c>
      <c r="BO76" s="54">
        <v>47924</v>
      </c>
      <c r="BP76" s="54">
        <v>109318</v>
      </c>
      <c r="BQ76" s="54">
        <v>0</v>
      </c>
      <c r="BR76" s="54">
        <v>2246232</v>
      </c>
      <c r="BS76" s="54">
        <v>4523951</v>
      </c>
      <c r="BT76" s="54">
        <v>2143536</v>
      </c>
      <c r="BU76" s="54">
        <v>1458115</v>
      </c>
      <c r="BV76" s="54">
        <v>5397356</v>
      </c>
      <c r="BW76" s="54">
        <v>0</v>
      </c>
      <c r="BX76" s="54">
        <v>13522958</v>
      </c>
      <c r="BY76" s="54">
        <v>0</v>
      </c>
      <c r="BZ76" s="54">
        <v>0</v>
      </c>
      <c r="CA76" s="54">
        <v>0</v>
      </c>
      <c r="CB76" s="54">
        <v>0</v>
      </c>
      <c r="CC76" s="54">
        <v>0</v>
      </c>
      <c r="CD76" s="54">
        <v>0</v>
      </c>
      <c r="CE76" s="54">
        <v>1753753</v>
      </c>
      <c r="CF76" s="54">
        <v>551718</v>
      </c>
      <c r="CG76" s="54">
        <v>537528</v>
      </c>
      <c r="CH76" s="54">
        <v>1938049</v>
      </c>
      <c r="CI76" s="54">
        <v>10106449</v>
      </c>
      <c r="CJ76" s="54">
        <v>14887497</v>
      </c>
      <c r="CK76" s="54">
        <v>0</v>
      </c>
      <c r="CL76" s="54">
        <v>0</v>
      </c>
      <c r="CM76" s="54">
        <v>0</v>
      </c>
      <c r="CN76" s="54">
        <v>0</v>
      </c>
      <c r="CO76" s="54">
        <v>0</v>
      </c>
      <c r="CP76" s="54">
        <v>0</v>
      </c>
      <c r="CQ76" s="54">
        <v>233778</v>
      </c>
      <c r="CR76" s="54">
        <v>31250</v>
      </c>
      <c r="CS76" s="54">
        <v>0</v>
      </c>
      <c r="CT76" s="54">
        <v>28412</v>
      </c>
      <c r="CU76" s="54">
        <v>0</v>
      </c>
      <c r="CV76" s="54">
        <v>293440</v>
      </c>
      <c r="CW76" s="54">
        <v>240619</v>
      </c>
      <c r="CX76" s="54">
        <v>145538</v>
      </c>
      <c r="CY76" s="54">
        <v>64776</v>
      </c>
      <c r="CZ76" s="54">
        <v>404856</v>
      </c>
      <c r="DA76" s="54">
        <v>0</v>
      </c>
      <c r="DB76" s="54">
        <v>855789</v>
      </c>
      <c r="DC76" s="54">
        <v>985329</v>
      </c>
      <c r="DD76" s="54">
        <v>835937</v>
      </c>
      <c r="DE76" s="54">
        <v>820691</v>
      </c>
      <c r="DF76" s="54">
        <v>2931231</v>
      </c>
      <c r="DG76" s="54">
        <v>0</v>
      </c>
      <c r="DH76" s="54">
        <v>5573188</v>
      </c>
      <c r="DI76" s="54">
        <v>692334</v>
      </c>
      <c r="DJ76" s="54">
        <v>96283</v>
      </c>
      <c r="DK76" s="54">
        <v>49290</v>
      </c>
      <c r="DL76" s="54">
        <v>739570</v>
      </c>
      <c r="DM76" s="54">
        <v>248653</v>
      </c>
      <c r="DN76" s="54">
        <v>1826130</v>
      </c>
      <c r="DO76" s="54">
        <v>1078344</v>
      </c>
      <c r="DP76" s="54">
        <v>258100</v>
      </c>
      <c r="DQ76" s="54">
        <v>121817</v>
      </c>
      <c r="DR76" s="54">
        <v>483586</v>
      </c>
      <c r="DS76" s="54">
        <v>2222</v>
      </c>
      <c r="DT76" s="54">
        <v>1944069</v>
      </c>
      <c r="DU76" s="54">
        <v>134</v>
      </c>
      <c r="DV76" s="54">
        <v>2955</v>
      </c>
      <c r="DW76" s="54">
        <v>3369</v>
      </c>
      <c r="DX76" s="54">
        <v>3092</v>
      </c>
      <c r="DY76" s="54">
        <v>1029</v>
      </c>
      <c r="DZ76" s="54">
        <v>10579</v>
      </c>
      <c r="EA76" s="54">
        <v>342996</v>
      </c>
      <c r="EB76" s="54">
        <v>238004</v>
      </c>
      <c r="EC76" s="54">
        <v>200964</v>
      </c>
      <c r="ED76" s="54">
        <v>2080240</v>
      </c>
      <c r="EE76" s="54">
        <v>79668</v>
      </c>
      <c r="EF76" s="54">
        <v>2941872</v>
      </c>
      <c r="EG76" s="54">
        <v>28039</v>
      </c>
      <c r="EH76" s="54">
        <v>536299</v>
      </c>
      <c r="EI76" s="54">
        <v>287270</v>
      </c>
      <c r="EJ76" s="54">
        <v>1400126</v>
      </c>
      <c r="EK76" s="54">
        <v>11353469</v>
      </c>
      <c r="EL76" s="54">
        <v>13605203</v>
      </c>
      <c r="EM76" s="54">
        <v>50000</v>
      </c>
      <c r="EN76" s="54">
        <v>0</v>
      </c>
      <c r="EO76" s="54">
        <v>0</v>
      </c>
      <c r="EP76" s="54">
        <v>0</v>
      </c>
      <c r="EQ76" s="54">
        <v>110891</v>
      </c>
      <c r="ER76" s="54">
        <v>160891</v>
      </c>
      <c r="ES76" s="54">
        <v>0</v>
      </c>
      <c r="ET76" s="54">
        <v>0</v>
      </c>
      <c r="EU76" s="54">
        <v>0</v>
      </c>
      <c r="EV76" s="54">
        <v>0</v>
      </c>
      <c r="EW76" s="54">
        <v>0</v>
      </c>
      <c r="EX76" s="54">
        <v>0</v>
      </c>
      <c r="EY76" s="54">
        <v>158533</v>
      </c>
      <c r="EZ76" s="54">
        <v>10551</v>
      </c>
      <c r="FA76" s="54">
        <v>31480</v>
      </c>
      <c r="FB76" s="54">
        <v>179278</v>
      </c>
      <c r="FC76" s="54">
        <v>249189</v>
      </c>
      <c r="FD76" s="54">
        <v>629031</v>
      </c>
      <c r="FE76" s="54">
        <v>9054</v>
      </c>
      <c r="FF76" s="54">
        <v>9835</v>
      </c>
      <c r="FG76" s="54">
        <v>3655</v>
      </c>
      <c r="FH76" s="54">
        <v>33034</v>
      </c>
      <c r="FI76" s="54">
        <v>36775</v>
      </c>
      <c r="FJ76" s="54">
        <v>92353</v>
      </c>
      <c r="FK76" s="54">
        <v>1768579</v>
      </c>
      <c r="FL76" s="54">
        <v>631390</v>
      </c>
      <c r="FM76" s="54">
        <v>351801</v>
      </c>
      <c r="FN76" s="54">
        <v>1945162</v>
      </c>
      <c r="FO76" s="54">
        <v>8151934</v>
      </c>
      <c r="FP76" s="54">
        <v>12848866</v>
      </c>
      <c r="FQ76" s="54">
        <v>15560215</v>
      </c>
      <c r="FR76" s="54">
        <v>6340071</v>
      </c>
      <c r="FS76" s="54">
        <v>4374122</v>
      </c>
      <c r="FT76" s="54">
        <v>21696118</v>
      </c>
      <c r="FU76" s="54">
        <v>30340279</v>
      </c>
      <c r="FV76" s="54">
        <v>78310805</v>
      </c>
      <c r="FW76" s="54">
        <v>0</v>
      </c>
      <c r="FX76" s="54">
        <v>0</v>
      </c>
      <c r="FY76" s="54">
        <v>0</v>
      </c>
      <c r="FZ76" s="54">
        <v>0</v>
      </c>
      <c r="GA76" s="54">
        <v>0</v>
      </c>
      <c r="GB76" s="54">
        <v>0</v>
      </c>
      <c r="GC76" s="54">
        <v>15560215</v>
      </c>
      <c r="GD76" s="54">
        <v>6340071</v>
      </c>
      <c r="GE76" s="54">
        <v>4374122</v>
      </c>
      <c r="GF76" s="54">
        <v>21696118</v>
      </c>
      <c r="GG76" s="54">
        <v>30340279</v>
      </c>
      <c r="GH76" s="54">
        <v>78310805</v>
      </c>
      <c r="GJ76" s="5">
        <f>SUM(AZ76:AZ76)</f>
        <v>27167945</v>
      </c>
      <c r="GK76" s="26" t="e">
        <f>#REF!-GJ76</f>
        <v>#REF!</v>
      </c>
      <c r="GL76" s="5" t="e">
        <f>SUM(#REF!)</f>
        <v>#REF!</v>
      </c>
      <c r="GM76" s="26" t="e">
        <f>#REF!-GL76</f>
        <v>#REF!</v>
      </c>
      <c r="GN76" s="5">
        <f>SUM(BA76:BA76)</f>
        <v>0</v>
      </c>
      <c r="GO76" s="26" t="e">
        <f>#REF!-GN76</f>
        <v>#REF!</v>
      </c>
      <c r="GP76" s="5">
        <f>SUM(BB76:BB76)</f>
        <v>5667868</v>
      </c>
      <c r="GQ76" s="26" t="e">
        <f>#REF!-GP76</f>
        <v>#REF!</v>
      </c>
      <c r="GR76" s="5" t="e">
        <f>SUM(#REF!)</f>
        <v>#REF!</v>
      </c>
      <c r="GS76" s="26" t="e">
        <f>#REF!-GR76</f>
        <v>#REF!</v>
      </c>
      <c r="GT76" s="5" t="e">
        <f>SUM(#REF!)</f>
        <v>#REF!</v>
      </c>
      <c r="GU76" s="26" t="e">
        <f>#REF!-GT76</f>
        <v>#REF!</v>
      </c>
      <c r="GV76" s="5" t="e">
        <f>SUM(#REF!)</f>
        <v>#REF!</v>
      </c>
      <c r="GW76" s="26" t="e">
        <f>#REF!-GV76</f>
        <v>#REF!</v>
      </c>
      <c r="GX76" s="5" t="e">
        <f>SUM(#REF!)</f>
        <v>#REF!</v>
      </c>
      <c r="GY76" s="26" t="e">
        <f>#REF!-GX76</f>
        <v>#REF!</v>
      </c>
      <c r="GZ76" s="5" t="e">
        <f>SUM(#REF!)</f>
        <v>#REF!</v>
      </c>
      <c r="HA76" s="26" t="e">
        <f>#REF!-GZ76</f>
        <v>#REF!</v>
      </c>
      <c r="HB76" s="5" t="e">
        <f>SUM(#REF!)</f>
        <v>#REF!</v>
      </c>
      <c r="HC76" s="26" t="e">
        <f>#REF!-HB76</f>
        <v>#REF!</v>
      </c>
      <c r="HD76" s="5">
        <f t="shared" si="100"/>
        <v>1930199</v>
      </c>
      <c r="HE76" s="26" t="e">
        <f>#REF!-HD76</f>
        <v>#REF!</v>
      </c>
      <c r="HF76" s="5">
        <f t="shared" si="101"/>
        <v>614945</v>
      </c>
      <c r="HG76" s="26" t="e">
        <f>#REF!-HF76</f>
        <v>#REF!</v>
      </c>
      <c r="HH76" s="5">
        <f t="shared" si="102"/>
        <v>474930</v>
      </c>
      <c r="HI76" s="26" t="e">
        <f>#REF!-HH76</f>
        <v>#REF!</v>
      </c>
      <c r="HJ76" s="5" t="e">
        <f>SUM(#REF!)</f>
        <v>#REF!</v>
      </c>
      <c r="HK76" s="26" t="e">
        <f>#REF!-HJ76</f>
        <v>#REF!</v>
      </c>
      <c r="HL76" s="5" t="e">
        <f>SUM(#REF!)</f>
        <v>#REF!</v>
      </c>
      <c r="HM76" s="26" t="e">
        <f>#REF!-HL76</f>
        <v>#REF!</v>
      </c>
      <c r="HN76" s="5">
        <f t="shared" si="103"/>
        <v>45414017</v>
      </c>
      <c r="HO76" s="26" t="e">
        <f>#REF!-HN76</f>
        <v>#REF!</v>
      </c>
      <c r="HP76" s="5">
        <f t="shared" ref="HP76:HP92" si="147">SUM(BG76:BK76)</f>
        <v>6872707</v>
      </c>
      <c r="HQ76" s="26">
        <f t="shared" ref="HQ76:HQ92" si="148">BL76-HP76</f>
        <v>0</v>
      </c>
      <c r="HR76" s="5">
        <f t="shared" ref="HR76:HR92" si="149">SUM(BM76:BQ76)</f>
        <v>2246232</v>
      </c>
      <c r="HS76" s="26">
        <f t="shared" si="106"/>
        <v>0</v>
      </c>
      <c r="HT76" s="5">
        <f t="shared" si="107"/>
        <v>13522958</v>
      </c>
      <c r="HU76" s="26">
        <f t="shared" si="108"/>
        <v>0</v>
      </c>
      <c r="HV76" s="5">
        <f t="shared" si="109"/>
        <v>0</v>
      </c>
      <c r="HW76" s="26">
        <f t="shared" si="110"/>
        <v>0</v>
      </c>
      <c r="HX76" s="5">
        <f t="shared" si="111"/>
        <v>14887497</v>
      </c>
      <c r="HY76" s="26">
        <f t="shared" si="112"/>
        <v>0</v>
      </c>
      <c r="HZ76" s="5">
        <f t="shared" si="113"/>
        <v>0</v>
      </c>
      <c r="IA76" s="26">
        <f t="shared" si="114"/>
        <v>0</v>
      </c>
      <c r="IB76" s="5">
        <f t="shared" si="115"/>
        <v>293440</v>
      </c>
      <c r="IC76" s="26">
        <f t="shared" si="116"/>
        <v>0</v>
      </c>
      <c r="ID76" s="5">
        <f t="shared" si="117"/>
        <v>855789</v>
      </c>
      <c r="IE76" s="26">
        <f t="shared" si="118"/>
        <v>0</v>
      </c>
      <c r="IF76" s="5">
        <f t="shared" si="119"/>
        <v>5573188</v>
      </c>
      <c r="IG76" s="26">
        <f t="shared" si="120"/>
        <v>0</v>
      </c>
      <c r="IH76" s="5">
        <f t="shared" si="121"/>
        <v>1826130</v>
      </c>
      <c r="II76" s="26">
        <f t="shared" si="122"/>
        <v>0</v>
      </c>
      <c r="IJ76" s="5">
        <f t="shared" si="123"/>
        <v>1944069</v>
      </c>
      <c r="IK76" s="26">
        <f t="shared" si="124"/>
        <v>0</v>
      </c>
      <c r="IL76" s="5">
        <f t="shared" si="125"/>
        <v>10579</v>
      </c>
      <c r="IM76" s="26">
        <f t="shared" si="126"/>
        <v>0</v>
      </c>
      <c r="IN76" s="5">
        <f t="shared" si="127"/>
        <v>2941872</v>
      </c>
      <c r="IO76" s="26">
        <f t="shared" si="128"/>
        <v>0</v>
      </c>
      <c r="IP76" s="5">
        <f t="shared" si="129"/>
        <v>13605203</v>
      </c>
      <c r="IQ76" s="26">
        <f t="shared" si="130"/>
        <v>0</v>
      </c>
      <c r="IR76" s="5">
        <f t="shared" si="131"/>
        <v>160891</v>
      </c>
      <c r="IS76" s="26">
        <f t="shared" si="132"/>
        <v>0</v>
      </c>
      <c r="IT76" s="5">
        <f t="shared" si="133"/>
        <v>0</v>
      </c>
      <c r="IU76" s="26">
        <f t="shared" si="134"/>
        <v>0</v>
      </c>
      <c r="IV76" s="5">
        <f t="shared" si="135"/>
        <v>629031</v>
      </c>
      <c r="IW76" s="26">
        <f t="shared" si="136"/>
        <v>0</v>
      </c>
      <c r="IX76" s="5">
        <f t="shared" si="137"/>
        <v>92353</v>
      </c>
      <c r="IY76" s="26">
        <f t="shared" si="138"/>
        <v>0</v>
      </c>
      <c r="IZ76" s="5">
        <f t="shared" si="139"/>
        <v>12848866</v>
      </c>
      <c r="JA76" s="26">
        <f t="shared" si="140"/>
        <v>0</v>
      </c>
      <c r="JB76" s="5">
        <f t="shared" si="141"/>
        <v>78310805</v>
      </c>
      <c r="JC76" s="26">
        <f t="shared" si="142"/>
        <v>0</v>
      </c>
      <c r="JD76" s="5">
        <f t="shared" si="143"/>
        <v>0</v>
      </c>
      <c r="JE76" s="26">
        <f t="shared" si="144"/>
        <v>0</v>
      </c>
      <c r="JF76" s="5">
        <f t="shared" si="145"/>
        <v>78310805</v>
      </c>
      <c r="JG76" s="26">
        <f t="shared" si="146"/>
        <v>0</v>
      </c>
      <c r="JI76" s="5" t="e">
        <f t="shared" si="104"/>
        <v>#REF!</v>
      </c>
      <c r="JK76" s="4" t="e">
        <f t="shared" si="105"/>
        <v>#REF!</v>
      </c>
    </row>
    <row r="77" spans="1:282">
      <c r="A77" s="91" t="s">
        <v>265</v>
      </c>
      <c r="B77" s="25" t="s">
        <v>375</v>
      </c>
      <c r="C77" s="101">
        <v>229115</v>
      </c>
      <c r="D77" s="97">
        <v>2011</v>
      </c>
      <c r="E77" s="98">
        <v>1</v>
      </c>
      <c r="F77" s="98">
        <v>2</v>
      </c>
      <c r="G77" s="99">
        <v>14085</v>
      </c>
      <c r="H77" s="99">
        <v>11333</v>
      </c>
      <c r="I77" s="100">
        <v>625123311</v>
      </c>
      <c r="J77" s="100"/>
      <c r="K77" s="100">
        <v>8903925</v>
      </c>
      <c r="L77" s="100"/>
      <c r="M77" s="100">
        <v>30516368</v>
      </c>
      <c r="N77" s="100"/>
      <c r="O77" s="100">
        <v>114767259</v>
      </c>
      <c r="P77" s="100"/>
      <c r="Q77" s="100">
        <v>337321665</v>
      </c>
      <c r="R77" s="100"/>
      <c r="S77" s="100"/>
      <c r="T77" s="100"/>
      <c r="U77" s="100">
        <v>18180</v>
      </c>
      <c r="V77" s="100"/>
      <c r="W77" s="100">
        <v>27480</v>
      </c>
      <c r="X77" s="100"/>
      <c r="Y77" s="100">
        <v>20916</v>
      </c>
      <c r="Z77" s="100"/>
      <c r="AA77" s="100">
        <v>30216</v>
      </c>
      <c r="AB77" s="100"/>
      <c r="AC77" s="121">
        <v>8</v>
      </c>
      <c r="AD77" s="121">
        <v>9</v>
      </c>
      <c r="AE77" s="121">
        <v>0</v>
      </c>
      <c r="AF77" s="26">
        <v>3607925</v>
      </c>
      <c r="AG77" s="26">
        <v>2467572</v>
      </c>
      <c r="AH77" s="26">
        <v>892436</v>
      </c>
      <c r="AI77" s="26">
        <v>292363</v>
      </c>
      <c r="AJ77" s="26">
        <v>711680.36</v>
      </c>
      <c r="AK77" s="36">
        <v>5.5</v>
      </c>
      <c r="AL77" s="26">
        <v>652373.67000000004</v>
      </c>
      <c r="AM77" s="36">
        <v>6</v>
      </c>
      <c r="AN77" s="26">
        <v>248084.15</v>
      </c>
      <c r="AO77" s="36">
        <v>6.5</v>
      </c>
      <c r="AP77" s="26">
        <v>230363.86</v>
      </c>
      <c r="AQ77" s="36">
        <v>7</v>
      </c>
      <c r="AR77" s="26">
        <v>186446.97</v>
      </c>
      <c r="AS77" s="36">
        <v>18.5</v>
      </c>
      <c r="AT77" s="26">
        <v>164250.9</v>
      </c>
      <c r="AU77" s="36">
        <v>21</v>
      </c>
      <c r="AV77" s="26">
        <v>86033.48</v>
      </c>
      <c r="AW77" s="36">
        <v>13.5</v>
      </c>
      <c r="AX77" s="26">
        <v>72590.75</v>
      </c>
      <c r="AY77" s="36">
        <v>16</v>
      </c>
      <c r="AZ77" s="54">
        <v>13608849</v>
      </c>
      <c r="BA77" s="54">
        <v>250000</v>
      </c>
      <c r="BB77" s="54">
        <v>7516439</v>
      </c>
      <c r="BC77" s="54">
        <v>842309</v>
      </c>
      <c r="BD77" s="54">
        <v>88157</v>
      </c>
      <c r="BE77" s="59">
        <v>0</v>
      </c>
      <c r="BF77" s="54">
        <v>31409493</v>
      </c>
      <c r="BG77" s="54">
        <v>2403318</v>
      </c>
      <c r="BH77" s="54">
        <v>228361</v>
      </c>
      <c r="BI77" s="54">
        <v>436950</v>
      </c>
      <c r="BJ77" s="54">
        <v>3006868</v>
      </c>
      <c r="BK77" s="54">
        <v>20524</v>
      </c>
      <c r="BL77" s="54">
        <v>6096021</v>
      </c>
      <c r="BM77" s="54">
        <v>750000</v>
      </c>
      <c r="BN77" s="54">
        <v>379500</v>
      </c>
      <c r="BO77" s="54">
        <v>197000</v>
      </c>
      <c r="BP77" s="54">
        <v>60000</v>
      </c>
      <c r="BQ77" s="54">
        <v>0</v>
      </c>
      <c r="BR77" s="54">
        <v>1386500</v>
      </c>
      <c r="BS77" s="54">
        <v>4508734</v>
      </c>
      <c r="BT77" s="54">
        <v>1543442</v>
      </c>
      <c r="BU77" s="54">
        <v>1109412</v>
      </c>
      <c r="BV77" s="54">
        <v>2975922</v>
      </c>
      <c r="BW77" s="54">
        <v>0</v>
      </c>
      <c r="BX77" s="54">
        <v>10137510</v>
      </c>
      <c r="BY77" s="54">
        <v>0</v>
      </c>
      <c r="BZ77" s="54">
        <v>0</v>
      </c>
      <c r="CA77" s="54">
        <v>0</v>
      </c>
      <c r="CB77" s="54">
        <v>0</v>
      </c>
      <c r="CC77" s="54">
        <v>0</v>
      </c>
      <c r="CD77" s="54">
        <v>0</v>
      </c>
      <c r="CE77" s="54">
        <v>2125847</v>
      </c>
      <c r="CF77" s="54">
        <v>532054</v>
      </c>
      <c r="CG77" s="54">
        <v>217020</v>
      </c>
      <c r="CH77" s="54">
        <v>406327</v>
      </c>
      <c r="CI77" s="54">
        <v>8495946</v>
      </c>
      <c r="CJ77" s="54">
        <v>11777194</v>
      </c>
      <c r="CK77" s="54">
        <v>0</v>
      </c>
      <c r="CL77" s="54">
        <v>0</v>
      </c>
      <c r="CM77" s="54">
        <v>0</v>
      </c>
      <c r="CN77" s="54">
        <v>0</v>
      </c>
      <c r="CO77" s="54">
        <v>0</v>
      </c>
      <c r="CP77" s="54">
        <v>0</v>
      </c>
      <c r="CQ77" s="54">
        <v>50000</v>
      </c>
      <c r="CR77" s="54">
        <v>500000</v>
      </c>
      <c r="CS77" s="54">
        <v>0</v>
      </c>
      <c r="CT77" s="54">
        <v>115000</v>
      </c>
      <c r="CU77" s="54">
        <v>0</v>
      </c>
      <c r="CV77" s="54">
        <v>665000</v>
      </c>
      <c r="CW77" s="54">
        <v>611910</v>
      </c>
      <c r="CX77" s="54">
        <v>116069</v>
      </c>
      <c r="CY77" s="54">
        <v>97177</v>
      </c>
      <c r="CZ77" s="54">
        <v>359643</v>
      </c>
      <c r="DA77" s="54">
        <v>0</v>
      </c>
      <c r="DB77" s="54">
        <v>1184799</v>
      </c>
      <c r="DC77" s="54">
        <v>1225819</v>
      </c>
      <c r="DD77" s="54">
        <v>626167</v>
      </c>
      <c r="DE77" s="54">
        <v>580331</v>
      </c>
      <c r="DF77" s="54">
        <v>1512248</v>
      </c>
      <c r="DG77" s="54">
        <v>1246</v>
      </c>
      <c r="DH77" s="54">
        <v>3945811</v>
      </c>
      <c r="DI77" s="54">
        <v>707715</v>
      </c>
      <c r="DJ77" s="54">
        <v>45385</v>
      </c>
      <c r="DK77" s="54">
        <v>32260</v>
      </c>
      <c r="DL77" s="54">
        <v>367726</v>
      </c>
      <c r="DM77" s="54">
        <v>3002</v>
      </c>
      <c r="DN77" s="54">
        <v>1156088</v>
      </c>
      <c r="DO77" s="54">
        <v>1260597</v>
      </c>
      <c r="DP77" s="54">
        <v>317182</v>
      </c>
      <c r="DQ77" s="54">
        <v>249602</v>
      </c>
      <c r="DR77" s="54">
        <v>366245</v>
      </c>
      <c r="DS77" s="54">
        <v>35178</v>
      </c>
      <c r="DT77" s="54">
        <v>2228804</v>
      </c>
      <c r="DU77" s="54">
        <v>213988</v>
      </c>
      <c r="DV77" s="54">
        <v>1218</v>
      </c>
      <c r="DW77" s="54">
        <v>1000</v>
      </c>
      <c r="DX77" s="54">
        <v>6371</v>
      </c>
      <c r="DY77" s="54">
        <v>1349263</v>
      </c>
      <c r="DZ77" s="54">
        <v>1571840</v>
      </c>
      <c r="EA77" s="54">
        <v>0</v>
      </c>
      <c r="EB77" s="54">
        <v>0</v>
      </c>
      <c r="EC77" s="54">
        <v>0</v>
      </c>
      <c r="ED77" s="54">
        <v>0</v>
      </c>
      <c r="EE77" s="54">
        <v>0</v>
      </c>
      <c r="EF77" s="54">
        <v>0</v>
      </c>
      <c r="EG77" s="54">
        <v>5891169</v>
      </c>
      <c r="EH77" s="54">
        <v>1506937</v>
      </c>
      <c r="EI77" s="54">
        <v>1506876</v>
      </c>
      <c r="EJ77" s="54">
        <v>1296298</v>
      </c>
      <c r="EK77" s="54">
        <v>2671723</v>
      </c>
      <c r="EL77" s="54">
        <v>12873003</v>
      </c>
      <c r="EM77" s="54">
        <v>113483</v>
      </c>
      <c r="EN77" s="54">
        <v>0</v>
      </c>
      <c r="EO77" s="54">
        <v>0</v>
      </c>
      <c r="EP77" s="54">
        <v>0</v>
      </c>
      <c r="EQ77" s="54">
        <v>51281</v>
      </c>
      <c r="ER77" s="54">
        <v>164764</v>
      </c>
      <c r="ES77" s="54">
        <v>0</v>
      </c>
      <c r="ET77" s="54">
        <v>0</v>
      </c>
      <c r="EU77" s="54">
        <v>0</v>
      </c>
      <c r="EV77" s="54">
        <v>0</v>
      </c>
      <c r="EW77" s="54">
        <v>0</v>
      </c>
      <c r="EX77" s="54">
        <v>0</v>
      </c>
      <c r="EY77" s="54">
        <v>358624</v>
      </c>
      <c r="EZ77" s="54">
        <v>6474</v>
      </c>
      <c r="FA77" s="54">
        <v>11690</v>
      </c>
      <c r="FB77" s="54">
        <v>56498</v>
      </c>
      <c r="FC77" s="54">
        <v>270481</v>
      </c>
      <c r="FD77" s="54">
        <v>703767</v>
      </c>
      <c r="FE77" s="54">
        <v>13120</v>
      </c>
      <c r="FF77" s="54">
        <v>3653</v>
      </c>
      <c r="FG77" s="54">
        <v>235</v>
      </c>
      <c r="FH77" s="54">
        <v>7800</v>
      </c>
      <c r="FI77" s="54">
        <v>26769</v>
      </c>
      <c r="FJ77" s="54">
        <v>51577</v>
      </c>
      <c r="FK77" s="54">
        <v>710961</v>
      </c>
      <c r="FL77" s="54">
        <v>172545</v>
      </c>
      <c r="FM77" s="54">
        <v>106851</v>
      </c>
      <c r="FN77" s="54">
        <v>257405</v>
      </c>
      <c r="FO77" s="54">
        <v>1780211</v>
      </c>
      <c r="FP77" s="54">
        <v>3027973</v>
      </c>
      <c r="FQ77" s="54">
        <v>20945285</v>
      </c>
      <c r="FR77" s="54">
        <v>5978987</v>
      </c>
      <c r="FS77" s="54">
        <v>4546404</v>
      </c>
      <c r="FT77" s="54">
        <v>10794351</v>
      </c>
      <c r="FU77" s="54">
        <v>14705624</v>
      </c>
      <c r="FV77" s="54">
        <v>56970651</v>
      </c>
      <c r="FW77" s="54">
        <v>0</v>
      </c>
      <c r="FX77" s="54">
        <v>0</v>
      </c>
      <c r="FY77" s="54">
        <v>0</v>
      </c>
      <c r="FZ77" s="54">
        <v>0</v>
      </c>
      <c r="GA77" s="54">
        <v>0</v>
      </c>
      <c r="GB77" s="54">
        <v>0</v>
      </c>
      <c r="GC77" s="54">
        <v>20945285</v>
      </c>
      <c r="GD77" s="54">
        <v>5978987</v>
      </c>
      <c r="GE77" s="54">
        <v>4546404</v>
      </c>
      <c r="GF77" s="54">
        <v>10794351</v>
      </c>
      <c r="GG77" s="54">
        <v>14705624</v>
      </c>
      <c r="GH77" s="54">
        <v>56970651</v>
      </c>
      <c r="GJ77" s="5">
        <f>SUM(AZ77:AZ77)</f>
        <v>13608849</v>
      </c>
      <c r="GK77" s="26" t="e">
        <f>#REF!-GJ77</f>
        <v>#REF!</v>
      </c>
      <c r="GL77" s="5" t="e">
        <f>SUM(#REF!)</f>
        <v>#REF!</v>
      </c>
      <c r="GM77" s="26" t="e">
        <f>#REF!-GL77</f>
        <v>#REF!</v>
      </c>
      <c r="GN77" s="5">
        <f>SUM(BA77:BA77)</f>
        <v>250000</v>
      </c>
      <c r="GO77" s="26" t="e">
        <f>#REF!-GN77</f>
        <v>#REF!</v>
      </c>
      <c r="GP77" s="5">
        <f>SUM(BB77:BB77)</f>
        <v>7516439</v>
      </c>
      <c r="GQ77" s="26" t="e">
        <f>#REF!-GP77</f>
        <v>#REF!</v>
      </c>
      <c r="GR77" s="5" t="e">
        <f>SUM(#REF!)</f>
        <v>#REF!</v>
      </c>
      <c r="GS77" s="26" t="e">
        <f>#REF!-GR77</f>
        <v>#REF!</v>
      </c>
      <c r="GT77" s="5" t="e">
        <f>SUM(#REF!)</f>
        <v>#REF!</v>
      </c>
      <c r="GU77" s="26" t="e">
        <f>#REF!-GT77</f>
        <v>#REF!</v>
      </c>
      <c r="GV77" s="5" t="e">
        <f>SUM(#REF!)</f>
        <v>#REF!</v>
      </c>
      <c r="GW77" s="26" t="e">
        <f>#REF!-GV77</f>
        <v>#REF!</v>
      </c>
      <c r="GX77" s="5" t="e">
        <f>SUM(#REF!)</f>
        <v>#REF!</v>
      </c>
      <c r="GY77" s="26" t="e">
        <f>#REF!-GX77</f>
        <v>#REF!</v>
      </c>
      <c r="GZ77" s="5" t="e">
        <f>SUM(#REF!)</f>
        <v>#REF!</v>
      </c>
      <c r="HA77" s="26" t="e">
        <f>#REF!-GZ77</f>
        <v>#REF!</v>
      </c>
      <c r="HB77" s="5" t="e">
        <f>SUM(#REF!)</f>
        <v>#REF!</v>
      </c>
      <c r="HC77" s="26" t="e">
        <f>#REF!-HB77</f>
        <v>#REF!</v>
      </c>
      <c r="HD77" s="5">
        <f t="shared" si="100"/>
        <v>842309</v>
      </c>
      <c r="HE77" s="26" t="e">
        <f>#REF!-HD77</f>
        <v>#REF!</v>
      </c>
      <c r="HF77" s="5">
        <f t="shared" si="101"/>
        <v>88157</v>
      </c>
      <c r="HG77" s="26" t="e">
        <f>#REF!-HF77</f>
        <v>#REF!</v>
      </c>
      <c r="HH77" s="5">
        <f t="shared" si="102"/>
        <v>0</v>
      </c>
      <c r="HI77" s="26" t="e">
        <f>#REF!-HH77</f>
        <v>#REF!</v>
      </c>
      <c r="HJ77" s="5" t="e">
        <f>SUM(#REF!)</f>
        <v>#REF!</v>
      </c>
      <c r="HK77" s="26" t="e">
        <f>#REF!-HJ77</f>
        <v>#REF!</v>
      </c>
      <c r="HL77" s="5" t="e">
        <f>SUM(#REF!)</f>
        <v>#REF!</v>
      </c>
      <c r="HM77" s="26" t="e">
        <f>#REF!-HL77</f>
        <v>#REF!</v>
      </c>
      <c r="HN77" s="5">
        <f t="shared" si="103"/>
        <v>31409493</v>
      </c>
      <c r="HO77" s="26" t="e">
        <f>#REF!-HN77</f>
        <v>#REF!</v>
      </c>
      <c r="HP77" s="5">
        <f t="shared" si="147"/>
        <v>6096021</v>
      </c>
      <c r="HQ77" s="26">
        <f t="shared" si="148"/>
        <v>0</v>
      </c>
      <c r="HR77" s="5">
        <f t="shared" si="149"/>
        <v>1386500</v>
      </c>
      <c r="HS77" s="26">
        <f t="shared" si="106"/>
        <v>0</v>
      </c>
      <c r="HT77" s="5">
        <f t="shared" si="107"/>
        <v>10137510</v>
      </c>
      <c r="HU77" s="26">
        <f t="shared" si="108"/>
        <v>0</v>
      </c>
      <c r="HV77" s="5">
        <f t="shared" si="109"/>
        <v>0</v>
      </c>
      <c r="HW77" s="26">
        <f t="shared" si="110"/>
        <v>0</v>
      </c>
      <c r="HX77" s="5">
        <f t="shared" si="111"/>
        <v>11777194</v>
      </c>
      <c r="HY77" s="26">
        <f t="shared" si="112"/>
        <v>0</v>
      </c>
      <c r="HZ77" s="5">
        <f t="shared" si="113"/>
        <v>0</v>
      </c>
      <c r="IA77" s="26">
        <f t="shared" si="114"/>
        <v>0</v>
      </c>
      <c r="IB77" s="5">
        <f t="shared" si="115"/>
        <v>665000</v>
      </c>
      <c r="IC77" s="26">
        <f t="shared" si="116"/>
        <v>0</v>
      </c>
      <c r="ID77" s="5">
        <f t="shared" si="117"/>
        <v>1184799</v>
      </c>
      <c r="IE77" s="26">
        <f t="shared" si="118"/>
        <v>0</v>
      </c>
      <c r="IF77" s="5">
        <f t="shared" si="119"/>
        <v>3945811</v>
      </c>
      <c r="IG77" s="26">
        <f t="shared" si="120"/>
        <v>0</v>
      </c>
      <c r="IH77" s="5">
        <f t="shared" si="121"/>
        <v>1156088</v>
      </c>
      <c r="II77" s="26">
        <f t="shared" si="122"/>
        <v>0</v>
      </c>
      <c r="IJ77" s="5">
        <f t="shared" si="123"/>
        <v>2228804</v>
      </c>
      <c r="IK77" s="26">
        <f t="shared" si="124"/>
        <v>0</v>
      </c>
      <c r="IL77" s="5">
        <f t="shared" si="125"/>
        <v>1571840</v>
      </c>
      <c r="IM77" s="26">
        <f t="shared" si="126"/>
        <v>0</v>
      </c>
      <c r="IN77" s="5">
        <f t="shared" si="127"/>
        <v>0</v>
      </c>
      <c r="IO77" s="26">
        <f t="shared" si="128"/>
        <v>0</v>
      </c>
      <c r="IP77" s="5">
        <f t="shared" si="129"/>
        <v>12873003</v>
      </c>
      <c r="IQ77" s="26">
        <f t="shared" si="130"/>
        <v>0</v>
      </c>
      <c r="IR77" s="5">
        <f t="shared" si="131"/>
        <v>164764</v>
      </c>
      <c r="IS77" s="26">
        <f t="shared" si="132"/>
        <v>0</v>
      </c>
      <c r="IT77" s="5">
        <f t="shared" si="133"/>
        <v>0</v>
      </c>
      <c r="IU77" s="26">
        <f t="shared" si="134"/>
        <v>0</v>
      </c>
      <c r="IV77" s="5">
        <f t="shared" si="135"/>
        <v>703767</v>
      </c>
      <c r="IW77" s="26">
        <f t="shared" si="136"/>
        <v>0</v>
      </c>
      <c r="IX77" s="5">
        <f t="shared" si="137"/>
        <v>51577</v>
      </c>
      <c r="IY77" s="26">
        <f t="shared" si="138"/>
        <v>0</v>
      </c>
      <c r="IZ77" s="5">
        <f t="shared" si="139"/>
        <v>3027973</v>
      </c>
      <c r="JA77" s="26">
        <f t="shared" si="140"/>
        <v>0</v>
      </c>
      <c r="JB77" s="5">
        <f t="shared" si="141"/>
        <v>56970651</v>
      </c>
      <c r="JC77" s="26">
        <f t="shared" si="142"/>
        <v>0</v>
      </c>
      <c r="JD77" s="5">
        <f t="shared" si="143"/>
        <v>0</v>
      </c>
      <c r="JE77" s="26">
        <f t="shared" si="144"/>
        <v>0</v>
      </c>
      <c r="JF77" s="5">
        <f t="shared" si="145"/>
        <v>56970651</v>
      </c>
      <c r="JG77" s="26">
        <f t="shared" si="146"/>
        <v>0</v>
      </c>
      <c r="JI77" s="5" t="e">
        <f t="shared" si="104"/>
        <v>#REF!</v>
      </c>
      <c r="JK77" s="4" t="e">
        <f t="shared" si="105"/>
        <v>#REF!</v>
      </c>
    </row>
    <row r="78" spans="1:282">
      <c r="A78" s="147" t="s">
        <v>266</v>
      </c>
      <c r="B78" s="25" t="s">
        <v>386</v>
      </c>
      <c r="C78" s="101">
        <v>188030</v>
      </c>
      <c r="D78" s="97">
        <v>2011</v>
      </c>
      <c r="E78" s="98">
        <v>1</v>
      </c>
      <c r="F78" s="98">
        <v>9</v>
      </c>
      <c r="G78" s="99">
        <v>8151</v>
      </c>
      <c r="H78" s="99">
        <v>8001</v>
      </c>
      <c r="I78" s="100">
        <v>785681000</v>
      </c>
      <c r="J78" s="100">
        <v>790410000</v>
      </c>
      <c r="K78" s="100">
        <v>1730601</v>
      </c>
      <c r="L78" s="100"/>
      <c r="M78" s="100">
        <v>27009399</v>
      </c>
      <c r="N78" s="100"/>
      <c r="O78" s="100">
        <v>49622836</v>
      </c>
      <c r="P78" s="100"/>
      <c r="Q78" s="100">
        <v>267284165</v>
      </c>
      <c r="R78" s="100"/>
      <c r="S78" s="100">
        <v>587185000</v>
      </c>
      <c r="T78" s="100">
        <v>484270000</v>
      </c>
      <c r="U78" s="100">
        <v>19001</v>
      </c>
      <c r="V78" s="100">
        <v>18165</v>
      </c>
      <c r="W78" s="100">
        <v>28121</v>
      </c>
      <c r="X78" s="100">
        <v>26976</v>
      </c>
      <c r="Y78" s="100">
        <v>23152</v>
      </c>
      <c r="Z78" s="100">
        <v>21454</v>
      </c>
      <c r="AA78" s="100">
        <v>32272</v>
      </c>
      <c r="AB78" s="100">
        <v>30989</v>
      </c>
      <c r="AC78" s="121">
        <v>6</v>
      </c>
      <c r="AD78" s="121">
        <v>10</v>
      </c>
      <c r="AE78" s="121">
        <v>0</v>
      </c>
      <c r="AF78" s="26">
        <v>3098998</v>
      </c>
      <c r="AG78" s="26">
        <v>2583439</v>
      </c>
      <c r="AH78" s="26">
        <v>295871</v>
      </c>
      <c r="AI78" s="26">
        <v>96958</v>
      </c>
      <c r="AJ78" s="26">
        <v>254741</v>
      </c>
      <c r="AK78" s="36">
        <v>5.5</v>
      </c>
      <c r="AL78" s="26">
        <v>233513</v>
      </c>
      <c r="AM78" s="36">
        <v>6</v>
      </c>
      <c r="AN78" s="26">
        <v>125308</v>
      </c>
      <c r="AO78" s="36">
        <v>7.5</v>
      </c>
      <c r="AP78" s="26">
        <v>117476</v>
      </c>
      <c r="AQ78" s="36">
        <v>8</v>
      </c>
      <c r="AR78" s="26">
        <v>121143</v>
      </c>
      <c r="AS78" s="36">
        <v>13.5</v>
      </c>
      <c r="AT78" s="26">
        <v>116816</v>
      </c>
      <c r="AU78" s="36">
        <v>14</v>
      </c>
      <c r="AV78" s="26">
        <v>63070</v>
      </c>
      <c r="AW78" s="36">
        <v>10.3</v>
      </c>
      <c r="AX78" s="26">
        <v>59057</v>
      </c>
      <c r="AY78" s="36">
        <v>11</v>
      </c>
      <c r="AZ78" s="54">
        <v>936134</v>
      </c>
      <c r="BA78" s="62">
        <v>600000</v>
      </c>
      <c r="BB78" s="62">
        <v>0</v>
      </c>
      <c r="BC78" s="54">
        <v>74133</v>
      </c>
      <c r="BD78" s="62">
        <v>1903</v>
      </c>
      <c r="BE78" s="62">
        <v>39100</v>
      </c>
      <c r="BF78" s="62">
        <v>1736366</v>
      </c>
      <c r="BG78" s="62">
        <v>2085403</v>
      </c>
      <c r="BH78" s="62">
        <v>394747</v>
      </c>
      <c r="BI78" s="62">
        <v>432467</v>
      </c>
      <c r="BJ78" s="62">
        <v>2769820</v>
      </c>
      <c r="BK78" s="62">
        <v>1128541</v>
      </c>
      <c r="BL78" s="62">
        <v>6810978</v>
      </c>
      <c r="BM78" s="62">
        <v>700000</v>
      </c>
      <c r="BN78" s="62">
        <v>8000</v>
      </c>
      <c r="BO78" s="62">
        <v>197430</v>
      </c>
      <c r="BP78" s="62">
        <v>0</v>
      </c>
      <c r="BQ78" s="62">
        <v>0</v>
      </c>
      <c r="BR78" s="62">
        <v>905430</v>
      </c>
      <c r="BS78" s="62">
        <v>1772317</v>
      </c>
      <c r="BT78" s="62">
        <v>913740</v>
      </c>
      <c r="BU78" s="62">
        <v>750008</v>
      </c>
      <c r="BV78" s="62">
        <v>1189869</v>
      </c>
      <c r="BW78" s="62">
        <v>0</v>
      </c>
      <c r="BX78" s="62">
        <v>4625934</v>
      </c>
      <c r="BY78" s="62">
        <v>0</v>
      </c>
      <c r="BZ78" s="62">
        <v>0</v>
      </c>
      <c r="CA78" s="62">
        <v>0</v>
      </c>
      <c r="CB78" s="62">
        <v>0</v>
      </c>
      <c r="CC78" s="62">
        <v>0</v>
      </c>
      <c r="CD78" s="62">
        <v>0</v>
      </c>
      <c r="CE78" s="62">
        <v>317310</v>
      </c>
      <c r="CF78" s="62">
        <v>44893</v>
      </c>
      <c r="CG78" s="62">
        <v>42304</v>
      </c>
      <c r="CH78" s="62">
        <v>0</v>
      </c>
      <c r="CI78" s="62">
        <v>2007439</v>
      </c>
      <c r="CJ78" s="62">
        <v>2411946</v>
      </c>
      <c r="CK78" s="62">
        <v>0</v>
      </c>
      <c r="CL78" s="54">
        <v>0</v>
      </c>
      <c r="CM78" s="54">
        <v>0</v>
      </c>
      <c r="CN78" s="54">
        <v>0</v>
      </c>
      <c r="CO78" s="54">
        <v>0</v>
      </c>
      <c r="CP78" s="54">
        <v>0</v>
      </c>
      <c r="CQ78" s="54">
        <v>0</v>
      </c>
      <c r="CR78" s="62">
        <v>0</v>
      </c>
      <c r="CS78" s="62">
        <v>0</v>
      </c>
      <c r="CT78" s="62">
        <v>0</v>
      </c>
      <c r="CU78" s="62">
        <v>0</v>
      </c>
      <c r="CV78" s="62">
        <v>0</v>
      </c>
      <c r="CW78" s="62">
        <v>209143</v>
      </c>
      <c r="CX78" s="62">
        <v>64271</v>
      </c>
      <c r="CY78" s="62">
        <v>47052</v>
      </c>
      <c r="CZ78" s="62">
        <v>72363</v>
      </c>
      <c r="DA78" s="62">
        <v>0</v>
      </c>
      <c r="DB78" s="62">
        <v>392829</v>
      </c>
      <c r="DC78" s="62">
        <v>407446</v>
      </c>
      <c r="DD78" s="62">
        <v>122891</v>
      </c>
      <c r="DE78" s="62">
        <v>106063</v>
      </c>
      <c r="DF78" s="62">
        <v>525998</v>
      </c>
      <c r="DG78" s="62">
        <v>103561</v>
      </c>
      <c r="DH78" s="62">
        <v>1265959</v>
      </c>
      <c r="DI78" s="62">
        <v>247939</v>
      </c>
      <c r="DJ78" s="62">
        <v>52567</v>
      </c>
      <c r="DK78" s="62">
        <v>27330</v>
      </c>
      <c r="DL78" s="62">
        <v>206746</v>
      </c>
      <c r="DM78" s="62">
        <v>320541</v>
      </c>
      <c r="DN78" s="62">
        <v>855123</v>
      </c>
      <c r="DO78" s="62">
        <v>293344</v>
      </c>
      <c r="DP78" s="62">
        <v>189055</v>
      </c>
      <c r="DQ78" s="62">
        <v>79375</v>
      </c>
      <c r="DR78" s="62">
        <v>31377</v>
      </c>
      <c r="DS78" s="62">
        <v>103003</v>
      </c>
      <c r="DT78" s="62">
        <v>696154</v>
      </c>
      <c r="DU78" s="62">
        <v>0</v>
      </c>
      <c r="DV78" s="62">
        <v>0</v>
      </c>
      <c r="DW78" s="62">
        <v>0</v>
      </c>
      <c r="DX78" s="62">
        <v>0</v>
      </c>
      <c r="DY78" s="62">
        <v>755373</v>
      </c>
      <c r="DZ78" s="62">
        <v>755373</v>
      </c>
      <c r="EA78" s="62">
        <v>4000</v>
      </c>
      <c r="EB78" s="62">
        <v>47764</v>
      </c>
      <c r="EC78" s="62">
        <v>46761</v>
      </c>
      <c r="ED78" s="62">
        <v>104784</v>
      </c>
      <c r="EE78" s="62">
        <v>0</v>
      </c>
      <c r="EF78" s="62">
        <v>203309</v>
      </c>
      <c r="EG78" s="62">
        <v>0</v>
      </c>
      <c r="EH78" s="62">
        <v>0</v>
      </c>
      <c r="EI78" s="62">
        <v>0</v>
      </c>
      <c r="EJ78" s="62">
        <v>0</v>
      </c>
      <c r="EK78" s="62">
        <v>0</v>
      </c>
      <c r="EL78" s="62">
        <v>0</v>
      </c>
      <c r="EM78" s="62">
        <v>0</v>
      </c>
      <c r="EN78" s="62">
        <v>0</v>
      </c>
      <c r="EO78" s="62">
        <v>0</v>
      </c>
      <c r="EP78" s="62">
        <v>0</v>
      </c>
      <c r="EQ78" s="62">
        <v>60785</v>
      </c>
      <c r="ER78" s="62">
        <v>60785</v>
      </c>
      <c r="ES78" s="62">
        <v>0</v>
      </c>
      <c r="ET78" s="62">
        <v>0</v>
      </c>
      <c r="EU78" s="62">
        <v>0</v>
      </c>
      <c r="EV78" s="62">
        <v>0</v>
      </c>
      <c r="EW78" s="62">
        <v>0</v>
      </c>
      <c r="EX78" s="62">
        <v>0</v>
      </c>
      <c r="EY78" s="62">
        <v>0</v>
      </c>
      <c r="EZ78" s="62">
        <v>0</v>
      </c>
      <c r="FA78" s="62">
        <v>960</v>
      </c>
      <c r="FB78" s="62">
        <v>0</v>
      </c>
      <c r="FC78" s="62">
        <v>211325</v>
      </c>
      <c r="FD78" s="62">
        <v>212285</v>
      </c>
      <c r="FE78" s="62">
        <v>130130</v>
      </c>
      <c r="FF78" s="62">
        <v>480</v>
      </c>
      <c r="FG78" s="62">
        <v>960</v>
      </c>
      <c r="FH78" s="62">
        <v>3719</v>
      </c>
      <c r="FI78" s="62">
        <v>14788</v>
      </c>
      <c r="FJ78" s="62">
        <v>150077</v>
      </c>
      <c r="FK78" s="62">
        <v>313819</v>
      </c>
      <c r="FL78" s="62">
        <v>44596</v>
      </c>
      <c r="FM78" s="62">
        <v>19805</v>
      </c>
      <c r="FN78" s="62">
        <v>90618</v>
      </c>
      <c r="FO78" s="62">
        <v>858072</v>
      </c>
      <c r="FP78" s="62">
        <v>1326910</v>
      </c>
      <c r="FQ78" s="62">
        <v>6480851</v>
      </c>
      <c r="FR78" s="62">
        <v>1883004</v>
      </c>
      <c r="FS78" s="62">
        <v>1750515</v>
      </c>
      <c r="FT78" s="62">
        <v>4995294</v>
      </c>
      <c r="FU78" s="62">
        <v>5563428</v>
      </c>
      <c r="FV78" s="62">
        <v>20673092</v>
      </c>
      <c r="FW78" s="62">
        <v>0</v>
      </c>
      <c r="FX78" s="54">
        <v>0</v>
      </c>
      <c r="FY78" s="54">
        <v>0</v>
      </c>
      <c r="FZ78" s="54">
        <v>0</v>
      </c>
      <c r="GA78" s="54">
        <v>0</v>
      </c>
      <c r="GB78" s="54">
        <v>0</v>
      </c>
      <c r="GC78" s="62">
        <v>6480851</v>
      </c>
      <c r="GD78" s="62">
        <v>1883004</v>
      </c>
      <c r="GE78" s="62">
        <v>1750515</v>
      </c>
      <c r="GF78" s="62">
        <v>4995294</v>
      </c>
      <c r="GG78" s="62">
        <v>5563428</v>
      </c>
      <c r="GH78" s="62">
        <v>20673092</v>
      </c>
      <c r="GJ78" s="5">
        <f>SUM(AZ78:AZ78)</f>
        <v>936134</v>
      </c>
      <c r="GK78" s="26" t="e">
        <f>#REF!-GJ78</f>
        <v>#REF!</v>
      </c>
      <c r="GL78" s="5" t="e">
        <f>SUM(#REF!)</f>
        <v>#REF!</v>
      </c>
      <c r="GM78" s="26" t="e">
        <f>#REF!-GL78</f>
        <v>#REF!</v>
      </c>
      <c r="GN78" s="5">
        <f>SUM(BA78:BA78)</f>
        <v>600000</v>
      </c>
      <c r="GO78" s="26" t="e">
        <f>#REF!-GN78</f>
        <v>#REF!</v>
      </c>
      <c r="GP78" s="5">
        <f>SUM(BB78:BB78)</f>
        <v>0</v>
      </c>
      <c r="GQ78" s="26" t="e">
        <f>#REF!-GP78</f>
        <v>#REF!</v>
      </c>
      <c r="GR78" s="5" t="e">
        <f>SUM(#REF!)</f>
        <v>#REF!</v>
      </c>
      <c r="GS78" s="26" t="e">
        <f>#REF!-GR78</f>
        <v>#REF!</v>
      </c>
      <c r="GT78" s="5" t="e">
        <f>SUM(#REF!)</f>
        <v>#REF!</v>
      </c>
      <c r="GU78" s="26" t="e">
        <f>#REF!-GT78</f>
        <v>#REF!</v>
      </c>
      <c r="GV78" s="5" t="e">
        <f>SUM(#REF!)</f>
        <v>#REF!</v>
      </c>
      <c r="GW78" s="26" t="e">
        <f>#REF!-GV78</f>
        <v>#REF!</v>
      </c>
      <c r="GX78" s="5" t="e">
        <f>SUM(#REF!)</f>
        <v>#REF!</v>
      </c>
      <c r="GY78" s="26" t="e">
        <f>#REF!-GX78</f>
        <v>#REF!</v>
      </c>
      <c r="GZ78" s="5" t="e">
        <f>SUM(#REF!)</f>
        <v>#REF!</v>
      </c>
      <c r="HA78" s="26" t="e">
        <f>#REF!-GZ78</f>
        <v>#REF!</v>
      </c>
      <c r="HB78" s="5" t="e">
        <f>SUM(#REF!)</f>
        <v>#REF!</v>
      </c>
      <c r="HC78" s="26" t="e">
        <f>#REF!-HB78</f>
        <v>#REF!</v>
      </c>
      <c r="HD78" s="5">
        <f t="shared" si="100"/>
        <v>74133</v>
      </c>
      <c r="HE78" s="26" t="e">
        <f>#REF!-HD78</f>
        <v>#REF!</v>
      </c>
      <c r="HF78" s="5">
        <f t="shared" si="101"/>
        <v>1903</v>
      </c>
      <c r="HG78" s="26" t="e">
        <f>#REF!-HF78</f>
        <v>#REF!</v>
      </c>
      <c r="HH78" s="5">
        <f t="shared" si="102"/>
        <v>39100</v>
      </c>
      <c r="HI78" s="26" t="e">
        <f>#REF!-HH78</f>
        <v>#REF!</v>
      </c>
      <c r="HJ78" s="5" t="e">
        <f>SUM(#REF!)</f>
        <v>#REF!</v>
      </c>
      <c r="HK78" s="26" t="e">
        <f>#REF!-HJ78</f>
        <v>#REF!</v>
      </c>
      <c r="HL78" s="5" t="e">
        <f>SUM(#REF!)</f>
        <v>#REF!</v>
      </c>
      <c r="HM78" s="26" t="e">
        <f>#REF!-HL78</f>
        <v>#REF!</v>
      </c>
      <c r="HN78" s="5">
        <f t="shared" si="103"/>
        <v>1736366</v>
      </c>
      <c r="HO78" s="26" t="e">
        <f>#REF!-HN78</f>
        <v>#REF!</v>
      </c>
      <c r="HP78" s="5">
        <f t="shared" si="147"/>
        <v>6810978</v>
      </c>
      <c r="HQ78" s="26">
        <f t="shared" si="148"/>
        <v>0</v>
      </c>
      <c r="HR78" s="5">
        <f t="shared" si="149"/>
        <v>905430</v>
      </c>
      <c r="HS78" s="26">
        <f t="shared" si="106"/>
        <v>0</v>
      </c>
      <c r="HT78" s="5">
        <f t="shared" si="107"/>
        <v>4625934</v>
      </c>
      <c r="HU78" s="26">
        <f t="shared" si="108"/>
        <v>0</v>
      </c>
      <c r="HV78" s="5">
        <f t="shared" si="109"/>
        <v>0</v>
      </c>
      <c r="HW78" s="26">
        <f t="shared" si="110"/>
        <v>0</v>
      </c>
      <c r="HX78" s="5">
        <f t="shared" si="111"/>
        <v>2411946</v>
      </c>
      <c r="HY78" s="26">
        <f t="shared" si="112"/>
        <v>0</v>
      </c>
      <c r="HZ78" s="5">
        <f t="shared" si="113"/>
        <v>0</v>
      </c>
      <c r="IA78" s="26">
        <f t="shared" si="114"/>
        <v>0</v>
      </c>
      <c r="IB78" s="5">
        <f t="shared" si="115"/>
        <v>0</v>
      </c>
      <c r="IC78" s="26">
        <f t="shared" si="116"/>
        <v>0</v>
      </c>
      <c r="ID78" s="5">
        <f t="shared" si="117"/>
        <v>392829</v>
      </c>
      <c r="IE78" s="26">
        <f t="shared" si="118"/>
        <v>0</v>
      </c>
      <c r="IF78" s="5">
        <f t="shared" si="119"/>
        <v>1265959</v>
      </c>
      <c r="IG78" s="26">
        <f t="shared" si="120"/>
        <v>0</v>
      </c>
      <c r="IH78" s="5">
        <f t="shared" si="121"/>
        <v>855123</v>
      </c>
      <c r="II78" s="26">
        <f t="shared" si="122"/>
        <v>0</v>
      </c>
      <c r="IJ78" s="5">
        <f t="shared" si="123"/>
        <v>696154</v>
      </c>
      <c r="IK78" s="26">
        <f t="shared" si="124"/>
        <v>0</v>
      </c>
      <c r="IL78" s="5">
        <f t="shared" si="125"/>
        <v>755373</v>
      </c>
      <c r="IM78" s="26">
        <f t="shared" si="126"/>
        <v>0</v>
      </c>
      <c r="IN78" s="5">
        <f t="shared" si="127"/>
        <v>203309</v>
      </c>
      <c r="IO78" s="26">
        <f t="shared" si="128"/>
        <v>0</v>
      </c>
      <c r="IP78" s="5">
        <f t="shared" si="129"/>
        <v>0</v>
      </c>
      <c r="IQ78" s="26">
        <f t="shared" si="130"/>
        <v>0</v>
      </c>
      <c r="IR78" s="5">
        <f t="shared" si="131"/>
        <v>60785</v>
      </c>
      <c r="IS78" s="26">
        <f t="shared" si="132"/>
        <v>0</v>
      </c>
      <c r="IT78" s="5">
        <f t="shared" si="133"/>
        <v>0</v>
      </c>
      <c r="IU78" s="26">
        <f t="shared" si="134"/>
        <v>0</v>
      </c>
      <c r="IV78" s="5">
        <f t="shared" si="135"/>
        <v>212285</v>
      </c>
      <c r="IW78" s="26">
        <f t="shared" si="136"/>
        <v>0</v>
      </c>
      <c r="IX78" s="5">
        <f t="shared" si="137"/>
        <v>150077</v>
      </c>
      <c r="IY78" s="26">
        <f t="shared" si="138"/>
        <v>0</v>
      </c>
      <c r="IZ78" s="5">
        <f t="shared" si="139"/>
        <v>1326910</v>
      </c>
      <c r="JA78" s="26">
        <f t="shared" si="140"/>
        <v>0</v>
      </c>
      <c r="JB78" s="5">
        <f t="shared" si="141"/>
        <v>20673092</v>
      </c>
      <c r="JC78" s="26">
        <f t="shared" si="142"/>
        <v>0</v>
      </c>
      <c r="JD78" s="5">
        <f t="shared" si="143"/>
        <v>0</v>
      </c>
      <c r="JE78" s="26">
        <f t="shared" si="144"/>
        <v>0</v>
      </c>
      <c r="JF78" s="5">
        <f t="shared" si="145"/>
        <v>20673092</v>
      </c>
      <c r="JG78" s="26">
        <f t="shared" si="146"/>
        <v>0</v>
      </c>
      <c r="JI78" s="5" t="e">
        <f t="shared" si="104"/>
        <v>#REF!</v>
      </c>
      <c r="JK78" s="4" t="e">
        <f t="shared" si="105"/>
        <v>#REF!</v>
      </c>
    </row>
    <row r="79" spans="1:282">
      <c r="A79" s="149" t="s">
        <v>267</v>
      </c>
      <c r="B79" s="25" t="s">
        <v>372</v>
      </c>
      <c r="C79" s="101">
        <v>102368</v>
      </c>
      <c r="D79" s="97">
        <v>2011</v>
      </c>
      <c r="E79" s="98">
        <v>1</v>
      </c>
      <c r="F79" s="98">
        <v>11</v>
      </c>
      <c r="G79" s="99">
        <v>8616</v>
      </c>
      <c r="H79" s="99">
        <v>13631</v>
      </c>
      <c r="I79" s="100">
        <v>252136506</v>
      </c>
      <c r="J79" s="100"/>
      <c r="K79" s="100">
        <v>637273</v>
      </c>
      <c r="L79" s="100"/>
      <c r="M79" s="100">
        <v>8602700</v>
      </c>
      <c r="N79" s="100"/>
      <c r="O79" s="100">
        <v>8861244</v>
      </c>
      <c r="P79" s="100"/>
      <c r="Q79" s="100">
        <v>115985000</v>
      </c>
      <c r="R79" s="100"/>
      <c r="S79" s="104">
        <v>242862899</v>
      </c>
      <c r="T79" s="104"/>
      <c r="U79" s="104">
        <v>14096</v>
      </c>
      <c r="V79" s="104"/>
      <c r="W79" s="104">
        <v>19646</v>
      </c>
      <c r="X79" s="104"/>
      <c r="Y79" s="104">
        <v>20144</v>
      </c>
      <c r="Z79" s="104"/>
      <c r="AA79" s="104">
        <v>25986</v>
      </c>
      <c r="AB79" s="100"/>
      <c r="AC79" s="122">
        <v>8</v>
      </c>
      <c r="AD79" s="122">
        <v>10</v>
      </c>
      <c r="AE79" s="122">
        <v>1</v>
      </c>
      <c r="AF79" s="26">
        <v>2291680</v>
      </c>
      <c r="AG79" s="26">
        <v>2291680</v>
      </c>
      <c r="AH79" s="26">
        <v>142137</v>
      </c>
      <c r="AI79" s="26">
        <v>96326</v>
      </c>
      <c r="AJ79" s="26">
        <v>181609.59</v>
      </c>
      <c r="AK79" s="36">
        <v>4.9000000000000004</v>
      </c>
      <c r="AL79" s="26">
        <v>127126.71</v>
      </c>
      <c r="AM79" s="36">
        <v>7</v>
      </c>
      <c r="AN79" s="26">
        <v>74223.28</v>
      </c>
      <c r="AO79" s="36">
        <v>6.1</v>
      </c>
      <c r="AP79" s="26">
        <v>56595.25</v>
      </c>
      <c r="AQ79" s="36">
        <v>8</v>
      </c>
      <c r="AR79" s="26">
        <v>86004.32</v>
      </c>
      <c r="AS79" s="36">
        <v>16.899999999999999</v>
      </c>
      <c r="AT79" s="26">
        <v>66066.95</v>
      </c>
      <c r="AU79" s="36">
        <v>22</v>
      </c>
      <c r="AV79" s="26">
        <v>37084.620000000003</v>
      </c>
      <c r="AW79" s="36">
        <v>9.1</v>
      </c>
      <c r="AX79" s="26">
        <v>24105</v>
      </c>
      <c r="AY79" s="36">
        <v>14</v>
      </c>
      <c r="AZ79" s="54">
        <v>602540</v>
      </c>
      <c r="BA79" s="54">
        <v>2700000</v>
      </c>
      <c r="BB79" s="54">
        <v>575937</v>
      </c>
      <c r="BC79" s="54">
        <v>4249</v>
      </c>
      <c r="BD79" s="54">
        <v>0</v>
      </c>
      <c r="BE79" s="54">
        <v>19094</v>
      </c>
      <c r="BF79" s="54">
        <v>5624176</v>
      </c>
      <c r="BG79" s="54">
        <v>1472356</v>
      </c>
      <c r="BH79" s="54">
        <v>227338</v>
      </c>
      <c r="BI79" s="54">
        <v>280152</v>
      </c>
      <c r="BJ79" s="54">
        <v>1888287</v>
      </c>
      <c r="BK79" s="54">
        <v>248708</v>
      </c>
      <c r="BL79" s="54">
        <v>4116841</v>
      </c>
      <c r="BM79" s="54">
        <v>200000</v>
      </c>
      <c r="BN79" s="54">
        <v>6000</v>
      </c>
      <c r="BO79" s="54">
        <v>5500</v>
      </c>
      <c r="BP79" s="54">
        <v>22776</v>
      </c>
      <c r="BQ79" s="54">
        <v>0</v>
      </c>
      <c r="BR79" s="54">
        <v>234276</v>
      </c>
      <c r="BS79" s="54">
        <v>1455479</v>
      </c>
      <c r="BT79" s="54">
        <v>454982</v>
      </c>
      <c r="BU79" s="54">
        <v>220359</v>
      </c>
      <c r="BV79" s="54">
        <v>1002772</v>
      </c>
      <c r="BW79" s="54">
        <v>0</v>
      </c>
      <c r="BX79" s="54">
        <v>3133592</v>
      </c>
      <c r="BY79" s="54">
        <v>0</v>
      </c>
      <c r="BZ79" s="54">
        <v>0</v>
      </c>
      <c r="CA79" s="54">
        <v>0</v>
      </c>
      <c r="CB79" s="54">
        <v>0</v>
      </c>
      <c r="CC79" s="54">
        <v>0</v>
      </c>
      <c r="CD79" s="54">
        <v>0</v>
      </c>
      <c r="CE79" s="54">
        <v>33576</v>
      </c>
      <c r="CF79" s="54">
        <v>10155</v>
      </c>
      <c r="CG79" s="54">
        <v>10155</v>
      </c>
      <c r="CH79" s="54">
        <v>0</v>
      </c>
      <c r="CI79" s="54">
        <v>1417383</v>
      </c>
      <c r="CJ79" s="54">
        <v>1471269</v>
      </c>
      <c r="CK79" s="54">
        <v>0</v>
      </c>
      <c r="CL79" s="54">
        <v>0</v>
      </c>
      <c r="CM79" s="54">
        <v>0</v>
      </c>
      <c r="CN79" s="54">
        <v>0</v>
      </c>
      <c r="CO79" s="54">
        <v>0</v>
      </c>
      <c r="CP79" s="54">
        <v>0</v>
      </c>
      <c r="CQ79" s="54">
        <v>0</v>
      </c>
      <c r="CR79" s="54">
        <v>0</v>
      </c>
      <c r="CS79" s="54">
        <v>0</v>
      </c>
      <c r="CT79" s="54">
        <v>0</v>
      </c>
      <c r="CU79" s="54">
        <v>0</v>
      </c>
      <c r="CV79" s="54">
        <v>0</v>
      </c>
      <c r="CW79" s="54">
        <v>87330</v>
      </c>
      <c r="CX79" s="54">
        <v>25978</v>
      </c>
      <c r="CY79" s="54">
        <v>36107</v>
      </c>
      <c r="CZ79" s="54">
        <v>89048</v>
      </c>
      <c r="DA79" s="54">
        <v>0</v>
      </c>
      <c r="DB79" s="54">
        <v>238463</v>
      </c>
      <c r="DC79" s="54">
        <v>510872</v>
      </c>
      <c r="DD79" s="54">
        <v>156486</v>
      </c>
      <c r="DE79" s="54">
        <v>89999</v>
      </c>
      <c r="DF79" s="54">
        <v>557494</v>
      </c>
      <c r="DG79" s="54">
        <v>389155</v>
      </c>
      <c r="DH79" s="54">
        <v>1704006</v>
      </c>
      <c r="DI79" s="54">
        <v>201822</v>
      </c>
      <c r="DJ79" s="54">
        <v>12135</v>
      </c>
      <c r="DK79" s="54">
        <v>51425</v>
      </c>
      <c r="DL79" s="54">
        <v>295261</v>
      </c>
      <c r="DM79" s="54">
        <v>46258</v>
      </c>
      <c r="DN79" s="54">
        <v>606901</v>
      </c>
      <c r="DO79" s="54">
        <v>39695</v>
      </c>
      <c r="DP79" s="54">
        <v>0</v>
      </c>
      <c r="DQ79" s="54">
        <v>0</v>
      </c>
      <c r="DR79" s="54">
        <v>0</v>
      </c>
      <c r="DS79" s="54">
        <v>280176</v>
      </c>
      <c r="DT79" s="54">
        <v>319871</v>
      </c>
      <c r="DU79" s="54">
        <v>0</v>
      </c>
      <c r="DV79" s="54">
        <v>0</v>
      </c>
      <c r="DW79" s="54">
        <v>0</v>
      </c>
      <c r="DX79" s="54">
        <v>0</v>
      </c>
      <c r="DY79" s="54">
        <v>229555</v>
      </c>
      <c r="DZ79" s="54">
        <v>229555</v>
      </c>
      <c r="EA79" s="54">
        <v>8716</v>
      </c>
      <c r="EB79" s="54">
        <v>23286</v>
      </c>
      <c r="EC79" s="54">
        <v>31729</v>
      </c>
      <c r="ED79" s="54">
        <v>78485</v>
      </c>
      <c r="EE79" s="54">
        <v>0</v>
      </c>
      <c r="EF79" s="54">
        <v>142216</v>
      </c>
      <c r="EG79" s="54">
        <v>400000</v>
      </c>
      <c r="EH79" s="54">
        <v>0</v>
      </c>
      <c r="EI79" s="54">
        <v>0</v>
      </c>
      <c r="EJ79" s="54">
        <v>779500</v>
      </c>
      <c r="EK79" s="54">
        <v>83771</v>
      </c>
      <c r="EL79" s="54">
        <v>1263271</v>
      </c>
      <c r="EM79" s="54">
        <v>0</v>
      </c>
      <c r="EN79" s="54">
        <v>0</v>
      </c>
      <c r="EO79" s="54">
        <v>0</v>
      </c>
      <c r="EP79" s="54">
        <v>0</v>
      </c>
      <c r="EQ79" s="54">
        <v>3865</v>
      </c>
      <c r="ER79" s="54">
        <v>3865</v>
      </c>
      <c r="ES79" s="54">
        <v>0</v>
      </c>
      <c r="ET79" s="54">
        <v>0</v>
      </c>
      <c r="EU79" s="54">
        <v>0</v>
      </c>
      <c r="EV79" s="54">
        <v>0</v>
      </c>
      <c r="EW79" s="54">
        <v>973256</v>
      </c>
      <c r="EX79" s="54">
        <v>973256</v>
      </c>
      <c r="EY79" s="54">
        <v>0</v>
      </c>
      <c r="EZ79" s="54">
        <v>0</v>
      </c>
      <c r="FA79" s="54">
        <v>0</v>
      </c>
      <c r="FB79" s="54">
        <v>0</v>
      </c>
      <c r="FC79" s="54">
        <v>220474</v>
      </c>
      <c r="FD79" s="54">
        <v>220474</v>
      </c>
      <c r="FE79" s="54">
        <v>400</v>
      </c>
      <c r="FF79" s="54">
        <v>350</v>
      </c>
      <c r="FG79" s="54">
        <v>0</v>
      </c>
      <c r="FH79" s="54">
        <v>1555</v>
      </c>
      <c r="FI79" s="54">
        <v>95570</v>
      </c>
      <c r="FJ79" s="54">
        <v>97875</v>
      </c>
      <c r="FK79" s="54">
        <v>17658</v>
      </c>
      <c r="FL79" s="54">
        <v>5233</v>
      </c>
      <c r="FM79" s="54">
        <v>4448</v>
      </c>
      <c r="FN79" s="54">
        <v>58362</v>
      </c>
      <c r="FO79" s="54">
        <v>405288</v>
      </c>
      <c r="FP79" s="54">
        <v>490989</v>
      </c>
      <c r="FQ79" s="54">
        <v>4427904</v>
      </c>
      <c r="FR79" s="54">
        <v>921943</v>
      </c>
      <c r="FS79" s="54">
        <v>729874</v>
      </c>
      <c r="FT79" s="54">
        <v>4773540</v>
      </c>
      <c r="FU79" s="54">
        <v>4393459</v>
      </c>
      <c r="FV79" s="54">
        <v>15246720</v>
      </c>
      <c r="FW79" s="54">
        <v>0</v>
      </c>
      <c r="FX79" s="54">
        <v>0</v>
      </c>
      <c r="FY79" s="54">
        <v>0</v>
      </c>
      <c r="FZ79" s="54">
        <v>0</v>
      </c>
      <c r="GA79" s="54">
        <v>0</v>
      </c>
      <c r="GB79" s="54">
        <v>0</v>
      </c>
      <c r="GC79" s="54">
        <v>4427904</v>
      </c>
      <c r="GD79" s="54">
        <v>921943</v>
      </c>
      <c r="GE79" s="54">
        <v>729874</v>
      </c>
      <c r="GF79" s="54">
        <v>4773540</v>
      </c>
      <c r="GG79" s="54">
        <v>4393459</v>
      </c>
      <c r="GH79" s="54">
        <v>15246720</v>
      </c>
      <c r="GJ79" s="5">
        <f>SUM(AZ79:AZ79)</f>
        <v>602540</v>
      </c>
      <c r="GK79" s="26" t="e">
        <f>#REF!-GJ79</f>
        <v>#REF!</v>
      </c>
      <c r="GL79" s="5" t="e">
        <f>SUM(#REF!)</f>
        <v>#REF!</v>
      </c>
      <c r="GM79" s="26" t="e">
        <f>#REF!-GL79</f>
        <v>#REF!</v>
      </c>
      <c r="GN79" s="5">
        <f>SUM(BA79:BA79)</f>
        <v>2700000</v>
      </c>
      <c r="GO79" s="26" t="e">
        <f>#REF!-GN79</f>
        <v>#REF!</v>
      </c>
      <c r="GP79" s="5">
        <f>SUM(BB79:BB79)</f>
        <v>575937</v>
      </c>
      <c r="GQ79" s="26" t="e">
        <f>#REF!-GP79</f>
        <v>#REF!</v>
      </c>
      <c r="GR79" s="5" t="e">
        <f>SUM(#REF!)</f>
        <v>#REF!</v>
      </c>
      <c r="GS79" s="26" t="e">
        <f>#REF!-GR79</f>
        <v>#REF!</v>
      </c>
      <c r="GT79" s="5" t="e">
        <f>SUM(#REF!)</f>
        <v>#REF!</v>
      </c>
      <c r="GU79" s="26" t="e">
        <f>#REF!-GT79</f>
        <v>#REF!</v>
      </c>
      <c r="GV79" s="5" t="e">
        <f>SUM(#REF!)</f>
        <v>#REF!</v>
      </c>
      <c r="GW79" s="26" t="e">
        <f>#REF!-GV79</f>
        <v>#REF!</v>
      </c>
      <c r="GX79" s="5" t="e">
        <f>SUM(#REF!)</f>
        <v>#REF!</v>
      </c>
      <c r="GY79" s="26" t="e">
        <f>#REF!-GX79</f>
        <v>#REF!</v>
      </c>
      <c r="GZ79" s="5" t="e">
        <f>SUM(#REF!)</f>
        <v>#REF!</v>
      </c>
      <c r="HA79" s="26" t="e">
        <f>#REF!-GZ79</f>
        <v>#REF!</v>
      </c>
      <c r="HB79" s="5" t="e">
        <f>SUM(#REF!)</f>
        <v>#REF!</v>
      </c>
      <c r="HC79" s="26" t="e">
        <f>#REF!-HB79</f>
        <v>#REF!</v>
      </c>
      <c r="HD79" s="5">
        <f t="shared" si="100"/>
        <v>4249</v>
      </c>
      <c r="HE79" s="26" t="e">
        <f>#REF!-HD79</f>
        <v>#REF!</v>
      </c>
      <c r="HF79" s="5">
        <f t="shared" si="101"/>
        <v>0</v>
      </c>
      <c r="HG79" s="26" t="e">
        <f>#REF!-HF79</f>
        <v>#REF!</v>
      </c>
      <c r="HH79" s="5">
        <f t="shared" si="102"/>
        <v>19094</v>
      </c>
      <c r="HI79" s="26" t="e">
        <f>#REF!-HH79</f>
        <v>#REF!</v>
      </c>
      <c r="HJ79" s="5" t="e">
        <f>SUM(#REF!)</f>
        <v>#REF!</v>
      </c>
      <c r="HK79" s="26" t="e">
        <f>#REF!-HJ79</f>
        <v>#REF!</v>
      </c>
      <c r="HL79" s="5" t="e">
        <f>SUM(#REF!)</f>
        <v>#REF!</v>
      </c>
      <c r="HM79" s="26" t="e">
        <f>#REF!-HL79</f>
        <v>#REF!</v>
      </c>
      <c r="HN79" s="5">
        <f t="shared" si="103"/>
        <v>5624176</v>
      </c>
      <c r="HO79" s="26" t="e">
        <f>#REF!-HN79</f>
        <v>#REF!</v>
      </c>
      <c r="HP79" s="5">
        <f t="shared" si="147"/>
        <v>4116841</v>
      </c>
      <c r="HQ79" s="26">
        <f t="shared" si="148"/>
        <v>0</v>
      </c>
      <c r="HR79" s="5">
        <f t="shared" si="149"/>
        <v>234276</v>
      </c>
      <c r="HS79" s="26">
        <f t="shared" si="106"/>
        <v>0</v>
      </c>
      <c r="HT79" s="5">
        <f t="shared" si="107"/>
        <v>3133592</v>
      </c>
      <c r="HU79" s="26">
        <f t="shared" si="108"/>
        <v>0</v>
      </c>
      <c r="HV79" s="5">
        <f t="shared" si="109"/>
        <v>0</v>
      </c>
      <c r="HW79" s="26">
        <f t="shared" si="110"/>
        <v>0</v>
      </c>
      <c r="HX79" s="5">
        <f t="shared" si="111"/>
        <v>1471269</v>
      </c>
      <c r="HY79" s="26">
        <f t="shared" si="112"/>
        <v>0</v>
      </c>
      <c r="HZ79" s="5">
        <f t="shared" si="113"/>
        <v>0</v>
      </c>
      <c r="IA79" s="26">
        <f t="shared" si="114"/>
        <v>0</v>
      </c>
      <c r="IB79" s="5">
        <f t="shared" si="115"/>
        <v>0</v>
      </c>
      <c r="IC79" s="26">
        <f t="shared" si="116"/>
        <v>0</v>
      </c>
      <c r="ID79" s="5">
        <f t="shared" si="117"/>
        <v>238463</v>
      </c>
      <c r="IE79" s="26">
        <f t="shared" si="118"/>
        <v>0</v>
      </c>
      <c r="IF79" s="5">
        <f t="shared" si="119"/>
        <v>1704006</v>
      </c>
      <c r="IG79" s="26">
        <f t="shared" si="120"/>
        <v>0</v>
      </c>
      <c r="IH79" s="5">
        <f t="shared" si="121"/>
        <v>606901</v>
      </c>
      <c r="II79" s="26">
        <f t="shared" si="122"/>
        <v>0</v>
      </c>
      <c r="IJ79" s="5">
        <f t="shared" si="123"/>
        <v>319871</v>
      </c>
      <c r="IK79" s="26">
        <f t="shared" si="124"/>
        <v>0</v>
      </c>
      <c r="IL79" s="5">
        <f t="shared" si="125"/>
        <v>229555</v>
      </c>
      <c r="IM79" s="26">
        <f t="shared" si="126"/>
        <v>0</v>
      </c>
      <c r="IN79" s="5">
        <f t="shared" si="127"/>
        <v>142216</v>
      </c>
      <c r="IO79" s="26">
        <f t="shared" si="128"/>
        <v>0</v>
      </c>
      <c r="IP79" s="5">
        <f t="shared" si="129"/>
        <v>1263271</v>
      </c>
      <c r="IQ79" s="26">
        <f t="shared" si="130"/>
        <v>0</v>
      </c>
      <c r="IR79" s="5">
        <f t="shared" si="131"/>
        <v>3865</v>
      </c>
      <c r="IS79" s="26">
        <f t="shared" si="132"/>
        <v>0</v>
      </c>
      <c r="IT79" s="5">
        <f t="shared" si="133"/>
        <v>973256</v>
      </c>
      <c r="IU79" s="26">
        <f t="shared" si="134"/>
        <v>0</v>
      </c>
      <c r="IV79" s="5">
        <f t="shared" si="135"/>
        <v>220474</v>
      </c>
      <c r="IW79" s="26">
        <f t="shared" si="136"/>
        <v>0</v>
      </c>
      <c r="IX79" s="5">
        <f t="shared" si="137"/>
        <v>97875</v>
      </c>
      <c r="IY79" s="26">
        <f t="shared" si="138"/>
        <v>0</v>
      </c>
      <c r="IZ79" s="5">
        <f t="shared" si="139"/>
        <v>490989</v>
      </c>
      <c r="JA79" s="26">
        <f t="shared" si="140"/>
        <v>0</v>
      </c>
      <c r="JB79" s="5">
        <f t="shared" si="141"/>
        <v>15246720</v>
      </c>
      <c r="JC79" s="26">
        <f t="shared" si="142"/>
        <v>0</v>
      </c>
      <c r="JD79" s="5">
        <f t="shared" si="143"/>
        <v>0</v>
      </c>
      <c r="JE79" s="26">
        <f t="shared" si="144"/>
        <v>0</v>
      </c>
      <c r="JF79" s="5">
        <f t="shared" si="145"/>
        <v>15246720</v>
      </c>
      <c r="JG79" s="26">
        <f t="shared" si="146"/>
        <v>0</v>
      </c>
      <c r="JI79" s="5" t="e">
        <f t="shared" si="104"/>
        <v>#REF!</v>
      </c>
      <c r="JK79" s="4" t="e">
        <f t="shared" si="105"/>
        <v>#REF!</v>
      </c>
    </row>
    <row r="80" spans="1:282">
      <c r="A80" s="147" t="s">
        <v>268</v>
      </c>
      <c r="B80" s="25" t="s">
        <v>318</v>
      </c>
      <c r="C80" s="101">
        <v>110662</v>
      </c>
      <c r="D80" s="97">
        <v>2011</v>
      </c>
      <c r="E80" s="98">
        <v>1</v>
      </c>
      <c r="F80" s="98">
        <v>4</v>
      </c>
      <c r="G80" s="99">
        <v>11378</v>
      </c>
      <c r="H80" s="99">
        <v>14048</v>
      </c>
      <c r="I80" s="100">
        <v>4563334000</v>
      </c>
      <c r="J80" s="100"/>
      <c r="K80" s="100">
        <v>1001500</v>
      </c>
      <c r="L80" s="100"/>
      <c r="M80" s="100">
        <v>153093000</v>
      </c>
      <c r="N80" s="100"/>
      <c r="O80" s="100">
        <v>6521732</v>
      </c>
      <c r="P80" s="100"/>
      <c r="Q80" s="100">
        <v>857000000</v>
      </c>
      <c r="R80" s="100"/>
      <c r="S80" s="100">
        <v>2657033000</v>
      </c>
      <c r="T80" s="100"/>
      <c r="U80" s="100">
        <v>26302</v>
      </c>
      <c r="V80" s="100"/>
      <c r="W80" s="100">
        <v>49180</v>
      </c>
      <c r="X80" s="100"/>
      <c r="Y80" s="100">
        <v>30210</v>
      </c>
      <c r="Z80" s="100"/>
      <c r="AA80" s="100">
        <v>53088</v>
      </c>
      <c r="AB80" s="100"/>
      <c r="AC80" s="122">
        <v>11</v>
      </c>
      <c r="AD80" s="122">
        <v>13</v>
      </c>
      <c r="AE80" s="122">
        <v>0</v>
      </c>
      <c r="AF80" s="26">
        <v>5348022</v>
      </c>
      <c r="AG80" s="26">
        <v>5068629</v>
      </c>
      <c r="AH80" s="26">
        <v>665669</v>
      </c>
      <c r="AI80" s="26">
        <v>236502</v>
      </c>
      <c r="AJ80" s="26">
        <v>586703.89</v>
      </c>
      <c r="AK80" s="36">
        <v>9</v>
      </c>
      <c r="AL80" s="26">
        <v>586703.89</v>
      </c>
      <c r="AM80" s="36">
        <v>9</v>
      </c>
      <c r="AN80" s="26">
        <v>168444.36</v>
      </c>
      <c r="AO80" s="36">
        <v>11</v>
      </c>
      <c r="AP80" s="26">
        <v>168444.36</v>
      </c>
      <c r="AQ80" s="36">
        <v>11</v>
      </c>
      <c r="AR80" s="26">
        <v>174508.34</v>
      </c>
      <c r="AS80" s="36">
        <v>23.5</v>
      </c>
      <c r="AT80" s="26">
        <v>164037.84</v>
      </c>
      <c r="AU80" s="36">
        <v>25</v>
      </c>
      <c r="AV80" s="26">
        <v>63013.74</v>
      </c>
      <c r="AW80" s="36">
        <v>19.5</v>
      </c>
      <c r="AX80" s="26">
        <v>58512.76</v>
      </c>
      <c r="AY80" s="36">
        <v>21</v>
      </c>
      <c r="AZ80" s="54">
        <v>12294579</v>
      </c>
      <c r="BA80" s="54">
        <v>1535440</v>
      </c>
      <c r="BB80" s="54">
        <v>163103</v>
      </c>
      <c r="BC80" s="54">
        <v>622184</v>
      </c>
      <c r="BD80" s="54">
        <v>0</v>
      </c>
      <c r="BE80" s="54">
        <v>58146</v>
      </c>
      <c r="BF80" s="54">
        <v>23017911</v>
      </c>
      <c r="BG80" s="54">
        <v>2890359</v>
      </c>
      <c r="BH80" s="54">
        <v>481903</v>
      </c>
      <c r="BI80" s="54">
        <v>524930</v>
      </c>
      <c r="BJ80" s="54">
        <v>6519459</v>
      </c>
      <c r="BK80" s="54">
        <v>137432</v>
      </c>
      <c r="BL80" s="54">
        <v>10554083</v>
      </c>
      <c r="BM80" s="54">
        <v>3116254</v>
      </c>
      <c r="BN80" s="54">
        <v>945624</v>
      </c>
      <c r="BO80" s="54">
        <v>19000</v>
      </c>
      <c r="BP80" s="54">
        <v>17000</v>
      </c>
      <c r="BQ80" s="54">
        <v>0</v>
      </c>
      <c r="BR80" s="54">
        <v>4097878</v>
      </c>
      <c r="BS80" s="54">
        <v>4409917</v>
      </c>
      <c r="BT80" s="54">
        <v>2649914</v>
      </c>
      <c r="BU80" s="54">
        <v>657818</v>
      </c>
      <c r="BV80" s="54">
        <v>4745288</v>
      </c>
      <c r="BW80" s="54">
        <v>0</v>
      </c>
      <c r="BX80" s="54">
        <v>12462937</v>
      </c>
      <c r="BY80" s="54">
        <v>0</v>
      </c>
      <c r="BZ80" s="54">
        <v>0</v>
      </c>
      <c r="CA80" s="54">
        <v>0</v>
      </c>
      <c r="CB80" s="54">
        <v>0</v>
      </c>
      <c r="CC80" s="54">
        <v>0</v>
      </c>
      <c r="CD80" s="54">
        <v>0</v>
      </c>
      <c r="CE80" s="54">
        <v>405112</v>
      </c>
      <c r="CF80" s="54">
        <v>322594</v>
      </c>
      <c r="CG80" s="54">
        <v>97716</v>
      </c>
      <c r="CH80" s="54">
        <v>157382</v>
      </c>
      <c r="CI80" s="54">
        <v>11254080</v>
      </c>
      <c r="CJ80" s="54">
        <v>12236884</v>
      </c>
      <c r="CK80" s="54">
        <v>0</v>
      </c>
      <c r="CL80" s="54">
        <v>0</v>
      </c>
      <c r="CM80" s="54">
        <v>0</v>
      </c>
      <c r="CN80" s="54">
        <v>0</v>
      </c>
      <c r="CO80" s="54">
        <v>0</v>
      </c>
      <c r="CP80" s="54">
        <v>0</v>
      </c>
      <c r="CQ80" s="54">
        <v>0</v>
      </c>
      <c r="CR80" s="54">
        <v>0</v>
      </c>
      <c r="CS80" s="54">
        <v>0</v>
      </c>
      <c r="CT80" s="54">
        <v>0</v>
      </c>
      <c r="CU80" s="54">
        <v>0</v>
      </c>
      <c r="CV80" s="54">
        <v>0</v>
      </c>
      <c r="CW80" s="54">
        <v>412535</v>
      </c>
      <c r="CX80" s="54">
        <v>144549</v>
      </c>
      <c r="CY80" s="54">
        <v>69905</v>
      </c>
      <c r="CZ80" s="54">
        <v>275182</v>
      </c>
      <c r="DA80" s="54">
        <v>48562</v>
      </c>
      <c r="DB80" s="54">
        <v>950733</v>
      </c>
      <c r="DC80" s="54">
        <v>1445783</v>
      </c>
      <c r="DD80" s="54">
        <v>457426</v>
      </c>
      <c r="DE80" s="54">
        <v>311400</v>
      </c>
      <c r="DF80" s="54">
        <v>2182160</v>
      </c>
      <c r="DG80" s="54">
        <v>0</v>
      </c>
      <c r="DH80" s="54">
        <v>4396769</v>
      </c>
      <c r="DI80" s="54">
        <v>594739</v>
      </c>
      <c r="DJ80" s="54">
        <v>83994</v>
      </c>
      <c r="DK80" s="54">
        <v>65164</v>
      </c>
      <c r="DL80" s="54">
        <v>1077005</v>
      </c>
      <c r="DM80" s="54">
        <v>328277</v>
      </c>
      <c r="DN80" s="54">
        <v>2149179</v>
      </c>
      <c r="DO80" s="54">
        <v>2334879</v>
      </c>
      <c r="DP80" s="54">
        <v>907961</v>
      </c>
      <c r="DQ80" s="54">
        <v>240744</v>
      </c>
      <c r="DR80" s="54">
        <v>871292</v>
      </c>
      <c r="DS80" s="54">
        <v>0</v>
      </c>
      <c r="DT80" s="54">
        <v>4354876</v>
      </c>
      <c r="DU80" s="54">
        <v>166518</v>
      </c>
      <c r="DV80" s="54">
        <v>92011</v>
      </c>
      <c r="DW80" s="54">
        <v>0</v>
      </c>
      <c r="DX80" s="54">
        <v>0</v>
      </c>
      <c r="DY80" s="54">
        <v>1441638</v>
      </c>
      <c r="DZ80" s="54">
        <v>1700167</v>
      </c>
      <c r="EA80" s="54">
        <v>48063</v>
      </c>
      <c r="EB80" s="54">
        <v>409452</v>
      </c>
      <c r="EC80" s="54">
        <v>89889</v>
      </c>
      <c r="ED80" s="54">
        <v>1366223</v>
      </c>
      <c r="EE80" s="54">
        <v>38553</v>
      </c>
      <c r="EF80" s="54">
        <v>1952180</v>
      </c>
      <c r="EG80" s="54">
        <v>1094783</v>
      </c>
      <c r="EH80" s="54">
        <v>100</v>
      </c>
      <c r="EI80" s="54">
        <v>100</v>
      </c>
      <c r="EJ80" s="54">
        <v>102651</v>
      </c>
      <c r="EK80" s="54">
        <v>5123275</v>
      </c>
      <c r="EL80" s="54">
        <v>6320909</v>
      </c>
      <c r="EM80" s="54">
        <v>0</v>
      </c>
      <c r="EN80" s="54">
        <v>0</v>
      </c>
      <c r="EO80" s="54">
        <v>0</v>
      </c>
      <c r="EP80" s="54">
        <v>0</v>
      </c>
      <c r="EQ80" s="54">
        <v>0</v>
      </c>
      <c r="ER80" s="54">
        <v>0</v>
      </c>
      <c r="ES80" s="54">
        <v>0</v>
      </c>
      <c r="ET80" s="54">
        <v>0</v>
      </c>
      <c r="EU80" s="54">
        <v>0</v>
      </c>
      <c r="EV80" s="54">
        <v>0</v>
      </c>
      <c r="EW80" s="54">
        <v>0</v>
      </c>
      <c r="EX80" s="54">
        <v>0</v>
      </c>
      <c r="EY80" s="54">
        <v>0</v>
      </c>
      <c r="EZ80" s="54">
        <v>0</v>
      </c>
      <c r="FA80" s="54">
        <v>0</v>
      </c>
      <c r="FB80" s="54">
        <v>0</v>
      </c>
      <c r="FC80" s="54">
        <v>387285</v>
      </c>
      <c r="FD80" s="54">
        <v>387285</v>
      </c>
      <c r="FE80" s="54">
        <v>20929</v>
      </c>
      <c r="FF80" s="54">
        <v>11663</v>
      </c>
      <c r="FG80" s="54">
        <v>13394</v>
      </c>
      <c r="FH80" s="54">
        <v>29037</v>
      </c>
      <c r="FI80" s="54">
        <v>29107</v>
      </c>
      <c r="FJ80" s="54">
        <v>104130</v>
      </c>
      <c r="FK80" s="54">
        <v>973787</v>
      </c>
      <c r="FL80" s="54">
        <v>195627</v>
      </c>
      <c r="FM80" s="54">
        <v>163978</v>
      </c>
      <c r="FN80" s="54">
        <v>1271454</v>
      </c>
      <c r="FO80" s="54">
        <v>1731037</v>
      </c>
      <c r="FP80" s="54">
        <v>4335883</v>
      </c>
      <c r="FQ80" s="54">
        <v>17913658</v>
      </c>
      <c r="FR80" s="54">
        <v>6702818</v>
      </c>
      <c r="FS80" s="54">
        <v>2254038</v>
      </c>
      <c r="FT80" s="54">
        <v>18614133</v>
      </c>
      <c r="FU80" s="54">
        <v>20519246</v>
      </c>
      <c r="FV80" s="54">
        <v>66003893</v>
      </c>
      <c r="FW80" s="54">
        <v>0</v>
      </c>
      <c r="FX80" s="54">
        <v>0</v>
      </c>
      <c r="FY80" s="54">
        <v>0</v>
      </c>
      <c r="FZ80" s="54">
        <v>0</v>
      </c>
      <c r="GA80" s="54">
        <v>0</v>
      </c>
      <c r="GB80" s="54">
        <v>0</v>
      </c>
      <c r="GC80" s="54">
        <v>17913658</v>
      </c>
      <c r="GD80" s="54">
        <v>6702818</v>
      </c>
      <c r="GE80" s="54">
        <v>2254038</v>
      </c>
      <c r="GF80" s="54">
        <v>18614133</v>
      </c>
      <c r="GG80" s="54">
        <v>20519246</v>
      </c>
      <c r="GH80" s="54">
        <v>66003893</v>
      </c>
      <c r="GJ80" s="5">
        <f>SUM(AZ80:AZ80)</f>
        <v>12294579</v>
      </c>
      <c r="GK80" s="26" t="e">
        <f>#REF!-GJ80</f>
        <v>#REF!</v>
      </c>
      <c r="GL80" s="5" t="e">
        <f>SUM(#REF!)</f>
        <v>#REF!</v>
      </c>
      <c r="GM80" s="26" t="e">
        <f>#REF!-GL80</f>
        <v>#REF!</v>
      </c>
      <c r="GN80" s="5">
        <f>SUM(BA80:BA80)</f>
        <v>1535440</v>
      </c>
      <c r="GO80" s="26" t="e">
        <f>#REF!-GN80</f>
        <v>#REF!</v>
      </c>
      <c r="GP80" s="5">
        <f>SUM(BB80:BB80)</f>
        <v>163103</v>
      </c>
      <c r="GQ80" s="26" t="e">
        <f>#REF!-GP80</f>
        <v>#REF!</v>
      </c>
      <c r="GR80" s="5" t="e">
        <f>SUM(#REF!)</f>
        <v>#REF!</v>
      </c>
      <c r="GS80" s="26" t="e">
        <f>#REF!-GR80</f>
        <v>#REF!</v>
      </c>
      <c r="GT80" s="5" t="e">
        <f>SUM(#REF!)</f>
        <v>#REF!</v>
      </c>
      <c r="GU80" s="26" t="e">
        <f>#REF!-GT80</f>
        <v>#REF!</v>
      </c>
      <c r="GV80" s="5" t="e">
        <f>SUM(#REF!)</f>
        <v>#REF!</v>
      </c>
      <c r="GW80" s="26" t="e">
        <f>#REF!-GV80</f>
        <v>#REF!</v>
      </c>
      <c r="GX80" s="5" t="e">
        <f>SUM(#REF!)</f>
        <v>#REF!</v>
      </c>
      <c r="GY80" s="26" t="e">
        <f>#REF!-GX80</f>
        <v>#REF!</v>
      </c>
      <c r="GZ80" s="5" t="e">
        <f>SUM(#REF!)</f>
        <v>#REF!</v>
      </c>
      <c r="HA80" s="26" t="e">
        <f>#REF!-GZ80</f>
        <v>#REF!</v>
      </c>
      <c r="HB80" s="5" t="e">
        <f>SUM(#REF!)</f>
        <v>#REF!</v>
      </c>
      <c r="HC80" s="26" t="e">
        <f>#REF!-HB80</f>
        <v>#REF!</v>
      </c>
      <c r="HD80" s="5">
        <f t="shared" si="100"/>
        <v>622184</v>
      </c>
      <c r="HE80" s="26" t="e">
        <f>#REF!-HD80</f>
        <v>#REF!</v>
      </c>
      <c r="HF80" s="5">
        <f t="shared" si="101"/>
        <v>0</v>
      </c>
      <c r="HG80" s="26" t="e">
        <f>#REF!-HF80</f>
        <v>#REF!</v>
      </c>
      <c r="HH80" s="5">
        <f t="shared" si="102"/>
        <v>58146</v>
      </c>
      <c r="HI80" s="26" t="e">
        <f>#REF!-HH80</f>
        <v>#REF!</v>
      </c>
      <c r="HJ80" s="5" t="e">
        <f>SUM(#REF!)</f>
        <v>#REF!</v>
      </c>
      <c r="HK80" s="26" t="e">
        <f>#REF!-HJ80</f>
        <v>#REF!</v>
      </c>
      <c r="HL80" s="5" t="e">
        <f>SUM(#REF!)</f>
        <v>#REF!</v>
      </c>
      <c r="HM80" s="26" t="e">
        <f>#REF!-HL80</f>
        <v>#REF!</v>
      </c>
      <c r="HN80" s="5">
        <f t="shared" si="103"/>
        <v>23017911</v>
      </c>
      <c r="HO80" s="26" t="e">
        <f>#REF!-HN80</f>
        <v>#REF!</v>
      </c>
      <c r="HP80" s="5">
        <f t="shared" si="147"/>
        <v>10554083</v>
      </c>
      <c r="HQ80" s="26">
        <f t="shared" si="148"/>
        <v>0</v>
      </c>
      <c r="HR80" s="5">
        <f t="shared" si="149"/>
        <v>4097878</v>
      </c>
      <c r="HS80" s="26">
        <f t="shared" si="106"/>
        <v>0</v>
      </c>
      <c r="HT80" s="5">
        <f t="shared" si="107"/>
        <v>12462937</v>
      </c>
      <c r="HU80" s="26">
        <f t="shared" si="108"/>
        <v>0</v>
      </c>
      <c r="HV80" s="5">
        <f t="shared" si="109"/>
        <v>0</v>
      </c>
      <c r="HW80" s="26">
        <f t="shared" si="110"/>
        <v>0</v>
      </c>
      <c r="HX80" s="5">
        <f t="shared" si="111"/>
        <v>12236884</v>
      </c>
      <c r="HY80" s="26">
        <f t="shared" si="112"/>
        <v>0</v>
      </c>
      <c r="HZ80" s="5">
        <f t="shared" si="113"/>
        <v>0</v>
      </c>
      <c r="IA80" s="26">
        <f t="shared" si="114"/>
        <v>0</v>
      </c>
      <c r="IB80" s="5">
        <f t="shared" si="115"/>
        <v>0</v>
      </c>
      <c r="IC80" s="26">
        <f t="shared" si="116"/>
        <v>0</v>
      </c>
      <c r="ID80" s="5">
        <f t="shared" si="117"/>
        <v>950733</v>
      </c>
      <c r="IE80" s="26">
        <f t="shared" si="118"/>
        <v>0</v>
      </c>
      <c r="IF80" s="5">
        <f t="shared" si="119"/>
        <v>4396769</v>
      </c>
      <c r="IG80" s="26">
        <f t="shared" si="120"/>
        <v>0</v>
      </c>
      <c r="IH80" s="5">
        <f t="shared" si="121"/>
        <v>2149179</v>
      </c>
      <c r="II80" s="26">
        <f t="shared" si="122"/>
        <v>0</v>
      </c>
      <c r="IJ80" s="5">
        <f t="shared" si="123"/>
        <v>4354876</v>
      </c>
      <c r="IK80" s="26">
        <f t="shared" si="124"/>
        <v>0</v>
      </c>
      <c r="IL80" s="5">
        <f t="shared" si="125"/>
        <v>1700167</v>
      </c>
      <c r="IM80" s="26">
        <f t="shared" si="126"/>
        <v>0</v>
      </c>
      <c r="IN80" s="5">
        <f t="shared" si="127"/>
        <v>1952180</v>
      </c>
      <c r="IO80" s="26">
        <f t="shared" si="128"/>
        <v>0</v>
      </c>
      <c r="IP80" s="5">
        <f t="shared" si="129"/>
        <v>6320909</v>
      </c>
      <c r="IQ80" s="26">
        <f t="shared" si="130"/>
        <v>0</v>
      </c>
      <c r="IR80" s="5">
        <f t="shared" si="131"/>
        <v>0</v>
      </c>
      <c r="IS80" s="26">
        <f t="shared" si="132"/>
        <v>0</v>
      </c>
      <c r="IT80" s="5">
        <f t="shared" si="133"/>
        <v>0</v>
      </c>
      <c r="IU80" s="26">
        <f t="shared" si="134"/>
        <v>0</v>
      </c>
      <c r="IV80" s="5">
        <f t="shared" si="135"/>
        <v>387285</v>
      </c>
      <c r="IW80" s="26">
        <f t="shared" si="136"/>
        <v>0</v>
      </c>
      <c r="IX80" s="5">
        <f t="shared" si="137"/>
        <v>104130</v>
      </c>
      <c r="IY80" s="26">
        <f t="shared" si="138"/>
        <v>0</v>
      </c>
      <c r="IZ80" s="5">
        <f t="shared" si="139"/>
        <v>4335883</v>
      </c>
      <c r="JA80" s="26">
        <f t="shared" si="140"/>
        <v>0</v>
      </c>
      <c r="JB80" s="5">
        <f t="shared" si="141"/>
        <v>66003893</v>
      </c>
      <c r="JC80" s="26">
        <f t="shared" si="142"/>
        <v>0</v>
      </c>
      <c r="JD80" s="5">
        <f t="shared" si="143"/>
        <v>0</v>
      </c>
      <c r="JE80" s="26">
        <f t="shared" si="144"/>
        <v>0</v>
      </c>
      <c r="JF80" s="5">
        <f t="shared" si="145"/>
        <v>66003893</v>
      </c>
      <c r="JG80" s="26">
        <f t="shared" si="146"/>
        <v>0</v>
      </c>
      <c r="JI80" s="5" t="e">
        <f t="shared" si="104"/>
        <v>#REF!</v>
      </c>
      <c r="JK80" s="4" t="e">
        <f t="shared" si="105"/>
        <v>#REF!</v>
      </c>
    </row>
    <row r="81" spans="1:279">
      <c r="A81" s="147" t="s">
        <v>269</v>
      </c>
      <c r="B81" s="25" t="s">
        <v>319</v>
      </c>
      <c r="C81" s="101">
        <v>182281</v>
      </c>
      <c r="D81" s="97">
        <v>2011</v>
      </c>
      <c r="E81" s="98">
        <v>1</v>
      </c>
      <c r="F81" s="117">
        <v>10</v>
      </c>
      <c r="G81" s="99">
        <v>10139</v>
      </c>
      <c r="H81" s="118">
        <v>12399</v>
      </c>
      <c r="I81" s="119">
        <v>485314000</v>
      </c>
      <c r="J81" s="119"/>
      <c r="K81" s="119">
        <v>2404790</v>
      </c>
      <c r="L81" s="119"/>
      <c r="M81" s="119">
        <v>11912000</v>
      </c>
      <c r="N81" s="119"/>
      <c r="O81" s="119">
        <v>25732434</v>
      </c>
      <c r="P81" s="119"/>
      <c r="Q81" s="119">
        <v>229627000</v>
      </c>
      <c r="R81" s="100"/>
      <c r="S81" s="119">
        <v>344883000</v>
      </c>
      <c r="T81" s="119"/>
      <c r="U81" s="119">
        <v>17277</v>
      </c>
      <c r="V81" s="119"/>
      <c r="W81" s="119">
        <v>30872</v>
      </c>
      <c r="X81" s="119"/>
      <c r="Y81" s="119">
        <v>22110</v>
      </c>
      <c r="Z81" s="119"/>
      <c r="AA81" s="119">
        <v>35750</v>
      </c>
      <c r="AB81" s="119"/>
      <c r="AC81" s="130">
        <v>7</v>
      </c>
      <c r="AD81" s="130">
        <v>10</v>
      </c>
      <c r="AE81" s="130">
        <v>0</v>
      </c>
      <c r="AF81" s="49">
        <v>3755546</v>
      </c>
      <c r="AG81" s="49">
        <v>2987709</v>
      </c>
      <c r="AH81" s="49">
        <v>554462</v>
      </c>
      <c r="AI81" s="49">
        <v>217069</v>
      </c>
      <c r="AJ81" s="49">
        <v>291008</v>
      </c>
      <c r="AK81" s="50">
        <v>7</v>
      </c>
      <c r="AL81" s="49">
        <v>270221</v>
      </c>
      <c r="AM81" s="50">
        <v>7</v>
      </c>
      <c r="AN81" s="49">
        <v>90587</v>
      </c>
      <c r="AO81" s="50">
        <v>8</v>
      </c>
      <c r="AP81" s="49">
        <v>80521</v>
      </c>
      <c r="AQ81" s="50">
        <v>9</v>
      </c>
      <c r="AR81" s="49">
        <v>112275</v>
      </c>
      <c r="AS81" s="50">
        <v>20</v>
      </c>
      <c r="AT81" s="49">
        <v>98851</v>
      </c>
      <c r="AU81" s="50">
        <v>23</v>
      </c>
      <c r="AV81" s="49">
        <v>65381</v>
      </c>
      <c r="AW81" s="50">
        <v>12</v>
      </c>
      <c r="AX81" s="49">
        <v>52959</v>
      </c>
      <c r="AY81" s="50">
        <v>15</v>
      </c>
      <c r="AZ81" s="59">
        <v>2577155</v>
      </c>
      <c r="BA81" s="59">
        <v>1065000</v>
      </c>
      <c r="BB81" s="59">
        <v>604742</v>
      </c>
      <c r="BC81" s="59">
        <v>760889</v>
      </c>
      <c r="BD81" s="59">
        <v>1166259</v>
      </c>
      <c r="BE81" s="59">
        <v>0</v>
      </c>
      <c r="BF81" s="59">
        <v>8111712</v>
      </c>
      <c r="BG81" s="59">
        <v>2128266</v>
      </c>
      <c r="BH81" s="59">
        <v>419506</v>
      </c>
      <c r="BI81" s="59">
        <v>464764</v>
      </c>
      <c r="BJ81" s="59">
        <v>3730719</v>
      </c>
      <c r="BK81" s="59">
        <v>138071</v>
      </c>
      <c r="BL81" s="59">
        <v>6881326</v>
      </c>
      <c r="BM81" s="59">
        <v>300000</v>
      </c>
      <c r="BN81" s="59">
        <v>315000</v>
      </c>
      <c r="BO81" s="59">
        <v>18964</v>
      </c>
      <c r="BP81" s="59">
        <v>81341</v>
      </c>
      <c r="BQ81" s="59">
        <v>0</v>
      </c>
      <c r="BR81" s="59">
        <v>715305</v>
      </c>
      <c r="BS81" s="59">
        <v>1620733</v>
      </c>
      <c r="BT81" s="59">
        <v>1601614</v>
      </c>
      <c r="BU81" s="59">
        <v>432546</v>
      </c>
      <c r="BV81" s="59">
        <v>2029327</v>
      </c>
      <c r="BW81" s="59">
        <v>0</v>
      </c>
      <c r="BX81" s="59">
        <v>5684220</v>
      </c>
      <c r="BY81" s="59">
        <v>0</v>
      </c>
      <c r="BZ81" s="59">
        <v>0</v>
      </c>
      <c r="CA81" s="59">
        <v>0</v>
      </c>
      <c r="CB81" s="59">
        <v>0</v>
      </c>
      <c r="CC81" s="59">
        <v>0</v>
      </c>
      <c r="CD81" s="59">
        <v>0</v>
      </c>
      <c r="CE81" s="59">
        <v>138601</v>
      </c>
      <c r="CF81" s="59">
        <v>146509</v>
      </c>
      <c r="CG81" s="59">
        <v>0</v>
      </c>
      <c r="CH81" s="59">
        <f>313108+6308-CE81-CF81-CG81</f>
        <v>34306</v>
      </c>
      <c r="CI81" s="59">
        <v>15754746</v>
      </c>
      <c r="CJ81" s="59">
        <v>16074162</v>
      </c>
      <c r="CK81" s="59">
        <v>0</v>
      </c>
      <c r="CL81" s="59">
        <v>0</v>
      </c>
      <c r="CM81" s="59">
        <v>0</v>
      </c>
      <c r="CN81" s="59">
        <v>0</v>
      </c>
      <c r="CO81" s="59">
        <v>0</v>
      </c>
      <c r="CP81" s="59">
        <v>0</v>
      </c>
      <c r="CQ81" s="59">
        <v>0</v>
      </c>
      <c r="CR81" s="59">
        <v>0</v>
      </c>
      <c r="CS81" s="59">
        <v>0</v>
      </c>
      <c r="CT81" s="59">
        <v>0</v>
      </c>
      <c r="CU81" s="59">
        <v>0</v>
      </c>
      <c r="CV81" s="59">
        <v>0</v>
      </c>
      <c r="CW81" s="59">
        <v>292618</v>
      </c>
      <c r="CX81" s="59">
        <v>159106</v>
      </c>
      <c r="CY81" s="59">
        <v>88329</v>
      </c>
      <c r="CZ81" s="59">
        <v>231478</v>
      </c>
      <c r="DA81" s="59">
        <v>0</v>
      </c>
      <c r="DB81" s="59">
        <v>771531</v>
      </c>
      <c r="DC81" s="59">
        <v>706111</v>
      </c>
      <c r="DD81" s="59">
        <v>208410</v>
      </c>
      <c r="DE81" s="59">
        <v>166010</v>
      </c>
      <c r="DF81" s="59">
        <v>896736</v>
      </c>
      <c r="DG81" s="59">
        <v>0</v>
      </c>
      <c r="DH81" s="59">
        <v>1977267</v>
      </c>
      <c r="DI81" s="59">
        <v>333352</v>
      </c>
      <c r="DJ81" s="59">
        <v>43202</v>
      </c>
      <c r="DK81" s="59">
        <v>45301</v>
      </c>
      <c r="DL81" s="59">
        <v>403233</v>
      </c>
      <c r="DM81" s="59">
        <v>245223</v>
      </c>
      <c r="DN81" s="59">
        <v>1070311</v>
      </c>
      <c r="DO81" s="59">
        <v>339649</v>
      </c>
      <c r="DP81" s="54">
        <v>194109</v>
      </c>
      <c r="DQ81" s="59">
        <v>126923</v>
      </c>
      <c r="DR81" s="59">
        <v>225870</v>
      </c>
      <c r="DS81" s="59">
        <v>158814</v>
      </c>
      <c r="DT81" s="59">
        <v>1045365</v>
      </c>
      <c r="DU81" s="59">
        <v>5142</v>
      </c>
      <c r="DV81" s="59">
        <v>0</v>
      </c>
      <c r="DW81" s="59">
        <v>997</v>
      </c>
      <c r="DX81" s="59">
        <v>8865</v>
      </c>
      <c r="DY81" s="59">
        <v>1374917</v>
      </c>
      <c r="DZ81" s="59">
        <v>1389921</v>
      </c>
      <c r="EA81" s="59">
        <v>0</v>
      </c>
      <c r="EB81" s="59">
        <v>0</v>
      </c>
      <c r="EC81" s="59">
        <v>0</v>
      </c>
      <c r="ED81" s="59">
        <v>0</v>
      </c>
      <c r="EE81" s="59">
        <v>0</v>
      </c>
      <c r="EF81" s="59">
        <v>0</v>
      </c>
      <c r="EG81" s="59">
        <v>41420</v>
      </c>
      <c r="EH81" s="59">
        <v>39547</v>
      </c>
      <c r="EI81" s="59">
        <v>8574</v>
      </c>
      <c r="EJ81" s="59">
        <v>105592</v>
      </c>
      <c r="EK81" s="59">
        <v>13498914</v>
      </c>
      <c r="EL81" s="59">
        <v>13694047</v>
      </c>
      <c r="EM81" s="59">
        <v>0</v>
      </c>
      <c r="EN81" s="59">
        <v>0</v>
      </c>
      <c r="EO81" s="59">
        <v>0</v>
      </c>
      <c r="EP81" s="59">
        <v>0</v>
      </c>
      <c r="EQ81" s="59">
        <v>105423</v>
      </c>
      <c r="ER81" s="59">
        <v>105423</v>
      </c>
      <c r="ES81" s="59">
        <v>0</v>
      </c>
      <c r="ET81" s="59">
        <v>0</v>
      </c>
      <c r="EU81" s="59">
        <v>0</v>
      </c>
      <c r="EV81" s="59">
        <v>0</v>
      </c>
      <c r="EW81" s="59">
        <v>5601454</v>
      </c>
      <c r="EX81" s="59">
        <v>5601454</v>
      </c>
      <c r="EY81" s="59">
        <v>32810</v>
      </c>
      <c r="EZ81" s="59">
        <v>3517</v>
      </c>
      <c r="FA81" s="59">
        <v>0</v>
      </c>
      <c r="FB81" s="59">
        <v>126</v>
      </c>
      <c r="FC81" s="59">
        <v>409747</v>
      </c>
      <c r="FD81" s="59">
        <v>446200</v>
      </c>
      <c r="FE81" s="59">
        <v>60</v>
      </c>
      <c r="FF81" s="59">
        <v>8165</v>
      </c>
      <c r="FG81" s="59">
        <v>1285</v>
      </c>
      <c r="FH81" s="59">
        <v>10388</v>
      </c>
      <c r="FI81" s="59">
        <v>392317</v>
      </c>
      <c r="FJ81" s="59">
        <v>412215</v>
      </c>
      <c r="FK81" s="59">
        <v>806659</v>
      </c>
      <c r="FL81" s="59">
        <v>667824</v>
      </c>
      <c r="FM81" s="59">
        <v>41589</v>
      </c>
      <c r="FN81" s="59">
        <v>177131</v>
      </c>
      <c r="FO81" s="59">
        <v>2993206</v>
      </c>
      <c r="FP81" s="59">
        <v>4686409</v>
      </c>
      <c r="FQ81" s="59">
        <v>6745421</v>
      </c>
      <c r="FR81" s="59">
        <v>3806509</v>
      </c>
      <c r="FS81" s="59">
        <v>1395282</v>
      </c>
      <c r="FT81" s="59">
        <v>7935112</v>
      </c>
      <c r="FU81" s="59">
        <v>40672832</v>
      </c>
      <c r="FV81" s="59">
        <v>60555156</v>
      </c>
      <c r="FW81" s="59">
        <v>0</v>
      </c>
      <c r="FX81" s="59">
        <v>0</v>
      </c>
      <c r="FY81" s="59">
        <v>0</v>
      </c>
      <c r="FZ81" s="59">
        <v>0</v>
      </c>
      <c r="GA81" s="59">
        <v>0</v>
      </c>
      <c r="GB81" s="59">
        <v>0</v>
      </c>
      <c r="GC81" s="59">
        <v>6745421</v>
      </c>
      <c r="GD81" s="59">
        <v>3806509</v>
      </c>
      <c r="GE81" s="59">
        <v>1395282</v>
      </c>
      <c r="GF81" s="59">
        <v>7935112</v>
      </c>
      <c r="GG81" s="59">
        <v>40672832</v>
      </c>
      <c r="GH81" s="59">
        <v>60555156</v>
      </c>
      <c r="GJ81" s="5">
        <f>SUM(AZ81:AZ81)</f>
        <v>2577155</v>
      </c>
      <c r="GK81" s="26" t="e">
        <f>#REF!-GJ81</f>
        <v>#REF!</v>
      </c>
      <c r="GL81" s="5" t="e">
        <f>SUM(#REF!)</f>
        <v>#REF!</v>
      </c>
      <c r="GM81" s="26" t="e">
        <f>#REF!-GL81</f>
        <v>#REF!</v>
      </c>
      <c r="GN81" s="5">
        <f>SUM(BA81:BA81)</f>
        <v>1065000</v>
      </c>
      <c r="GO81" s="26" t="e">
        <f>#REF!-GN81</f>
        <v>#REF!</v>
      </c>
      <c r="GP81" s="5">
        <f>SUM(BB81:BB81)</f>
        <v>604742</v>
      </c>
      <c r="GQ81" s="26" t="e">
        <f>#REF!-GP81</f>
        <v>#REF!</v>
      </c>
      <c r="GR81" s="5" t="e">
        <f>SUM(#REF!)</f>
        <v>#REF!</v>
      </c>
      <c r="GS81" s="26" t="e">
        <f>#REF!-GR81</f>
        <v>#REF!</v>
      </c>
      <c r="GT81" s="5" t="e">
        <f>SUM(#REF!)</f>
        <v>#REF!</v>
      </c>
      <c r="GU81" s="26" t="e">
        <f>#REF!-GT81</f>
        <v>#REF!</v>
      </c>
      <c r="GV81" s="5" t="e">
        <f>SUM(#REF!)</f>
        <v>#REF!</v>
      </c>
      <c r="GW81" s="26" t="e">
        <f>#REF!-GV81</f>
        <v>#REF!</v>
      </c>
      <c r="GX81" s="5" t="e">
        <f>SUM(#REF!)</f>
        <v>#REF!</v>
      </c>
      <c r="GY81" s="26" t="e">
        <f>#REF!-GX81</f>
        <v>#REF!</v>
      </c>
      <c r="GZ81" s="5" t="e">
        <f>SUM(#REF!)</f>
        <v>#REF!</v>
      </c>
      <c r="HA81" s="26" t="e">
        <f>#REF!-GZ81</f>
        <v>#REF!</v>
      </c>
      <c r="HB81" s="5" t="e">
        <f>SUM(#REF!)</f>
        <v>#REF!</v>
      </c>
      <c r="HC81" s="26" t="e">
        <f>#REF!-HB81</f>
        <v>#REF!</v>
      </c>
      <c r="HD81" s="5">
        <f t="shared" si="100"/>
        <v>760889</v>
      </c>
      <c r="HE81" s="26" t="e">
        <f>#REF!-HD81</f>
        <v>#REF!</v>
      </c>
      <c r="HF81" s="5">
        <f t="shared" si="101"/>
        <v>1166259</v>
      </c>
      <c r="HG81" s="26" t="e">
        <f>#REF!-HF81</f>
        <v>#REF!</v>
      </c>
      <c r="HH81" s="5">
        <f t="shared" si="102"/>
        <v>0</v>
      </c>
      <c r="HI81" s="26" t="e">
        <f>#REF!-HH81</f>
        <v>#REF!</v>
      </c>
      <c r="HJ81" s="5" t="e">
        <f>SUM(#REF!)</f>
        <v>#REF!</v>
      </c>
      <c r="HK81" s="26" t="e">
        <f>#REF!-HJ81</f>
        <v>#REF!</v>
      </c>
      <c r="HL81" s="5" t="e">
        <f>SUM(#REF!)</f>
        <v>#REF!</v>
      </c>
      <c r="HM81" s="26" t="e">
        <f>#REF!-HL81</f>
        <v>#REF!</v>
      </c>
      <c r="HN81" s="5">
        <f t="shared" si="103"/>
        <v>8111712</v>
      </c>
      <c r="HO81" s="26" t="e">
        <f>#REF!-HN81</f>
        <v>#REF!</v>
      </c>
      <c r="HP81" s="5">
        <f t="shared" si="147"/>
        <v>6881326</v>
      </c>
      <c r="HQ81" s="26">
        <f t="shared" si="148"/>
        <v>0</v>
      </c>
      <c r="HR81" s="5">
        <f t="shared" si="149"/>
        <v>715305</v>
      </c>
      <c r="HS81" s="26">
        <f t="shared" si="106"/>
        <v>0</v>
      </c>
      <c r="HT81" s="5">
        <f>SUM(BS81:BW81)</f>
        <v>5684220</v>
      </c>
      <c r="HU81" s="26">
        <f t="shared" si="108"/>
        <v>0</v>
      </c>
      <c r="HV81" s="5">
        <f t="shared" si="109"/>
        <v>0</v>
      </c>
      <c r="HW81" s="26">
        <f t="shared" si="110"/>
        <v>0</v>
      </c>
      <c r="HX81" s="5">
        <f t="shared" si="111"/>
        <v>16074162</v>
      </c>
      <c r="HY81" s="26">
        <f t="shared" si="112"/>
        <v>0</v>
      </c>
      <c r="HZ81" s="5">
        <f t="shared" si="113"/>
        <v>0</v>
      </c>
      <c r="IA81" s="26">
        <f t="shared" si="114"/>
        <v>0</v>
      </c>
      <c r="IB81" s="5">
        <f t="shared" si="115"/>
        <v>0</v>
      </c>
      <c r="IC81" s="26">
        <f t="shared" si="116"/>
        <v>0</v>
      </c>
      <c r="ID81" s="5">
        <f t="shared" si="117"/>
        <v>771531</v>
      </c>
      <c r="IE81" s="26">
        <f t="shared" si="118"/>
        <v>0</v>
      </c>
      <c r="IF81" s="5">
        <f t="shared" si="119"/>
        <v>1977267</v>
      </c>
      <c r="IG81" s="26">
        <f t="shared" si="120"/>
        <v>0</v>
      </c>
      <c r="IH81" s="5">
        <f t="shared" si="121"/>
        <v>1070311</v>
      </c>
      <c r="II81" s="26">
        <f t="shared" si="122"/>
        <v>0</v>
      </c>
      <c r="IJ81" s="5">
        <f t="shared" si="123"/>
        <v>1045365</v>
      </c>
      <c r="IK81" s="26">
        <f t="shared" si="124"/>
        <v>0</v>
      </c>
      <c r="IL81" s="5">
        <f t="shared" si="125"/>
        <v>1389921</v>
      </c>
      <c r="IM81" s="26">
        <f t="shared" si="126"/>
        <v>0</v>
      </c>
      <c r="IN81" s="5">
        <f t="shared" si="127"/>
        <v>0</v>
      </c>
      <c r="IO81" s="26">
        <f t="shared" si="128"/>
        <v>0</v>
      </c>
      <c r="IP81" s="5">
        <f t="shared" si="129"/>
        <v>13694047</v>
      </c>
      <c r="IQ81" s="26">
        <f t="shared" si="130"/>
        <v>0</v>
      </c>
      <c r="IR81" s="5">
        <f t="shared" si="131"/>
        <v>105423</v>
      </c>
      <c r="IS81" s="26">
        <f t="shared" si="132"/>
        <v>0</v>
      </c>
      <c r="IT81" s="5">
        <f t="shared" si="133"/>
        <v>5601454</v>
      </c>
      <c r="IU81" s="26">
        <f t="shared" si="134"/>
        <v>0</v>
      </c>
      <c r="IV81" s="5">
        <f t="shared" si="135"/>
        <v>446200</v>
      </c>
      <c r="IW81" s="26">
        <f t="shared" si="136"/>
        <v>0</v>
      </c>
      <c r="IX81" s="5">
        <f t="shared" si="137"/>
        <v>412215</v>
      </c>
      <c r="IY81" s="26">
        <f t="shared" si="138"/>
        <v>0</v>
      </c>
      <c r="IZ81" s="5">
        <f t="shared" si="139"/>
        <v>4686409</v>
      </c>
      <c r="JA81" s="26">
        <f t="shared" si="140"/>
        <v>0</v>
      </c>
      <c r="JB81" s="5">
        <f t="shared" si="141"/>
        <v>60555156</v>
      </c>
      <c r="JC81" s="26">
        <f t="shared" si="142"/>
        <v>0</v>
      </c>
      <c r="JD81" s="5">
        <f t="shared" si="143"/>
        <v>0</v>
      </c>
      <c r="JE81" s="26">
        <f t="shared" si="144"/>
        <v>0</v>
      </c>
      <c r="JF81" s="5">
        <f t="shared" si="145"/>
        <v>60555156</v>
      </c>
      <c r="JG81" s="26">
        <f t="shared" si="146"/>
        <v>0</v>
      </c>
      <c r="JI81" s="5" t="e">
        <f t="shared" si="104"/>
        <v>#REF!</v>
      </c>
      <c r="JK81" s="4" t="e">
        <f t="shared" si="105"/>
        <v>#REF!</v>
      </c>
    </row>
    <row r="82" spans="1:279">
      <c r="A82" s="149" t="s">
        <v>207</v>
      </c>
      <c r="B82" s="25" t="s">
        <v>375</v>
      </c>
      <c r="C82" s="97">
        <v>230728</v>
      </c>
      <c r="D82" s="97">
        <v>2011</v>
      </c>
      <c r="E82" s="98">
        <v>1</v>
      </c>
      <c r="F82" s="98">
        <v>4</v>
      </c>
      <c r="G82" s="99">
        <v>12944</v>
      </c>
      <c r="H82" s="99">
        <v>10427</v>
      </c>
      <c r="I82" s="100">
        <v>2746927000</v>
      </c>
      <c r="J82" s="100"/>
      <c r="K82" s="100">
        <v>3545000</v>
      </c>
      <c r="L82" s="100"/>
      <c r="M82" s="100">
        <v>56645759</v>
      </c>
      <c r="N82" s="100"/>
      <c r="O82" s="100">
        <v>400000</v>
      </c>
      <c r="P82" s="100"/>
      <c r="Q82" s="100">
        <v>592247284</v>
      </c>
      <c r="R82" s="100"/>
      <c r="S82" s="100">
        <v>1338785000</v>
      </c>
      <c r="T82" s="100"/>
      <c r="U82" s="100">
        <v>13886</v>
      </c>
      <c r="V82" s="100"/>
      <c r="W82" s="100">
        <v>26791</v>
      </c>
      <c r="X82" s="100"/>
      <c r="Y82" s="100">
        <v>21404</v>
      </c>
      <c r="Z82" s="100"/>
      <c r="AA82" s="100">
        <v>34310</v>
      </c>
      <c r="AB82" s="100"/>
      <c r="AC82" s="121">
        <v>3</v>
      </c>
      <c r="AD82" s="121">
        <v>2</v>
      </c>
      <c r="AE82" s="121">
        <v>0</v>
      </c>
      <c r="AF82" s="26">
        <v>3439985</v>
      </c>
      <c r="AG82" s="26">
        <v>2766129</v>
      </c>
      <c r="AH82" s="26">
        <v>498056</v>
      </c>
      <c r="AI82" s="26">
        <v>255562</v>
      </c>
      <c r="AJ82" s="26">
        <v>442401.17</v>
      </c>
      <c r="AK82" s="36">
        <v>6</v>
      </c>
      <c r="AL82" s="26">
        <v>379201</v>
      </c>
      <c r="AM82" s="36">
        <v>7</v>
      </c>
      <c r="AN82" s="26">
        <v>142702.75</v>
      </c>
      <c r="AO82" s="36">
        <v>8</v>
      </c>
      <c r="AP82" s="26">
        <v>126846.89</v>
      </c>
      <c r="AQ82" s="36">
        <v>9</v>
      </c>
      <c r="AR82" s="26">
        <v>153984.46</v>
      </c>
      <c r="AS82" s="36">
        <v>17.5</v>
      </c>
      <c r="AT82" s="26">
        <v>128320.38</v>
      </c>
      <c r="AU82" s="36">
        <v>21</v>
      </c>
      <c r="AV82" s="26">
        <v>69906.83</v>
      </c>
      <c r="AW82" s="36">
        <v>16.25</v>
      </c>
      <c r="AX82" s="26">
        <v>59788.74</v>
      </c>
      <c r="AY82" s="36">
        <v>19</v>
      </c>
      <c r="AZ82" s="54">
        <v>8241892</v>
      </c>
      <c r="BA82" s="54">
        <v>1450000</v>
      </c>
      <c r="BB82" s="54">
        <v>5143912</v>
      </c>
      <c r="BC82" s="54">
        <v>942130</v>
      </c>
      <c r="BD82" s="54">
        <v>1878940</v>
      </c>
      <c r="BE82" s="54">
        <v>0</v>
      </c>
      <c r="BF82" s="54">
        <v>20307809</v>
      </c>
      <c r="BG82" s="54">
        <v>2092922</v>
      </c>
      <c r="BH82" s="54">
        <v>379628</v>
      </c>
      <c r="BI82" s="54">
        <v>404284</v>
      </c>
      <c r="BJ82" s="54">
        <v>3329280</v>
      </c>
      <c r="BK82" s="54">
        <v>353363</v>
      </c>
      <c r="BL82" s="54">
        <v>6559477</v>
      </c>
      <c r="BM82" s="54">
        <v>475720</v>
      </c>
      <c r="BN82" s="54">
        <v>250000</v>
      </c>
      <c r="BO82" s="54">
        <v>51509</v>
      </c>
      <c r="BP82" s="54">
        <v>2720</v>
      </c>
      <c r="BQ82" s="54">
        <v>0</v>
      </c>
      <c r="BR82" s="54">
        <v>779949</v>
      </c>
      <c r="BS82" s="54">
        <v>3379792</v>
      </c>
      <c r="BT82" s="54">
        <v>1228421</v>
      </c>
      <c r="BU82" s="54">
        <v>577242</v>
      </c>
      <c r="BV82" s="54">
        <v>2308634</v>
      </c>
      <c r="BW82" s="54">
        <v>132654</v>
      </c>
      <c r="BX82" s="54">
        <v>7626743</v>
      </c>
      <c r="BY82" s="54">
        <v>0</v>
      </c>
      <c r="BZ82" s="54">
        <v>0</v>
      </c>
      <c r="CA82" s="54">
        <v>0</v>
      </c>
      <c r="CB82" s="54">
        <v>0</v>
      </c>
      <c r="CC82" s="54">
        <v>0</v>
      </c>
      <c r="CD82" s="54">
        <v>0</v>
      </c>
      <c r="CE82" s="54">
        <v>272870</v>
      </c>
      <c r="CF82" s="54">
        <v>202026</v>
      </c>
      <c r="CG82" s="54">
        <v>55699</v>
      </c>
      <c r="CH82" s="54">
        <v>58018</v>
      </c>
      <c r="CI82" s="54">
        <v>5175119</v>
      </c>
      <c r="CJ82" s="54">
        <v>5763732</v>
      </c>
      <c r="CK82" s="54">
        <v>0</v>
      </c>
      <c r="CL82" s="54">
        <v>0</v>
      </c>
      <c r="CM82" s="54">
        <v>0</v>
      </c>
      <c r="CN82" s="54">
        <v>0</v>
      </c>
      <c r="CO82" s="54">
        <v>0</v>
      </c>
      <c r="CP82" s="54">
        <v>0</v>
      </c>
      <c r="CQ82" s="54">
        <v>0</v>
      </c>
      <c r="CR82" s="54">
        <v>341757</v>
      </c>
      <c r="CS82" s="54">
        <v>0</v>
      </c>
      <c r="CT82" s="54">
        <v>0</v>
      </c>
      <c r="CU82" s="54">
        <v>0</v>
      </c>
      <c r="CV82" s="54">
        <v>341757</v>
      </c>
      <c r="CW82" s="54">
        <v>289353</v>
      </c>
      <c r="CX82" s="54">
        <v>146826</v>
      </c>
      <c r="CY82" s="54">
        <v>70031</v>
      </c>
      <c r="CZ82" s="54">
        <v>247398</v>
      </c>
      <c r="DA82" s="54">
        <v>0</v>
      </c>
      <c r="DB82" s="54">
        <v>753608</v>
      </c>
      <c r="DC82" s="54">
        <v>1337440</v>
      </c>
      <c r="DD82" s="54">
        <v>334114</v>
      </c>
      <c r="DE82" s="54">
        <v>222093</v>
      </c>
      <c r="DF82" s="54">
        <v>1446824</v>
      </c>
      <c r="DG82" s="54">
        <v>0</v>
      </c>
      <c r="DH82" s="54">
        <v>3340471</v>
      </c>
      <c r="DI82" s="54">
        <v>710832</v>
      </c>
      <c r="DJ82" s="54">
        <v>51610</v>
      </c>
      <c r="DK82" s="54">
        <v>20913</v>
      </c>
      <c r="DL82" s="54">
        <v>437163</v>
      </c>
      <c r="DM82" s="54">
        <v>596496</v>
      </c>
      <c r="DN82" s="54">
        <v>1817014</v>
      </c>
      <c r="DO82" s="54">
        <v>619488</v>
      </c>
      <c r="DP82" s="54">
        <v>327984</v>
      </c>
      <c r="DQ82" s="54">
        <v>103516</v>
      </c>
      <c r="DR82" s="54">
        <v>208973</v>
      </c>
      <c r="DS82" s="54">
        <v>112095</v>
      </c>
      <c r="DT82" s="54">
        <v>1372056</v>
      </c>
      <c r="DU82" s="54">
        <v>411194</v>
      </c>
      <c r="DV82" s="54">
        <v>166799</v>
      </c>
      <c r="DW82" s="54">
        <v>15192</v>
      </c>
      <c r="DX82" s="54">
        <v>92097</v>
      </c>
      <c r="DY82" s="54">
        <v>532077</v>
      </c>
      <c r="DZ82" s="54">
        <v>1217359</v>
      </c>
      <c r="EA82" s="54">
        <v>0</v>
      </c>
      <c r="EB82" s="54">
        <v>0</v>
      </c>
      <c r="EC82" s="54">
        <v>0</v>
      </c>
      <c r="ED82" s="54">
        <v>0</v>
      </c>
      <c r="EE82" s="54">
        <v>0</v>
      </c>
      <c r="EF82" s="54">
        <v>0</v>
      </c>
      <c r="EG82" s="54">
        <v>1144103</v>
      </c>
      <c r="EH82" s="54">
        <v>42560</v>
      </c>
      <c r="EI82" s="54">
        <v>43657</v>
      </c>
      <c r="EJ82" s="54">
        <v>69882</v>
      </c>
      <c r="EK82" s="54">
        <v>347949</v>
      </c>
      <c r="EL82" s="54">
        <v>1648151</v>
      </c>
      <c r="EM82" s="54">
        <v>0</v>
      </c>
      <c r="EN82" s="54">
        <v>0</v>
      </c>
      <c r="EO82" s="54">
        <v>0</v>
      </c>
      <c r="EP82" s="54">
        <v>0</v>
      </c>
      <c r="EQ82" s="54">
        <v>147698</v>
      </c>
      <c r="ER82" s="54">
        <v>147698</v>
      </c>
      <c r="ES82" s="54">
        <v>0</v>
      </c>
      <c r="ET82" s="54">
        <v>0</v>
      </c>
      <c r="EU82" s="54">
        <v>0</v>
      </c>
      <c r="EV82" s="54">
        <v>0</v>
      </c>
      <c r="EW82" s="54">
        <v>0</v>
      </c>
      <c r="EX82" s="54">
        <v>0</v>
      </c>
      <c r="EY82" s="54">
        <v>241677</v>
      </c>
      <c r="EZ82" s="54">
        <v>27150</v>
      </c>
      <c r="FA82" s="54">
        <v>31982</v>
      </c>
      <c r="FB82" s="54">
        <v>202959</v>
      </c>
      <c r="FC82" s="54">
        <v>63458</v>
      </c>
      <c r="FD82" s="54">
        <v>567226</v>
      </c>
      <c r="FE82" s="54">
        <v>1560</v>
      </c>
      <c r="FF82" s="54">
        <v>1923</v>
      </c>
      <c r="FG82" s="54">
        <v>2328</v>
      </c>
      <c r="FH82" s="54">
        <v>20965</v>
      </c>
      <c r="FI82" s="54">
        <v>428364</v>
      </c>
      <c r="FJ82" s="54">
        <v>455140</v>
      </c>
      <c r="FK82" s="54">
        <v>804152</v>
      </c>
      <c r="FL82" s="54">
        <v>414428</v>
      </c>
      <c r="FM82" s="54">
        <v>120404</v>
      </c>
      <c r="FN82" s="54">
        <v>300947</v>
      </c>
      <c r="FO82" s="54">
        <v>2816166</v>
      </c>
      <c r="FP82" s="54">
        <v>4456097</v>
      </c>
      <c r="FQ82" s="54">
        <v>11781103</v>
      </c>
      <c r="FR82" s="54">
        <v>3915226</v>
      </c>
      <c r="FS82" s="54">
        <v>1718850</v>
      </c>
      <c r="FT82" s="54">
        <v>8725860</v>
      </c>
      <c r="FU82" s="54">
        <v>10705439</v>
      </c>
      <c r="FV82" s="54">
        <v>36846478</v>
      </c>
      <c r="FW82" s="54">
        <v>0</v>
      </c>
      <c r="FX82" s="54">
        <v>0</v>
      </c>
      <c r="FY82" s="54">
        <v>0</v>
      </c>
      <c r="FZ82" s="54">
        <v>0</v>
      </c>
      <c r="GA82" s="54">
        <v>0</v>
      </c>
      <c r="GB82" s="54">
        <v>0</v>
      </c>
      <c r="GC82" s="54">
        <v>11781103</v>
      </c>
      <c r="GD82" s="54">
        <v>3915226</v>
      </c>
      <c r="GE82" s="54">
        <v>1718850</v>
      </c>
      <c r="GF82" s="54">
        <v>8725860</v>
      </c>
      <c r="GG82" s="54">
        <v>10705439</v>
      </c>
      <c r="GH82" s="54">
        <v>36846478</v>
      </c>
      <c r="GJ82" s="5">
        <f>SUM(AZ82:AZ82)</f>
        <v>8241892</v>
      </c>
      <c r="GK82" s="26" t="e">
        <f>#REF!-GJ82</f>
        <v>#REF!</v>
      </c>
      <c r="GL82" s="5" t="e">
        <f>SUM(#REF!)</f>
        <v>#REF!</v>
      </c>
      <c r="GM82" s="26" t="e">
        <f>#REF!-GL82</f>
        <v>#REF!</v>
      </c>
      <c r="GN82" s="5">
        <f>SUM(BA82:BA82)</f>
        <v>1450000</v>
      </c>
      <c r="GO82" s="26" t="e">
        <f>#REF!-GN82</f>
        <v>#REF!</v>
      </c>
      <c r="GP82" s="5">
        <f>SUM(BB82:BB82)</f>
        <v>5143912</v>
      </c>
      <c r="GQ82" s="26" t="e">
        <f>#REF!-GP82</f>
        <v>#REF!</v>
      </c>
      <c r="GR82" s="5" t="e">
        <f>SUM(#REF!)</f>
        <v>#REF!</v>
      </c>
      <c r="GS82" s="26" t="e">
        <f>#REF!-GR82</f>
        <v>#REF!</v>
      </c>
      <c r="GT82" s="5" t="e">
        <f>SUM(#REF!)</f>
        <v>#REF!</v>
      </c>
      <c r="GU82" s="26" t="e">
        <f>#REF!-GT82</f>
        <v>#REF!</v>
      </c>
      <c r="GV82" s="5" t="e">
        <f>SUM(#REF!)</f>
        <v>#REF!</v>
      </c>
      <c r="GW82" s="26" t="e">
        <f>#REF!-GV82</f>
        <v>#REF!</v>
      </c>
      <c r="GX82" s="5" t="e">
        <f>SUM(#REF!)</f>
        <v>#REF!</v>
      </c>
      <c r="GY82" s="26" t="e">
        <f>#REF!-GX82</f>
        <v>#REF!</v>
      </c>
      <c r="GZ82" s="5" t="e">
        <f>SUM(#REF!)</f>
        <v>#REF!</v>
      </c>
      <c r="HA82" s="26" t="e">
        <f>#REF!-GZ82</f>
        <v>#REF!</v>
      </c>
      <c r="HB82" s="5" t="e">
        <f>SUM(#REF!)</f>
        <v>#REF!</v>
      </c>
      <c r="HC82" s="26" t="e">
        <f>#REF!-HB82</f>
        <v>#REF!</v>
      </c>
      <c r="HD82" s="5">
        <f t="shared" si="100"/>
        <v>942130</v>
      </c>
      <c r="HE82" s="26" t="e">
        <f>#REF!-HD82</f>
        <v>#REF!</v>
      </c>
      <c r="HF82" s="5">
        <f t="shared" si="101"/>
        <v>1878940</v>
      </c>
      <c r="HG82" s="26" t="e">
        <f>#REF!-HF82</f>
        <v>#REF!</v>
      </c>
      <c r="HH82" s="5">
        <f t="shared" si="102"/>
        <v>0</v>
      </c>
      <c r="HI82" s="26" t="e">
        <f>#REF!-HH82</f>
        <v>#REF!</v>
      </c>
      <c r="HJ82" s="5" t="e">
        <f>SUM(#REF!)</f>
        <v>#REF!</v>
      </c>
      <c r="HK82" s="26" t="e">
        <f>#REF!-HJ82</f>
        <v>#REF!</v>
      </c>
      <c r="HL82" s="5" t="e">
        <f>SUM(#REF!)</f>
        <v>#REF!</v>
      </c>
      <c r="HM82" s="26" t="e">
        <f>#REF!-HL82</f>
        <v>#REF!</v>
      </c>
      <c r="HN82" s="5">
        <f t="shared" si="103"/>
        <v>20307809</v>
      </c>
      <c r="HO82" s="26" t="e">
        <f>#REF!-HN82</f>
        <v>#REF!</v>
      </c>
      <c r="HP82" s="5">
        <f t="shared" ref="HP82" si="150">SUM(BG82:BK82)</f>
        <v>6559477</v>
      </c>
      <c r="HQ82" s="26">
        <f t="shared" ref="HQ82" si="151">BL82-HP82</f>
        <v>0</v>
      </c>
      <c r="HR82" s="5">
        <f t="shared" ref="HR82" si="152">SUM(BM82:BQ82)</f>
        <v>779949</v>
      </c>
      <c r="HS82" s="26">
        <f t="shared" ref="HS82" si="153">BR82-HR82</f>
        <v>0</v>
      </c>
      <c r="HT82" s="5">
        <f>SUM(BS82:BW82)</f>
        <v>7626743</v>
      </c>
      <c r="HU82" s="26">
        <f t="shared" ref="HU82" si="154">BX82-HT82</f>
        <v>0</v>
      </c>
      <c r="HV82" s="5">
        <f t="shared" ref="HV82" si="155">SUM(BY82:CC82)</f>
        <v>0</v>
      </c>
      <c r="HW82" s="26">
        <f t="shared" ref="HW82" si="156">CD82-HV82</f>
        <v>0</v>
      </c>
      <c r="HX82" s="5">
        <f t="shared" ref="HX82" si="157">SUM(CE82:CI82)</f>
        <v>5763732</v>
      </c>
      <c r="HY82" s="26">
        <f t="shared" ref="HY82" si="158">CJ82-HX82</f>
        <v>0</v>
      </c>
      <c r="HZ82" s="5">
        <f t="shared" ref="HZ82" si="159">SUM(CK82:CO82)</f>
        <v>0</v>
      </c>
      <c r="IA82" s="26">
        <f t="shared" ref="IA82" si="160">CP82-HZ82</f>
        <v>0</v>
      </c>
      <c r="IB82" s="5">
        <f t="shared" ref="IB82" si="161">SUM(CQ82:CU82)</f>
        <v>341757</v>
      </c>
      <c r="IC82" s="26">
        <f t="shared" ref="IC82" si="162">CV82-IB82</f>
        <v>0</v>
      </c>
      <c r="ID82" s="5">
        <f>SUM(CW82:DA82)</f>
        <v>753608</v>
      </c>
      <c r="IE82" s="26">
        <f t="shared" ref="IE82" si="163">DB82-ID82</f>
        <v>0</v>
      </c>
      <c r="IF82" s="5">
        <f t="shared" ref="IF82" si="164">SUM(DC82:DG82)</f>
        <v>3340471</v>
      </c>
      <c r="IG82" s="26">
        <f t="shared" ref="IG82" si="165">DH82-IF82</f>
        <v>0</v>
      </c>
      <c r="IH82" s="5">
        <f t="shared" ref="IH82" si="166">SUM(DI82:DM82)</f>
        <v>1817014</v>
      </c>
      <c r="II82" s="26">
        <f t="shared" ref="II82" si="167">DN82-IH82</f>
        <v>0</v>
      </c>
      <c r="IJ82" s="5">
        <f t="shared" ref="IJ82" si="168">SUM(DO82:DS82)</f>
        <v>1372056</v>
      </c>
      <c r="IK82" s="26">
        <f t="shared" ref="IK82" si="169">DT82-IJ82</f>
        <v>0</v>
      </c>
      <c r="IL82" s="5">
        <f t="shared" ref="IL82" si="170">SUM(DU82:DY82)</f>
        <v>1217359</v>
      </c>
      <c r="IM82" s="26">
        <f t="shared" ref="IM82" si="171">DZ82-IL82</f>
        <v>0</v>
      </c>
      <c r="IN82" s="5">
        <f t="shared" ref="IN82" si="172">SUM(EA82:EE82)</f>
        <v>0</v>
      </c>
      <c r="IO82" s="26">
        <f t="shared" ref="IO82" si="173">EF82-IN82</f>
        <v>0</v>
      </c>
      <c r="IP82" s="5">
        <f t="shared" ref="IP82" si="174">SUM(EG82:EK82)</f>
        <v>1648151</v>
      </c>
      <c r="IQ82" s="26">
        <f t="shared" ref="IQ82" si="175">EL82-IP82</f>
        <v>0</v>
      </c>
      <c r="IR82" s="5">
        <f t="shared" ref="IR82" si="176">SUM(EM82:EQ82)</f>
        <v>147698</v>
      </c>
      <c r="IS82" s="26">
        <f t="shared" ref="IS82" si="177">ER82-IR82</f>
        <v>0</v>
      </c>
      <c r="IT82" s="5">
        <f t="shared" ref="IT82" si="178">SUM(ES82:EW82)</f>
        <v>0</v>
      </c>
      <c r="IU82" s="26">
        <f t="shared" ref="IU82" si="179">EX82-IT82</f>
        <v>0</v>
      </c>
      <c r="IV82" s="5">
        <f t="shared" ref="IV82" si="180">SUM(EY82:FC82)</f>
        <v>567226</v>
      </c>
      <c r="IW82" s="26">
        <f t="shared" ref="IW82" si="181">FD82-IV82</f>
        <v>0</v>
      </c>
      <c r="IX82" s="5">
        <f t="shared" ref="IX82" si="182">SUM(FE82:FI82)</f>
        <v>455140</v>
      </c>
      <c r="IY82" s="26">
        <f t="shared" ref="IY82" si="183">FJ82-IX82</f>
        <v>0</v>
      </c>
      <c r="IZ82" s="5">
        <f t="shared" ref="IZ82" si="184">SUM(FK82:FO82)</f>
        <v>4456097</v>
      </c>
      <c r="JA82" s="26">
        <f t="shared" ref="JA82" si="185">FP82-IZ82</f>
        <v>0</v>
      </c>
      <c r="JB82" s="5">
        <f t="shared" ref="JB82" si="186">SUM(FQ82:FU82)</f>
        <v>36846478</v>
      </c>
      <c r="JC82" s="26">
        <f t="shared" ref="JC82" si="187">FV82-JB82</f>
        <v>0</v>
      </c>
      <c r="JD82" s="5">
        <f t="shared" ref="JD82" si="188">SUM(FW82:GA82)</f>
        <v>0</v>
      </c>
      <c r="JE82" s="26">
        <f t="shared" ref="JE82" si="189">GB82-JD82</f>
        <v>0</v>
      </c>
      <c r="JF82" s="5">
        <f t="shared" ref="JF82" si="190">SUM(GC82:GG82)</f>
        <v>36846478</v>
      </c>
      <c r="JG82" s="26">
        <f t="shared" ref="JG82" si="191">GH82-JF82</f>
        <v>0</v>
      </c>
      <c r="JI82" s="5" t="e">
        <f t="shared" si="104"/>
        <v>#REF!</v>
      </c>
      <c r="JK82" s="4" t="e">
        <f t="shared" si="105"/>
        <v>#REF!</v>
      </c>
    </row>
    <row r="83" spans="1:279">
      <c r="A83" s="147" t="s">
        <v>208</v>
      </c>
      <c r="B83" s="25" t="s">
        <v>317</v>
      </c>
      <c r="C83" s="97">
        <v>230728</v>
      </c>
      <c r="D83" s="97">
        <v>2011</v>
      </c>
      <c r="E83" s="98">
        <v>1</v>
      </c>
      <c r="F83" s="98">
        <v>10</v>
      </c>
      <c r="G83" s="99">
        <v>6196</v>
      </c>
      <c r="H83" s="99">
        <v>6137</v>
      </c>
      <c r="I83" s="100">
        <v>545994363</v>
      </c>
      <c r="J83" s="100">
        <v>471159270</v>
      </c>
      <c r="K83" s="100">
        <v>828150</v>
      </c>
      <c r="L83" s="100"/>
      <c r="M83" s="100">
        <v>9552742</v>
      </c>
      <c r="N83" s="100"/>
      <c r="O83" s="100">
        <v>8855000</v>
      </c>
      <c r="P83" s="100"/>
      <c r="Q83" s="100">
        <v>104391091</v>
      </c>
      <c r="R83" s="100"/>
      <c r="S83" s="100">
        <v>507638946</v>
      </c>
      <c r="T83" s="100">
        <v>438167986</v>
      </c>
      <c r="U83" s="100">
        <v>11362</v>
      </c>
      <c r="V83" s="100">
        <v>10796</v>
      </c>
      <c r="W83" s="100">
        <v>21009</v>
      </c>
      <c r="X83" s="100">
        <v>19770</v>
      </c>
      <c r="Y83" s="100">
        <v>16240</v>
      </c>
      <c r="Z83" s="100">
        <v>15730</v>
      </c>
      <c r="AA83" s="100">
        <v>25918</v>
      </c>
      <c r="AB83" s="100">
        <v>24710</v>
      </c>
      <c r="AC83" s="122">
        <v>7</v>
      </c>
      <c r="AD83" s="122">
        <v>9</v>
      </c>
      <c r="AE83" s="122">
        <v>0</v>
      </c>
      <c r="AF83" s="26">
        <v>2378408</v>
      </c>
      <c r="AG83" s="26">
        <v>1777974</v>
      </c>
      <c r="AH83" s="26">
        <v>405694</v>
      </c>
      <c r="AI83" s="26">
        <v>161520</v>
      </c>
      <c r="AJ83" s="26">
        <v>297105</v>
      </c>
      <c r="AK83" s="36">
        <v>3.75</v>
      </c>
      <c r="AL83" s="26">
        <v>222829</v>
      </c>
      <c r="AM83" s="36">
        <v>5</v>
      </c>
      <c r="AN83" s="26">
        <v>86053</v>
      </c>
      <c r="AO83" s="36">
        <v>6</v>
      </c>
      <c r="AP83" s="26">
        <v>73760</v>
      </c>
      <c r="AQ83" s="36">
        <v>7</v>
      </c>
      <c r="AR83" s="26">
        <v>100660</v>
      </c>
      <c r="AS83" s="36">
        <v>16</v>
      </c>
      <c r="AT83" s="26">
        <v>89476</v>
      </c>
      <c r="AU83" s="36">
        <v>18</v>
      </c>
      <c r="AV83" s="26">
        <v>53334</v>
      </c>
      <c r="AW83" s="36">
        <v>9.5</v>
      </c>
      <c r="AX83" s="26">
        <v>46061</v>
      </c>
      <c r="AY83" s="36">
        <v>11</v>
      </c>
      <c r="AZ83" s="54">
        <v>938014</v>
      </c>
      <c r="BA83" s="54">
        <v>740640</v>
      </c>
      <c r="BB83" s="54">
        <v>325513</v>
      </c>
      <c r="BC83" s="54">
        <v>15440</v>
      </c>
      <c r="BD83" s="54">
        <v>257951</v>
      </c>
      <c r="BE83" s="54">
        <v>0</v>
      </c>
      <c r="BF83" s="54">
        <v>3970936</v>
      </c>
      <c r="BG83" s="54">
        <v>1739841</v>
      </c>
      <c r="BH83" s="54">
        <v>264522</v>
      </c>
      <c r="BI83" s="54">
        <v>371614</v>
      </c>
      <c r="BJ83" s="54">
        <v>1780405</v>
      </c>
      <c r="BK83" s="54">
        <v>233020</v>
      </c>
      <c r="BL83" s="54">
        <v>4389402</v>
      </c>
      <c r="BM83" s="54">
        <v>200000</v>
      </c>
      <c r="BN83" s="54">
        <v>231500</v>
      </c>
      <c r="BO83" s="54">
        <v>3000</v>
      </c>
      <c r="BP83" s="54">
        <v>6050</v>
      </c>
      <c r="BQ83" s="54">
        <v>0</v>
      </c>
      <c r="BR83" s="54">
        <v>440550</v>
      </c>
      <c r="BS83" s="54">
        <v>1517425</v>
      </c>
      <c r="BT83" s="54">
        <v>1009363</v>
      </c>
      <c r="BU83" s="54">
        <v>306787</v>
      </c>
      <c r="BV83" s="54">
        <v>914123</v>
      </c>
      <c r="BW83" s="54">
        <v>0</v>
      </c>
      <c r="BX83" s="54">
        <v>3747698</v>
      </c>
      <c r="BY83" s="54">
        <v>50000</v>
      </c>
      <c r="BZ83" s="54">
        <v>90000</v>
      </c>
      <c r="CA83" s="54">
        <v>0</v>
      </c>
      <c r="CB83" s="54">
        <v>0</v>
      </c>
      <c r="CC83" s="54">
        <v>0</v>
      </c>
      <c r="CD83" s="54">
        <v>140000</v>
      </c>
      <c r="CE83" s="54">
        <v>0</v>
      </c>
      <c r="CF83" s="54">
        <v>0</v>
      </c>
      <c r="CG83" s="54">
        <v>0</v>
      </c>
      <c r="CH83" s="54">
        <v>0</v>
      </c>
      <c r="CI83" s="54">
        <v>2376353</v>
      </c>
      <c r="CJ83" s="54">
        <v>2376353</v>
      </c>
      <c r="CK83" s="54">
        <v>0</v>
      </c>
      <c r="CL83" s="54">
        <v>0</v>
      </c>
      <c r="CM83" s="54">
        <v>0</v>
      </c>
      <c r="CN83" s="54">
        <v>0</v>
      </c>
      <c r="CO83" s="54">
        <v>0</v>
      </c>
      <c r="CP83" s="54">
        <v>0</v>
      </c>
      <c r="CQ83" s="54">
        <v>0</v>
      </c>
      <c r="CR83" s="54">
        <v>0</v>
      </c>
      <c r="CS83" s="54">
        <v>0</v>
      </c>
      <c r="CT83" s="54">
        <v>0</v>
      </c>
      <c r="CU83" s="54">
        <v>0</v>
      </c>
      <c r="CV83" s="54">
        <v>0</v>
      </c>
      <c r="CW83" s="54">
        <v>256312</v>
      </c>
      <c r="CX83" s="54">
        <v>136140</v>
      </c>
      <c r="CY83" s="54">
        <v>57307</v>
      </c>
      <c r="CZ83" s="54">
        <v>117455</v>
      </c>
      <c r="DA83" s="54">
        <v>0</v>
      </c>
      <c r="DB83" s="54">
        <v>567214</v>
      </c>
      <c r="DC83" s="54">
        <v>489814</v>
      </c>
      <c r="DD83" s="54">
        <v>362654</v>
      </c>
      <c r="DE83" s="54">
        <v>172446</v>
      </c>
      <c r="DF83" s="54">
        <v>1150021</v>
      </c>
      <c r="DG83" s="54">
        <v>0</v>
      </c>
      <c r="DH83" s="54">
        <v>2174935</v>
      </c>
      <c r="DI83" s="54">
        <v>338862</v>
      </c>
      <c r="DJ83" s="54">
        <v>67158</v>
      </c>
      <c r="DK83" s="54">
        <v>42589</v>
      </c>
      <c r="DL83" s="54">
        <v>305264</v>
      </c>
      <c r="DM83" s="54">
        <v>280594</v>
      </c>
      <c r="DN83" s="54">
        <v>1034467</v>
      </c>
      <c r="DO83" s="54">
        <v>72023</v>
      </c>
      <c r="DP83" s="54">
        <v>124735</v>
      </c>
      <c r="DQ83" s="54">
        <v>71400</v>
      </c>
      <c r="DR83" s="54">
        <v>61958</v>
      </c>
      <c r="DS83" s="54">
        <v>0</v>
      </c>
      <c r="DT83" s="54">
        <v>330116</v>
      </c>
      <c r="DU83" s="54">
        <v>6550</v>
      </c>
      <c r="DV83" s="54">
        <v>0</v>
      </c>
      <c r="DW83" s="54">
        <v>0</v>
      </c>
      <c r="DX83" s="54">
        <v>1750</v>
      </c>
      <c r="DY83" s="54">
        <v>150052</v>
      </c>
      <c r="DZ83" s="54">
        <v>158352</v>
      </c>
      <c r="EA83" s="54">
        <v>0</v>
      </c>
      <c r="EB83" s="54">
        <v>0</v>
      </c>
      <c r="EC83" s="54">
        <v>0</v>
      </c>
      <c r="ED83" s="54">
        <v>0</v>
      </c>
      <c r="EE83" s="54">
        <v>0</v>
      </c>
      <c r="EF83" s="54">
        <v>0</v>
      </c>
      <c r="EG83" s="54">
        <v>204999</v>
      </c>
      <c r="EH83" s="54">
        <v>197400</v>
      </c>
      <c r="EI83" s="54">
        <v>7714</v>
      </c>
      <c r="EJ83" s="54">
        <v>24811</v>
      </c>
      <c r="EK83" s="54">
        <v>435313</v>
      </c>
      <c r="EL83" s="54">
        <v>870237</v>
      </c>
      <c r="EM83" s="54">
        <v>0</v>
      </c>
      <c r="EN83" s="54">
        <v>0</v>
      </c>
      <c r="EO83" s="54">
        <v>0</v>
      </c>
      <c r="EP83" s="54">
        <v>0</v>
      </c>
      <c r="EQ83" s="54">
        <v>0</v>
      </c>
      <c r="ER83" s="54">
        <v>0</v>
      </c>
      <c r="ES83" s="54">
        <v>263879</v>
      </c>
      <c r="ET83" s="54">
        <v>112376</v>
      </c>
      <c r="EU83" s="54">
        <v>40126</v>
      </c>
      <c r="EV83" s="54">
        <v>125866</v>
      </c>
      <c r="EW83" s="54">
        <v>1156655</v>
      </c>
      <c r="EX83" s="54">
        <v>1698902</v>
      </c>
      <c r="EY83" s="54">
        <v>0</v>
      </c>
      <c r="EZ83" s="54">
        <v>0</v>
      </c>
      <c r="FA83" s="54">
        <v>0</v>
      </c>
      <c r="FB83" s="54">
        <v>0</v>
      </c>
      <c r="FC83" s="54">
        <v>355513</v>
      </c>
      <c r="FD83" s="54">
        <v>355513</v>
      </c>
      <c r="FE83" s="54">
        <v>0</v>
      </c>
      <c r="FF83" s="54">
        <v>0</v>
      </c>
      <c r="FG83" s="54">
        <v>0</v>
      </c>
      <c r="FH83" s="54">
        <v>0</v>
      </c>
      <c r="FI83" s="54">
        <v>412921</v>
      </c>
      <c r="FJ83" s="54">
        <v>412921</v>
      </c>
      <c r="FK83" s="54">
        <v>83685</v>
      </c>
      <c r="FL83" s="54">
        <v>61510</v>
      </c>
      <c r="FM83" s="54">
        <v>22797</v>
      </c>
      <c r="FN83" s="54">
        <v>86628</v>
      </c>
      <c r="FO83" s="54">
        <v>749200</v>
      </c>
      <c r="FP83" s="54">
        <v>1003820</v>
      </c>
      <c r="FQ83" s="54">
        <v>5223390</v>
      </c>
      <c r="FR83" s="54">
        <v>2657358</v>
      </c>
      <c r="FS83" s="54">
        <v>1095780</v>
      </c>
      <c r="FT83" s="54">
        <v>4574331</v>
      </c>
      <c r="FU83" s="54">
        <v>6149621</v>
      </c>
      <c r="FV83" s="54">
        <v>19700480</v>
      </c>
      <c r="FW83" s="54">
        <v>0</v>
      </c>
      <c r="FX83" s="54">
        <v>0</v>
      </c>
      <c r="FY83" s="54">
        <v>0</v>
      </c>
      <c r="FZ83" s="54">
        <v>0</v>
      </c>
      <c r="GA83" s="54">
        <v>0</v>
      </c>
      <c r="GB83" s="54">
        <v>0</v>
      </c>
      <c r="GC83" s="54">
        <v>5223390</v>
      </c>
      <c r="GD83" s="54">
        <v>2657358</v>
      </c>
      <c r="GE83" s="54">
        <v>1095780</v>
      </c>
      <c r="GF83" s="54">
        <v>4574331</v>
      </c>
      <c r="GG83" s="54">
        <v>6149621</v>
      </c>
      <c r="GH83" s="54">
        <v>19700480</v>
      </c>
      <c r="GJ83" s="5">
        <f>SUM(AZ83:AZ83)</f>
        <v>938014</v>
      </c>
      <c r="GK83" s="26" t="e">
        <f>#REF!-GJ83</f>
        <v>#REF!</v>
      </c>
      <c r="GL83" s="5" t="e">
        <f>SUM(#REF!)</f>
        <v>#REF!</v>
      </c>
      <c r="GM83" s="26" t="e">
        <f>#REF!-GL83</f>
        <v>#REF!</v>
      </c>
      <c r="GN83" s="5">
        <f>SUM(BA83:BA83)</f>
        <v>740640</v>
      </c>
      <c r="GO83" s="26" t="e">
        <f>#REF!-GN83</f>
        <v>#REF!</v>
      </c>
      <c r="GP83" s="5">
        <f>SUM(BB83:BB83)</f>
        <v>325513</v>
      </c>
      <c r="GQ83" s="26" t="e">
        <f>#REF!-GP83</f>
        <v>#REF!</v>
      </c>
      <c r="GR83" s="5" t="e">
        <f>SUM(#REF!)</f>
        <v>#REF!</v>
      </c>
      <c r="GS83" s="26" t="e">
        <f>#REF!-GR83</f>
        <v>#REF!</v>
      </c>
      <c r="GT83" s="5" t="e">
        <f>SUM(#REF!)</f>
        <v>#REF!</v>
      </c>
      <c r="GU83" s="26" t="e">
        <f>#REF!-GT83</f>
        <v>#REF!</v>
      </c>
      <c r="GV83" s="5" t="e">
        <f>SUM(#REF!)</f>
        <v>#REF!</v>
      </c>
      <c r="GW83" s="26" t="e">
        <f>#REF!-GV83</f>
        <v>#REF!</v>
      </c>
      <c r="GX83" s="5" t="e">
        <f>SUM(#REF!)</f>
        <v>#REF!</v>
      </c>
      <c r="GY83" s="26" t="e">
        <f>#REF!-GX83</f>
        <v>#REF!</v>
      </c>
      <c r="GZ83" s="5" t="e">
        <f>SUM(#REF!)</f>
        <v>#REF!</v>
      </c>
      <c r="HA83" s="26" t="e">
        <f>#REF!-GZ83</f>
        <v>#REF!</v>
      </c>
      <c r="HB83" s="5" t="e">
        <f>SUM(#REF!)</f>
        <v>#REF!</v>
      </c>
      <c r="HC83" s="26" t="e">
        <f>#REF!-HB83</f>
        <v>#REF!</v>
      </c>
      <c r="HD83" s="5">
        <f t="shared" si="100"/>
        <v>15440</v>
      </c>
      <c r="HE83" s="26" t="e">
        <f>#REF!-HD83</f>
        <v>#REF!</v>
      </c>
      <c r="HF83" s="5">
        <f t="shared" si="101"/>
        <v>257951</v>
      </c>
      <c r="HG83" s="26" t="e">
        <f>#REF!-HF83</f>
        <v>#REF!</v>
      </c>
      <c r="HH83" s="5">
        <f t="shared" si="102"/>
        <v>0</v>
      </c>
      <c r="HI83" s="26" t="e">
        <f>#REF!-HH83</f>
        <v>#REF!</v>
      </c>
      <c r="HJ83" s="5" t="e">
        <f>SUM(#REF!)</f>
        <v>#REF!</v>
      </c>
      <c r="HK83" s="26" t="e">
        <f>#REF!-HJ83</f>
        <v>#REF!</v>
      </c>
      <c r="HL83" s="5" t="e">
        <f>SUM(#REF!)</f>
        <v>#REF!</v>
      </c>
      <c r="HM83" s="26" t="e">
        <f>#REF!-HL83</f>
        <v>#REF!</v>
      </c>
      <c r="HN83" s="5">
        <f t="shared" si="103"/>
        <v>3970936</v>
      </c>
      <c r="HO83" s="26" t="e">
        <f>#REF!-HN83</f>
        <v>#REF!</v>
      </c>
      <c r="HP83" s="5">
        <f t="shared" si="147"/>
        <v>4389402</v>
      </c>
      <c r="HQ83" s="26">
        <f t="shared" si="148"/>
        <v>0</v>
      </c>
      <c r="HR83" s="5">
        <f t="shared" si="149"/>
        <v>440550</v>
      </c>
      <c r="HS83" s="26">
        <f t="shared" si="106"/>
        <v>0</v>
      </c>
      <c r="HT83" s="5">
        <f t="shared" si="107"/>
        <v>3747698</v>
      </c>
      <c r="HU83" s="26">
        <f t="shared" si="108"/>
        <v>0</v>
      </c>
      <c r="HV83" s="5">
        <f t="shared" si="109"/>
        <v>140000</v>
      </c>
      <c r="HW83" s="26">
        <f t="shared" si="110"/>
        <v>0</v>
      </c>
      <c r="HX83" s="5">
        <f t="shared" si="111"/>
        <v>2376353</v>
      </c>
      <c r="HY83" s="26">
        <f t="shared" si="112"/>
        <v>0</v>
      </c>
      <c r="HZ83" s="5">
        <f t="shared" si="113"/>
        <v>0</v>
      </c>
      <c r="IA83" s="26">
        <f t="shared" si="114"/>
        <v>0</v>
      </c>
      <c r="IB83" s="5">
        <f t="shared" si="115"/>
        <v>0</v>
      </c>
      <c r="IC83" s="26">
        <f t="shared" si="116"/>
        <v>0</v>
      </c>
      <c r="ID83" s="5">
        <f t="shared" si="117"/>
        <v>567214</v>
      </c>
      <c r="IE83" s="26">
        <f t="shared" si="118"/>
        <v>0</v>
      </c>
      <c r="IF83" s="5">
        <f t="shared" si="119"/>
        <v>2174935</v>
      </c>
      <c r="IG83" s="26">
        <f t="shared" si="120"/>
        <v>0</v>
      </c>
      <c r="IH83" s="5">
        <f t="shared" si="121"/>
        <v>1034467</v>
      </c>
      <c r="II83" s="26">
        <f t="shared" si="122"/>
        <v>0</v>
      </c>
      <c r="IJ83" s="5">
        <f t="shared" si="123"/>
        <v>330116</v>
      </c>
      <c r="IK83" s="26">
        <f t="shared" si="124"/>
        <v>0</v>
      </c>
      <c r="IL83" s="5">
        <f t="shared" si="125"/>
        <v>158352</v>
      </c>
      <c r="IM83" s="26">
        <f t="shared" si="126"/>
        <v>0</v>
      </c>
      <c r="IN83" s="5">
        <f t="shared" si="127"/>
        <v>0</v>
      </c>
      <c r="IO83" s="26">
        <f t="shared" si="128"/>
        <v>0</v>
      </c>
      <c r="IP83" s="5">
        <f t="shared" si="129"/>
        <v>870237</v>
      </c>
      <c r="IQ83" s="26">
        <f t="shared" si="130"/>
        <v>0</v>
      </c>
      <c r="IR83" s="5">
        <f t="shared" si="131"/>
        <v>0</v>
      </c>
      <c r="IS83" s="26">
        <f t="shared" si="132"/>
        <v>0</v>
      </c>
      <c r="IT83" s="5">
        <f t="shared" si="133"/>
        <v>1698902</v>
      </c>
      <c r="IU83" s="26">
        <f t="shared" si="134"/>
        <v>0</v>
      </c>
      <c r="IV83" s="5">
        <f t="shared" si="135"/>
        <v>355513</v>
      </c>
      <c r="IW83" s="26">
        <f t="shared" si="136"/>
        <v>0</v>
      </c>
      <c r="IX83" s="5">
        <f t="shared" si="137"/>
        <v>412921</v>
      </c>
      <c r="IY83" s="26">
        <f t="shared" si="138"/>
        <v>0</v>
      </c>
      <c r="IZ83" s="5">
        <f t="shared" si="139"/>
        <v>1003820</v>
      </c>
      <c r="JA83" s="26">
        <f t="shared" si="140"/>
        <v>0</v>
      </c>
      <c r="JB83" s="5">
        <f t="shared" si="141"/>
        <v>19700480</v>
      </c>
      <c r="JC83" s="26">
        <f t="shared" si="142"/>
        <v>0</v>
      </c>
      <c r="JD83" s="5">
        <f t="shared" si="143"/>
        <v>0</v>
      </c>
      <c r="JE83" s="26">
        <f t="shared" si="144"/>
        <v>0</v>
      </c>
      <c r="JF83" s="5">
        <f t="shared" si="145"/>
        <v>19700480</v>
      </c>
      <c r="JG83" s="26">
        <f t="shared" si="146"/>
        <v>0</v>
      </c>
      <c r="JI83" s="5" t="e">
        <f t="shared" si="104"/>
        <v>#REF!</v>
      </c>
      <c r="JK83" s="4" t="e">
        <f t="shared" si="105"/>
        <v>#REF!</v>
      </c>
    </row>
    <row r="84" spans="1:279">
      <c r="A84" s="147" t="s">
        <v>209</v>
      </c>
      <c r="B84" s="25" t="s">
        <v>375</v>
      </c>
      <c r="C84" s="101">
        <v>228796</v>
      </c>
      <c r="D84" s="97">
        <v>2011</v>
      </c>
      <c r="E84" s="98">
        <v>1</v>
      </c>
      <c r="F84" s="98">
        <v>8</v>
      </c>
      <c r="G84" s="99">
        <v>5451</v>
      </c>
      <c r="H84" s="99">
        <v>6470</v>
      </c>
      <c r="I84" s="100">
        <v>358828925</v>
      </c>
      <c r="J84" s="100"/>
      <c r="K84" s="100">
        <v>1853403</v>
      </c>
      <c r="L84" s="100"/>
      <c r="M84" s="100">
        <v>15856308</v>
      </c>
      <c r="N84" s="100"/>
      <c r="O84" s="100">
        <v>16481783</v>
      </c>
      <c r="P84" s="100"/>
      <c r="Q84" s="100">
        <v>212320000</v>
      </c>
      <c r="R84" s="100"/>
      <c r="S84" s="100">
        <v>275558568</v>
      </c>
      <c r="T84" s="100"/>
      <c r="U84" s="100">
        <v>16265</v>
      </c>
      <c r="V84" s="100"/>
      <c r="W84" s="100">
        <v>25565</v>
      </c>
      <c r="X84" s="100"/>
      <c r="Y84" s="100">
        <v>19853</v>
      </c>
      <c r="Z84" s="100"/>
      <c r="AA84" s="100">
        <v>29153</v>
      </c>
      <c r="AB84" s="100"/>
      <c r="AC84" s="121">
        <v>6</v>
      </c>
      <c r="AD84" s="121">
        <v>10</v>
      </c>
      <c r="AE84" s="121">
        <v>0</v>
      </c>
      <c r="AF84" s="26">
        <v>2747961</v>
      </c>
      <c r="AG84" s="26">
        <v>2558148</v>
      </c>
      <c r="AH84" s="26">
        <v>356997</v>
      </c>
      <c r="AI84" s="26">
        <v>161002</v>
      </c>
      <c r="AJ84" s="26">
        <v>376008</v>
      </c>
      <c r="AK84" s="36">
        <v>3.75</v>
      </c>
      <c r="AL84" s="26">
        <v>282006</v>
      </c>
      <c r="AM84" s="36">
        <v>5</v>
      </c>
      <c r="AN84" s="26">
        <v>101280.23</v>
      </c>
      <c r="AO84" s="36">
        <v>8.75</v>
      </c>
      <c r="AP84" s="26">
        <v>88620.2</v>
      </c>
      <c r="AQ84" s="36">
        <v>10</v>
      </c>
      <c r="AR84" s="26">
        <v>116489.46</v>
      </c>
      <c r="AS84" s="36">
        <v>15.75</v>
      </c>
      <c r="AT84" s="26">
        <v>101928.28</v>
      </c>
      <c r="AU84" s="36">
        <v>18</v>
      </c>
      <c r="AV84" s="26">
        <v>60848.34</v>
      </c>
      <c r="AW84" s="36">
        <v>8.75</v>
      </c>
      <c r="AX84" s="26">
        <v>48402.09</v>
      </c>
      <c r="AY84" s="36">
        <v>11</v>
      </c>
      <c r="AZ84" s="54">
        <v>1645002</v>
      </c>
      <c r="BA84" s="54">
        <v>925000</v>
      </c>
      <c r="BB84" s="54">
        <v>1115837</v>
      </c>
      <c r="BC84" s="54">
        <v>311393</v>
      </c>
      <c r="BD84" s="54">
        <v>834294</v>
      </c>
      <c r="BE84" s="54">
        <v>23270</v>
      </c>
      <c r="BF84" s="54">
        <v>12063602</v>
      </c>
      <c r="BG84" s="54">
        <v>1914837</v>
      </c>
      <c r="BH84" s="54">
        <v>325486</v>
      </c>
      <c r="BI84" s="54">
        <v>457119</v>
      </c>
      <c r="BJ84" s="54">
        <v>2608667</v>
      </c>
      <c r="BK84" s="54">
        <v>1012045</v>
      </c>
      <c r="BL84" s="54">
        <v>6318154</v>
      </c>
      <c r="BM84" s="54">
        <v>275000</v>
      </c>
      <c r="BN84" s="54">
        <v>612785</v>
      </c>
      <c r="BO84" s="54">
        <v>105828</v>
      </c>
      <c r="BP84" s="54">
        <v>19076</v>
      </c>
      <c r="BQ84" s="54">
        <v>0</v>
      </c>
      <c r="BR84" s="54">
        <v>1012689</v>
      </c>
      <c r="BS84" s="54">
        <v>1718456</v>
      </c>
      <c r="BT84" s="54">
        <v>1217975</v>
      </c>
      <c r="BU84" s="54">
        <v>399340</v>
      </c>
      <c r="BV84" s="54">
        <v>1327593</v>
      </c>
      <c r="BW84" s="54">
        <v>0</v>
      </c>
      <c r="BX84" s="54">
        <v>4663364</v>
      </c>
      <c r="BY84" s="54">
        <v>39010</v>
      </c>
      <c r="BZ84" s="54">
        <v>23885</v>
      </c>
      <c r="CA84" s="54">
        <v>6922</v>
      </c>
      <c r="CB84" s="54">
        <v>12489</v>
      </c>
      <c r="CC84" s="54">
        <v>0</v>
      </c>
      <c r="CD84" s="54">
        <v>82306</v>
      </c>
      <c r="CE84" s="54">
        <v>396602</v>
      </c>
      <c r="CF84" s="54">
        <v>169046</v>
      </c>
      <c r="CG84" s="54">
        <v>32212</v>
      </c>
      <c r="CH84" s="54">
        <v>99903</v>
      </c>
      <c r="CI84" s="54">
        <v>2441627</v>
      </c>
      <c r="CJ84" s="54">
        <v>3139390</v>
      </c>
      <c r="CK84" s="54">
        <v>3000</v>
      </c>
      <c r="CL84" s="54">
        <v>625</v>
      </c>
      <c r="CM84" s="54">
        <v>0</v>
      </c>
      <c r="CN84" s="54">
        <v>0</v>
      </c>
      <c r="CO84" s="54">
        <v>23376</v>
      </c>
      <c r="CP84" s="54">
        <v>27001</v>
      </c>
      <c r="CQ84" s="54">
        <v>0</v>
      </c>
      <c r="CR84" s="54">
        <v>0</v>
      </c>
      <c r="CS84" s="54">
        <v>0</v>
      </c>
      <c r="CT84" s="54">
        <v>0</v>
      </c>
      <c r="CU84" s="54">
        <v>0</v>
      </c>
      <c r="CV84" s="54">
        <v>0</v>
      </c>
      <c r="CW84" s="54">
        <v>185158</v>
      </c>
      <c r="CX84" s="54">
        <v>147061</v>
      </c>
      <c r="CY84" s="54">
        <v>65330</v>
      </c>
      <c r="CZ84" s="54">
        <v>120450</v>
      </c>
      <c r="DA84" s="54">
        <v>0</v>
      </c>
      <c r="DB84" s="54">
        <v>517999</v>
      </c>
      <c r="DC84" s="54">
        <v>1002959</v>
      </c>
      <c r="DD84" s="54">
        <v>367200</v>
      </c>
      <c r="DE84" s="54">
        <v>196852</v>
      </c>
      <c r="DF84" s="54">
        <v>992794</v>
      </c>
      <c r="DG84" s="54">
        <v>0</v>
      </c>
      <c r="DH84" s="54">
        <v>2559805</v>
      </c>
      <c r="DI84" s="54">
        <v>206510</v>
      </c>
      <c r="DJ84" s="54">
        <v>22487</v>
      </c>
      <c r="DK84" s="54">
        <v>18982</v>
      </c>
      <c r="DL84" s="54">
        <v>192555</v>
      </c>
      <c r="DM84" s="54">
        <v>0</v>
      </c>
      <c r="DN84" s="54">
        <v>440534</v>
      </c>
      <c r="DO84" s="54">
        <v>788889</v>
      </c>
      <c r="DP84" s="54">
        <v>366602</v>
      </c>
      <c r="DQ84" s="54">
        <v>139464</v>
      </c>
      <c r="DR84" s="54">
        <v>189641</v>
      </c>
      <c r="DS84" s="54">
        <v>450</v>
      </c>
      <c r="DT84" s="54">
        <v>1485046</v>
      </c>
      <c r="DU84" s="54">
        <v>256364</v>
      </c>
      <c r="DV84" s="54">
        <v>85643</v>
      </c>
      <c r="DW84" s="54">
        <v>33855</v>
      </c>
      <c r="DX84" s="54">
        <v>210630</v>
      </c>
      <c r="DY84" s="54">
        <v>164199</v>
      </c>
      <c r="DZ84" s="54">
        <v>750691</v>
      </c>
      <c r="EA84" s="54">
        <v>111640</v>
      </c>
      <c r="EB84" s="54">
        <v>16793</v>
      </c>
      <c r="EC84" s="54">
        <v>2988</v>
      </c>
      <c r="ED84" s="54">
        <v>41682</v>
      </c>
      <c r="EE84" s="54">
        <v>6407</v>
      </c>
      <c r="EF84" s="54">
        <v>179510</v>
      </c>
      <c r="EG84" s="54">
        <v>193720</v>
      </c>
      <c r="EH84" s="54">
        <v>41713</v>
      </c>
      <c r="EI84" s="54">
        <v>45119</v>
      </c>
      <c r="EJ84" s="54">
        <v>231828</v>
      </c>
      <c r="EK84" s="54">
        <v>0</v>
      </c>
      <c r="EL84" s="54">
        <v>512380</v>
      </c>
      <c r="EM84" s="54">
        <v>69163</v>
      </c>
      <c r="EN84" s="54">
        <v>4169</v>
      </c>
      <c r="EO84" s="54">
        <v>4810</v>
      </c>
      <c r="EP84" s="54">
        <v>29083</v>
      </c>
      <c r="EQ84" s="54">
        <v>38536</v>
      </c>
      <c r="ER84" s="54">
        <v>145761</v>
      </c>
      <c r="ES84" s="54">
        <v>1346129</v>
      </c>
      <c r="ET84" s="54">
        <v>205879</v>
      </c>
      <c r="EU84" s="54">
        <v>237552</v>
      </c>
      <c r="EV84" s="54">
        <v>1436400</v>
      </c>
      <c r="EW84" s="54">
        <v>0</v>
      </c>
      <c r="EX84" s="54">
        <v>3225960</v>
      </c>
      <c r="EY84" s="54">
        <v>348164</v>
      </c>
      <c r="EZ84" s="54">
        <v>53211</v>
      </c>
      <c r="FA84" s="54">
        <v>61428</v>
      </c>
      <c r="FB84" s="54">
        <v>371547</v>
      </c>
      <c r="FC84" s="54">
        <v>0</v>
      </c>
      <c r="FD84" s="54">
        <v>834350</v>
      </c>
      <c r="FE84" s="54">
        <v>125843</v>
      </c>
      <c r="FF84" s="54">
        <v>19513</v>
      </c>
      <c r="FG84" s="54">
        <v>22057</v>
      </c>
      <c r="FH84" s="54">
        <v>135746</v>
      </c>
      <c r="FI84" s="54">
        <v>11605</v>
      </c>
      <c r="FJ84" s="54">
        <v>314764</v>
      </c>
      <c r="FK84" s="54">
        <v>439783</v>
      </c>
      <c r="FL84" s="54">
        <v>150517</v>
      </c>
      <c r="FM84" s="54">
        <v>66741</v>
      </c>
      <c r="FN84" s="54">
        <v>398892</v>
      </c>
      <c r="FO84" s="54">
        <v>394890</v>
      </c>
      <c r="FP84" s="54">
        <v>1450823</v>
      </c>
      <c r="FQ84" s="54">
        <v>9421227</v>
      </c>
      <c r="FR84" s="54">
        <v>3830590</v>
      </c>
      <c r="FS84" s="54">
        <v>1896599</v>
      </c>
      <c r="FT84" s="54">
        <v>8418976</v>
      </c>
      <c r="FU84" s="54">
        <v>4093135</v>
      </c>
      <c r="FV84" s="54">
        <v>27660527</v>
      </c>
      <c r="FW84" s="54">
        <v>0</v>
      </c>
      <c r="FX84" s="54">
        <v>0</v>
      </c>
      <c r="FY84" s="54">
        <v>0</v>
      </c>
      <c r="FZ84" s="54">
        <v>0</v>
      </c>
      <c r="GA84" s="54">
        <v>0</v>
      </c>
      <c r="GB84" s="54">
        <v>0</v>
      </c>
      <c r="GC84" s="54">
        <v>9421227</v>
      </c>
      <c r="GD84" s="54">
        <v>3830590</v>
      </c>
      <c r="GE84" s="54">
        <v>1896599</v>
      </c>
      <c r="GF84" s="54">
        <v>8418976</v>
      </c>
      <c r="GG84" s="54">
        <v>4093135</v>
      </c>
      <c r="GH84" s="54">
        <v>27660527</v>
      </c>
      <c r="GJ84" s="5">
        <f>SUM(AZ84:AZ84)</f>
        <v>1645002</v>
      </c>
      <c r="GK84" s="26" t="e">
        <f>#REF!-GJ84</f>
        <v>#REF!</v>
      </c>
      <c r="GL84" s="5" t="e">
        <f>SUM(#REF!)</f>
        <v>#REF!</v>
      </c>
      <c r="GM84" s="26" t="e">
        <f>#REF!-GL84</f>
        <v>#REF!</v>
      </c>
      <c r="GN84" s="5">
        <f>SUM(BA84:BA84)</f>
        <v>925000</v>
      </c>
      <c r="GO84" s="26" t="e">
        <f>#REF!-GN84</f>
        <v>#REF!</v>
      </c>
      <c r="GP84" s="5">
        <f>SUM(BB84:BB84)</f>
        <v>1115837</v>
      </c>
      <c r="GQ84" s="26" t="e">
        <f>#REF!-GP84</f>
        <v>#REF!</v>
      </c>
      <c r="GR84" s="5" t="e">
        <f>SUM(#REF!)</f>
        <v>#REF!</v>
      </c>
      <c r="GS84" s="26" t="e">
        <f>#REF!-GR84</f>
        <v>#REF!</v>
      </c>
      <c r="GT84" s="5" t="e">
        <f>SUM(#REF!)</f>
        <v>#REF!</v>
      </c>
      <c r="GU84" s="26" t="e">
        <f>#REF!-GT84</f>
        <v>#REF!</v>
      </c>
      <c r="GV84" s="5" t="e">
        <f>SUM(#REF!)</f>
        <v>#REF!</v>
      </c>
      <c r="GW84" s="26" t="e">
        <f>#REF!-GV84</f>
        <v>#REF!</v>
      </c>
      <c r="GX84" s="5" t="e">
        <f>SUM(#REF!)</f>
        <v>#REF!</v>
      </c>
      <c r="GY84" s="26" t="e">
        <f>#REF!-GX84</f>
        <v>#REF!</v>
      </c>
      <c r="GZ84" s="5" t="e">
        <f>SUM(#REF!)</f>
        <v>#REF!</v>
      </c>
      <c r="HA84" s="26" t="e">
        <f>#REF!-GZ84</f>
        <v>#REF!</v>
      </c>
      <c r="HB84" s="5" t="e">
        <f>SUM(#REF!)</f>
        <v>#REF!</v>
      </c>
      <c r="HC84" s="26" t="e">
        <f>#REF!-HB84</f>
        <v>#REF!</v>
      </c>
      <c r="HD84" s="5">
        <f t="shared" si="100"/>
        <v>311393</v>
      </c>
      <c r="HE84" s="26" t="e">
        <f>#REF!-HD84</f>
        <v>#REF!</v>
      </c>
      <c r="HF84" s="5">
        <f t="shared" si="101"/>
        <v>834294</v>
      </c>
      <c r="HG84" s="26" t="e">
        <f>#REF!-HF84</f>
        <v>#REF!</v>
      </c>
      <c r="HH84" s="5">
        <f t="shared" si="102"/>
        <v>23270</v>
      </c>
      <c r="HI84" s="26" t="e">
        <f>#REF!-HH84</f>
        <v>#REF!</v>
      </c>
      <c r="HJ84" s="5" t="e">
        <f>SUM(#REF!)</f>
        <v>#REF!</v>
      </c>
      <c r="HK84" s="26" t="e">
        <f>#REF!-HJ84</f>
        <v>#REF!</v>
      </c>
      <c r="HL84" s="5" t="e">
        <f>SUM(#REF!)</f>
        <v>#REF!</v>
      </c>
      <c r="HM84" s="26" t="e">
        <f>#REF!-HL84</f>
        <v>#REF!</v>
      </c>
      <c r="HN84" s="5">
        <f t="shared" si="103"/>
        <v>12063602</v>
      </c>
      <c r="HO84" s="26" t="e">
        <f>#REF!-HN84</f>
        <v>#REF!</v>
      </c>
      <c r="HP84" s="5">
        <f t="shared" si="147"/>
        <v>6318154</v>
      </c>
      <c r="HQ84" s="26">
        <f t="shared" si="148"/>
        <v>0</v>
      </c>
      <c r="HR84" s="5">
        <f t="shared" si="149"/>
        <v>1012689</v>
      </c>
      <c r="HS84" s="26">
        <f t="shared" si="106"/>
        <v>0</v>
      </c>
      <c r="HT84" s="5">
        <f t="shared" si="107"/>
        <v>4663364</v>
      </c>
      <c r="HU84" s="26">
        <f t="shared" si="108"/>
        <v>0</v>
      </c>
      <c r="HV84" s="5">
        <f t="shared" si="109"/>
        <v>82306</v>
      </c>
      <c r="HW84" s="26">
        <f t="shared" si="110"/>
        <v>0</v>
      </c>
      <c r="HX84" s="5">
        <f t="shared" si="111"/>
        <v>3139390</v>
      </c>
      <c r="HY84" s="26">
        <f t="shared" si="112"/>
        <v>0</v>
      </c>
      <c r="HZ84" s="5">
        <f t="shared" si="113"/>
        <v>27001</v>
      </c>
      <c r="IA84" s="26">
        <f t="shared" si="114"/>
        <v>0</v>
      </c>
      <c r="IB84" s="5">
        <f t="shared" si="115"/>
        <v>0</v>
      </c>
      <c r="IC84" s="26">
        <f t="shared" si="116"/>
        <v>0</v>
      </c>
      <c r="ID84" s="5">
        <f t="shared" si="117"/>
        <v>517999</v>
      </c>
      <c r="IE84" s="26">
        <f t="shared" si="118"/>
        <v>0</v>
      </c>
      <c r="IF84" s="5">
        <f t="shared" si="119"/>
        <v>2559805</v>
      </c>
      <c r="IG84" s="26">
        <f t="shared" si="120"/>
        <v>0</v>
      </c>
      <c r="IH84" s="5">
        <f t="shared" si="121"/>
        <v>440534</v>
      </c>
      <c r="II84" s="26">
        <f t="shared" si="122"/>
        <v>0</v>
      </c>
      <c r="IJ84" s="5">
        <f t="shared" si="123"/>
        <v>1485046</v>
      </c>
      <c r="IK84" s="26">
        <f t="shared" si="124"/>
        <v>0</v>
      </c>
      <c r="IL84" s="5">
        <f t="shared" si="125"/>
        <v>750691</v>
      </c>
      <c r="IM84" s="26">
        <f t="shared" si="126"/>
        <v>0</v>
      </c>
      <c r="IN84" s="5">
        <f t="shared" si="127"/>
        <v>179510</v>
      </c>
      <c r="IO84" s="26">
        <f t="shared" si="128"/>
        <v>0</v>
      </c>
      <c r="IP84" s="5">
        <f t="shared" si="129"/>
        <v>512380</v>
      </c>
      <c r="IQ84" s="26">
        <f t="shared" si="130"/>
        <v>0</v>
      </c>
      <c r="IR84" s="5">
        <f t="shared" si="131"/>
        <v>145761</v>
      </c>
      <c r="IS84" s="26">
        <f t="shared" si="132"/>
        <v>0</v>
      </c>
      <c r="IT84" s="5">
        <f t="shared" si="133"/>
        <v>3225960</v>
      </c>
      <c r="IU84" s="26">
        <f t="shared" si="134"/>
        <v>0</v>
      </c>
      <c r="IV84" s="5">
        <f t="shared" si="135"/>
        <v>834350</v>
      </c>
      <c r="IW84" s="26">
        <f t="shared" si="136"/>
        <v>0</v>
      </c>
      <c r="IX84" s="5">
        <f t="shared" si="137"/>
        <v>314764</v>
      </c>
      <c r="IY84" s="26">
        <f t="shared" si="138"/>
        <v>0</v>
      </c>
      <c r="IZ84" s="5">
        <f t="shared" si="139"/>
        <v>1450823</v>
      </c>
      <c r="JA84" s="26">
        <f t="shared" si="140"/>
        <v>0</v>
      </c>
      <c r="JB84" s="5">
        <f t="shared" si="141"/>
        <v>27660527</v>
      </c>
      <c r="JC84" s="26">
        <f t="shared" si="142"/>
        <v>0</v>
      </c>
      <c r="JD84" s="5">
        <f t="shared" si="143"/>
        <v>0</v>
      </c>
      <c r="JE84" s="26">
        <f t="shared" si="144"/>
        <v>0</v>
      </c>
      <c r="JF84" s="5">
        <f t="shared" si="145"/>
        <v>27660527</v>
      </c>
      <c r="JG84" s="26">
        <f t="shared" si="146"/>
        <v>0</v>
      </c>
      <c r="JI84" s="5" t="e">
        <f t="shared" si="104"/>
        <v>#REF!</v>
      </c>
      <c r="JK84" s="4" t="e">
        <f t="shared" si="105"/>
        <v>#REF!</v>
      </c>
    </row>
    <row r="85" spans="1:279">
      <c r="A85" s="147" t="s">
        <v>210</v>
      </c>
      <c r="B85" s="25" t="s">
        <v>375</v>
      </c>
      <c r="C85" s="97">
        <v>234076</v>
      </c>
      <c r="D85" s="97">
        <v>2011</v>
      </c>
      <c r="E85" s="98">
        <v>1</v>
      </c>
      <c r="F85" s="98">
        <v>1</v>
      </c>
      <c r="G85" s="99">
        <v>6128</v>
      </c>
      <c r="H85" s="99">
        <v>7698</v>
      </c>
      <c r="I85" s="100">
        <v>2223897661</v>
      </c>
      <c r="J85" s="100"/>
      <c r="K85" s="100">
        <v>5024342</v>
      </c>
      <c r="L85" s="100"/>
      <c r="M85" s="100">
        <v>43105234</v>
      </c>
      <c r="N85" s="100"/>
      <c r="O85" s="100">
        <v>55167489</v>
      </c>
      <c r="P85" s="100"/>
      <c r="Q85" s="100">
        <v>802265118</v>
      </c>
      <c r="R85" s="100"/>
      <c r="S85" s="100">
        <v>943626439</v>
      </c>
      <c r="T85" s="100"/>
      <c r="U85" s="100">
        <v>20136</v>
      </c>
      <c r="V85" s="100"/>
      <c r="W85" s="100">
        <v>43082</v>
      </c>
      <c r="X85" s="100"/>
      <c r="Y85" s="100">
        <v>23433</v>
      </c>
      <c r="Z85" s="100"/>
      <c r="AA85" s="100">
        <v>47547</v>
      </c>
      <c r="AB85" s="100"/>
      <c r="AC85" s="121">
        <v>11</v>
      </c>
      <c r="AD85" s="121">
        <v>13</v>
      </c>
      <c r="AE85" s="121">
        <v>0</v>
      </c>
      <c r="AF85" s="26">
        <v>6484423</v>
      </c>
      <c r="AG85" s="26">
        <v>5570730</v>
      </c>
      <c r="AH85" s="26">
        <v>730358</v>
      </c>
      <c r="AI85" s="26">
        <v>315535</v>
      </c>
      <c r="AJ85" s="26">
        <v>595569.56000000006</v>
      </c>
      <c r="AK85" s="36">
        <v>9</v>
      </c>
      <c r="AL85" s="26">
        <v>536012.6</v>
      </c>
      <c r="AM85" s="36">
        <v>10</v>
      </c>
      <c r="AN85" s="26">
        <v>241157</v>
      </c>
      <c r="AO85" s="36">
        <v>10</v>
      </c>
      <c r="AP85" s="26">
        <v>219233.64</v>
      </c>
      <c r="AQ85" s="36">
        <v>11</v>
      </c>
      <c r="AR85" s="26">
        <v>170418.48</v>
      </c>
      <c r="AS85" s="36">
        <v>27</v>
      </c>
      <c r="AT85" s="26">
        <v>143790.59</v>
      </c>
      <c r="AU85" s="36">
        <v>32</v>
      </c>
      <c r="AV85" s="26">
        <v>78963.210000000006</v>
      </c>
      <c r="AW85" s="36">
        <v>21.5</v>
      </c>
      <c r="AX85" s="26">
        <v>65296.5</v>
      </c>
      <c r="AY85" s="36">
        <v>26</v>
      </c>
      <c r="AZ85" s="58">
        <v>8049704</v>
      </c>
      <c r="BA85" s="58">
        <v>500000</v>
      </c>
      <c r="BB85" s="58">
        <v>2875457</v>
      </c>
      <c r="BC85" s="58">
        <v>493313</v>
      </c>
      <c r="BD85" s="58">
        <v>0</v>
      </c>
      <c r="BE85" s="54">
        <v>5755</v>
      </c>
      <c r="BF85" s="58">
        <v>16775871</v>
      </c>
      <c r="BG85" s="58">
        <v>3169821</v>
      </c>
      <c r="BH85" s="58">
        <v>524970</v>
      </c>
      <c r="BI85" s="58">
        <v>648707</v>
      </c>
      <c r="BJ85" s="58">
        <v>7711655</v>
      </c>
      <c r="BK85" s="58">
        <v>634838</v>
      </c>
      <c r="BL85" s="58">
        <v>12689991</v>
      </c>
      <c r="BM85" s="58">
        <v>1275000</v>
      </c>
      <c r="BN85" s="58">
        <v>470000</v>
      </c>
      <c r="BO85" s="58">
        <v>114500</v>
      </c>
      <c r="BP85" s="58">
        <v>48000</v>
      </c>
      <c r="BQ85" s="58">
        <v>0</v>
      </c>
      <c r="BR85" s="58">
        <v>1907500</v>
      </c>
      <c r="BS85" s="58">
        <v>4591248</v>
      </c>
      <c r="BT85" s="58">
        <v>2723070</v>
      </c>
      <c r="BU85" s="58">
        <v>1757001</v>
      </c>
      <c r="BV85" s="58">
        <v>4999385</v>
      </c>
      <c r="BW85" s="58">
        <v>0</v>
      </c>
      <c r="BX85" s="58">
        <v>14070704</v>
      </c>
      <c r="BY85" s="58">
        <v>0</v>
      </c>
      <c r="BZ85" s="58">
        <v>0</v>
      </c>
      <c r="CA85" s="58">
        <v>0</v>
      </c>
      <c r="CB85" s="58">
        <v>0</v>
      </c>
      <c r="CC85" s="58">
        <v>0</v>
      </c>
      <c r="CD85" s="58">
        <v>0</v>
      </c>
      <c r="CE85" s="58">
        <v>1156582</v>
      </c>
      <c r="CF85" s="58">
        <v>507874</v>
      </c>
      <c r="CG85" s="58">
        <v>262227</v>
      </c>
      <c r="CH85" s="58">
        <v>186874</v>
      </c>
      <c r="CI85" s="58">
        <v>10838363</v>
      </c>
      <c r="CJ85" s="58">
        <v>12951920</v>
      </c>
      <c r="CK85" s="58">
        <v>0</v>
      </c>
      <c r="CL85" s="58">
        <v>0</v>
      </c>
      <c r="CM85" s="58">
        <v>0</v>
      </c>
      <c r="CN85" s="58">
        <v>0</v>
      </c>
      <c r="CO85" s="58">
        <v>0</v>
      </c>
      <c r="CP85" s="58">
        <v>0</v>
      </c>
      <c r="CQ85" s="58">
        <v>2239996</v>
      </c>
      <c r="CR85" s="58">
        <v>1021188</v>
      </c>
      <c r="CS85" s="58">
        <v>474151</v>
      </c>
      <c r="CT85" s="58">
        <v>0</v>
      </c>
      <c r="CU85" s="58">
        <v>0</v>
      </c>
      <c r="CV85" s="58">
        <v>3735335</v>
      </c>
      <c r="CW85" s="58">
        <v>276806</v>
      </c>
      <c r="CX85" s="58">
        <v>186612</v>
      </c>
      <c r="CY85" s="58">
        <v>92687</v>
      </c>
      <c r="CZ85" s="58">
        <v>489788</v>
      </c>
      <c r="DA85" s="58">
        <v>77826</v>
      </c>
      <c r="DB85" s="58">
        <v>1123719</v>
      </c>
      <c r="DC85" s="58">
        <v>1135799</v>
      </c>
      <c r="DD85" s="58">
        <v>591163</v>
      </c>
      <c r="DE85" s="58">
        <v>496981</v>
      </c>
      <c r="DF85" s="58">
        <v>2354080</v>
      </c>
      <c r="DG85" s="58">
        <v>10649</v>
      </c>
      <c r="DH85" s="58">
        <v>4588672</v>
      </c>
      <c r="DI85" s="58">
        <v>529029</v>
      </c>
      <c r="DJ85" s="58">
        <v>24002</v>
      </c>
      <c r="DK85" s="58">
        <v>9385</v>
      </c>
      <c r="DL85" s="58">
        <v>494515</v>
      </c>
      <c r="DM85" s="58">
        <v>94194</v>
      </c>
      <c r="DN85" s="58">
        <v>1151125</v>
      </c>
      <c r="DO85" s="58">
        <v>1471206</v>
      </c>
      <c r="DP85" s="58">
        <v>670444</v>
      </c>
      <c r="DQ85" s="58">
        <v>467449</v>
      </c>
      <c r="DR85" s="58">
        <v>1178211</v>
      </c>
      <c r="DS85" s="58">
        <v>88304</v>
      </c>
      <c r="DT85" s="58">
        <v>3875614</v>
      </c>
      <c r="DU85" s="58">
        <v>205365</v>
      </c>
      <c r="DV85" s="58">
        <v>0</v>
      </c>
      <c r="DW85" s="58">
        <v>1376</v>
      </c>
      <c r="DX85" s="58">
        <v>2477</v>
      </c>
      <c r="DY85" s="58">
        <v>680013</v>
      </c>
      <c r="DZ85" s="58">
        <v>889231</v>
      </c>
      <c r="EA85" s="54">
        <v>0</v>
      </c>
      <c r="EB85" s="54">
        <v>0</v>
      </c>
      <c r="EC85" s="54">
        <v>0</v>
      </c>
      <c r="ED85" s="54">
        <v>0</v>
      </c>
      <c r="EE85" s="54">
        <v>0</v>
      </c>
      <c r="EF85" s="54">
        <v>0</v>
      </c>
      <c r="EG85" s="58">
        <v>97068</v>
      </c>
      <c r="EH85" s="58">
        <v>55789</v>
      </c>
      <c r="EI85" s="58">
        <v>14498</v>
      </c>
      <c r="EJ85" s="58">
        <v>464577</v>
      </c>
      <c r="EK85" s="58">
        <v>10129625</v>
      </c>
      <c r="EL85" s="58">
        <v>10761557</v>
      </c>
      <c r="EM85" s="58">
        <v>0</v>
      </c>
      <c r="EN85" s="58">
        <v>0</v>
      </c>
      <c r="EO85" s="58">
        <v>0</v>
      </c>
      <c r="EP85" s="58">
        <v>0</v>
      </c>
      <c r="EQ85" s="58">
        <v>61575</v>
      </c>
      <c r="ER85" s="58">
        <v>61575</v>
      </c>
      <c r="ES85" s="54">
        <v>0</v>
      </c>
      <c r="ET85" s="54">
        <v>0</v>
      </c>
      <c r="EU85" s="54">
        <v>0</v>
      </c>
      <c r="EV85" s="54">
        <v>0</v>
      </c>
      <c r="EW85" s="54">
        <v>0</v>
      </c>
      <c r="EX85" s="54">
        <v>0</v>
      </c>
      <c r="EY85" s="58">
        <v>93973</v>
      </c>
      <c r="EZ85" s="58">
        <v>21137</v>
      </c>
      <c r="FA85" s="58">
        <v>15041</v>
      </c>
      <c r="FB85" s="58">
        <v>228559</v>
      </c>
      <c r="FC85" s="58">
        <v>949947</v>
      </c>
      <c r="FD85" s="58">
        <v>1308657</v>
      </c>
      <c r="FE85" s="58">
        <v>2094</v>
      </c>
      <c r="FF85" s="58">
        <v>1737</v>
      </c>
      <c r="FG85" s="58">
        <v>4172</v>
      </c>
      <c r="FH85" s="58">
        <v>17527</v>
      </c>
      <c r="FI85" s="58">
        <v>30526</v>
      </c>
      <c r="FJ85" s="58">
        <v>56056</v>
      </c>
      <c r="FK85" s="58">
        <v>495600</v>
      </c>
      <c r="FL85" s="58">
        <v>183216</v>
      </c>
      <c r="FM85" s="58">
        <v>259340</v>
      </c>
      <c r="FN85" s="58">
        <v>721588</v>
      </c>
      <c r="FO85" s="58">
        <v>1568942</v>
      </c>
      <c r="FP85" s="58">
        <v>3228686</v>
      </c>
      <c r="FQ85" s="58">
        <v>16739587</v>
      </c>
      <c r="FR85" s="58">
        <v>6981202</v>
      </c>
      <c r="FS85" s="58">
        <v>4617515</v>
      </c>
      <c r="FT85" s="58">
        <v>18897236</v>
      </c>
      <c r="FU85" s="58">
        <v>25164802</v>
      </c>
      <c r="FV85" s="58">
        <v>72400342</v>
      </c>
      <c r="FW85" s="58">
        <v>0</v>
      </c>
      <c r="FX85" s="58">
        <v>0</v>
      </c>
      <c r="FY85" s="58">
        <v>0</v>
      </c>
      <c r="FZ85" s="58">
        <v>0</v>
      </c>
      <c r="GA85" s="58">
        <v>0</v>
      </c>
      <c r="GB85" s="58">
        <v>0</v>
      </c>
      <c r="GC85" s="58">
        <v>16739587</v>
      </c>
      <c r="GD85" s="58">
        <v>6981202</v>
      </c>
      <c r="GE85" s="58">
        <v>4617515</v>
      </c>
      <c r="GF85" s="58">
        <v>18897236</v>
      </c>
      <c r="GG85" s="58">
        <v>25164802</v>
      </c>
      <c r="GH85" s="58">
        <v>72400342</v>
      </c>
      <c r="GJ85" s="5">
        <f>SUM(AZ85:AZ85)</f>
        <v>8049704</v>
      </c>
      <c r="GK85" s="26" t="e">
        <f>#REF!-GJ85</f>
        <v>#REF!</v>
      </c>
      <c r="GL85" s="5" t="e">
        <f>SUM(#REF!)</f>
        <v>#REF!</v>
      </c>
      <c r="GM85" s="26" t="e">
        <f>#REF!-GL85</f>
        <v>#REF!</v>
      </c>
      <c r="GN85" s="5">
        <f>SUM(BA85:BA85)</f>
        <v>500000</v>
      </c>
      <c r="GO85" s="26" t="e">
        <f>#REF!-GN85</f>
        <v>#REF!</v>
      </c>
      <c r="GP85" s="5">
        <f>SUM(BB85:BB85)</f>
        <v>2875457</v>
      </c>
      <c r="GQ85" s="26" t="e">
        <f>#REF!-GP85</f>
        <v>#REF!</v>
      </c>
      <c r="GR85" s="5" t="e">
        <f>SUM(#REF!)</f>
        <v>#REF!</v>
      </c>
      <c r="GS85" s="26" t="e">
        <f>#REF!-GR85</f>
        <v>#REF!</v>
      </c>
      <c r="GT85" s="5" t="e">
        <f>SUM(#REF!)</f>
        <v>#REF!</v>
      </c>
      <c r="GU85" s="26" t="e">
        <f>#REF!-GT85</f>
        <v>#REF!</v>
      </c>
      <c r="GV85" s="5" t="e">
        <f>SUM(#REF!)</f>
        <v>#REF!</v>
      </c>
      <c r="GW85" s="26" t="e">
        <f>#REF!-GV85</f>
        <v>#REF!</v>
      </c>
      <c r="GX85" s="5" t="e">
        <f>SUM(#REF!)</f>
        <v>#REF!</v>
      </c>
      <c r="GY85" s="26" t="e">
        <f>#REF!-GX85</f>
        <v>#REF!</v>
      </c>
      <c r="GZ85" s="5" t="e">
        <f>SUM(#REF!)</f>
        <v>#REF!</v>
      </c>
      <c r="HA85" s="26" t="e">
        <f>#REF!-GZ85</f>
        <v>#REF!</v>
      </c>
      <c r="HB85" s="5" t="e">
        <f>SUM(#REF!)</f>
        <v>#REF!</v>
      </c>
      <c r="HC85" s="26" t="e">
        <f>#REF!-HB85</f>
        <v>#REF!</v>
      </c>
      <c r="HD85" s="5">
        <f t="shared" si="100"/>
        <v>493313</v>
      </c>
      <c r="HE85" s="26" t="e">
        <f>#REF!-HD85</f>
        <v>#REF!</v>
      </c>
      <c r="HF85" s="5">
        <f t="shared" si="101"/>
        <v>0</v>
      </c>
      <c r="HG85" s="26" t="e">
        <f>#REF!-HF85</f>
        <v>#REF!</v>
      </c>
      <c r="HH85" s="5">
        <f t="shared" si="102"/>
        <v>5755</v>
      </c>
      <c r="HI85" s="26" t="e">
        <f>#REF!-HH85</f>
        <v>#REF!</v>
      </c>
      <c r="HJ85" s="5" t="e">
        <f>SUM(#REF!)</f>
        <v>#REF!</v>
      </c>
      <c r="HK85" s="26" t="e">
        <f>#REF!-HJ85</f>
        <v>#REF!</v>
      </c>
      <c r="HL85" s="5" t="e">
        <f>SUM(#REF!)</f>
        <v>#REF!</v>
      </c>
      <c r="HM85" s="26" t="e">
        <f>#REF!-HL85</f>
        <v>#REF!</v>
      </c>
      <c r="HN85" s="5">
        <f t="shared" si="103"/>
        <v>16775871</v>
      </c>
      <c r="HO85" s="26" t="e">
        <f>#REF!-HN85</f>
        <v>#REF!</v>
      </c>
      <c r="HP85" s="5">
        <f t="shared" si="147"/>
        <v>12689991</v>
      </c>
      <c r="HQ85" s="26">
        <f t="shared" si="148"/>
        <v>0</v>
      </c>
      <c r="HR85" s="5">
        <f t="shared" si="149"/>
        <v>1907500</v>
      </c>
      <c r="HS85" s="26">
        <f t="shared" si="106"/>
        <v>0</v>
      </c>
      <c r="HT85" s="5">
        <f t="shared" si="107"/>
        <v>14070704</v>
      </c>
      <c r="HU85" s="26">
        <f t="shared" si="108"/>
        <v>0</v>
      </c>
      <c r="HV85" s="5">
        <f t="shared" si="109"/>
        <v>0</v>
      </c>
      <c r="HW85" s="26">
        <f t="shared" si="110"/>
        <v>0</v>
      </c>
      <c r="HX85" s="5">
        <f t="shared" si="111"/>
        <v>12951920</v>
      </c>
      <c r="HY85" s="26">
        <f t="shared" si="112"/>
        <v>0</v>
      </c>
      <c r="HZ85" s="5">
        <f t="shared" si="113"/>
        <v>0</v>
      </c>
      <c r="IA85" s="26">
        <f t="shared" si="114"/>
        <v>0</v>
      </c>
      <c r="IB85" s="5">
        <f t="shared" si="115"/>
        <v>3735335</v>
      </c>
      <c r="IC85" s="26">
        <f t="shared" si="116"/>
        <v>0</v>
      </c>
      <c r="ID85" s="5">
        <f t="shared" si="117"/>
        <v>1123719</v>
      </c>
      <c r="IE85" s="26">
        <f t="shared" si="118"/>
        <v>0</v>
      </c>
      <c r="IF85" s="5">
        <f t="shared" si="119"/>
        <v>4588672</v>
      </c>
      <c r="IG85" s="26">
        <f t="shared" si="120"/>
        <v>0</v>
      </c>
      <c r="IH85" s="5">
        <f t="shared" si="121"/>
        <v>1151125</v>
      </c>
      <c r="II85" s="26">
        <f t="shared" si="122"/>
        <v>0</v>
      </c>
      <c r="IJ85" s="5">
        <f t="shared" si="123"/>
        <v>3875614</v>
      </c>
      <c r="IK85" s="26">
        <f t="shared" si="124"/>
        <v>0</v>
      </c>
      <c r="IL85" s="5">
        <f t="shared" si="125"/>
        <v>889231</v>
      </c>
      <c r="IM85" s="26">
        <f t="shared" si="126"/>
        <v>0</v>
      </c>
      <c r="IN85" s="5">
        <f t="shared" si="127"/>
        <v>0</v>
      </c>
      <c r="IO85" s="26">
        <f t="shared" si="128"/>
        <v>0</v>
      </c>
      <c r="IP85" s="5">
        <f t="shared" si="129"/>
        <v>10761557</v>
      </c>
      <c r="IQ85" s="26">
        <f t="shared" si="130"/>
        <v>0</v>
      </c>
      <c r="IR85" s="5">
        <f t="shared" si="131"/>
        <v>61575</v>
      </c>
      <c r="IS85" s="26">
        <f t="shared" si="132"/>
        <v>0</v>
      </c>
      <c r="IT85" s="5">
        <f t="shared" si="133"/>
        <v>0</v>
      </c>
      <c r="IU85" s="26">
        <f t="shared" si="134"/>
        <v>0</v>
      </c>
      <c r="IV85" s="5">
        <f t="shared" si="135"/>
        <v>1308657</v>
      </c>
      <c r="IW85" s="26">
        <f t="shared" si="136"/>
        <v>0</v>
      </c>
      <c r="IX85" s="5">
        <f t="shared" si="137"/>
        <v>56056</v>
      </c>
      <c r="IY85" s="26">
        <f t="shared" si="138"/>
        <v>0</v>
      </c>
      <c r="IZ85" s="5">
        <f>SUM(FK85:FO85)</f>
        <v>3228686</v>
      </c>
      <c r="JA85" s="26">
        <f>FP85-IZ85</f>
        <v>0</v>
      </c>
      <c r="JB85" s="5">
        <f t="shared" si="141"/>
        <v>72400342</v>
      </c>
      <c r="JC85" s="26">
        <f t="shared" si="142"/>
        <v>0</v>
      </c>
      <c r="JD85" s="5">
        <f t="shared" si="143"/>
        <v>0</v>
      </c>
      <c r="JE85" s="26">
        <f t="shared" si="144"/>
        <v>0</v>
      </c>
      <c r="JF85" s="5">
        <f t="shared" si="145"/>
        <v>72400342</v>
      </c>
      <c r="JG85" s="26">
        <f t="shared" si="146"/>
        <v>0</v>
      </c>
      <c r="JI85" s="5" t="e">
        <f t="shared" si="104"/>
        <v>#REF!</v>
      </c>
      <c r="JK85" s="4" t="e">
        <f t="shared" si="105"/>
        <v>#REF!</v>
      </c>
    </row>
    <row r="86" spans="1:279">
      <c r="A86" s="147" t="s">
        <v>212</v>
      </c>
      <c r="B86" s="25" t="s">
        <v>375</v>
      </c>
      <c r="C86" s="101">
        <v>233921</v>
      </c>
      <c r="D86" s="97">
        <v>2011</v>
      </c>
      <c r="E86" s="98">
        <v>1</v>
      </c>
      <c r="F86" s="98">
        <v>1</v>
      </c>
      <c r="G86" s="99">
        <v>13386</v>
      </c>
      <c r="H86" s="99">
        <v>9798</v>
      </c>
      <c r="I86" s="100">
        <v>1025539000</v>
      </c>
      <c r="J86" s="100"/>
      <c r="K86" s="100">
        <v>5978000</v>
      </c>
      <c r="L86" s="100"/>
      <c r="M86" s="100">
        <v>33392000</v>
      </c>
      <c r="N86" s="100"/>
      <c r="O86" s="100">
        <v>63760000</v>
      </c>
      <c r="P86" s="100"/>
      <c r="Q86" s="100">
        <v>444272000</v>
      </c>
      <c r="R86" s="100"/>
      <c r="S86" s="100">
        <v>742191000</v>
      </c>
      <c r="T86" s="100"/>
      <c r="U86" s="100">
        <v>17591</v>
      </c>
      <c r="V86" s="100"/>
      <c r="W86" s="100">
        <v>31219</v>
      </c>
      <c r="X86" s="100"/>
      <c r="Y86" s="100">
        <v>20000</v>
      </c>
      <c r="Z86" s="100"/>
      <c r="AA86" s="100">
        <v>33900</v>
      </c>
      <c r="AB86" s="100"/>
      <c r="AC86" s="121">
        <v>11</v>
      </c>
      <c r="AD86" s="121">
        <v>10</v>
      </c>
      <c r="AE86" s="121">
        <v>0</v>
      </c>
      <c r="AF86" s="26">
        <v>5203550</v>
      </c>
      <c r="AG86" s="26">
        <v>3242718</v>
      </c>
      <c r="AH86" s="26">
        <v>650651</v>
      </c>
      <c r="AI86" s="26">
        <v>330416</v>
      </c>
      <c r="AJ86" s="26">
        <v>619369.6</v>
      </c>
      <c r="AK86" s="36">
        <v>7.5</v>
      </c>
      <c r="AL86" s="26">
        <v>516141.33</v>
      </c>
      <c r="AM86" s="36">
        <v>9</v>
      </c>
      <c r="AN86" s="26">
        <v>153249.57</v>
      </c>
      <c r="AO86" s="36">
        <v>7</v>
      </c>
      <c r="AP86" s="26">
        <v>134093.38</v>
      </c>
      <c r="AQ86" s="36">
        <v>8</v>
      </c>
      <c r="AR86" s="26">
        <v>184630.92</v>
      </c>
      <c r="AS86" s="36">
        <v>24</v>
      </c>
      <c r="AT86" s="26">
        <v>164116.37</v>
      </c>
      <c r="AU86" s="36">
        <v>27</v>
      </c>
      <c r="AV86" s="26">
        <v>61784.94</v>
      </c>
      <c r="AW86" s="36">
        <v>16</v>
      </c>
      <c r="AX86" s="26">
        <v>52029.42</v>
      </c>
      <c r="AY86" s="36">
        <v>19</v>
      </c>
      <c r="AZ86" s="54">
        <v>16339537</v>
      </c>
      <c r="BA86" s="54">
        <v>2361547</v>
      </c>
      <c r="BB86" s="54">
        <v>9026362</v>
      </c>
      <c r="BC86" s="54">
        <v>1225272</v>
      </c>
      <c r="BD86" s="54">
        <v>580535</v>
      </c>
      <c r="BE86" s="54">
        <v>0</v>
      </c>
      <c r="BF86" s="54">
        <v>39702599</v>
      </c>
      <c r="BG86" s="54">
        <v>2613187</v>
      </c>
      <c r="BH86" s="54">
        <v>538797</v>
      </c>
      <c r="BI86" s="54">
        <v>535122</v>
      </c>
      <c r="BJ86" s="54">
        <f>2439688+2900893</f>
        <v>5340581</v>
      </c>
      <c r="BK86" s="54">
        <v>346779</v>
      </c>
      <c r="BL86" s="54">
        <v>9374465</v>
      </c>
      <c r="BM86" s="54">
        <v>1175000</v>
      </c>
      <c r="BN86" s="54">
        <v>248086</v>
      </c>
      <c r="BO86" s="54">
        <v>121682</v>
      </c>
      <c r="BP86" s="54">
        <v>15063</v>
      </c>
      <c r="BQ86" s="54">
        <v>0</v>
      </c>
      <c r="BR86" s="54">
        <v>1559831</v>
      </c>
      <c r="BS86" s="54">
        <v>5553325</v>
      </c>
      <c r="BT86" s="54">
        <v>1935016</v>
      </c>
      <c r="BU86" s="54">
        <v>785277</v>
      </c>
      <c r="BV86" s="54">
        <v>2864102</v>
      </c>
      <c r="BW86" s="54">
        <v>0</v>
      </c>
      <c r="BX86" s="54">
        <v>11137720</v>
      </c>
      <c r="BY86" s="54">
        <v>185000</v>
      </c>
      <c r="BZ86" s="54">
        <v>0</v>
      </c>
      <c r="CA86" s="54">
        <v>0</v>
      </c>
      <c r="CB86" s="54">
        <v>0</v>
      </c>
      <c r="CC86" s="54">
        <v>0</v>
      </c>
      <c r="CD86" s="54">
        <v>185000</v>
      </c>
      <c r="CE86" s="54">
        <v>1366470</v>
      </c>
      <c r="CF86" s="54">
        <v>184525</v>
      </c>
      <c r="CG86" s="54">
        <v>130420</v>
      </c>
      <c r="CH86" s="54">
        <v>78436</v>
      </c>
      <c r="CI86" s="54">
        <v>6737237</v>
      </c>
      <c r="CJ86" s="54">
        <v>8497088</v>
      </c>
      <c r="CK86" s="54">
        <v>0</v>
      </c>
      <c r="CL86" s="54">
        <v>0</v>
      </c>
      <c r="CM86" s="54">
        <v>0</v>
      </c>
      <c r="CN86" s="54">
        <v>0</v>
      </c>
      <c r="CO86" s="54">
        <v>0</v>
      </c>
      <c r="CP86" s="54">
        <v>0</v>
      </c>
      <c r="CQ86" s="54">
        <v>2520</v>
      </c>
      <c r="CR86" s="54">
        <v>13825</v>
      </c>
      <c r="CS86" s="54">
        <v>168</v>
      </c>
      <c r="CT86" s="54">
        <v>47303</v>
      </c>
      <c r="CU86" s="54">
        <v>19224</v>
      </c>
      <c r="CV86" s="54">
        <v>83040</v>
      </c>
      <c r="CW86" s="54">
        <v>243513</v>
      </c>
      <c r="CX86" s="54">
        <v>186399</v>
      </c>
      <c r="CY86" s="54">
        <v>138603</v>
      </c>
      <c r="CZ86" s="54">
        <v>412552</v>
      </c>
      <c r="DA86" s="54">
        <v>0</v>
      </c>
      <c r="DB86" s="54">
        <v>981067</v>
      </c>
      <c r="DC86" s="54">
        <v>1668574</v>
      </c>
      <c r="DD86" s="54">
        <v>520778</v>
      </c>
      <c r="DE86" s="54">
        <v>252953</v>
      </c>
      <c r="DF86" s="54">
        <v>1616942</v>
      </c>
      <c r="DG86" s="54">
        <v>9936</v>
      </c>
      <c r="DH86" s="54">
        <v>4069183</v>
      </c>
      <c r="DI86" s="54">
        <v>636298</v>
      </c>
      <c r="DJ86" s="54">
        <v>116805</v>
      </c>
      <c r="DK86" s="54">
        <v>84078</v>
      </c>
      <c r="DL86" s="54">
        <v>540480</v>
      </c>
      <c r="DM86" s="54">
        <v>201881</v>
      </c>
      <c r="DN86" s="54">
        <v>1579542</v>
      </c>
      <c r="DO86" s="54">
        <v>1767989</v>
      </c>
      <c r="DP86" s="54">
        <v>318620</v>
      </c>
      <c r="DQ86" s="54">
        <v>172856</v>
      </c>
      <c r="DR86" s="54">
        <f>233197+150976</f>
        <v>384173</v>
      </c>
      <c r="DS86" s="54">
        <v>467640</v>
      </c>
      <c r="DT86" s="54">
        <v>3111278</v>
      </c>
      <c r="DU86" s="54">
        <v>353151</v>
      </c>
      <c r="DV86" s="54">
        <v>284997</v>
      </c>
      <c r="DW86" s="54">
        <v>130937</v>
      </c>
      <c r="DX86" s="54">
        <v>139278</v>
      </c>
      <c r="DY86" s="54">
        <v>396430</v>
      </c>
      <c r="DZ86" s="54">
        <v>1304793</v>
      </c>
      <c r="EA86" s="54">
        <v>0</v>
      </c>
      <c r="EB86" s="54">
        <v>0</v>
      </c>
      <c r="EC86" s="54">
        <v>0</v>
      </c>
      <c r="ED86" s="54">
        <v>0</v>
      </c>
      <c r="EE86" s="54">
        <v>0</v>
      </c>
      <c r="EF86" s="54">
        <v>0</v>
      </c>
      <c r="EG86" s="54">
        <v>7049982</v>
      </c>
      <c r="EH86" s="54">
        <v>433210</v>
      </c>
      <c r="EI86" s="54">
        <v>423924</v>
      </c>
      <c r="EJ86" s="54">
        <v>975191</v>
      </c>
      <c r="EK86" s="54">
        <v>7154837</v>
      </c>
      <c r="EL86" s="54">
        <v>16037144</v>
      </c>
      <c r="EM86" s="54">
        <v>725400</v>
      </c>
      <c r="EN86" s="54">
        <v>28872</v>
      </c>
      <c r="EO86" s="54">
        <v>11332</v>
      </c>
      <c r="EP86" s="54">
        <v>0</v>
      </c>
      <c r="EQ86" s="54">
        <v>141170</v>
      </c>
      <c r="ER86" s="54">
        <v>906774</v>
      </c>
      <c r="ES86" s="54">
        <v>0</v>
      </c>
      <c r="ET86" s="54">
        <v>0</v>
      </c>
      <c r="EU86" s="54">
        <v>0</v>
      </c>
      <c r="EV86" s="54">
        <v>0</v>
      </c>
      <c r="EW86" s="54">
        <v>0</v>
      </c>
      <c r="EX86" s="54">
        <v>0</v>
      </c>
      <c r="EY86" s="54">
        <v>117008</v>
      </c>
      <c r="EZ86" s="54">
        <v>41882</v>
      </c>
      <c r="FA86" s="54">
        <v>32665</v>
      </c>
      <c r="FB86" s="54">
        <f>193629+158915</f>
        <v>352544</v>
      </c>
      <c r="FC86" s="54">
        <v>211718</v>
      </c>
      <c r="FD86" s="54">
        <v>755818</v>
      </c>
      <c r="FE86" s="54">
        <v>1285</v>
      </c>
      <c r="FF86" s="54">
        <v>780</v>
      </c>
      <c r="FG86" s="54">
        <v>848</v>
      </c>
      <c r="FH86" s="54">
        <f>4453+2914</f>
        <v>7367</v>
      </c>
      <c r="FI86" s="54">
        <v>24008</v>
      </c>
      <c r="FJ86" s="54">
        <v>34288</v>
      </c>
      <c r="FK86" s="54">
        <v>1172722</v>
      </c>
      <c r="FL86" s="54">
        <v>272042</v>
      </c>
      <c r="FM86" s="54">
        <v>120104</v>
      </c>
      <c r="FN86" s="54">
        <f>202995+136811</f>
        <v>339806</v>
      </c>
      <c r="FO86" s="54">
        <v>1073094</v>
      </c>
      <c r="FP86" s="54">
        <v>2977768</v>
      </c>
      <c r="FQ86" s="54">
        <v>24631400</v>
      </c>
      <c r="FR86" s="54">
        <v>5124633</v>
      </c>
      <c r="FS86" s="54">
        <v>2940969</v>
      </c>
      <c r="FT86" s="54">
        <f>6546052+6645153</f>
        <v>13191205</v>
      </c>
      <c r="FU86" s="54">
        <v>16706594</v>
      </c>
      <c r="FV86" s="54">
        <v>62594802</v>
      </c>
      <c r="FW86" s="54">
        <v>0</v>
      </c>
      <c r="FX86" s="54">
        <v>0</v>
      </c>
      <c r="FY86" s="54">
        <v>0</v>
      </c>
      <c r="FZ86" s="54">
        <v>0</v>
      </c>
      <c r="GA86" s="54">
        <v>0</v>
      </c>
      <c r="GB86" s="54">
        <v>0</v>
      </c>
      <c r="GC86" s="54">
        <v>24631400</v>
      </c>
      <c r="GD86" s="54">
        <v>5124633</v>
      </c>
      <c r="GE86" s="54">
        <v>2940969</v>
      </c>
      <c r="GF86" s="54">
        <f>6546052+6645153</f>
        <v>13191205</v>
      </c>
      <c r="GG86" s="54">
        <v>16706594</v>
      </c>
      <c r="GH86" s="54">
        <v>62594802</v>
      </c>
      <c r="GJ86" s="5">
        <f>SUM(AZ86:AZ86)</f>
        <v>16339537</v>
      </c>
      <c r="GK86" s="26" t="e">
        <f>#REF!-GJ86</f>
        <v>#REF!</v>
      </c>
      <c r="GL86" s="5" t="e">
        <f>SUM(#REF!)</f>
        <v>#REF!</v>
      </c>
      <c r="GM86" s="26" t="e">
        <f>#REF!-GL86</f>
        <v>#REF!</v>
      </c>
      <c r="GN86" s="5">
        <f>SUM(BA86:BA86)</f>
        <v>2361547</v>
      </c>
      <c r="GO86" s="26" t="e">
        <f>#REF!-GN86</f>
        <v>#REF!</v>
      </c>
      <c r="GP86" s="5">
        <f>SUM(BB86:BB86)</f>
        <v>9026362</v>
      </c>
      <c r="GQ86" s="26" t="e">
        <f>#REF!-GP86</f>
        <v>#REF!</v>
      </c>
      <c r="GR86" s="5" t="e">
        <f>SUM(#REF!)</f>
        <v>#REF!</v>
      </c>
      <c r="GS86" s="26" t="e">
        <f>#REF!-GR86</f>
        <v>#REF!</v>
      </c>
      <c r="GT86" s="5" t="e">
        <f>SUM(#REF!)</f>
        <v>#REF!</v>
      </c>
      <c r="GU86" s="26" t="e">
        <f>#REF!-GT86</f>
        <v>#REF!</v>
      </c>
      <c r="GV86" s="5" t="e">
        <f>SUM(#REF!)</f>
        <v>#REF!</v>
      </c>
      <c r="GW86" s="26" t="e">
        <f>#REF!-GV86</f>
        <v>#REF!</v>
      </c>
      <c r="GX86" s="5" t="e">
        <f>SUM(#REF!)</f>
        <v>#REF!</v>
      </c>
      <c r="GY86" s="26" t="e">
        <f>#REF!-GX86</f>
        <v>#REF!</v>
      </c>
      <c r="GZ86" s="5" t="e">
        <f>SUM(#REF!)</f>
        <v>#REF!</v>
      </c>
      <c r="HA86" s="26" t="e">
        <f>#REF!-GZ86</f>
        <v>#REF!</v>
      </c>
      <c r="HB86" s="5" t="e">
        <f>SUM(#REF!)</f>
        <v>#REF!</v>
      </c>
      <c r="HC86" s="26" t="e">
        <f>#REF!-HB86</f>
        <v>#REF!</v>
      </c>
      <c r="HD86" s="5">
        <f t="shared" si="100"/>
        <v>1225272</v>
      </c>
      <c r="HE86" s="26" t="e">
        <f>#REF!-HD86</f>
        <v>#REF!</v>
      </c>
      <c r="HF86" s="5">
        <f t="shared" si="101"/>
        <v>580535</v>
      </c>
      <c r="HG86" s="26" t="e">
        <f>#REF!-HF86</f>
        <v>#REF!</v>
      </c>
      <c r="HH86" s="5">
        <f t="shared" si="102"/>
        <v>0</v>
      </c>
      <c r="HI86" s="26" t="e">
        <f>#REF!-HH86</f>
        <v>#REF!</v>
      </c>
      <c r="HJ86" s="5" t="e">
        <f>SUM(#REF!)</f>
        <v>#REF!</v>
      </c>
      <c r="HK86" s="26" t="e">
        <f>#REF!-HJ86</f>
        <v>#REF!</v>
      </c>
      <c r="HL86" s="5" t="e">
        <f>SUM(#REF!)</f>
        <v>#REF!</v>
      </c>
      <c r="HM86" s="26" t="e">
        <f>#REF!-HL86</f>
        <v>#REF!</v>
      </c>
      <c r="HN86" s="5">
        <f t="shared" si="103"/>
        <v>39702599</v>
      </c>
      <c r="HO86" s="26" t="e">
        <f>#REF!-HN86</f>
        <v>#REF!</v>
      </c>
      <c r="HP86" s="5">
        <f t="shared" si="147"/>
        <v>9374466</v>
      </c>
      <c r="HQ86" s="26">
        <f t="shared" si="148"/>
        <v>-1</v>
      </c>
      <c r="HR86" s="5">
        <f t="shared" si="149"/>
        <v>1559831</v>
      </c>
      <c r="HS86" s="26">
        <f t="shared" si="106"/>
        <v>0</v>
      </c>
      <c r="HT86" s="5">
        <f t="shared" si="107"/>
        <v>11137720</v>
      </c>
      <c r="HU86" s="26">
        <f t="shared" si="108"/>
        <v>0</v>
      </c>
      <c r="HV86" s="5">
        <f t="shared" si="109"/>
        <v>185000</v>
      </c>
      <c r="HW86" s="26">
        <f t="shared" si="110"/>
        <v>0</v>
      </c>
      <c r="HX86" s="5">
        <f t="shared" si="111"/>
        <v>8497088</v>
      </c>
      <c r="HY86" s="26">
        <f t="shared" si="112"/>
        <v>0</v>
      </c>
      <c r="HZ86" s="5">
        <f t="shared" si="113"/>
        <v>0</v>
      </c>
      <c r="IA86" s="26">
        <f t="shared" si="114"/>
        <v>0</v>
      </c>
      <c r="IB86" s="5">
        <f t="shared" si="115"/>
        <v>83040</v>
      </c>
      <c r="IC86" s="26">
        <f t="shared" si="116"/>
        <v>0</v>
      </c>
      <c r="ID86" s="5">
        <f t="shared" si="117"/>
        <v>981067</v>
      </c>
      <c r="IE86" s="26">
        <f t="shared" si="118"/>
        <v>0</v>
      </c>
      <c r="IF86" s="5">
        <f t="shared" si="119"/>
        <v>4069183</v>
      </c>
      <c r="IG86" s="26">
        <f t="shared" si="120"/>
        <v>0</v>
      </c>
      <c r="IH86" s="5">
        <f t="shared" si="121"/>
        <v>1579542</v>
      </c>
      <c r="II86" s="26">
        <f t="shared" si="122"/>
        <v>0</v>
      </c>
      <c r="IJ86" s="5">
        <f t="shared" si="123"/>
        <v>3111278</v>
      </c>
      <c r="IK86" s="26">
        <f t="shared" si="124"/>
        <v>0</v>
      </c>
      <c r="IL86" s="5">
        <f t="shared" si="125"/>
        <v>1304793</v>
      </c>
      <c r="IM86" s="26">
        <f t="shared" si="126"/>
        <v>0</v>
      </c>
      <c r="IN86" s="5">
        <f t="shared" si="127"/>
        <v>0</v>
      </c>
      <c r="IO86" s="26">
        <f t="shared" si="128"/>
        <v>0</v>
      </c>
      <c r="IP86" s="5">
        <f t="shared" si="129"/>
        <v>16037144</v>
      </c>
      <c r="IQ86" s="26">
        <f t="shared" si="130"/>
        <v>0</v>
      </c>
      <c r="IR86" s="5">
        <f t="shared" si="131"/>
        <v>906774</v>
      </c>
      <c r="IS86" s="26">
        <f t="shared" si="132"/>
        <v>0</v>
      </c>
      <c r="IT86" s="5">
        <f t="shared" si="133"/>
        <v>0</v>
      </c>
      <c r="IU86" s="26">
        <f t="shared" si="134"/>
        <v>0</v>
      </c>
      <c r="IV86" s="5">
        <f t="shared" si="135"/>
        <v>755817</v>
      </c>
      <c r="IW86" s="26">
        <f t="shared" si="136"/>
        <v>1</v>
      </c>
      <c r="IX86" s="5">
        <f t="shared" si="137"/>
        <v>34288</v>
      </c>
      <c r="IY86" s="26">
        <f t="shared" si="138"/>
        <v>0</v>
      </c>
      <c r="IZ86" s="5">
        <f t="shared" si="139"/>
        <v>2977768</v>
      </c>
      <c r="JA86" s="26">
        <f t="shared" si="140"/>
        <v>0</v>
      </c>
      <c r="JB86" s="5">
        <f t="shared" si="141"/>
        <v>62594801</v>
      </c>
      <c r="JC86" s="26">
        <f t="shared" si="142"/>
        <v>1</v>
      </c>
      <c r="JD86" s="5">
        <f t="shared" si="143"/>
        <v>0</v>
      </c>
      <c r="JE86" s="26">
        <f t="shared" si="144"/>
        <v>0</v>
      </c>
      <c r="JF86" s="5">
        <f t="shared" si="145"/>
        <v>62594801</v>
      </c>
      <c r="JG86" s="26">
        <f t="shared" si="146"/>
        <v>1</v>
      </c>
      <c r="JI86" s="5" t="e">
        <f t="shared" si="104"/>
        <v>#REF!</v>
      </c>
      <c r="JK86" s="4" t="e">
        <f t="shared" si="105"/>
        <v>#REF!</v>
      </c>
    </row>
    <row r="87" spans="1:279">
      <c r="A87" s="147" t="s">
        <v>213</v>
      </c>
      <c r="B87" s="25" t="s">
        <v>386</v>
      </c>
      <c r="C87" s="97">
        <v>199120</v>
      </c>
      <c r="D87" s="97">
        <v>2011</v>
      </c>
      <c r="E87" s="98">
        <v>1</v>
      </c>
      <c r="F87" s="98">
        <v>4</v>
      </c>
      <c r="G87" s="99">
        <v>12257</v>
      </c>
      <c r="H87" s="99">
        <v>13307</v>
      </c>
      <c r="I87" s="100">
        <v>3774899000</v>
      </c>
      <c r="J87" s="100"/>
      <c r="K87" s="100">
        <v>1000000</v>
      </c>
      <c r="L87" s="100"/>
      <c r="M87" s="100">
        <v>100000000</v>
      </c>
      <c r="N87" s="100"/>
      <c r="O87" s="100">
        <v>3000000</v>
      </c>
      <c r="P87" s="100"/>
      <c r="Q87" s="100">
        <v>1415000000</v>
      </c>
      <c r="R87" s="100"/>
      <c r="S87" s="100">
        <v>2434405000</v>
      </c>
      <c r="T87" s="100"/>
      <c r="U87" s="100">
        <v>19085</v>
      </c>
      <c r="V87" s="100"/>
      <c r="W87" s="100">
        <v>35713</v>
      </c>
      <c r="X87" s="100"/>
      <c r="Y87" s="100">
        <v>22042</v>
      </c>
      <c r="Z87" s="100"/>
      <c r="AA87" s="100">
        <v>38670</v>
      </c>
      <c r="AB87" s="100"/>
      <c r="AC87" s="121">
        <v>11</v>
      </c>
      <c r="AD87" s="121">
        <v>12</v>
      </c>
      <c r="AE87" s="121">
        <v>0</v>
      </c>
      <c r="AF87" s="26">
        <v>5042171</v>
      </c>
      <c r="AG87" s="26">
        <v>3654134</v>
      </c>
      <c r="AH87" s="26">
        <v>776098</v>
      </c>
      <c r="AI87" s="26">
        <v>313484</v>
      </c>
      <c r="AJ87" s="26">
        <v>727480.27</v>
      </c>
      <c r="AK87" s="36">
        <v>7.5</v>
      </c>
      <c r="AL87" s="26">
        <v>682012.75</v>
      </c>
      <c r="AM87" s="36">
        <v>8</v>
      </c>
      <c r="AN87" s="26">
        <v>223522</v>
      </c>
      <c r="AO87" s="36">
        <v>8.5</v>
      </c>
      <c r="AP87" s="26">
        <v>211104.11</v>
      </c>
      <c r="AQ87" s="36">
        <v>9</v>
      </c>
      <c r="AR87" s="26">
        <v>202624.49</v>
      </c>
      <c r="AS87" s="36">
        <v>22.7</v>
      </c>
      <c r="AT87" s="26">
        <v>176906.77</v>
      </c>
      <c r="AU87" s="36">
        <v>26</v>
      </c>
      <c r="AV87" s="26">
        <v>80725.490000000005</v>
      </c>
      <c r="AW87" s="36">
        <v>17.5</v>
      </c>
      <c r="AX87" s="26">
        <v>70634.8</v>
      </c>
      <c r="AY87" s="36">
        <v>20</v>
      </c>
      <c r="AZ87" s="54">
        <v>16593182</v>
      </c>
      <c r="BA87" s="54">
        <v>1425815</v>
      </c>
      <c r="BB87" s="54">
        <v>9857660</v>
      </c>
      <c r="BC87" s="54">
        <v>891759</v>
      </c>
      <c r="BD87" s="54">
        <v>989600</v>
      </c>
      <c r="BE87" s="54">
        <v>50642</v>
      </c>
      <c r="BF87" s="54">
        <v>39405237</v>
      </c>
      <c r="BG87" s="54">
        <v>2787416</v>
      </c>
      <c r="BH87" s="54">
        <v>404577</v>
      </c>
      <c r="BI87" s="54">
        <v>345120</v>
      </c>
      <c r="BJ87" s="54">
        <v>5159192</v>
      </c>
      <c r="BK87" s="54">
        <v>24046</v>
      </c>
      <c r="BL87" s="54">
        <v>8720351</v>
      </c>
      <c r="BM87" s="54">
        <v>1425000</v>
      </c>
      <c r="BN87" s="54">
        <v>488310</v>
      </c>
      <c r="BO87" s="54">
        <v>16540</v>
      </c>
      <c r="BP87" s="54">
        <v>26127</v>
      </c>
      <c r="BQ87" s="54">
        <v>0</v>
      </c>
      <c r="BR87" s="54">
        <v>1955977</v>
      </c>
      <c r="BS87" s="54">
        <v>5713386</v>
      </c>
      <c r="BT87" s="54">
        <v>2754358</v>
      </c>
      <c r="BU87" s="54">
        <v>792630</v>
      </c>
      <c r="BV87" s="54">
        <v>4107937</v>
      </c>
      <c r="BW87" s="54">
        <v>0</v>
      </c>
      <c r="BX87" s="54">
        <v>13368311</v>
      </c>
      <c r="BY87" s="54">
        <v>0</v>
      </c>
      <c r="BZ87" s="54">
        <v>0</v>
      </c>
      <c r="CA87" s="54">
        <v>0</v>
      </c>
      <c r="CB87" s="54">
        <v>0</v>
      </c>
      <c r="CC87" s="54">
        <v>0</v>
      </c>
      <c r="CD87" s="54">
        <v>0</v>
      </c>
      <c r="CE87" s="54">
        <v>878060</v>
      </c>
      <c r="CF87" s="54">
        <v>248989</v>
      </c>
      <c r="CG87" s="54">
        <v>161981</v>
      </c>
      <c r="CH87" s="54">
        <v>463670</v>
      </c>
      <c r="CI87" s="54">
        <v>12015432</v>
      </c>
      <c r="CJ87" s="54">
        <v>13768132</v>
      </c>
      <c r="CK87" s="54">
        <v>0</v>
      </c>
      <c r="CL87" s="54">
        <v>0</v>
      </c>
      <c r="CM87" s="54">
        <v>0</v>
      </c>
      <c r="CN87" s="54">
        <v>0</v>
      </c>
      <c r="CO87" s="54">
        <v>0</v>
      </c>
      <c r="CP87" s="54">
        <v>0</v>
      </c>
      <c r="CQ87" s="54">
        <v>0</v>
      </c>
      <c r="CR87" s="54">
        <v>0</v>
      </c>
      <c r="CS87" s="54">
        <v>257954</v>
      </c>
      <c r="CT87" s="54">
        <v>82133</v>
      </c>
      <c r="CU87" s="54">
        <v>0</v>
      </c>
      <c r="CV87" s="54">
        <v>340087</v>
      </c>
      <c r="CW87" s="54">
        <v>440931</v>
      </c>
      <c r="CX87" s="54">
        <v>158565</v>
      </c>
      <c r="CY87" s="54">
        <v>81275</v>
      </c>
      <c r="CZ87" s="54">
        <v>408811</v>
      </c>
      <c r="DA87" s="54">
        <v>0</v>
      </c>
      <c r="DB87" s="54">
        <v>1089582</v>
      </c>
      <c r="DC87" s="54">
        <v>1924458</v>
      </c>
      <c r="DD87" s="54">
        <v>288760</v>
      </c>
      <c r="DE87" s="54">
        <v>161255</v>
      </c>
      <c r="DF87" s="54">
        <v>1842872</v>
      </c>
      <c r="DG87" s="54">
        <v>21585</v>
      </c>
      <c r="DH87" s="54">
        <v>4238930</v>
      </c>
      <c r="DI87" s="54">
        <v>1224899</v>
      </c>
      <c r="DJ87" s="54">
        <v>235127</v>
      </c>
      <c r="DK87" s="54">
        <v>147815</v>
      </c>
      <c r="DL87" s="54">
        <v>1680203</v>
      </c>
      <c r="DM87" s="54">
        <v>713347</v>
      </c>
      <c r="DN87" s="54">
        <v>4001391</v>
      </c>
      <c r="DO87" s="54">
        <v>3598749</v>
      </c>
      <c r="DP87" s="54">
        <v>559681</v>
      </c>
      <c r="DQ87" s="54">
        <v>189255</v>
      </c>
      <c r="DR87" s="54">
        <v>441325</v>
      </c>
      <c r="DS87" s="54">
        <v>64965</v>
      </c>
      <c r="DT87" s="54">
        <v>4853975</v>
      </c>
      <c r="DU87" s="54">
        <v>1116704</v>
      </c>
      <c r="DV87" s="54">
        <v>288886</v>
      </c>
      <c r="DW87" s="54">
        <v>100447</v>
      </c>
      <c r="DX87" s="54">
        <v>146604</v>
      </c>
      <c r="DY87" s="54">
        <v>1191560</v>
      </c>
      <c r="DZ87" s="54">
        <v>2844201</v>
      </c>
      <c r="EA87" s="54">
        <v>18521</v>
      </c>
      <c r="EB87" s="54">
        <v>0</v>
      </c>
      <c r="EC87" s="54">
        <v>0</v>
      </c>
      <c r="ED87" s="54">
        <v>0</v>
      </c>
      <c r="EE87" s="54">
        <v>0</v>
      </c>
      <c r="EF87" s="54">
        <v>18521</v>
      </c>
      <c r="EG87" s="54">
        <v>441842</v>
      </c>
      <c r="EH87" s="54">
        <v>0</v>
      </c>
      <c r="EI87" s="54">
        <v>0</v>
      </c>
      <c r="EJ87" s="54">
        <v>174344</v>
      </c>
      <c r="EK87" s="54">
        <v>1684465</v>
      </c>
      <c r="EL87" s="54">
        <v>2300651</v>
      </c>
      <c r="EM87" s="54">
        <v>268870</v>
      </c>
      <c r="EN87" s="54">
        <v>67217</v>
      </c>
      <c r="EO87" s="54">
        <v>67217</v>
      </c>
      <c r="EP87" s="54">
        <v>22406</v>
      </c>
      <c r="EQ87" s="54">
        <v>22406</v>
      </c>
      <c r="ER87" s="54">
        <v>448116</v>
      </c>
      <c r="ES87" s="54">
        <v>0</v>
      </c>
      <c r="ET87" s="54">
        <v>0</v>
      </c>
      <c r="EU87" s="54">
        <v>0</v>
      </c>
      <c r="EV87" s="54">
        <v>0</v>
      </c>
      <c r="EW87" s="54">
        <v>0</v>
      </c>
      <c r="EX87" s="54">
        <v>0</v>
      </c>
      <c r="EY87" s="54">
        <v>227768</v>
      </c>
      <c r="EZ87" s="54">
        <v>26013</v>
      </c>
      <c r="FA87" s="54">
        <v>62752</v>
      </c>
      <c r="FB87" s="54">
        <v>299983</v>
      </c>
      <c r="FC87" s="54">
        <v>9084</v>
      </c>
      <c r="FD87" s="54">
        <v>625600</v>
      </c>
      <c r="FE87" s="54">
        <v>16112</v>
      </c>
      <c r="FF87" s="54">
        <v>2041</v>
      </c>
      <c r="FG87" s="54">
        <v>6502</v>
      </c>
      <c r="FH87" s="54">
        <v>89960</v>
      </c>
      <c r="FI87" s="54">
        <v>41439</v>
      </c>
      <c r="FJ87" s="54">
        <v>156054</v>
      </c>
      <c r="FK87" s="54">
        <v>1223664</v>
      </c>
      <c r="FL87" s="54">
        <v>180038</v>
      </c>
      <c r="FM87" s="54">
        <v>58552</v>
      </c>
      <c r="FN87" s="54">
        <v>757098</v>
      </c>
      <c r="FO87" s="54">
        <v>6951604</v>
      </c>
      <c r="FP87" s="54">
        <v>9170956</v>
      </c>
      <c r="FQ87" s="54">
        <v>21306380</v>
      </c>
      <c r="FR87" s="54">
        <v>5702562</v>
      </c>
      <c r="FS87" s="54">
        <v>2449295</v>
      </c>
      <c r="FT87" s="54">
        <v>15702665</v>
      </c>
      <c r="FU87" s="54">
        <v>22739933</v>
      </c>
      <c r="FV87" s="54">
        <v>67900835</v>
      </c>
      <c r="FW87" s="54">
        <v>0</v>
      </c>
      <c r="FX87" s="54">
        <v>0</v>
      </c>
      <c r="FY87" s="54">
        <v>0</v>
      </c>
      <c r="FZ87" s="54">
        <v>0</v>
      </c>
      <c r="GA87" s="54">
        <v>0</v>
      </c>
      <c r="GB87" s="54">
        <v>0</v>
      </c>
      <c r="GC87" s="54">
        <v>21306380</v>
      </c>
      <c r="GD87" s="54">
        <v>5702562</v>
      </c>
      <c r="GE87" s="54">
        <v>2449295</v>
      </c>
      <c r="GF87" s="54">
        <v>15702665</v>
      </c>
      <c r="GG87" s="54">
        <v>22739933</v>
      </c>
      <c r="GH87" s="54">
        <v>67900835</v>
      </c>
      <c r="GJ87" s="5">
        <f>SUM(AZ87:AZ87)</f>
        <v>16593182</v>
      </c>
      <c r="GK87" s="26" t="e">
        <f>#REF!-GJ87</f>
        <v>#REF!</v>
      </c>
      <c r="GL87" s="5" t="e">
        <f>SUM(#REF!)</f>
        <v>#REF!</v>
      </c>
      <c r="GM87" s="26" t="e">
        <f>#REF!-GL87</f>
        <v>#REF!</v>
      </c>
      <c r="GN87" s="5">
        <f>SUM(BA87:BA87)</f>
        <v>1425815</v>
      </c>
      <c r="GO87" s="26" t="e">
        <f>#REF!-GN87</f>
        <v>#REF!</v>
      </c>
      <c r="GP87" s="5">
        <f>SUM(BB87:BB87)</f>
        <v>9857660</v>
      </c>
      <c r="GQ87" s="26" t="e">
        <f>#REF!-GP87</f>
        <v>#REF!</v>
      </c>
      <c r="GR87" s="5" t="e">
        <f>SUM(#REF!)</f>
        <v>#REF!</v>
      </c>
      <c r="GS87" s="26" t="e">
        <f>#REF!-GR87</f>
        <v>#REF!</v>
      </c>
      <c r="GT87" s="5" t="e">
        <f>SUM(#REF!)</f>
        <v>#REF!</v>
      </c>
      <c r="GU87" s="26" t="e">
        <f>#REF!-GT87</f>
        <v>#REF!</v>
      </c>
      <c r="GV87" s="5" t="e">
        <f>SUM(#REF!)</f>
        <v>#REF!</v>
      </c>
      <c r="GW87" s="26" t="e">
        <f>#REF!-GV87</f>
        <v>#REF!</v>
      </c>
      <c r="GX87" s="5" t="e">
        <f>SUM(#REF!)</f>
        <v>#REF!</v>
      </c>
      <c r="GY87" s="26" t="e">
        <f>#REF!-GX87</f>
        <v>#REF!</v>
      </c>
      <c r="GZ87" s="5" t="e">
        <f>SUM(#REF!)</f>
        <v>#REF!</v>
      </c>
      <c r="HA87" s="26" t="e">
        <f>#REF!-GZ87</f>
        <v>#REF!</v>
      </c>
      <c r="HB87" s="5" t="e">
        <f>SUM(#REF!)</f>
        <v>#REF!</v>
      </c>
      <c r="HC87" s="26" t="e">
        <f>#REF!-HB87</f>
        <v>#REF!</v>
      </c>
      <c r="HD87" s="5">
        <f t="shared" si="100"/>
        <v>891759</v>
      </c>
      <c r="HE87" s="26" t="e">
        <f>#REF!-HD87</f>
        <v>#REF!</v>
      </c>
      <c r="HF87" s="5">
        <f t="shared" si="101"/>
        <v>989600</v>
      </c>
      <c r="HG87" s="26" t="e">
        <f>#REF!-HF87</f>
        <v>#REF!</v>
      </c>
      <c r="HH87" s="5">
        <f t="shared" si="102"/>
        <v>50642</v>
      </c>
      <c r="HI87" s="26" t="e">
        <f>#REF!-HH87</f>
        <v>#REF!</v>
      </c>
      <c r="HJ87" s="5" t="e">
        <f>SUM(#REF!)</f>
        <v>#REF!</v>
      </c>
      <c r="HK87" s="26" t="e">
        <f>#REF!-HJ87</f>
        <v>#REF!</v>
      </c>
      <c r="HL87" s="5" t="e">
        <f>SUM(#REF!)</f>
        <v>#REF!</v>
      </c>
      <c r="HM87" s="26" t="e">
        <f>#REF!-HL87</f>
        <v>#REF!</v>
      </c>
      <c r="HN87" s="5">
        <f t="shared" si="103"/>
        <v>39405237</v>
      </c>
      <c r="HO87" s="26" t="e">
        <f>#REF!-HN87</f>
        <v>#REF!</v>
      </c>
      <c r="HP87" s="5">
        <f t="shared" si="147"/>
        <v>8720351</v>
      </c>
      <c r="HQ87" s="26">
        <f t="shared" si="148"/>
        <v>0</v>
      </c>
      <c r="HR87" s="5">
        <f t="shared" si="149"/>
        <v>1955977</v>
      </c>
      <c r="HS87" s="26">
        <f t="shared" si="106"/>
        <v>0</v>
      </c>
      <c r="HT87" s="5">
        <f t="shared" si="107"/>
        <v>13368311</v>
      </c>
      <c r="HU87" s="26">
        <f t="shared" si="108"/>
        <v>0</v>
      </c>
      <c r="HV87" s="5">
        <f t="shared" si="109"/>
        <v>0</v>
      </c>
      <c r="HW87" s="26">
        <f t="shared" si="110"/>
        <v>0</v>
      </c>
      <c r="HX87" s="5">
        <f t="shared" si="111"/>
        <v>13768132</v>
      </c>
      <c r="HY87" s="26">
        <f t="shared" si="112"/>
        <v>0</v>
      </c>
      <c r="HZ87" s="5">
        <f t="shared" si="113"/>
        <v>0</v>
      </c>
      <c r="IA87" s="26">
        <f t="shared" si="114"/>
        <v>0</v>
      </c>
      <c r="IB87" s="5">
        <f t="shared" si="115"/>
        <v>340087</v>
      </c>
      <c r="IC87" s="26">
        <f t="shared" si="116"/>
        <v>0</v>
      </c>
      <c r="ID87" s="5">
        <f t="shared" si="117"/>
        <v>1089582</v>
      </c>
      <c r="IE87" s="26">
        <f t="shared" si="118"/>
        <v>0</v>
      </c>
      <c r="IF87" s="5">
        <f t="shared" si="119"/>
        <v>4238930</v>
      </c>
      <c r="IG87" s="26">
        <f t="shared" si="120"/>
        <v>0</v>
      </c>
      <c r="IH87" s="5">
        <f t="shared" si="121"/>
        <v>4001391</v>
      </c>
      <c r="II87" s="26">
        <f t="shared" si="122"/>
        <v>0</v>
      </c>
      <c r="IJ87" s="5">
        <f t="shared" si="123"/>
        <v>4853975</v>
      </c>
      <c r="IK87" s="26">
        <f t="shared" si="124"/>
        <v>0</v>
      </c>
      <c r="IL87" s="5">
        <f t="shared" si="125"/>
        <v>2844201</v>
      </c>
      <c r="IM87" s="26">
        <f t="shared" si="126"/>
        <v>0</v>
      </c>
      <c r="IN87" s="5">
        <f t="shared" si="127"/>
        <v>18521</v>
      </c>
      <c r="IO87" s="26">
        <f t="shared" si="128"/>
        <v>0</v>
      </c>
      <c r="IP87" s="5">
        <f t="shared" si="129"/>
        <v>2300651</v>
      </c>
      <c r="IQ87" s="26">
        <f t="shared" si="130"/>
        <v>0</v>
      </c>
      <c r="IR87" s="5">
        <f t="shared" si="131"/>
        <v>448116</v>
      </c>
      <c r="IS87" s="26">
        <f t="shared" si="132"/>
        <v>0</v>
      </c>
      <c r="IT87" s="5">
        <f t="shared" si="133"/>
        <v>0</v>
      </c>
      <c r="IU87" s="26">
        <f t="shared" si="134"/>
        <v>0</v>
      </c>
      <c r="IV87" s="5">
        <f t="shared" si="135"/>
        <v>625600</v>
      </c>
      <c r="IW87" s="26">
        <f t="shared" si="136"/>
        <v>0</v>
      </c>
      <c r="IX87" s="5">
        <f t="shared" si="137"/>
        <v>156054</v>
      </c>
      <c r="IY87" s="26">
        <f t="shared" si="138"/>
        <v>0</v>
      </c>
      <c r="IZ87" s="5">
        <f t="shared" si="139"/>
        <v>9170956</v>
      </c>
      <c r="JA87" s="26">
        <f t="shared" si="140"/>
        <v>0</v>
      </c>
      <c r="JB87" s="5">
        <f t="shared" si="141"/>
        <v>67900835</v>
      </c>
      <c r="JC87" s="26">
        <f t="shared" si="142"/>
        <v>0</v>
      </c>
      <c r="JD87" s="5">
        <f t="shared" si="143"/>
        <v>0</v>
      </c>
      <c r="JE87" s="26">
        <f t="shared" si="144"/>
        <v>0</v>
      </c>
      <c r="JF87" s="5">
        <f t="shared" si="145"/>
        <v>67900835</v>
      </c>
      <c r="JG87" s="26">
        <f t="shared" si="146"/>
        <v>0</v>
      </c>
      <c r="JI87" s="5" t="e">
        <f t="shared" si="104"/>
        <v>#REF!</v>
      </c>
      <c r="JK87" s="4" t="e">
        <f t="shared" si="105"/>
        <v>#REF!</v>
      </c>
    </row>
    <row r="88" spans="1:279">
      <c r="A88" s="147" t="s">
        <v>315</v>
      </c>
      <c r="B88" s="25" t="s">
        <v>372</v>
      </c>
      <c r="C88" s="101">
        <v>236939</v>
      </c>
      <c r="D88" s="97">
        <v>2011</v>
      </c>
      <c r="E88" s="98">
        <v>1</v>
      </c>
      <c r="F88" s="98">
        <v>4</v>
      </c>
      <c r="G88" s="99">
        <v>7837</v>
      </c>
      <c r="H88" s="99">
        <v>6930</v>
      </c>
      <c r="I88" s="100">
        <v>858242366</v>
      </c>
      <c r="J88" s="100"/>
      <c r="K88" s="100">
        <v>1588344</v>
      </c>
      <c r="L88" s="100"/>
      <c r="M88" s="100">
        <v>26942603</v>
      </c>
      <c r="N88" s="100"/>
      <c r="O88" s="100">
        <v>21950000</v>
      </c>
      <c r="P88" s="100"/>
      <c r="Q88" s="100">
        <v>384610000</v>
      </c>
      <c r="R88" s="100"/>
      <c r="S88" s="100">
        <v>581762406</v>
      </c>
      <c r="T88" s="100"/>
      <c r="U88" s="100">
        <v>20947</v>
      </c>
      <c r="V88" s="100"/>
      <c r="W88" s="100">
        <v>31989</v>
      </c>
      <c r="X88" s="100"/>
      <c r="Y88" s="100">
        <v>23630</v>
      </c>
      <c r="Z88" s="100"/>
      <c r="AA88" s="100">
        <v>34672</v>
      </c>
      <c r="AB88" s="100"/>
      <c r="AC88" s="122">
        <v>7</v>
      </c>
      <c r="AD88" s="122">
        <v>10</v>
      </c>
      <c r="AE88" s="122">
        <v>0</v>
      </c>
      <c r="AF88" s="26">
        <v>3968075</v>
      </c>
      <c r="AG88" s="26">
        <v>3140484</v>
      </c>
      <c r="AH88" s="26">
        <v>370911</v>
      </c>
      <c r="AI88" s="26">
        <v>240848</v>
      </c>
      <c r="AJ88" s="26">
        <v>416800.22</v>
      </c>
      <c r="AK88" s="36">
        <v>4.5</v>
      </c>
      <c r="AL88" s="26">
        <v>375120.2</v>
      </c>
      <c r="AM88" s="36">
        <v>5</v>
      </c>
      <c r="AN88" s="26">
        <v>144436.13</v>
      </c>
      <c r="AO88" s="36">
        <v>7.5</v>
      </c>
      <c r="AP88" s="26">
        <v>135408.88</v>
      </c>
      <c r="AQ88" s="36">
        <v>8</v>
      </c>
      <c r="AR88" s="26">
        <v>150126.67000000001</v>
      </c>
      <c r="AS88" s="36">
        <v>16.5</v>
      </c>
      <c r="AT88" s="26">
        <v>130373.16</v>
      </c>
      <c r="AU88" s="36">
        <v>19</v>
      </c>
      <c r="AV88" s="26">
        <v>84198</v>
      </c>
      <c r="AW88" s="36">
        <v>13.5</v>
      </c>
      <c r="AX88" s="26">
        <v>71042</v>
      </c>
      <c r="AY88" s="36">
        <v>16</v>
      </c>
      <c r="AZ88" s="54">
        <v>2823314</v>
      </c>
      <c r="BA88" s="54">
        <v>1197761</v>
      </c>
      <c r="BB88" s="62">
        <v>1117783</v>
      </c>
      <c r="BC88" s="54">
        <v>0</v>
      </c>
      <c r="BD88" s="62">
        <v>383521</v>
      </c>
      <c r="BE88" s="62">
        <v>120813</v>
      </c>
      <c r="BF88" s="62">
        <v>12741698</v>
      </c>
      <c r="BG88" s="62">
        <v>2764134</v>
      </c>
      <c r="BH88" s="62">
        <v>379108</v>
      </c>
      <c r="BI88" s="62">
        <v>442658</v>
      </c>
      <c r="BJ88" s="62">
        <v>3523023</v>
      </c>
      <c r="BK88" s="62">
        <v>129493</v>
      </c>
      <c r="BL88" s="62">
        <v>7238416</v>
      </c>
      <c r="BM88" s="62">
        <v>1059227</v>
      </c>
      <c r="BN88" s="62">
        <v>287263</v>
      </c>
      <c r="BO88" s="62">
        <v>4500</v>
      </c>
      <c r="BP88" s="62">
        <v>50444</v>
      </c>
      <c r="BQ88" s="62">
        <v>0</v>
      </c>
      <c r="BR88" s="62">
        <v>1401434</v>
      </c>
      <c r="BS88" s="62">
        <v>2224742</v>
      </c>
      <c r="BT88" s="62">
        <v>1300386</v>
      </c>
      <c r="BU88" s="62">
        <v>621935</v>
      </c>
      <c r="BV88" s="62">
        <v>2396755</v>
      </c>
      <c r="BW88" s="62">
        <v>28817</v>
      </c>
      <c r="BX88" s="62">
        <v>6572635</v>
      </c>
      <c r="BY88" s="62">
        <v>0</v>
      </c>
      <c r="BZ88" s="54">
        <v>0</v>
      </c>
      <c r="CA88" s="54">
        <v>0</v>
      </c>
      <c r="CB88" s="54">
        <v>0</v>
      </c>
      <c r="CC88" s="54">
        <v>0</v>
      </c>
      <c r="CD88" s="54">
        <v>0</v>
      </c>
      <c r="CE88" s="54">
        <v>341707</v>
      </c>
      <c r="CF88" s="62">
        <v>162964</v>
      </c>
      <c r="CG88" s="62">
        <v>145509</v>
      </c>
      <c r="CH88" s="62">
        <v>220447</v>
      </c>
      <c r="CI88" s="62">
        <v>5630611</v>
      </c>
      <c r="CJ88" s="62">
        <v>6501238</v>
      </c>
      <c r="CK88" s="62">
        <v>0</v>
      </c>
      <c r="CL88" s="54">
        <v>0</v>
      </c>
      <c r="CM88" s="54">
        <v>0</v>
      </c>
      <c r="CN88" s="54">
        <v>0</v>
      </c>
      <c r="CO88" s="54">
        <v>0</v>
      </c>
      <c r="CP88" s="54">
        <v>0</v>
      </c>
      <c r="CQ88" s="54">
        <v>0</v>
      </c>
      <c r="CR88" s="54">
        <v>0</v>
      </c>
      <c r="CS88" s="54">
        <v>0</v>
      </c>
      <c r="CT88" s="54">
        <v>105338</v>
      </c>
      <c r="CU88" s="54">
        <v>0</v>
      </c>
      <c r="CV88" s="54">
        <v>105338</v>
      </c>
      <c r="CW88" s="54">
        <v>202172</v>
      </c>
      <c r="CX88" s="54">
        <v>114328</v>
      </c>
      <c r="CY88" s="54">
        <v>72111</v>
      </c>
      <c r="CZ88" s="54">
        <v>223148</v>
      </c>
      <c r="DA88" s="54">
        <v>0</v>
      </c>
      <c r="DB88" s="54">
        <v>611759</v>
      </c>
      <c r="DC88" s="54">
        <v>898232</v>
      </c>
      <c r="DD88" s="54">
        <v>423902</v>
      </c>
      <c r="DE88" s="54">
        <v>330652</v>
      </c>
      <c r="DF88" s="54">
        <v>1311027</v>
      </c>
      <c r="DG88" s="54">
        <v>0</v>
      </c>
      <c r="DH88" s="54">
        <v>2963813</v>
      </c>
      <c r="DI88" s="54">
        <v>1068113</v>
      </c>
      <c r="DJ88" s="54">
        <v>198427</v>
      </c>
      <c r="DK88" s="54">
        <v>179149</v>
      </c>
      <c r="DL88" s="54">
        <v>1153006</v>
      </c>
      <c r="DM88" s="54">
        <v>0</v>
      </c>
      <c r="DN88" s="54">
        <v>2598695</v>
      </c>
      <c r="DO88" s="54">
        <v>551057</v>
      </c>
      <c r="DP88" s="54">
        <v>289821</v>
      </c>
      <c r="DQ88" s="54">
        <v>168686</v>
      </c>
      <c r="DR88" s="54">
        <v>229290</v>
      </c>
      <c r="DS88" s="54">
        <v>21022</v>
      </c>
      <c r="DT88" s="54">
        <v>1259876</v>
      </c>
      <c r="DU88" s="54">
        <v>0</v>
      </c>
      <c r="DV88" s="54">
        <v>0</v>
      </c>
      <c r="DW88" s="54">
        <v>0</v>
      </c>
      <c r="DX88" s="54">
        <v>0</v>
      </c>
      <c r="DY88" s="54">
        <v>1814187</v>
      </c>
      <c r="DZ88" s="54">
        <v>1814187</v>
      </c>
      <c r="EA88" s="54">
        <v>84169</v>
      </c>
      <c r="EB88" s="54">
        <v>73061</v>
      </c>
      <c r="EC88" s="54">
        <v>0</v>
      </c>
      <c r="ED88" s="54">
        <v>196187</v>
      </c>
      <c r="EE88" s="54">
        <v>1822</v>
      </c>
      <c r="EF88" s="54">
        <v>355239</v>
      </c>
      <c r="EG88" s="54">
        <v>0</v>
      </c>
      <c r="EH88" s="54">
        <v>0</v>
      </c>
      <c r="EI88" s="54">
        <v>0</v>
      </c>
      <c r="EJ88" s="54">
        <v>0</v>
      </c>
      <c r="EK88" s="54">
        <v>2107125</v>
      </c>
      <c r="EL88" s="54">
        <v>2107125</v>
      </c>
      <c r="EM88" s="54">
        <v>0</v>
      </c>
      <c r="EN88" s="54">
        <v>0</v>
      </c>
      <c r="EO88" s="54">
        <v>0</v>
      </c>
      <c r="EP88" s="54">
        <v>0</v>
      </c>
      <c r="EQ88" s="54">
        <v>84141</v>
      </c>
      <c r="ER88" s="54">
        <v>84141</v>
      </c>
      <c r="ES88" s="54">
        <v>0</v>
      </c>
      <c r="ET88" s="54">
        <v>0</v>
      </c>
      <c r="EU88" s="54">
        <v>0</v>
      </c>
      <c r="EV88" s="54">
        <v>0</v>
      </c>
      <c r="EW88" s="54">
        <v>2245531</v>
      </c>
      <c r="EX88" s="54">
        <v>2245531</v>
      </c>
      <c r="EY88" s="54">
        <v>0</v>
      </c>
      <c r="EZ88" s="54">
        <v>0</v>
      </c>
      <c r="FA88" s="54">
        <v>0</v>
      </c>
      <c r="FB88" s="54">
        <v>0</v>
      </c>
      <c r="FC88" s="54">
        <v>745702</v>
      </c>
      <c r="FD88" s="54">
        <v>745702</v>
      </c>
      <c r="FE88" s="54">
        <v>0</v>
      </c>
      <c r="FF88" s="54">
        <v>0</v>
      </c>
      <c r="FG88" s="54">
        <v>0</v>
      </c>
      <c r="FH88" s="54">
        <v>0</v>
      </c>
      <c r="FI88" s="54">
        <v>2400680</v>
      </c>
      <c r="FJ88" s="54">
        <v>2400680</v>
      </c>
      <c r="FK88" s="54">
        <v>0</v>
      </c>
      <c r="FL88" s="54">
        <v>0</v>
      </c>
      <c r="FM88" s="54">
        <v>0</v>
      </c>
      <c r="FN88" s="54">
        <v>0</v>
      </c>
      <c r="FO88" s="54">
        <v>1611284</v>
      </c>
      <c r="FP88" s="54">
        <v>1611284</v>
      </c>
      <c r="FQ88" s="54">
        <v>9193553</v>
      </c>
      <c r="FR88" s="54">
        <v>3229260</v>
      </c>
      <c r="FS88" s="54">
        <v>1965200</v>
      </c>
      <c r="FT88" s="54">
        <v>9408665</v>
      </c>
      <c r="FU88" s="54">
        <v>16820415</v>
      </c>
      <c r="FV88" s="54">
        <v>40617093</v>
      </c>
      <c r="FW88" s="54">
        <v>0</v>
      </c>
      <c r="FX88" s="54">
        <v>0</v>
      </c>
      <c r="FY88" s="54">
        <v>0</v>
      </c>
      <c r="FZ88" s="54">
        <v>0</v>
      </c>
      <c r="GA88" s="54">
        <v>0</v>
      </c>
      <c r="GB88" s="54">
        <v>0</v>
      </c>
      <c r="GC88" s="54">
        <v>9193553</v>
      </c>
      <c r="GD88" s="54">
        <v>3229260</v>
      </c>
      <c r="GE88" s="54">
        <v>1965200</v>
      </c>
      <c r="GF88" s="54">
        <v>9408665</v>
      </c>
      <c r="GG88" s="54">
        <v>16820415</v>
      </c>
      <c r="GH88" s="54">
        <v>40617093</v>
      </c>
      <c r="GJ88" s="5">
        <f>SUM(AZ88:AZ88)</f>
        <v>2823314</v>
      </c>
      <c r="GK88" s="26" t="e">
        <f>#REF!-GJ88</f>
        <v>#REF!</v>
      </c>
      <c r="GL88" s="5" t="e">
        <f>SUM(#REF!)</f>
        <v>#REF!</v>
      </c>
      <c r="GM88" s="26" t="e">
        <f>#REF!-GL88</f>
        <v>#REF!</v>
      </c>
      <c r="GN88" s="5">
        <f>SUM(BA88:BA88)</f>
        <v>1197761</v>
      </c>
      <c r="GO88" s="26" t="e">
        <f>#REF!-GN88</f>
        <v>#REF!</v>
      </c>
      <c r="GP88" s="5">
        <f>SUM(BB88:BB88)</f>
        <v>1117783</v>
      </c>
      <c r="GQ88" s="26" t="e">
        <f>#REF!-GP88</f>
        <v>#REF!</v>
      </c>
      <c r="GR88" s="5" t="e">
        <f>SUM(#REF!)</f>
        <v>#REF!</v>
      </c>
      <c r="GS88" s="26" t="e">
        <f>#REF!-GR88</f>
        <v>#REF!</v>
      </c>
      <c r="GT88" s="5" t="e">
        <f>SUM(#REF!)</f>
        <v>#REF!</v>
      </c>
      <c r="GU88" s="26" t="e">
        <f>#REF!-GT88</f>
        <v>#REF!</v>
      </c>
      <c r="GV88" s="5" t="e">
        <f>SUM(#REF!)</f>
        <v>#REF!</v>
      </c>
      <c r="GW88" s="26" t="e">
        <f>#REF!-GV88</f>
        <v>#REF!</v>
      </c>
      <c r="GX88" s="5" t="e">
        <f>SUM(#REF!)</f>
        <v>#REF!</v>
      </c>
      <c r="GY88" s="26" t="e">
        <f>#REF!-GX88</f>
        <v>#REF!</v>
      </c>
      <c r="GZ88" s="5" t="e">
        <f>SUM(#REF!)</f>
        <v>#REF!</v>
      </c>
      <c r="HA88" s="26" t="e">
        <f>#REF!-GZ88</f>
        <v>#REF!</v>
      </c>
      <c r="HB88" s="5" t="e">
        <f>SUM(#REF!)</f>
        <v>#REF!</v>
      </c>
      <c r="HC88" s="26" t="e">
        <f>#REF!-HB88</f>
        <v>#REF!</v>
      </c>
      <c r="HD88" s="5">
        <f t="shared" si="100"/>
        <v>0</v>
      </c>
      <c r="HE88" s="26" t="e">
        <f>#REF!-HD88</f>
        <v>#REF!</v>
      </c>
      <c r="HF88" s="5">
        <f t="shared" si="101"/>
        <v>383521</v>
      </c>
      <c r="HG88" s="26" t="e">
        <f>#REF!-HF88</f>
        <v>#REF!</v>
      </c>
      <c r="HH88" s="5">
        <f t="shared" si="102"/>
        <v>120813</v>
      </c>
      <c r="HI88" s="26" t="e">
        <f>#REF!-HH88</f>
        <v>#REF!</v>
      </c>
      <c r="HJ88" s="5" t="e">
        <f>SUM(#REF!)</f>
        <v>#REF!</v>
      </c>
      <c r="HK88" s="26" t="e">
        <f>#REF!-HJ88</f>
        <v>#REF!</v>
      </c>
      <c r="HL88" s="5" t="e">
        <f>SUM(#REF!)</f>
        <v>#REF!</v>
      </c>
      <c r="HM88" s="26" t="e">
        <f>#REF!-HL88</f>
        <v>#REF!</v>
      </c>
      <c r="HN88" s="5">
        <f t="shared" si="103"/>
        <v>12741698</v>
      </c>
      <c r="HO88" s="26" t="e">
        <f>#REF!-HN88</f>
        <v>#REF!</v>
      </c>
      <c r="HP88" s="5">
        <f t="shared" si="147"/>
        <v>7238416</v>
      </c>
      <c r="HQ88" s="26">
        <f t="shared" si="148"/>
        <v>0</v>
      </c>
      <c r="HR88" s="5">
        <f t="shared" si="149"/>
        <v>1401434</v>
      </c>
      <c r="HS88" s="26">
        <f t="shared" si="106"/>
        <v>0</v>
      </c>
      <c r="HT88" s="5">
        <f t="shared" si="107"/>
        <v>6572635</v>
      </c>
      <c r="HU88" s="26">
        <f t="shared" si="108"/>
        <v>0</v>
      </c>
      <c r="HV88" s="5">
        <f t="shared" si="109"/>
        <v>0</v>
      </c>
      <c r="HW88" s="26">
        <f t="shared" si="110"/>
        <v>0</v>
      </c>
      <c r="HX88" s="5">
        <f t="shared" si="111"/>
        <v>6501238</v>
      </c>
      <c r="HY88" s="26">
        <f t="shared" si="112"/>
        <v>0</v>
      </c>
      <c r="HZ88" s="5">
        <f t="shared" si="113"/>
        <v>0</v>
      </c>
      <c r="IA88" s="26">
        <f t="shared" si="114"/>
        <v>0</v>
      </c>
      <c r="IB88" s="5">
        <f t="shared" si="115"/>
        <v>105338</v>
      </c>
      <c r="IC88" s="26">
        <f t="shared" si="116"/>
        <v>0</v>
      </c>
      <c r="ID88" s="5">
        <f t="shared" si="117"/>
        <v>611759</v>
      </c>
      <c r="IE88" s="26">
        <f t="shared" si="118"/>
        <v>0</v>
      </c>
      <c r="IF88" s="5">
        <f t="shared" si="119"/>
        <v>2963813</v>
      </c>
      <c r="IG88" s="26">
        <f t="shared" si="120"/>
        <v>0</v>
      </c>
      <c r="IH88" s="5">
        <f t="shared" si="121"/>
        <v>2598695</v>
      </c>
      <c r="II88" s="26">
        <f t="shared" si="122"/>
        <v>0</v>
      </c>
      <c r="IJ88" s="5">
        <f t="shared" si="123"/>
        <v>1259876</v>
      </c>
      <c r="IK88" s="26">
        <f t="shared" si="124"/>
        <v>0</v>
      </c>
      <c r="IL88" s="5">
        <f t="shared" si="125"/>
        <v>1814187</v>
      </c>
      <c r="IM88" s="26">
        <f t="shared" si="126"/>
        <v>0</v>
      </c>
      <c r="IN88" s="5">
        <f t="shared" si="127"/>
        <v>355239</v>
      </c>
      <c r="IO88" s="26">
        <f t="shared" si="128"/>
        <v>0</v>
      </c>
      <c r="IP88" s="5">
        <f t="shared" si="129"/>
        <v>2107125</v>
      </c>
      <c r="IQ88" s="26">
        <f t="shared" si="130"/>
        <v>0</v>
      </c>
      <c r="IR88" s="5">
        <f t="shared" si="131"/>
        <v>84141</v>
      </c>
      <c r="IS88" s="26">
        <f t="shared" si="132"/>
        <v>0</v>
      </c>
      <c r="IT88" s="5">
        <f t="shared" si="133"/>
        <v>2245531</v>
      </c>
      <c r="IU88" s="26">
        <f t="shared" si="134"/>
        <v>0</v>
      </c>
      <c r="IV88" s="5">
        <f t="shared" si="135"/>
        <v>745702</v>
      </c>
      <c r="IW88" s="26">
        <f t="shared" si="136"/>
        <v>0</v>
      </c>
      <c r="IX88" s="5">
        <f t="shared" si="137"/>
        <v>2400680</v>
      </c>
      <c r="IY88" s="26">
        <f t="shared" si="138"/>
        <v>0</v>
      </c>
      <c r="IZ88" s="5">
        <f t="shared" si="139"/>
        <v>1611284</v>
      </c>
      <c r="JA88" s="26">
        <f t="shared" si="140"/>
        <v>0</v>
      </c>
      <c r="JB88" s="5">
        <f t="shared" si="141"/>
        <v>40617093</v>
      </c>
      <c r="JC88" s="26">
        <f t="shared" si="142"/>
        <v>0</v>
      </c>
      <c r="JD88" s="5">
        <f t="shared" si="143"/>
        <v>0</v>
      </c>
      <c r="JE88" s="26">
        <f t="shared" si="144"/>
        <v>0</v>
      </c>
      <c r="JF88" s="5">
        <f t="shared" si="145"/>
        <v>40617093</v>
      </c>
      <c r="JG88" s="26">
        <f t="shared" si="146"/>
        <v>0</v>
      </c>
      <c r="JI88" s="5" t="e">
        <f t="shared" si="104"/>
        <v>#REF!</v>
      </c>
      <c r="JK88" s="4" t="e">
        <f t="shared" si="105"/>
        <v>#REF!</v>
      </c>
    </row>
    <row r="89" spans="1:279">
      <c r="A89" s="147" t="s">
        <v>215</v>
      </c>
      <c r="B89" s="25" t="s">
        <v>318</v>
      </c>
      <c r="C89" s="97">
        <v>157951</v>
      </c>
      <c r="D89" s="97">
        <v>2011</v>
      </c>
      <c r="E89" s="98">
        <v>1</v>
      </c>
      <c r="F89" s="98">
        <v>8</v>
      </c>
      <c r="G89" s="99">
        <v>6972</v>
      </c>
      <c r="H89" s="99">
        <v>9573</v>
      </c>
      <c r="I89" s="100">
        <v>300714557</v>
      </c>
      <c r="J89" s="100"/>
      <c r="K89" s="100">
        <v>4903333</v>
      </c>
      <c r="L89" s="100"/>
      <c r="M89" s="100">
        <v>12935594</v>
      </c>
      <c r="N89" s="100"/>
      <c r="O89" s="100">
        <v>61904300</v>
      </c>
      <c r="P89" s="100"/>
      <c r="Q89" s="100">
        <v>148517380</v>
      </c>
      <c r="R89" s="100"/>
      <c r="S89" s="100">
        <v>279943657</v>
      </c>
      <c r="T89" s="100"/>
      <c r="U89" s="100">
        <v>14280</v>
      </c>
      <c r="V89" s="100"/>
      <c r="W89" s="100">
        <v>25560</v>
      </c>
      <c r="X89" s="100"/>
      <c r="Y89" s="100">
        <v>17594</v>
      </c>
      <c r="Z89" s="100"/>
      <c r="AA89" s="100">
        <v>28874</v>
      </c>
      <c r="AB89" s="100"/>
      <c r="AC89" s="122">
        <v>9</v>
      </c>
      <c r="AD89" s="122">
        <v>10</v>
      </c>
      <c r="AE89" s="122">
        <v>0</v>
      </c>
      <c r="AF89" s="26">
        <v>3191888</v>
      </c>
      <c r="AG89" s="26">
        <v>1826307</v>
      </c>
      <c r="AH89" s="26">
        <v>349431</v>
      </c>
      <c r="AI89" s="26">
        <v>138016</v>
      </c>
      <c r="AJ89" s="26">
        <v>148923.85999999999</v>
      </c>
      <c r="AK89" s="36">
        <v>7</v>
      </c>
      <c r="AL89" s="26">
        <v>148923.85999999999</v>
      </c>
      <c r="AM89" s="36">
        <v>7</v>
      </c>
      <c r="AN89" s="26">
        <v>76001.25</v>
      </c>
      <c r="AO89" s="36">
        <v>8</v>
      </c>
      <c r="AP89" s="26">
        <v>76001</v>
      </c>
      <c r="AQ89" s="36">
        <v>8</v>
      </c>
      <c r="AR89" s="26">
        <v>82435.41</v>
      </c>
      <c r="AS89" s="36">
        <v>18.5</v>
      </c>
      <c r="AT89" s="26">
        <v>80266.05</v>
      </c>
      <c r="AU89" s="36">
        <v>19</v>
      </c>
      <c r="AV89" s="26">
        <v>59171.24</v>
      </c>
      <c r="AW89" s="36">
        <v>10.5</v>
      </c>
      <c r="AX89" s="26">
        <v>56481.64</v>
      </c>
      <c r="AY89" s="36">
        <v>11</v>
      </c>
      <c r="AZ89" s="84">
        <v>505284</v>
      </c>
      <c r="BA89" s="84">
        <v>1650000</v>
      </c>
      <c r="BB89" s="84">
        <v>227808</v>
      </c>
      <c r="BC89" s="84">
        <v>0</v>
      </c>
      <c r="BD89" s="84">
        <v>0</v>
      </c>
      <c r="BE89" s="84">
        <v>24621</v>
      </c>
      <c r="BF89" s="84">
        <v>5103326</v>
      </c>
      <c r="BG89" s="84">
        <v>1910889</v>
      </c>
      <c r="BH89" s="84">
        <v>394058</v>
      </c>
      <c r="BI89" s="84">
        <v>282729</v>
      </c>
      <c r="BJ89" s="84">
        <v>2430519</v>
      </c>
      <c r="BK89" s="84">
        <v>356810</v>
      </c>
      <c r="BL89" s="84">
        <v>5375005</v>
      </c>
      <c r="BM89" s="84">
        <v>350000</v>
      </c>
      <c r="BN89" s="84">
        <v>218277</v>
      </c>
      <c r="BO89" s="84">
        <v>28000</v>
      </c>
      <c r="BP89" s="84">
        <v>11702</v>
      </c>
      <c r="BQ89" s="84">
        <v>0</v>
      </c>
      <c r="BR89" s="84">
        <v>607979</v>
      </c>
      <c r="BS89" s="84">
        <v>1171544</v>
      </c>
      <c r="BT89" s="84">
        <v>746157</v>
      </c>
      <c r="BU89" s="84">
        <v>460522</v>
      </c>
      <c r="BV89" s="84">
        <v>1418607</v>
      </c>
      <c r="BW89" s="84">
        <v>0</v>
      </c>
      <c r="BX89" s="84">
        <v>3796830</v>
      </c>
      <c r="BY89" s="84">
        <v>21006</v>
      </c>
      <c r="BZ89" s="84">
        <v>13394</v>
      </c>
      <c r="CA89" s="84">
        <v>8289</v>
      </c>
      <c r="CB89" s="84">
        <v>12534</v>
      </c>
      <c r="CC89" s="84">
        <v>0</v>
      </c>
      <c r="CD89" s="84">
        <v>55223</v>
      </c>
      <c r="CE89" s="84">
        <v>434398</v>
      </c>
      <c r="CF89" s="84">
        <v>216727</v>
      </c>
      <c r="CG89" s="84">
        <v>68978</v>
      </c>
      <c r="CH89" s="84">
        <v>24523</v>
      </c>
      <c r="CI89" s="84">
        <v>2345700</v>
      </c>
      <c r="CJ89" s="84">
        <v>3090326</v>
      </c>
      <c r="CK89" s="84">
        <v>0</v>
      </c>
      <c r="CL89" s="84">
        <v>0</v>
      </c>
      <c r="CM89" s="84">
        <v>0</v>
      </c>
      <c r="CN89" s="84">
        <v>0</v>
      </c>
      <c r="CO89" s="84">
        <v>17902</v>
      </c>
      <c r="CP89" s="84">
        <v>17902</v>
      </c>
      <c r="CQ89" s="84">
        <v>0</v>
      </c>
      <c r="CR89" s="84">
        <v>0</v>
      </c>
      <c r="CS89" s="84">
        <v>0</v>
      </c>
      <c r="CT89" s="84">
        <v>0</v>
      </c>
      <c r="CU89" s="84">
        <v>0</v>
      </c>
      <c r="CV89" s="84">
        <v>0</v>
      </c>
      <c r="CW89" s="84">
        <v>170323</v>
      </c>
      <c r="CX89" s="84">
        <v>126911</v>
      </c>
      <c r="CY89" s="84">
        <v>67814</v>
      </c>
      <c r="CZ89" s="84">
        <v>122399</v>
      </c>
      <c r="DA89" s="84">
        <v>0</v>
      </c>
      <c r="DB89" s="84">
        <v>487447</v>
      </c>
      <c r="DC89" s="84">
        <v>466952</v>
      </c>
      <c r="DD89" s="84">
        <v>305289</v>
      </c>
      <c r="DE89" s="84">
        <v>180264</v>
      </c>
      <c r="DF89" s="84">
        <v>559358</v>
      </c>
      <c r="DG89" s="84">
        <v>285194</v>
      </c>
      <c r="DH89" s="84">
        <v>1797057</v>
      </c>
      <c r="DI89" s="84">
        <v>157063</v>
      </c>
      <c r="DJ89" s="84">
        <v>22768</v>
      </c>
      <c r="DK89" s="84">
        <v>12700</v>
      </c>
      <c r="DL89" s="84">
        <v>282382</v>
      </c>
      <c r="DM89" s="84">
        <v>0</v>
      </c>
      <c r="DN89" s="84">
        <v>474913</v>
      </c>
      <c r="DO89" s="84">
        <v>76623</v>
      </c>
      <c r="DP89" s="84">
        <v>53607</v>
      </c>
      <c r="DQ89" s="84">
        <v>47811</v>
      </c>
      <c r="DR89" s="84">
        <v>77760</v>
      </c>
      <c r="DS89" s="84">
        <v>335434</v>
      </c>
      <c r="DT89" s="84">
        <v>591235</v>
      </c>
      <c r="DU89" s="84">
        <v>27279</v>
      </c>
      <c r="DV89" s="84">
        <v>4215</v>
      </c>
      <c r="DW89" s="84">
        <v>1721</v>
      </c>
      <c r="DX89" s="84">
        <v>7745</v>
      </c>
      <c r="DY89" s="84">
        <v>61394</v>
      </c>
      <c r="DZ89" s="84">
        <v>102354</v>
      </c>
      <c r="EA89" s="84">
        <v>49478</v>
      </c>
      <c r="EB89" s="84">
        <v>23762</v>
      </c>
      <c r="EC89" s="84">
        <v>14123</v>
      </c>
      <c r="ED89" s="84">
        <v>205866</v>
      </c>
      <c r="EE89" s="84">
        <v>0</v>
      </c>
      <c r="EF89" s="84">
        <v>293229</v>
      </c>
      <c r="EG89" s="84">
        <v>7273</v>
      </c>
      <c r="EH89" s="84">
        <v>0</v>
      </c>
      <c r="EI89" s="84">
        <v>435</v>
      </c>
      <c r="EJ89" s="84">
        <v>41020</v>
      </c>
      <c r="EK89" s="84">
        <v>2018766</v>
      </c>
      <c r="EL89" s="84">
        <v>2067494</v>
      </c>
      <c r="EM89" s="84">
        <v>0</v>
      </c>
      <c r="EN89" s="84">
        <v>0</v>
      </c>
      <c r="EO89" s="84">
        <v>0</v>
      </c>
      <c r="EP89" s="84">
        <v>0</v>
      </c>
      <c r="EQ89" s="84">
        <v>111313</v>
      </c>
      <c r="ER89" s="84">
        <v>111313</v>
      </c>
      <c r="ES89" s="84">
        <v>0</v>
      </c>
      <c r="ET89" s="84">
        <v>0</v>
      </c>
      <c r="EU89" s="84">
        <v>0</v>
      </c>
      <c r="EV89" s="84">
        <v>0</v>
      </c>
      <c r="EW89" s="84">
        <v>1346130</v>
      </c>
      <c r="EX89" s="84">
        <v>1346130</v>
      </c>
      <c r="EY89" s="84">
        <v>0</v>
      </c>
      <c r="EZ89" s="84">
        <v>0</v>
      </c>
      <c r="FA89" s="84">
        <v>0</v>
      </c>
      <c r="FB89" s="84">
        <v>0</v>
      </c>
      <c r="FC89" s="84">
        <v>464992</v>
      </c>
      <c r="FD89" s="84">
        <v>464992</v>
      </c>
      <c r="FE89" s="84">
        <v>0</v>
      </c>
      <c r="FF89" s="84">
        <v>0</v>
      </c>
      <c r="FG89" s="84">
        <v>0</v>
      </c>
      <c r="FH89" s="84">
        <v>0</v>
      </c>
      <c r="FI89" s="84">
        <v>103404</v>
      </c>
      <c r="FJ89" s="84">
        <v>103404</v>
      </c>
      <c r="FK89" s="84">
        <v>260498</v>
      </c>
      <c r="FL89" s="84">
        <v>334189</v>
      </c>
      <c r="FM89" s="84">
        <v>50218</v>
      </c>
      <c r="FN89" s="84">
        <v>309975</v>
      </c>
      <c r="FO89" s="84">
        <v>526056</v>
      </c>
      <c r="FP89" s="84">
        <v>1480936</v>
      </c>
      <c r="FQ89" s="84">
        <v>5103326</v>
      </c>
      <c r="FR89" s="84">
        <v>2464489</v>
      </c>
      <c r="FS89" s="84">
        <v>1224184</v>
      </c>
      <c r="FT89" s="84">
        <v>5504390</v>
      </c>
      <c r="FU89" s="84">
        <v>7273095</v>
      </c>
      <c r="FV89" s="84">
        <v>21569484</v>
      </c>
      <c r="FW89" s="84">
        <v>0</v>
      </c>
      <c r="FX89" s="84">
        <v>0</v>
      </c>
      <c r="FY89" s="84">
        <v>0</v>
      </c>
      <c r="FZ89" s="84">
        <v>0</v>
      </c>
      <c r="GA89" s="84">
        <v>0</v>
      </c>
      <c r="GB89" s="84">
        <v>0</v>
      </c>
      <c r="GC89" s="84">
        <v>5103326</v>
      </c>
      <c r="GD89" s="84">
        <v>2464489</v>
      </c>
      <c r="GE89" s="84">
        <v>1224184</v>
      </c>
      <c r="GF89" s="84">
        <v>5504390</v>
      </c>
      <c r="GG89" s="84">
        <v>7273095</v>
      </c>
      <c r="GH89" s="84">
        <v>21569484</v>
      </c>
      <c r="GJ89" s="5">
        <f>SUM(AZ89:AZ89)</f>
        <v>505284</v>
      </c>
      <c r="GK89" s="26" t="e">
        <f>#REF!-GJ89</f>
        <v>#REF!</v>
      </c>
      <c r="GL89" s="5" t="e">
        <f>SUM(#REF!)</f>
        <v>#REF!</v>
      </c>
      <c r="GM89" s="26" t="e">
        <f>#REF!-GL89</f>
        <v>#REF!</v>
      </c>
      <c r="GN89" s="5">
        <f>SUM(BA89:BA89)</f>
        <v>1650000</v>
      </c>
      <c r="GO89" s="26" t="e">
        <f>#REF!-GN89</f>
        <v>#REF!</v>
      </c>
      <c r="GP89" s="5">
        <f>SUM(BB89:BB89)</f>
        <v>227808</v>
      </c>
      <c r="GQ89" s="26" t="e">
        <f>#REF!-GP89</f>
        <v>#REF!</v>
      </c>
      <c r="GR89" s="5" t="e">
        <f>SUM(#REF!)</f>
        <v>#REF!</v>
      </c>
      <c r="GS89" s="26" t="e">
        <f>#REF!-GR89</f>
        <v>#REF!</v>
      </c>
      <c r="GT89" s="5" t="e">
        <f>SUM(#REF!)</f>
        <v>#REF!</v>
      </c>
      <c r="GU89" s="26" t="e">
        <f>#REF!-GT89</f>
        <v>#REF!</v>
      </c>
      <c r="GV89" s="5" t="e">
        <f>SUM(#REF!)</f>
        <v>#REF!</v>
      </c>
      <c r="GW89" s="26" t="e">
        <f>#REF!-GV89</f>
        <v>#REF!</v>
      </c>
      <c r="GX89" s="5" t="e">
        <f>SUM(#REF!)</f>
        <v>#REF!</v>
      </c>
      <c r="GY89" s="26" t="e">
        <f>#REF!-GX89</f>
        <v>#REF!</v>
      </c>
      <c r="GZ89" s="5" t="e">
        <f>SUM(#REF!)</f>
        <v>#REF!</v>
      </c>
      <c r="HA89" s="26" t="e">
        <f>#REF!-GZ89</f>
        <v>#REF!</v>
      </c>
      <c r="HB89" s="5" t="e">
        <f>SUM(#REF!)</f>
        <v>#REF!</v>
      </c>
      <c r="HC89" s="26" t="e">
        <f>#REF!-HB89</f>
        <v>#REF!</v>
      </c>
      <c r="HD89" s="5">
        <f t="shared" si="100"/>
        <v>0</v>
      </c>
      <c r="HE89" s="26" t="e">
        <f>#REF!-HD89</f>
        <v>#REF!</v>
      </c>
      <c r="HF89" s="5">
        <f t="shared" si="101"/>
        <v>0</v>
      </c>
      <c r="HG89" s="26" t="e">
        <f>#REF!-HF89</f>
        <v>#REF!</v>
      </c>
      <c r="HH89" s="5">
        <f t="shared" si="102"/>
        <v>24621</v>
      </c>
      <c r="HI89" s="26" t="e">
        <f>#REF!-HH89</f>
        <v>#REF!</v>
      </c>
      <c r="HJ89" s="5" t="e">
        <f>SUM(#REF!)</f>
        <v>#REF!</v>
      </c>
      <c r="HK89" s="26" t="e">
        <f>#REF!-HJ89</f>
        <v>#REF!</v>
      </c>
      <c r="HL89" s="5" t="e">
        <f>SUM(#REF!)</f>
        <v>#REF!</v>
      </c>
      <c r="HM89" s="26" t="e">
        <f>#REF!-HL89</f>
        <v>#REF!</v>
      </c>
      <c r="HN89" s="5">
        <f t="shared" si="103"/>
        <v>5103326</v>
      </c>
      <c r="HO89" s="26" t="e">
        <f>#REF!-HN89</f>
        <v>#REF!</v>
      </c>
      <c r="HP89" s="5">
        <f t="shared" si="147"/>
        <v>5375005</v>
      </c>
      <c r="HQ89" s="26">
        <f t="shared" si="148"/>
        <v>0</v>
      </c>
      <c r="HR89" s="5">
        <f t="shared" si="149"/>
        <v>607979</v>
      </c>
      <c r="HS89" s="26">
        <f t="shared" si="106"/>
        <v>0</v>
      </c>
      <c r="HT89" s="5">
        <f t="shared" si="107"/>
        <v>3796830</v>
      </c>
      <c r="HU89" s="26">
        <f t="shared" si="108"/>
        <v>0</v>
      </c>
      <c r="HV89" s="5">
        <f t="shared" si="109"/>
        <v>55223</v>
      </c>
      <c r="HW89" s="26">
        <f t="shared" si="110"/>
        <v>0</v>
      </c>
      <c r="HX89" s="5">
        <f t="shared" si="111"/>
        <v>3090326</v>
      </c>
      <c r="HY89" s="26">
        <f t="shared" si="112"/>
        <v>0</v>
      </c>
      <c r="HZ89" s="5">
        <f t="shared" si="113"/>
        <v>17902</v>
      </c>
      <c r="IA89" s="26">
        <f t="shared" si="114"/>
        <v>0</v>
      </c>
      <c r="IB89" s="5">
        <f t="shared" si="115"/>
        <v>0</v>
      </c>
      <c r="IC89" s="26">
        <f t="shared" si="116"/>
        <v>0</v>
      </c>
      <c r="ID89" s="5">
        <f t="shared" si="117"/>
        <v>487447</v>
      </c>
      <c r="IE89" s="26">
        <f t="shared" si="118"/>
        <v>0</v>
      </c>
      <c r="IF89" s="5">
        <f t="shared" si="119"/>
        <v>1797057</v>
      </c>
      <c r="IG89" s="26">
        <f t="shared" si="120"/>
        <v>0</v>
      </c>
      <c r="IH89" s="5">
        <f t="shared" si="121"/>
        <v>474913</v>
      </c>
      <c r="II89" s="26">
        <f t="shared" si="122"/>
        <v>0</v>
      </c>
      <c r="IJ89" s="5">
        <f t="shared" si="123"/>
        <v>591235</v>
      </c>
      <c r="IK89" s="26">
        <f t="shared" si="124"/>
        <v>0</v>
      </c>
      <c r="IL89" s="5">
        <f t="shared" si="125"/>
        <v>102354</v>
      </c>
      <c r="IM89" s="26">
        <f t="shared" si="126"/>
        <v>0</v>
      </c>
      <c r="IN89" s="5">
        <f t="shared" si="127"/>
        <v>293229</v>
      </c>
      <c r="IO89" s="26">
        <f t="shared" si="128"/>
        <v>0</v>
      </c>
      <c r="IP89" s="5">
        <f t="shared" si="129"/>
        <v>2067494</v>
      </c>
      <c r="IQ89" s="26">
        <f t="shared" si="130"/>
        <v>0</v>
      </c>
      <c r="IR89" s="5">
        <f t="shared" si="131"/>
        <v>111313</v>
      </c>
      <c r="IS89" s="26">
        <f t="shared" si="132"/>
        <v>0</v>
      </c>
      <c r="IT89" s="5">
        <f t="shared" si="133"/>
        <v>1346130</v>
      </c>
      <c r="IU89" s="26">
        <f t="shared" si="134"/>
        <v>0</v>
      </c>
      <c r="IV89" s="5">
        <f t="shared" si="135"/>
        <v>464992</v>
      </c>
      <c r="IW89" s="26">
        <f t="shared" si="136"/>
        <v>0</v>
      </c>
      <c r="IX89" s="5">
        <f t="shared" si="137"/>
        <v>103404</v>
      </c>
      <c r="IY89" s="26">
        <f t="shared" si="138"/>
        <v>0</v>
      </c>
      <c r="IZ89" s="5">
        <f>SUM(FK89:FO89)</f>
        <v>1480936</v>
      </c>
      <c r="JA89" s="26">
        <f>FP89-IZ89</f>
        <v>0</v>
      </c>
      <c r="JB89" s="5">
        <f t="shared" si="141"/>
        <v>21569484</v>
      </c>
      <c r="JC89" s="26">
        <f t="shared" si="142"/>
        <v>0</v>
      </c>
      <c r="JD89" s="5">
        <f t="shared" si="143"/>
        <v>0</v>
      </c>
      <c r="JE89" s="26">
        <f t="shared" si="144"/>
        <v>0</v>
      </c>
      <c r="JF89" s="5">
        <f t="shared" si="145"/>
        <v>21569484</v>
      </c>
      <c r="JG89" s="26">
        <f t="shared" si="146"/>
        <v>0</v>
      </c>
      <c r="JI89" s="5" t="e">
        <f t="shared" si="104"/>
        <v>#REF!</v>
      </c>
      <c r="JK89" s="4" t="e">
        <f t="shared" si="105"/>
        <v>#REF!</v>
      </c>
    </row>
    <row r="90" spans="1:279">
      <c r="A90" s="149" t="s">
        <v>217</v>
      </c>
      <c r="B90" s="25" t="s">
        <v>369</v>
      </c>
      <c r="C90" s="101">
        <v>172699</v>
      </c>
      <c r="D90" s="97">
        <v>2011</v>
      </c>
      <c r="E90" s="98">
        <v>1</v>
      </c>
      <c r="F90" s="98">
        <v>9</v>
      </c>
      <c r="G90" s="99">
        <v>8793</v>
      </c>
      <c r="H90" s="99">
        <v>8494</v>
      </c>
      <c r="I90" s="100">
        <v>506734892</v>
      </c>
      <c r="J90" s="100"/>
      <c r="K90" s="100">
        <v>3000000</v>
      </c>
      <c r="L90" s="100"/>
      <c r="M90" s="100">
        <v>23000000</v>
      </c>
      <c r="N90" s="100"/>
      <c r="O90" s="100">
        <v>33000000</v>
      </c>
      <c r="P90" s="100"/>
      <c r="Q90" s="100">
        <v>313000000</v>
      </c>
      <c r="R90" s="100"/>
      <c r="S90" s="104">
        <v>339858016</v>
      </c>
      <c r="T90" s="104"/>
      <c r="U90" s="104">
        <v>18359</v>
      </c>
      <c r="V90" s="104"/>
      <c r="W90" s="104">
        <v>31667</v>
      </c>
      <c r="X90" s="104"/>
      <c r="Y90" s="104">
        <v>31667</v>
      </c>
      <c r="Z90" s="104"/>
      <c r="AA90" s="104">
        <v>31667</v>
      </c>
      <c r="AB90" s="100"/>
      <c r="AC90" s="125">
        <v>6</v>
      </c>
      <c r="AD90" s="125">
        <v>8</v>
      </c>
      <c r="AE90" s="125">
        <v>0</v>
      </c>
      <c r="AF90" s="26">
        <v>3704398</v>
      </c>
      <c r="AG90" s="26">
        <v>3704398</v>
      </c>
      <c r="AH90" s="26">
        <v>257092</v>
      </c>
      <c r="AI90" s="26">
        <v>66616</v>
      </c>
      <c r="AJ90" s="26">
        <v>249037.17</v>
      </c>
      <c r="AK90" s="36">
        <v>6</v>
      </c>
      <c r="AL90" s="26">
        <v>249037.17</v>
      </c>
      <c r="AM90" s="36">
        <v>6</v>
      </c>
      <c r="AN90" s="26">
        <v>116554.38</v>
      </c>
      <c r="AO90" s="36">
        <v>8</v>
      </c>
      <c r="AP90" s="26">
        <v>116554.38</v>
      </c>
      <c r="AQ90" s="36">
        <v>8</v>
      </c>
      <c r="AR90" s="26">
        <v>118367.58</v>
      </c>
      <c r="AS90" s="36">
        <v>16.07</v>
      </c>
      <c r="AT90" s="26">
        <v>105675.94</v>
      </c>
      <c r="AU90" s="36">
        <v>18</v>
      </c>
      <c r="AV90" s="26">
        <v>60283.18</v>
      </c>
      <c r="AW90" s="36">
        <v>11</v>
      </c>
      <c r="AX90" s="26">
        <v>55259.58</v>
      </c>
      <c r="AY90" s="36">
        <v>12</v>
      </c>
      <c r="AZ90" s="54">
        <v>785443</v>
      </c>
      <c r="BA90" s="54">
        <v>1500000</v>
      </c>
      <c r="BB90" s="54">
        <v>92426</v>
      </c>
      <c r="BC90" s="54">
        <v>6806</v>
      </c>
      <c r="BD90" s="54">
        <v>383934</v>
      </c>
      <c r="BE90" s="54">
        <v>16110</v>
      </c>
      <c r="BF90" s="54">
        <v>2830029</v>
      </c>
      <c r="BG90" s="54">
        <v>2360852</v>
      </c>
      <c r="BH90" s="54">
        <v>325055</v>
      </c>
      <c r="BI90" s="54">
        <v>408538</v>
      </c>
      <c r="BJ90" s="54">
        <f>3704398+2351866-BG90-BH90-BI90</f>
        <v>2961819</v>
      </c>
      <c r="BK90" s="54">
        <v>59026</v>
      </c>
      <c r="BL90" s="54">
        <v>6115290</v>
      </c>
      <c r="BM90" s="54">
        <v>500000</v>
      </c>
      <c r="BN90" s="54">
        <v>114000</v>
      </c>
      <c r="BO90" s="54">
        <v>0</v>
      </c>
      <c r="BP90" s="54">
        <f>637393+750-BM90-BN90-BO90</f>
        <v>24143</v>
      </c>
      <c r="BQ90" s="54">
        <v>0</v>
      </c>
      <c r="BR90" s="54">
        <v>638143</v>
      </c>
      <c r="BS90" s="54">
        <f>35046+1185428</f>
        <v>1220474</v>
      </c>
      <c r="BT90" s="54">
        <f>410814+317105</f>
        <v>727919</v>
      </c>
      <c r="BU90" s="54">
        <f>250700+243298</f>
        <v>493998</v>
      </c>
      <c r="BV90" s="54">
        <f>1494223+1902167+932435+663115-BS90-BT90-BU90</f>
        <v>2549549</v>
      </c>
      <c r="BW90" s="54">
        <v>0</v>
      </c>
      <c r="BX90" s="54">
        <v>4991940</v>
      </c>
      <c r="BY90" s="54">
        <v>0</v>
      </c>
      <c r="BZ90" s="54">
        <v>0</v>
      </c>
      <c r="CA90" s="54">
        <v>0</v>
      </c>
      <c r="CB90" s="54">
        <v>0</v>
      </c>
      <c r="CC90" s="54">
        <v>0</v>
      </c>
      <c r="CD90" s="54">
        <v>0</v>
      </c>
      <c r="CE90" s="54">
        <v>81578</v>
      </c>
      <c r="CF90" s="54">
        <v>43478</v>
      </c>
      <c r="CG90" s="54">
        <v>27069</v>
      </c>
      <c r="CH90" s="54">
        <f>126341+40802-CE90-CF90-CG90</f>
        <v>15018</v>
      </c>
      <c r="CI90" s="54">
        <v>2805583</v>
      </c>
      <c r="CJ90" s="54">
        <v>2972726</v>
      </c>
      <c r="CK90" s="54">
        <v>0</v>
      </c>
      <c r="CL90" s="54">
        <v>0</v>
      </c>
      <c r="CM90" s="54">
        <v>0</v>
      </c>
      <c r="CN90" s="54">
        <v>0</v>
      </c>
      <c r="CO90" s="54">
        <v>0</v>
      </c>
      <c r="CP90" s="54">
        <v>0</v>
      </c>
      <c r="CQ90" s="54">
        <v>0</v>
      </c>
      <c r="CR90" s="54">
        <v>0</v>
      </c>
      <c r="CS90" s="54">
        <v>0</v>
      </c>
      <c r="CT90" s="54">
        <v>0</v>
      </c>
      <c r="CU90" s="54">
        <v>0</v>
      </c>
      <c r="CV90" s="54">
        <v>0</v>
      </c>
      <c r="CW90" s="54">
        <v>166306</v>
      </c>
      <c r="CX90" s="54">
        <v>38239</v>
      </c>
      <c r="CY90" s="54">
        <v>48219</v>
      </c>
      <c r="CZ90" s="54">
        <f>257092+66616-CW90-CX90-CY90</f>
        <v>70944</v>
      </c>
      <c r="DA90" s="54">
        <v>0</v>
      </c>
      <c r="DB90" s="54">
        <v>323708</v>
      </c>
      <c r="DC90" s="54">
        <v>327283</v>
      </c>
      <c r="DD90" s="54">
        <v>181261</v>
      </c>
      <c r="DE90" s="54">
        <v>179463</v>
      </c>
      <c r="DF90" s="54">
        <f>897012+651797-DC90-DD90-DE90</f>
        <v>860802</v>
      </c>
      <c r="DG90" s="54">
        <v>36878</v>
      </c>
      <c r="DH90" s="54">
        <v>1585687</v>
      </c>
      <c r="DI90" s="54">
        <v>372272</v>
      </c>
      <c r="DJ90" s="54">
        <v>72606</v>
      </c>
      <c r="DK90" s="54">
        <v>60421</v>
      </c>
      <c r="DL90" s="54">
        <f>720213+189582-DI90-DJ90-DK90</f>
        <v>404496</v>
      </c>
      <c r="DM90" s="54">
        <v>19082</v>
      </c>
      <c r="DN90" s="54">
        <v>928877</v>
      </c>
      <c r="DO90" s="54">
        <v>65254</v>
      </c>
      <c r="DP90" s="54">
        <v>61975</v>
      </c>
      <c r="DQ90" s="54">
        <v>36750</v>
      </c>
      <c r="DR90" s="54">
        <f>151642+69765-DO90-DP90-DQ90</f>
        <v>57428</v>
      </c>
      <c r="DS90" s="54">
        <v>549346</v>
      </c>
      <c r="DT90" s="54">
        <v>770753</v>
      </c>
      <c r="DU90" s="54">
        <v>1376</v>
      </c>
      <c r="DV90" s="54">
        <v>0</v>
      </c>
      <c r="DW90" s="54">
        <v>0</v>
      </c>
      <c r="DX90" s="54">
        <f>1919+0-DU90-DV90-DW90</f>
        <v>543</v>
      </c>
      <c r="DY90" s="54">
        <v>585713</v>
      </c>
      <c r="DZ90" s="54">
        <v>587632</v>
      </c>
      <c r="EA90" s="54">
        <v>17714</v>
      </c>
      <c r="EB90" s="54">
        <v>13159</v>
      </c>
      <c r="EC90" s="54">
        <v>6184</v>
      </c>
      <c r="ED90" s="54">
        <f>121313+117993-EA90-EB90-EC90</f>
        <v>202249</v>
      </c>
      <c r="EE90" s="54">
        <v>0</v>
      </c>
      <c r="EF90" s="54">
        <v>239306</v>
      </c>
      <c r="EG90" s="54">
        <v>7287</v>
      </c>
      <c r="EH90" s="54">
        <v>650</v>
      </c>
      <c r="EI90" s="54">
        <v>331</v>
      </c>
      <c r="EJ90" s="54">
        <f>119185+24668-EG90-EH90-EI90</f>
        <v>135585</v>
      </c>
      <c r="EK90" s="54">
        <v>714675</v>
      </c>
      <c r="EL90" s="54">
        <v>858528</v>
      </c>
      <c r="EM90" s="54">
        <v>0</v>
      </c>
      <c r="EN90" s="54">
        <v>0</v>
      </c>
      <c r="EO90" s="54">
        <v>0</v>
      </c>
      <c r="EP90" s="54">
        <v>0</v>
      </c>
      <c r="EQ90" s="54">
        <v>72103</v>
      </c>
      <c r="ER90" s="54">
        <v>72103</v>
      </c>
      <c r="ES90" s="54">
        <v>0</v>
      </c>
      <c r="ET90" s="54">
        <v>0</v>
      </c>
      <c r="EU90" s="54">
        <v>0</v>
      </c>
      <c r="EV90" s="54">
        <v>0</v>
      </c>
      <c r="EW90" s="54">
        <v>3298483</v>
      </c>
      <c r="EX90" s="54">
        <v>3298483</v>
      </c>
      <c r="EY90" s="54">
        <v>0</v>
      </c>
      <c r="EZ90" s="54">
        <v>0</v>
      </c>
      <c r="FA90" s="54">
        <v>0</v>
      </c>
      <c r="FB90" s="54">
        <v>0</v>
      </c>
      <c r="FC90" s="54">
        <v>656764</v>
      </c>
      <c r="FD90" s="54">
        <v>656764</v>
      </c>
      <c r="FE90" s="54">
        <v>9750</v>
      </c>
      <c r="FF90" s="54">
        <v>288</v>
      </c>
      <c r="FG90" s="54">
        <v>814</v>
      </c>
      <c r="FH90" s="54">
        <f>10560+4530-FE90-FF90-FG90</f>
        <v>4238</v>
      </c>
      <c r="FI90" s="54">
        <v>345487</v>
      </c>
      <c r="FJ90" s="54">
        <v>360577</v>
      </c>
      <c r="FK90" s="54">
        <v>145227</v>
      </c>
      <c r="FL90" s="54">
        <v>33824</v>
      </c>
      <c r="FM90" s="54">
        <v>20773</v>
      </c>
      <c r="FN90" s="54">
        <f>282984+77595-FK90-FL90-FM90</f>
        <v>160755</v>
      </c>
      <c r="FO90" s="54">
        <v>649324</v>
      </c>
      <c r="FP90" s="54">
        <v>1009903</v>
      </c>
      <c r="FQ90" s="54">
        <v>5775373</v>
      </c>
      <c r="FR90" s="54">
        <v>1612454</v>
      </c>
      <c r="FS90" s="54">
        <v>1282560</v>
      </c>
      <c r="FT90" s="54">
        <f>10426442+5191514-FQ90-FR90-FS90</f>
        <v>6947569</v>
      </c>
      <c r="FU90" s="54">
        <v>9792464</v>
      </c>
      <c r="FV90" s="54">
        <v>25410420</v>
      </c>
      <c r="FW90" s="54" t="s">
        <v>396</v>
      </c>
      <c r="FX90" s="54">
        <v>0</v>
      </c>
      <c r="FY90" s="54">
        <v>0</v>
      </c>
      <c r="FZ90" s="54">
        <v>0</v>
      </c>
      <c r="GA90" s="54">
        <v>0</v>
      </c>
      <c r="GB90" s="54">
        <v>0</v>
      </c>
      <c r="GC90" s="54">
        <v>5775373</v>
      </c>
      <c r="GD90" s="54">
        <v>1612454</v>
      </c>
      <c r="GE90" s="54">
        <v>1282560</v>
      </c>
      <c r="GF90" s="54">
        <f>10426442+5191514-GC90-GD90-GE90</f>
        <v>6947569</v>
      </c>
      <c r="GG90" s="54">
        <v>9792464</v>
      </c>
      <c r="GH90" s="54">
        <v>25410420</v>
      </c>
      <c r="GJ90" s="5">
        <f>SUM(AZ90:AZ90)</f>
        <v>785443</v>
      </c>
      <c r="GK90" s="26" t="e">
        <f>#REF!-GJ90</f>
        <v>#REF!</v>
      </c>
      <c r="GL90" s="5" t="e">
        <f>SUM(#REF!)</f>
        <v>#REF!</v>
      </c>
      <c r="GM90" s="26" t="e">
        <f>#REF!-GL90</f>
        <v>#REF!</v>
      </c>
      <c r="GN90" s="5">
        <f>SUM(BA90:BA90)</f>
        <v>1500000</v>
      </c>
      <c r="GO90" s="26" t="e">
        <f>#REF!-GN90</f>
        <v>#REF!</v>
      </c>
      <c r="GP90" s="5">
        <f>SUM(BB90:BB90)</f>
        <v>92426</v>
      </c>
      <c r="GQ90" s="26" t="e">
        <f>#REF!-GP90</f>
        <v>#REF!</v>
      </c>
      <c r="GR90" s="5" t="e">
        <f>SUM(#REF!)</f>
        <v>#REF!</v>
      </c>
      <c r="GS90" s="26" t="e">
        <f>#REF!-GR90</f>
        <v>#REF!</v>
      </c>
      <c r="GT90" s="5" t="e">
        <f>SUM(#REF!)</f>
        <v>#REF!</v>
      </c>
      <c r="GU90" s="26" t="e">
        <f>#REF!-GT90</f>
        <v>#REF!</v>
      </c>
      <c r="GV90" s="5" t="e">
        <f>SUM(#REF!)</f>
        <v>#REF!</v>
      </c>
      <c r="GW90" s="26" t="e">
        <f>#REF!-GV90</f>
        <v>#REF!</v>
      </c>
      <c r="GX90" s="5" t="e">
        <f>SUM(#REF!)</f>
        <v>#REF!</v>
      </c>
      <c r="GY90" s="26" t="e">
        <f>#REF!-GX90</f>
        <v>#REF!</v>
      </c>
      <c r="GZ90" s="5" t="e">
        <f>SUM(#REF!)</f>
        <v>#REF!</v>
      </c>
      <c r="HA90" s="26" t="e">
        <f>#REF!-GZ90</f>
        <v>#REF!</v>
      </c>
      <c r="HB90" s="5" t="e">
        <f>SUM(#REF!)</f>
        <v>#REF!</v>
      </c>
      <c r="HC90" s="26" t="e">
        <f>#REF!-HB90</f>
        <v>#REF!</v>
      </c>
      <c r="HD90" s="5">
        <f t="shared" si="100"/>
        <v>6806</v>
      </c>
      <c r="HE90" s="26" t="e">
        <f>#REF!-HD90</f>
        <v>#REF!</v>
      </c>
      <c r="HF90" s="5">
        <f t="shared" si="101"/>
        <v>383934</v>
      </c>
      <c r="HG90" s="26" t="e">
        <f>#REF!-HF90</f>
        <v>#REF!</v>
      </c>
      <c r="HH90" s="5">
        <f t="shared" si="102"/>
        <v>16110</v>
      </c>
      <c r="HI90" s="26" t="e">
        <f>#REF!-HH90</f>
        <v>#REF!</v>
      </c>
      <c r="HJ90" s="5" t="e">
        <f>SUM(#REF!)</f>
        <v>#REF!</v>
      </c>
      <c r="HK90" s="26" t="e">
        <f>#REF!-HJ90</f>
        <v>#REF!</v>
      </c>
      <c r="HL90" s="5" t="e">
        <f>SUM(#REF!)</f>
        <v>#REF!</v>
      </c>
      <c r="HM90" s="26" t="e">
        <f>#REF!-HL90</f>
        <v>#REF!</v>
      </c>
      <c r="HN90" s="5">
        <f t="shared" si="103"/>
        <v>2830029</v>
      </c>
      <c r="HO90" s="26" t="e">
        <f>#REF!-HN90</f>
        <v>#REF!</v>
      </c>
      <c r="HP90" s="5">
        <f t="shared" si="147"/>
        <v>6115290</v>
      </c>
      <c r="HQ90" s="26">
        <f t="shared" si="148"/>
        <v>0</v>
      </c>
      <c r="HR90" s="5">
        <f t="shared" si="149"/>
        <v>638143</v>
      </c>
      <c r="HS90" s="26">
        <f t="shared" si="106"/>
        <v>0</v>
      </c>
      <c r="HT90" s="5">
        <f t="shared" si="107"/>
        <v>4991940</v>
      </c>
      <c r="HU90" s="26">
        <f t="shared" si="108"/>
        <v>0</v>
      </c>
      <c r="HV90" s="5">
        <f t="shared" si="109"/>
        <v>0</v>
      </c>
      <c r="HW90" s="26">
        <f t="shared" si="110"/>
        <v>0</v>
      </c>
      <c r="HX90" s="5">
        <f t="shared" si="111"/>
        <v>2972726</v>
      </c>
      <c r="HY90" s="26">
        <f t="shared" si="112"/>
        <v>0</v>
      </c>
      <c r="HZ90" s="5">
        <f t="shared" si="113"/>
        <v>0</v>
      </c>
      <c r="IA90" s="26">
        <f t="shared" si="114"/>
        <v>0</v>
      </c>
      <c r="IB90" s="5">
        <f t="shared" si="115"/>
        <v>0</v>
      </c>
      <c r="IC90" s="26">
        <f t="shared" si="116"/>
        <v>0</v>
      </c>
      <c r="ID90" s="5">
        <f t="shared" si="117"/>
        <v>323708</v>
      </c>
      <c r="IE90" s="26">
        <f t="shared" si="118"/>
        <v>0</v>
      </c>
      <c r="IF90" s="5">
        <f t="shared" si="119"/>
        <v>1585687</v>
      </c>
      <c r="IG90" s="26">
        <f t="shared" si="120"/>
        <v>0</v>
      </c>
      <c r="IH90" s="5">
        <f t="shared" si="121"/>
        <v>928877</v>
      </c>
      <c r="II90" s="26">
        <f t="shared" si="122"/>
        <v>0</v>
      </c>
      <c r="IJ90" s="5">
        <f t="shared" si="123"/>
        <v>770753</v>
      </c>
      <c r="IK90" s="26">
        <f t="shared" si="124"/>
        <v>0</v>
      </c>
      <c r="IL90" s="5">
        <f t="shared" si="125"/>
        <v>587632</v>
      </c>
      <c r="IM90" s="26">
        <f t="shared" si="126"/>
        <v>0</v>
      </c>
      <c r="IN90" s="5">
        <f t="shared" si="127"/>
        <v>239306</v>
      </c>
      <c r="IO90" s="26">
        <f t="shared" si="128"/>
        <v>0</v>
      </c>
      <c r="IP90" s="5">
        <f t="shared" si="129"/>
        <v>858528</v>
      </c>
      <c r="IQ90" s="26">
        <f t="shared" si="130"/>
        <v>0</v>
      </c>
      <c r="IR90" s="5">
        <f t="shared" si="131"/>
        <v>72103</v>
      </c>
      <c r="IS90" s="26">
        <f t="shared" si="132"/>
        <v>0</v>
      </c>
      <c r="IT90" s="5">
        <f t="shared" si="133"/>
        <v>3298483</v>
      </c>
      <c r="IU90" s="26">
        <f t="shared" si="134"/>
        <v>0</v>
      </c>
      <c r="IV90" s="5">
        <f t="shared" si="135"/>
        <v>656764</v>
      </c>
      <c r="IW90" s="26">
        <f t="shared" si="136"/>
        <v>0</v>
      </c>
      <c r="IX90" s="5">
        <f t="shared" si="137"/>
        <v>360577</v>
      </c>
      <c r="IY90" s="26">
        <f t="shared" si="138"/>
        <v>0</v>
      </c>
      <c r="IZ90" s="5">
        <f t="shared" si="139"/>
        <v>1009903</v>
      </c>
      <c r="JA90" s="26">
        <f t="shared" si="140"/>
        <v>0</v>
      </c>
      <c r="JB90" s="5">
        <f t="shared" si="141"/>
        <v>25410420</v>
      </c>
      <c r="JC90" s="26">
        <f t="shared" si="142"/>
        <v>0</v>
      </c>
      <c r="JD90" s="5">
        <f t="shared" si="143"/>
        <v>0</v>
      </c>
      <c r="JE90" s="26">
        <f t="shared" si="144"/>
        <v>0</v>
      </c>
      <c r="JF90" s="5">
        <f t="shared" si="145"/>
        <v>25410420</v>
      </c>
      <c r="JG90" s="26">
        <f t="shared" si="146"/>
        <v>0</v>
      </c>
      <c r="JI90" s="5" t="e">
        <f t="shared" si="104"/>
        <v>#REF!</v>
      </c>
      <c r="JK90" s="4" t="e">
        <f t="shared" si="105"/>
        <v>#REF!</v>
      </c>
    </row>
    <row r="91" spans="1:279">
      <c r="A91" s="18" t="s">
        <v>218</v>
      </c>
      <c r="B91" s="25" t="s">
        <v>369</v>
      </c>
      <c r="C91" s="101">
        <v>240444</v>
      </c>
      <c r="D91" s="97">
        <v>2011</v>
      </c>
      <c r="E91" s="98">
        <v>1</v>
      </c>
      <c r="F91" s="98">
        <v>3</v>
      </c>
      <c r="G91" s="99">
        <v>13259</v>
      </c>
      <c r="H91" s="99">
        <v>14115</v>
      </c>
      <c r="I91" s="100">
        <v>2270529389</v>
      </c>
      <c r="J91" s="100"/>
      <c r="K91" s="100">
        <v>9933107</v>
      </c>
      <c r="L91" s="100"/>
      <c r="M91" s="100">
        <v>45986245</v>
      </c>
      <c r="N91" s="100"/>
      <c r="O91" s="100">
        <v>91077543</v>
      </c>
      <c r="P91" s="100"/>
      <c r="Q91" s="100">
        <v>623314319</v>
      </c>
      <c r="R91" s="100"/>
      <c r="S91" s="100">
        <v>1967433683</v>
      </c>
      <c r="T91" s="100"/>
      <c r="U91" s="100">
        <v>18928</v>
      </c>
      <c r="V91" s="100"/>
      <c r="W91" s="100">
        <v>34178</v>
      </c>
      <c r="X91" s="100"/>
      <c r="Y91" s="100">
        <v>22568</v>
      </c>
      <c r="Z91" s="100"/>
      <c r="AA91" s="100">
        <v>38708</v>
      </c>
      <c r="AB91" s="100"/>
      <c r="AC91" s="121">
        <v>12</v>
      </c>
      <c r="AD91" s="121">
        <v>11</v>
      </c>
      <c r="AE91" s="121">
        <v>0</v>
      </c>
      <c r="AF91" s="26">
        <v>5253804</v>
      </c>
      <c r="AG91" s="26">
        <v>4341452</v>
      </c>
      <c r="AH91" s="26">
        <v>448623</v>
      </c>
      <c r="AI91" s="26">
        <v>316760</v>
      </c>
      <c r="AJ91" s="26">
        <v>550306.86</v>
      </c>
      <c r="AK91" s="36">
        <v>10.5</v>
      </c>
      <c r="AL91" s="26">
        <v>525292.91</v>
      </c>
      <c r="AM91" s="36">
        <v>11</v>
      </c>
      <c r="AN91" s="26">
        <v>192128.32</v>
      </c>
      <c r="AO91" s="36">
        <v>9.5</v>
      </c>
      <c r="AP91" s="26">
        <v>182521.9</v>
      </c>
      <c r="AQ91" s="36">
        <v>10</v>
      </c>
      <c r="AR91" s="26">
        <v>191230.12</v>
      </c>
      <c r="AS91" s="36">
        <v>25</v>
      </c>
      <c r="AT91" s="26">
        <v>177064.93</v>
      </c>
      <c r="AU91" s="36">
        <v>27</v>
      </c>
      <c r="AV91" s="26">
        <v>83993.81</v>
      </c>
      <c r="AW91" s="36">
        <v>21</v>
      </c>
      <c r="AX91" s="26">
        <v>76690</v>
      </c>
      <c r="AY91" s="36">
        <v>23</v>
      </c>
      <c r="AZ91" s="54">
        <v>18285170</v>
      </c>
      <c r="BA91" s="54">
        <v>300000</v>
      </c>
      <c r="BB91" s="62">
        <v>7126375</v>
      </c>
      <c r="BC91" s="54">
        <v>1878366</v>
      </c>
      <c r="BD91" s="62">
        <v>193348</v>
      </c>
      <c r="BE91" s="62">
        <v>191307</v>
      </c>
      <c r="BF91" s="62">
        <v>43296598</v>
      </c>
      <c r="BG91" s="62">
        <v>2715117</v>
      </c>
      <c r="BH91" s="62">
        <v>425410</v>
      </c>
      <c r="BI91" s="62">
        <v>440858</v>
      </c>
      <c r="BJ91" s="62">
        <v>6013871</v>
      </c>
      <c r="BK91" s="62">
        <v>43209</v>
      </c>
      <c r="BL91" s="62">
        <v>9638465</v>
      </c>
      <c r="BM91" s="62">
        <v>2715117</v>
      </c>
      <c r="BN91" s="62">
        <v>425410</v>
      </c>
      <c r="BO91" s="62">
        <v>440858</v>
      </c>
      <c r="BP91" s="62">
        <v>6013871</v>
      </c>
      <c r="BQ91" s="62">
        <v>43209</v>
      </c>
      <c r="BR91" s="62">
        <v>9638465</v>
      </c>
      <c r="BS91" s="54">
        <v>5210829</v>
      </c>
      <c r="BT91" s="62">
        <v>2651236</v>
      </c>
      <c r="BU91" s="62">
        <v>852906</v>
      </c>
      <c r="BV91" s="62">
        <v>5418776</v>
      </c>
      <c r="BW91" s="62">
        <v>14317</v>
      </c>
      <c r="BX91" s="62">
        <v>14148064</v>
      </c>
      <c r="BY91" s="62">
        <v>0</v>
      </c>
      <c r="BZ91" s="54">
        <v>0</v>
      </c>
      <c r="CA91" s="54">
        <v>0</v>
      </c>
      <c r="CB91" s="54">
        <v>0</v>
      </c>
      <c r="CC91" s="54">
        <v>0</v>
      </c>
      <c r="CD91" s="54">
        <v>0</v>
      </c>
      <c r="CE91" s="54">
        <v>821030</v>
      </c>
      <c r="CF91" s="62">
        <v>186477</v>
      </c>
      <c r="CG91" s="62">
        <v>193678</v>
      </c>
      <c r="CH91" s="62">
        <v>801955</v>
      </c>
      <c r="CI91" s="62">
        <v>19036230</v>
      </c>
      <c r="CJ91" s="62">
        <v>21039370</v>
      </c>
      <c r="CK91" s="62">
        <v>0</v>
      </c>
      <c r="CL91" s="54">
        <v>0</v>
      </c>
      <c r="CM91" s="54">
        <v>0</v>
      </c>
      <c r="CN91" s="54">
        <v>0</v>
      </c>
      <c r="CO91" s="54">
        <v>0</v>
      </c>
      <c r="CP91" s="54">
        <v>0</v>
      </c>
      <c r="CQ91" s="54">
        <v>0</v>
      </c>
      <c r="CR91" s="54">
        <v>0</v>
      </c>
      <c r="CS91" s="54">
        <v>0</v>
      </c>
      <c r="CT91" s="54">
        <v>0</v>
      </c>
      <c r="CU91" s="54">
        <v>0</v>
      </c>
      <c r="CV91" s="54">
        <v>0</v>
      </c>
      <c r="CW91" s="54">
        <v>204181</v>
      </c>
      <c r="CX91" s="54">
        <v>53252</v>
      </c>
      <c r="CY91" s="54">
        <v>62948</v>
      </c>
      <c r="CZ91" s="54">
        <v>445002</v>
      </c>
      <c r="DA91" s="54">
        <v>0</v>
      </c>
      <c r="DB91" s="54">
        <v>765383</v>
      </c>
      <c r="DC91" s="54">
        <v>3163686</v>
      </c>
      <c r="DD91" s="54">
        <v>943269</v>
      </c>
      <c r="DE91" s="54">
        <v>597105</v>
      </c>
      <c r="DF91" s="54">
        <v>3574600</v>
      </c>
      <c r="DG91" s="54">
        <v>286502</v>
      </c>
      <c r="DH91" s="54">
        <v>8565162</v>
      </c>
      <c r="DI91" s="54">
        <v>295402</v>
      </c>
      <c r="DJ91" s="54">
        <v>63218</v>
      </c>
      <c r="DK91" s="54">
        <v>32105</v>
      </c>
      <c r="DL91" s="54">
        <v>985686</v>
      </c>
      <c r="DM91" s="54">
        <v>104167</v>
      </c>
      <c r="DN91" s="54">
        <v>1480578</v>
      </c>
      <c r="DO91" s="54">
        <v>295402</v>
      </c>
      <c r="DP91" s="54">
        <v>63218</v>
      </c>
      <c r="DQ91" s="54">
        <v>32105</v>
      </c>
      <c r="DR91" s="54">
        <v>985686</v>
      </c>
      <c r="DS91" s="54">
        <v>104167</v>
      </c>
      <c r="DT91" s="54">
        <v>1480578</v>
      </c>
      <c r="DU91" s="54">
        <v>0</v>
      </c>
      <c r="DV91" s="54">
        <v>0</v>
      </c>
      <c r="DW91" s="54">
        <v>0</v>
      </c>
      <c r="DX91" s="54">
        <v>0</v>
      </c>
      <c r="DY91" s="54">
        <v>2435109</v>
      </c>
      <c r="DZ91" s="54">
        <v>2435109</v>
      </c>
      <c r="EA91" s="54">
        <v>74468</v>
      </c>
      <c r="EB91" s="54">
        <v>155461</v>
      </c>
      <c r="EC91" s="54">
        <v>34314</v>
      </c>
      <c r="ED91" s="54">
        <v>444323</v>
      </c>
      <c r="EE91" s="54">
        <v>17</v>
      </c>
      <c r="EF91" s="54">
        <v>708583</v>
      </c>
      <c r="EG91" s="54">
        <v>6989341</v>
      </c>
      <c r="EH91" s="54">
        <v>934992</v>
      </c>
      <c r="EI91" s="54">
        <v>935053</v>
      </c>
      <c r="EJ91" s="54">
        <v>3792956</v>
      </c>
      <c r="EK91" s="54">
        <v>5776094</v>
      </c>
      <c r="EL91" s="54">
        <v>18428436</v>
      </c>
      <c r="EM91" s="54">
        <v>0</v>
      </c>
      <c r="EN91" s="54">
        <v>0</v>
      </c>
      <c r="EO91" s="54">
        <v>0</v>
      </c>
      <c r="EP91" s="54">
        <v>0</v>
      </c>
      <c r="EQ91" s="54">
        <v>701099</v>
      </c>
      <c r="ER91" s="54">
        <v>701099</v>
      </c>
      <c r="ES91" s="54">
        <v>0</v>
      </c>
      <c r="ET91" s="54">
        <v>0</v>
      </c>
      <c r="EU91" s="54">
        <v>0</v>
      </c>
      <c r="EV91" s="54">
        <v>0</v>
      </c>
      <c r="EW91" s="54">
        <v>2684000</v>
      </c>
      <c r="EX91" s="54">
        <v>2684000</v>
      </c>
      <c r="EY91" s="54">
        <v>219298</v>
      </c>
      <c r="EZ91" s="54">
        <v>34841</v>
      </c>
      <c r="FA91" s="54">
        <v>32792</v>
      </c>
      <c r="FB91" s="54">
        <v>1701094</v>
      </c>
      <c r="FC91" s="54">
        <v>0</v>
      </c>
      <c r="FD91" s="54">
        <v>1988025</v>
      </c>
      <c r="FE91" s="54">
        <v>219298</v>
      </c>
      <c r="FF91" s="54">
        <v>34841</v>
      </c>
      <c r="FG91" s="54">
        <v>32792</v>
      </c>
      <c r="FH91" s="54">
        <v>1701094</v>
      </c>
      <c r="FI91" s="54">
        <v>0</v>
      </c>
      <c r="FJ91" s="54">
        <v>1988025</v>
      </c>
      <c r="FK91" s="54">
        <v>283175</v>
      </c>
      <c r="FL91" s="54">
        <v>52408</v>
      </c>
      <c r="FM91" s="54">
        <v>80636</v>
      </c>
      <c r="FN91" s="54">
        <v>594983</v>
      </c>
      <c r="FO91" s="54">
        <v>2732558</v>
      </c>
      <c r="FP91" s="54">
        <v>3743760</v>
      </c>
      <c r="FQ91" s="54">
        <v>23662925</v>
      </c>
      <c r="FR91" s="54">
        <v>6394547</v>
      </c>
      <c r="FS91" s="54">
        <v>3486137</v>
      </c>
      <c r="FT91" s="54">
        <v>24418457</v>
      </c>
      <c r="FU91" s="54">
        <v>37661279</v>
      </c>
      <c r="FV91" s="54">
        <v>95623345</v>
      </c>
      <c r="FW91" s="54">
        <v>0</v>
      </c>
      <c r="FX91" s="54">
        <v>0</v>
      </c>
      <c r="FY91" s="54">
        <v>0</v>
      </c>
      <c r="FZ91" s="54">
        <v>0</v>
      </c>
      <c r="GA91" s="54">
        <v>0</v>
      </c>
      <c r="GB91" s="54">
        <v>0</v>
      </c>
      <c r="GC91" s="54">
        <v>23662925</v>
      </c>
      <c r="GD91" s="54">
        <v>6394547</v>
      </c>
      <c r="GE91" s="54">
        <v>3486137</v>
      </c>
      <c r="GF91" s="54">
        <v>24418457</v>
      </c>
      <c r="GG91" s="54">
        <v>37661279</v>
      </c>
      <c r="GH91" s="54">
        <v>95623345</v>
      </c>
      <c r="GJ91" s="5">
        <f>SUM(AZ91:AZ91)</f>
        <v>18285170</v>
      </c>
      <c r="GK91" s="26" t="e">
        <f>#REF!-GJ91</f>
        <v>#REF!</v>
      </c>
      <c r="GL91" s="5" t="e">
        <f>SUM(#REF!)</f>
        <v>#REF!</v>
      </c>
      <c r="GM91" s="26" t="e">
        <f>#REF!-GL91</f>
        <v>#REF!</v>
      </c>
      <c r="GN91" s="5">
        <f>SUM(BA91:BA91)</f>
        <v>300000</v>
      </c>
      <c r="GO91" s="26" t="e">
        <f>#REF!-GN91</f>
        <v>#REF!</v>
      </c>
      <c r="GP91" s="5">
        <f>SUM(BB91:BB91)</f>
        <v>7126375</v>
      </c>
      <c r="GQ91" s="26" t="e">
        <f>#REF!-GP91</f>
        <v>#REF!</v>
      </c>
      <c r="GR91" s="5" t="e">
        <f>SUM(#REF!)</f>
        <v>#REF!</v>
      </c>
      <c r="GS91" s="26" t="e">
        <f>#REF!-GR91</f>
        <v>#REF!</v>
      </c>
      <c r="GT91" s="5" t="e">
        <f>SUM(#REF!)</f>
        <v>#REF!</v>
      </c>
      <c r="GU91" s="26" t="e">
        <f>#REF!-GT91</f>
        <v>#REF!</v>
      </c>
      <c r="GV91" s="5" t="e">
        <f>SUM(#REF!)</f>
        <v>#REF!</v>
      </c>
      <c r="GW91" s="26" t="e">
        <f>#REF!-GV91</f>
        <v>#REF!</v>
      </c>
      <c r="GX91" s="5" t="e">
        <f>SUM(#REF!)</f>
        <v>#REF!</v>
      </c>
      <c r="GY91" s="26" t="e">
        <f>#REF!-GX91</f>
        <v>#REF!</v>
      </c>
      <c r="GZ91" s="5" t="e">
        <f>SUM(#REF!)</f>
        <v>#REF!</v>
      </c>
      <c r="HA91" s="26" t="e">
        <f>#REF!-GZ91</f>
        <v>#REF!</v>
      </c>
      <c r="HB91" s="5" t="e">
        <f>SUM(#REF!)</f>
        <v>#REF!</v>
      </c>
      <c r="HC91" s="26" t="e">
        <f>#REF!-HB91</f>
        <v>#REF!</v>
      </c>
      <c r="HD91" s="5">
        <f t="shared" si="100"/>
        <v>1878366</v>
      </c>
      <c r="HE91" s="26" t="e">
        <f>#REF!-HD91</f>
        <v>#REF!</v>
      </c>
      <c r="HF91" s="5">
        <f t="shared" si="101"/>
        <v>193348</v>
      </c>
      <c r="HG91" s="26" t="e">
        <f>#REF!-HF91</f>
        <v>#REF!</v>
      </c>
      <c r="HH91" s="5">
        <f t="shared" si="102"/>
        <v>191307</v>
      </c>
      <c r="HI91" s="26" t="e">
        <f>#REF!-HH91</f>
        <v>#REF!</v>
      </c>
      <c r="HJ91" s="5" t="e">
        <f>SUM(#REF!)</f>
        <v>#REF!</v>
      </c>
      <c r="HK91" s="26" t="e">
        <f>#REF!-HJ91</f>
        <v>#REF!</v>
      </c>
      <c r="HL91" s="5" t="e">
        <f>SUM(#REF!)</f>
        <v>#REF!</v>
      </c>
      <c r="HM91" s="26" t="e">
        <f>#REF!-HL91</f>
        <v>#REF!</v>
      </c>
      <c r="HN91" s="5">
        <f t="shared" si="103"/>
        <v>43296598</v>
      </c>
      <c r="HO91" s="26" t="e">
        <f>#REF!-HN91</f>
        <v>#REF!</v>
      </c>
      <c r="HP91" s="5">
        <f t="shared" si="147"/>
        <v>9638465</v>
      </c>
      <c r="HQ91" s="26">
        <f t="shared" si="148"/>
        <v>0</v>
      </c>
      <c r="HR91" s="5">
        <f t="shared" si="149"/>
        <v>9638465</v>
      </c>
      <c r="HS91" s="26">
        <f t="shared" si="106"/>
        <v>0</v>
      </c>
      <c r="HT91" s="5">
        <f t="shared" si="107"/>
        <v>14148064</v>
      </c>
      <c r="HU91" s="26">
        <f t="shared" si="108"/>
        <v>0</v>
      </c>
      <c r="HV91" s="5">
        <f t="shared" si="109"/>
        <v>0</v>
      </c>
      <c r="HW91" s="26">
        <f t="shared" si="110"/>
        <v>0</v>
      </c>
      <c r="HX91" s="5">
        <f t="shared" si="111"/>
        <v>21039370</v>
      </c>
      <c r="HY91" s="26">
        <f t="shared" si="112"/>
        <v>0</v>
      </c>
      <c r="HZ91" s="5">
        <f t="shared" si="113"/>
        <v>0</v>
      </c>
      <c r="IA91" s="26">
        <f t="shared" si="114"/>
        <v>0</v>
      </c>
      <c r="IB91" s="5">
        <f t="shared" si="115"/>
        <v>0</v>
      </c>
      <c r="IC91" s="26">
        <f t="shared" si="116"/>
        <v>0</v>
      </c>
      <c r="ID91" s="5">
        <f t="shared" si="117"/>
        <v>765383</v>
      </c>
      <c r="IE91" s="26">
        <f t="shared" si="118"/>
        <v>0</v>
      </c>
      <c r="IF91" s="5">
        <f t="shared" si="119"/>
        <v>8565162</v>
      </c>
      <c r="IG91" s="26">
        <f t="shared" si="120"/>
        <v>0</v>
      </c>
      <c r="IH91" s="5">
        <f t="shared" si="121"/>
        <v>1480578</v>
      </c>
      <c r="II91" s="26">
        <f t="shared" si="122"/>
        <v>0</v>
      </c>
      <c r="IJ91" s="5">
        <f t="shared" si="123"/>
        <v>1480578</v>
      </c>
      <c r="IK91" s="26">
        <f t="shared" si="124"/>
        <v>0</v>
      </c>
      <c r="IL91" s="5">
        <f t="shared" si="125"/>
        <v>2435109</v>
      </c>
      <c r="IM91" s="26">
        <f t="shared" si="126"/>
        <v>0</v>
      </c>
      <c r="IN91" s="5">
        <f t="shared" si="127"/>
        <v>708583</v>
      </c>
      <c r="IO91" s="26">
        <f t="shared" si="128"/>
        <v>0</v>
      </c>
      <c r="IP91" s="5">
        <f t="shared" si="129"/>
        <v>18428436</v>
      </c>
      <c r="IQ91" s="26">
        <f t="shared" si="130"/>
        <v>0</v>
      </c>
      <c r="IR91" s="5">
        <f t="shared" si="131"/>
        <v>701099</v>
      </c>
      <c r="IS91" s="26">
        <f t="shared" si="132"/>
        <v>0</v>
      </c>
      <c r="IT91" s="5">
        <f t="shared" si="133"/>
        <v>2684000</v>
      </c>
      <c r="IU91" s="26">
        <f t="shared" si="134"/>
        <v>0</v>
      </c>
      <c r="IV91" s="5">
        <f t="shared" si="135"/>
        <v>1988025</v>
      </c>
      <c r="IW91" s="26">
        <f t="shared" si="136"/>
        <v>0</v>
      </c>
      <c r="IX91" s="5">
        <f t="shared" si="137"/>
        <v>1988025</v>
      </c>
      <c r="IY91" s="26">
        <f t="shared" si="138"/>
        <v>0</v>
      </c>
      <c r="IZ91" s="5">
        <f t="shared" si="139"/>
        <v>3743760</v>
      </c>
      <c r="JA91" s="26">
        <f t="shared" si="140"/>
        <v>0</v>
      </c>
      <c r="JB91" s="5">
        <f t="shared" si="141"/>
        <v>95623345</v>
      </c>
      <c r="JC91" s="26">
        <f t="shared" si="142"/>
        <v>0</v>
      </c>
      <c r="JD91" s="5">
        <f t="shared" si="143"/>
        <v>0</v>
      </c>
      <c r="JE91" s="26">
        <f t="shared" si="144"/>
        <v>0</v>
      </c>
      <c r="JF91" s="5">
        <f t="shared" si="145"/>
        <v>95623345</v>
      </c>
      <c r="JG91" s="26">
        <f t="shared" si="146"/>
        <v>0</v>
      </c>
      <c r="JI91" s="5" t="e">
        <f t="shared" si="104"/>
        <v>#REF!</v>
      </c>
      <c r="JK91" s="4" t="e">
        <f t="shared" si="105"/>
        <v>#REF!</v>
      </c>
    </row>
    <row r="92" spans="1:279">
      <c r="A92" s="147" t="s">
        <v>220</v>
      </c>
      <c r="B92" s="25" t="s">
        <v>386</v>
      </c>
      <c r="C92" s="97">
        <v>199193</v>
      </c>
      <c r="D92" s="97">
        <v>2011</v>
      </c>
      <c r="E92" s="98">
        <v>1</v>
      </c>
      <c r="F92" s="98">
        <v>10</v>
      </c>
      <c r="G92" s="107">
        <v>4152</v>
      </c>
      <c r="H92" s="107">
        <v>3832</v>
      </c>
      <c r="I92" s="100">
        <v>491551412</v>
      </c>
      <c r="J92" s="106"/>
      <c r="K92" s="100">
        <v>1377238</v>
      </c>
      <c r="L92" s="100"/>
      <c r="M92" s="106">
        <v>4091717</v>
      </c>
      <c r="N92" s="106"/>
      <c r="O92" s="106">
        <v>1285371</v>
      </c>
      <c r="P92" s="100"/>
      <c r="Q92" s="106">
        <v>75133784</v>
      </c>
      <c r="R92" s="100"/>
      <c r="S92" s="106">
        <v>438515434</v>
      </c>
      <c r="T92" s="100"/>
      <c r="U92" s="106">
        <v>13286</v>
      </c>
      <c r="V92" s="100"/>
      <c r="W92" s="106">
        <v>21206</v>
      </c>
      <c r="X92" s="100"/>
      <c r="Y92" s="106">
        <v>16375</v>
      </c>
      <c r="Z92" s="100"/>
      <c r="AA92" s="106">
        <v>24295</v>
      </c>
      <c r="AB92" s="100"/>
      <c r="AC92" s="129">
        <v>8</v>
      </c>
      <c r="AD92" s="121">
        <v>9</v>
      </c>
      <c r="AE92" s="129">
        <v>0</v>
      </c>
      <c r="AF92" s="42">
        <v>2329543</v>
      </c>
      <c r="AG92" s="42">
        <v>1211536</v>
      </c>
      <c r="AH92" s="42">
        <v>332013</v>
      </c>
      <c r="AI92" s="42">
        <v>142555</v>
      </c>
      <c r="AJ92" s="42">
        <v>327062.2</v>
      </c>
      <c r="AK92" s="43">
        <v>5</v>
      </c>
      <c r="AL92" s="42">
        <v>272551.83</v>
      </c>
      <c r="AM92" s="36">
        <v>6</v>
      </c>
      <c r="AN92" s="42">
        <v>136072.32999999999</v>
      </c>
      <c r="AO92" s="43">
        <v>6</v>
      </c>
      <c r="AP92" s="42">
        <v>116633.43</v>
      </c>
      <c r="AQ92" s="43">
        <v>7</v>
      </c>
      <c r="AR92" s="42">
        <v>122800.29</v>
      </c>
      <c r="AS92" s="43">
        <v>17.5</v>
      </c>
      <c r="AT92" s="42">
        <v>102333.57</v>
      </c>
      <c r="AU92" s="43">
        <v>21</v>
      </c>
      <c r="AV92" s="42">
        <v>69827.91</v>
      </c>
      <c r="AW92" s="43">
        <v>11.5</v>
      </c>
      <c r="AX92" s="42">
        <v>53534.73</v>
      </c>
      <c r="AY92" s="43">
        <v>15</v>
      </c>
      <c r="AZ92" s="52">
        <v>2431320</v>
      </c>
      <c r="BA92" s="52">
        <v>650000</v>
      </c>
      <c r="BB92" s="52">
        <v>55000</v>
      </c>
      <c r="BC92" s="52">
        <v>218160</v>
      </c>
      <c r="BD92" s="52">
        <v>0</v>
      </c>
      <c r="BE92" s="52">
        <v>0</v>
      </c>
      <c r="BF92" s="52">
        <v>8677504</v>
      </c>
      <c r="BG92" s="52">
        <v>1418256</v>
      </c>
      <c r="BH92" s="52">
        <v>294503</v>
      </c>
      <c r="BI92" s="52">
        <v>183635</v>
      </c>
      <c r="BJ92" s="52">
        <v>1644685</v>
      </c>
      <c r="BK92" s="52">
        <v>1045141</v>
      </c>
      <c r="BL92" s="52">
        <v>4586220</v>
      </c>
      <c r="BM92" s="52">
        <v>435000</v>
      </c>
      <c r="BN92" s="52">
        <v>346030</v>
      </c>
      <c r="BO92" s="52">
        <v>110717</v>
      </c>
      <c r="BP92" s="52">
        <v>41522</v>
      </c>
      <c r="BQ92" s="52">
        <v>0</v>
      </c>
      <c r="BR92" s="52">
        <v>933269</v>
      </c>
      <c r="BS92" s="52">
        <v>2136773</v>
      </c>
      <c r="BT92" s="52">
        <v>1048578</v>
      </c>
      <c r="BU92" s="52">
        <v>618739</v>
      </c>
      <c r="BV92" s="52">
        <v>1599681</v>
      </c>
      <c r="BW92" s="52">
        <v>0</v>
      </c>
      <c r="BX92" s="52">
        <v>5403771</v>
      </c>
      <c r="BY92" s="52">
        <v>89250</v>
      </c>
      <c r="BZ92" s="52">
        <v>36518</v>
      </c>
      <c r="CA92" s="52">
        <v>56500</v>
      </c>
      <c r="CB92" s="52">
        <v>91900</v>
      </c>
      <c r="CC92" s="52">
        <v>0</v>
      </c>
      <c r="CD92" s="52">
        <v>274168</v>
      </c>
      <c r="CE92" s="52">
        <v>399703</v>
      </c>
      <c r="CF92" s="52">
        <v>175424</v>
      </c>
      <c r="CG92" s="52">
        <v>130490</v>
      </c>
      <c r="CH92" s="52">
        <v>68659</v>
      </c>
      <c r="CI92" s="52">
        <v>4575003</v>
      </c>
      <c r="CJ92" s="52">
        <v>5349279</v>
      </c>
      <c r="CK92" s="54">
        <v>3450</v>
      </c>
      <c r="CL92" s="54">
        <v>0</v>
      </c>
      <c r="CM92" s="54">
        <v>0</v>
      </c>
      <c r="CN92" s="54">
        <v>0</v>
      </c>
      <c r="CO92" s="54">
        <v>7645</v>
      </c>
      <c r="CP92" s="54">
        <v>11095</v>
      </c>
      <c r="CQ92" s="54">
        <v>0</v>
      </c>
      <c r="CR92" s="54">
        <v>0</v>
      </c>
      <c r="CS92" s="54">
        <v>0</v>
      </c>
      <c r="CT92" s="54">
        <v>0</v>
      </c>
      <c r="CU92" s="54">
        <v>0</v>
      </c>
      <c r="CV92" s="54">
        <v>0</v>
      </c>
      <c r="CW92" s="54">
        <v>225338</v>
      </c>
      <c r="CX92" s="54">
        <v>77832</v>
      </c>
      <c r="CY92" s="54">
        <v>47907</v>
      </c>
      <c r="CZ92" s="54">
        <v>123491</v>
      </c>
      <c r="DA92" s="54">
        <v>87694</v>
      </c>
      <c r="DB92" s="54">
        <v>562262</v>
      </c>
      <c r="DC92" s="54">
        <v>635426</v>
      </c>
      <c r="DD92" s="54">
        <v>309990</v>
      </c>
      <c r="DE92" s="54">
        <v>192716</v>
      </c>
      <c r="DF92" s="54">
        <v>932010</v>
      </c>
      <c r="DG92" s="54">
        <v>24677</v>
      </c>
      <c r="DH92" s="54">
        <v>2094819</v>
      </c>
      <c r="DI92" s="54">
        <v>214499</v>
      </c>
      <c r="DJ92" s="54">
        <v>17696</v>
      </c>
      <c r="DK92" s="54">
        <v>19508</v>
      </c>
      <c r="DL92" s="54">
        <v>167787</v>
      </c>
      <c r="DM92" s="54">
        <v>141365</v>
      </c>
      <c r="DN92" s="54">
        <v>560855</v>
      </c>
      <c r="DO92" s="54">
        <v>124537</v>
      </c>
      <c r="DP92" s="54">
        <v>223943</v>
      </c>
      <c r="DQ92" s="54">
        <v>327155</v>
      </c>
      <c r="DR92" s="54">
        <v>84994</v>
      </c>
      <c r="DS92" s="54">
        <v>586241</v>
      </c>
      <c r="DT92" s="54">
        <v>1346870</v>
      </c>
      <c r="DU92" s="54">
        <v>0</v>
      </c>
      <c r="DV92" s="54">
        <v>0</v>
      </c>
      <c r="DW92" s="54">
        <v>0</v>
      </c>
      <c r="DX92" s="54">
        <v>0</v>
      </c>
      <c r="DY92" s="54">
        <v>151557</v>
      </c>
      <c r="DZ92" s="54">
        <v>151557</v>
      </c>
      <c r="EA92" s="54">
        <v>0</v>
      </c>
      <c r="EB92" s="54">
        <v>0</v>
      </c>
      <c r="EC92" s="54">
        <v>0</v>
      </c>
      <c r="ED92" s="54">
        <v>0</v>
      </c>
      <c r="EE92" s="54">
        <v>0</v>
      </c>
      <c r="EF92" s="54">
        <v>0</v>
      </c>
      <c r="EG92" s="54">
        <v>0</v>
      </c>
      <c r="EH92" s="54">
        <v>0</v>
      </c>
      <c r="EI92" s="54">
        <v>0</v>
      </c>
      <c r="EJ92" s="54">
        <v>0</v>
      </c>
      <c r="EK92" s="54">
        <v>3259113</v>
      </c>
      <c r="EL92" s="54">
        <v>3259113</v>
      </c>
      <c r="EM92" s="54">
        <v>0</v>
      </c>
      <c r="EN92" s="54">
        <v>0</v>
      </c>
      <c r="EO92" s="54">
        <v>0</v>
      </c>
      <c r="EP92" s="54">
        <v>0</v>
      </c>
      <c r="EQ92" s="54">
        <v>1661</v>
      </c>
      <c r="ER92" s="54">
        <v>1661</v>
      </c>
      <c r="ES92" s="54">
        <v>0</v>
      </c>
      <c r="ET92" s="54">
        <v>0</v>
      </c>
      <c r="EU92" s="54">
        <v>0</v>
      </c>
      <c r="EV92" s="54">
        <v>0</v>
      </c>
      <c r="EW92" s="54">
        <v>723888</v>
      </c>
      <c r="EX92" s="54">
        <v>723888</v>
      </c>
      <c r="EY92" s="54">
        <v>0</v>
      </c>
      <c r="EZ92" s="54">
        <v>0</v>
      </c>
      <c r="FA92" s="54">
        <v>0</v>
      </c>
      <c r="FB92" s="54">
        <v>0</v>
      </c>
      <c r="FC92" s="54">
        <v>549507</v>
      </c>
      <c r="FD92" s="54">
        <v>549507</v>
      </c>
      <c r="FE92" s="54">
        <v>925</v>
      </c>
      <c r="FF92" s="54">
        <v>1155</v>
      </c>
      <c r="FG92" s="54">
        <v>765</v>
      </c>
      <c r="FH92" s="54">
        <v>7743</v>
      </c>
      <c r="FI92" s="54">
        <v>392899</v>
      </c>
      <c r="FJ92" s="54">
        <v>403487</v>
      </c>
      <c r="FK92" s="54">
        <v>267277</v>
      </c>
      <c r="FL92" s="54">
        <v>211768</v>
      </c>
      <c r="FM92" s="54">
        <v>234855</v>
      </c>
      <c r="FN92" s="54">
        <v>388531</v>
      </c>
      <c r="FO92" s="54">
        <v>486189</v>
      </c>
      <c r="FP92" s="54">
        <v>1588620</v>
      </c>
      <c r="FQ92" s="54">
        <v>5950434</v>
      </c>
      <c r="FR92" s="54">
        <v>2743437</v>
      </c>
      <c r="FS92" s="54">
        <v>1922987</v>
      </c>
      <c r="FT92" s="54">
        <v>5151003</v>
      </c>
      <c r="FU92" s="54">
        <v>12032580</v>
      </c>
      <c r="FV92" s="54">
        <v>27800441</v>
      </c>
      <c r="FW92" s="54">
        <v>0</v>
      </c>
      <c r="FX92" s="54">
        <v>0</v>
      </c>
      <c r="FY92" s="54">
        <v>0</v>
      </c>
      <c r="FZ92" s="54">
        <v>0</v>
      </c>
      <c r="GA92" s="54">
        <v>0</v>
      </c>
      <c r="GB92" s="54">
        <v>0</v>
      </c>
      <c r="GC92" s="54">
        <v>5950434</v>
      </c>
      <c r="GD92" s="54">
        <v>2743437</v>
      </c>
      <c r="GE92" s="54">
        <v>1922987</v>
      </c>
      <c r="GF92" s="54">
        <v>5151003</v>
      </c>
      <c r="GG92" s="54">
        <v>12032580</v>
      </c>
      <c r="GH92" s="54">
        <v>27800441</v>
      </c>
      <c r="GJ92" s="5">
        <f>SUM(AZ92:AZ92)</f>
        <v>2431320</v>
      </c>
      <c r="GK92" s="26" t="e">
        <f>#REF!-GJ92</f>
        <v>#REF!</v>
      </c>
      <c r="GL92" s="5" t="e">
        <f>SUM(#REF!)</f>
        <v>#REF!</v>
      </c>
      <c r="GM92" s="26" t="e">
        <f>#REF!-GL92</f>
        <v>#REF!</v>
      </c>
      <c r="GN92" s="5">
        <f>SUM(BA92:BA92)</f>
        <v>650000</v>
      </c>
      <c r="GO92" s="26" t="e">
        <f>#REF!-GN92</f>
        <v>#REF!</v>
      </c>
      <c r="GP92" s="5">
        <f>SUM(BB92:BB92)</f>
        <v>55000</v>
      </c>
      <c r="GQ92" s="26" t="e">
        <f>#REF!-GP92</f>
        <v>#REF!</v>
      </c>
      <c r="GR92" s="5" t="e">
        <f>SUM(#REF!)</f>
        <v>#REF!</v>
      </c>
      <c r="GS92" s="26" t="e">
        <f>#REF!-GR92</f>
        <v>#REF!</v>
      </c>
      <c r="GT92" s="5" t="e">
        <f>SUM(#REF!)</f>
        <v>#REF!</v>
      </c>
      <c r="GU92" s="26" t="e">
        <f>#REF!-GT92</f>
        <v>#REF!</v>
      </c>
      <c r="GV92" s="5" t="e">
        <f>SUM(#REF!)</f>
        <v>#REF!</v>
      </c>
      <c r="GW92" s="26" t="e">
        <f>#REF!-GV92</f>
        <v>#REF!</v>
      </c>
      <c r="GX92" s="5" t="e">
        <f>SUM(#REF!)</f>
        <v>#REF!</v>
      </c>
      <c r="GY92" s="26" t="e">
        <f>#REF!-GX92</f>
        <v>#REF!</v>
      </c>
      <c r="GZ92" s="5" t="e">
        <f>SUM(#REF!)</f>
        <v>#REF!</v>
      </c>
      <c r="HA92" s="26" t="e">
        <f>#REF!-GZ92</f>
        <v>#REF!</v>
      </c>
      <c r="HB92" s="5" t="e">
        <f>SUM(#REF!)</f>
        <v>#REF!</v>
      </c>
      <c r="HC92" s="26" t="e">
        <f>#REF!-HB92</f>
        <v>#REF!</v>
      </c>
      <c r="HD92" s="5">
        <f t="shared" si="100"/>
        <v>218160</v>
      </c>
      <c r="HE92" s="26" t="e">
        <f>#REF!-HD92</f>
        <v>#REF!</v>
      </c>
      <c r="HF92" s="5">
        <f t="shared" si="101"/>
        <v>0</v>
      </c>
      <c r="HG92" s="26" t="e">
        <f>#REF!-HF92</f>
        <v>#REF!</v>
      </c>
      <c r="HH92" s="5">
        <f t="shared" si="102"/>
        <v>0</v>
      </c>
      <c r="HI92" s="26" t="e">
        <f>#REF!-HH92</f>
        <v>#REF!</v>
      </c>
      <c r="HJ92" s="5" t="e">
        <f>SUM(#REF!)</f>
        <v>#REF!</v>
      </c>
      <c r="HK92" s="26" t="e">
        <f>#REF!-HJ92</f>
        <v>#REF!</v>
      </c>
      <c r="HL92" s="5" t="e">
        <f>SUM(#REF!)</f>
        <v>#REF!</v>
      </c>
      <c r="HM92" s="26" t="e">
        <f>#REF!-HL92</f>
        <v>#REF!</v>
      </c>
      <c r="HN92" s="5">
        <f t="shared" si="103"/>
        <v>8677504</v>
      </c>
      <c r="HO92" s="26" t="e">
        <f>#REF!-HN92</f>
        <v>#REF!</v>
      </c>
      <c r="HP92" s="5">
        <f t="shared" si="147"/>
        <v>4586220</v>
      </c>
      <c r="HQ92" s="26">
        <f t="shared" si="148"/>
        <v>0</v>
      </c>
      <c r="HR92" s="5">
        <f t="shared" si="149"/>
        <v>933269</v>
      </c>
      <c r="HS92" s="26">
        <f t="shared" si="106"/>
        <v>0</v>
      </c>
      <c r="HT92" s="5">
        <f t="shared" si="107"/>
        <v>5403771</v>
      </c>
      <c r="HU92" s="26">
        <f t="shared" si="108"/>
        <v>0</v>
      </c>
      <c r="HV92" s="5">
        <f t="shared" si="109"/>
        <v>274168</v>
      </c>
      <c r="HW92" s="26">
        <f t="shared" si="110"/>
        <v>0</v>
      </c>
      <c r="HX92" s="5">
        <f t="shared" si="111"/>
        <v>5349279</v>
      </c>
      <c r="HY92" s="26">
        <f t="shared" si="112"/>
        <v>0</v>
      </c>
      <c r="HZ92" s="5">
        <f t="shared" si="113"/>
        <v>11095</v>
      </c>
      <c r="IA92" s="26">
        <f t="shared" si="114"/>
        <v>0</v>
      </c>
      <c r="IB92" s="5">
        <f t="shared" si="115"/>
        <v>0</v>
      </c>
      <c r="IC92" s="26">
        <f t="shared" si="116"/>
        <v>0</v>
      </c>
      <c r="ID92" s="5">
        <f t="shared" si="117"/>
        <v>562262</v>
      </c>
      <c r="IE92" s="26">
        <f t="shared" si="118"/>
        <v>0</v>
      </c>
      <c r="IF92" s="5">
        <f t="shared" si="119"/>
        <v>2094819</v>
      </c>
      <c r="IG92" s="26">
        <f t="shared" si="120"/>
        <v>0</v>
      </c>
      <c r="IH92" s="5">
        <f t="shared" si="121"/>
        <v>560855</v>
      </c>
      <c r="II92" s="26">
        <f t="shared" si="122"/>
        <v>0</v>
      </c>
      <c r="IJ92" s="5">
        <f t="shared" si="123"/>
        <v>1346870</v>
      </c>
      <c r="IK92" s="26">
        <f t="shared" si="124"/>
        <v>0</v>
      </c>
      <c r="IL92" s="5">
        <f t="shared" si="125"/>
        <v>151557</v>
      </c>
      <c r="IM92" s="26">
        <f t="shared" si="126"/>
        <v>0</v>
      </c>
      <c r="IN92" s="5">
        <f t="shared" si="127"/>
        <v>0</v>
      </c>
      <c r="IO92" s="26">
        <f t="shared" si="128"/>
        <v>0</v>
      </c>
      <c r="IP92" s="5">
        <f t="shared" si="129"/>
        <v>3259113</v>
      </c>
      <c r="IQ92" s="26">
        <f t="shared" si="130"/>
        <v>0</v>
      </c>
      <c r="IR92" s="5">
        <f t="shared" si="131"/>
        <v>1661</v>
      </c>
      <c r="IS92" s="26">
        <f t="shared" si="132"/>
        <v>0</v>
      </c>
      <c r="IT92" s="5">
        <f t="shared" si="133"/>
        <v>723888</v>
      </c>
      <c r="IU92" s="26">
        <f t="shared" si="134"/>
        <v>0</v>
      </c>
      <c r="IV92" s="5">
        <f t="shared" si="135"/>
        <v>549507</v>
      </c>
      <c r="IW92" s="26">
        <f t="shared" si="136"/>
        <v>0</v>
      </c>
      <c r="IX92" s="5">
        <f t="shared" si="137"/>
        <v>403487</v>
      </c>
      <c r="IY92" s="26">
        <f t="shared" si="138"/>
        <v>0</v>
      </c>
      <c r="IZ92" s="5">
        <f t="shared" si="139"/>
        <v>1588620</v>
      </c>
      <c r="JA92" s="26">
        <f t="shared" si="140"/>
        <v>0</v>
      </c>
      <c r="JB92" s="5">
        <f t="shared" si="141"/>
        <v>27800441</v>
      </c>
      <c r="JC92" s="26">
        <f t="shared" si="142"/>
        <v>0</v>
      </c>
      <c r="JD92" s="5">
        <f t="shared" si="143"/>
        <v>0</v>
      </c>
      <c r="JE92" s="26">
        <f t="shared" si="144"/>
        <v>0</v>
      </c>
      <c r="JF92" s="5">
        <f t="shared" si="145"/>
        <v>27800441</v>
      </c>
      <c r="JG92" s="26">
        <f t="shared" si="146"/>
        <v>0</v>
      </c>
      <c r="JI92" s="5" t="e">
        <f t="shared" si="104"/>
        <v>#REF!</v>
      </c>
      <c r="JK92" s="4" t="e">
        <f t="shared" si="105"/>
        <v>#REF!</v>
      </c>
      <c r="JN92" s="33"/>
      <c r="JO92" s="33"/>
      <c r="JP92" s="33"/>
      <c r="JQ92" s="33"/>
      <c r="JR92" s="33"/>
      <c r="JS92" s="33"/>
    </row>
    <row r="93" spans="1:279">
      <c r="A93" s="18">
        <f>COUNTA(A3:A92)</f>
        <v>90</v>
      </c>
      <c r="C93" s="97"/>
      <c r="D93" s="97"/>
      <c r="E93" s="98"/>
      <c r="F93" s="98"/>
      <c r="G93" s="99"/>
      <c r="H93" s="99"/>
      <c r="I93" s="100"/>
      <c r="J93" s="100"/>
      <c r="K93" s="100"/>
      <c r="L93" s="100"/>
      <c r="M93" s="100"/>
      <c r="N93" s="100"/>
      <c r="O93" s="100"/>
      <c r="P93" s="100"/>
      <c r="Q93" s="100"/>
      <c r="R93" s="100"/>
      <c r="S93" s="100"/>
      <c r="T93" s="100"/>
      <c r="U93" s="100"/>
      <c r="V93" s="100"/>
      <c r="W93" s="100"/>
      <c r="X93" s="100"/>
      <c r="Y93" s="100"/>
      <c r="Z93" s="100"/>
      <c r="AA93" s="100"/>
      <c r="AB93" s="100"/>
      <c r="AC93" s="131"/>
      <c r="AD93" s="131"/>
      <c r="AE93" s="131"/>
      <c r="AF93" s="26"/>
      <c r="AG93" s="26"/>
      <c r="AH93" s="26"/>
      <c r="AI93" s="26"/>
      <c r="AJ93" s="26"/>
      <c r="AK93" s="36"/>
      <c r="AL93" s="26"/>
      <c r="AM93" s="36"/>
      <c r="AN93" s="26"/>
      <c r="AO93" s="36"/>
      <c r="AP93" s="26"/>
      <c r="AQ93" s="36"/>
      <c r="AR93" s="26"/>
      <c r="AS93" s="36"/>
      <c r="AT93" s="26"/>
      <c r="AU93" s="36"/>
      <c r="AV93" s="26"/>
      <c r="AW93" s="36"/>
      <c r="AX93" s="26"/>
      <c r="AY93" s="36"/>
      <c r="AZ93" s="54"/>
      <c r="BA93" s="54"/>
      <c r="BB93" s="54"/>
      <c r="BC93" s="54"/>
      <c r="BD93" s="54"/>
      <c r="BE93" s="54"/>
      <c r="BF93" s="54"/>
      <c r="BG93" s="54"/>
      <c r="BH93" s="54"/>
      <c r="BI93" s="54"/>
      <c r="BJ93" s="54"/>
      <c r="BK93" s="54"/>
      <c r="BL93" s="54"/>
      <c r="BM93" s="54"/>
      <c r="BN93" s="54"/>
      <c r="BO93" s="54"/>
      <c r="BP93" s="54"/>
      <c r="BQ93" s="54"/>
      <c r="BR93" s="54"/>
      <c r="BS93" s="54"/>
      <c r="BT93" s="54"/>
      <c r="BU93" s="54"/>
      <c r="BV93" s="54"/>
      <c r="BW93" s="54"/>
      <c r="BX93" s="54"/>
      <c r="BY93" s="54"/>
      <c r="BZ93" s="54"/>
      <c r="CA93" s="54"/>
      <c r="CB93" s="54"/>
      <c r="CC93" s="54"/>
      <c r="CD93" s="54"/>
      <c r="CE93" s="54"/>
      <c r="CF93" s="54"/>
      <c r="CG93" s="54"/>
      <c r="CH93" s="54"/>
      <c r="CI93" s="54"/>
      <c r="CJ93" s="54"/>
      <c r="CK93" s="54"/>
      <c r="CL93" s="54"/>
      <c r="CM93" s="54"/>
      <c r="CN93" s="54"/>
      <c r="CO93" s="54"/>
      <c r="CP93" s="54"/>
      <c r="CQ93" s="54"/>
      <c r="CR93" s="54"/>
      <c r="CS93" s="54"/>
      <c r="CT93" s="54"/>
      <c r="CU93" s="54"/>
      <c r="CV93" s="54"/>
      <c r="CW93" s="54"/>
      <c r="CX93" s="54"/>
      <c r="CY93" s="54"/>
      <c r="CZ93" s="54"/>
      <c r="DA93" s="54"/>
      <c r="DB93" s="54"/>
      <c r="DC93" s="54"/>
      <c r="DD93" s="54"/>
      <c r="DE93" s="54"/>
      <c r="DF93" s="54"/>
      <c r="DG93" s="54"/>
      <c r="DH93" s="54"/>
      <c r="DI93" s="54"/>
      <c r="DJ93" s="54"/>
      <c r="DK93" s="54"/>
      <c r="DL93" s="54"/>
      <c r="DM93" s="54"/>
      <c r="DN93" s="54"/>
      <c r="DO93" s="54"/>
      <c r="DP93" s="54"/>
      <c r="DQ93" s="54"/>
      <c r="DR93" s="54"/>
      <c r="DS93" s="54"/>
      <c r="DT93" s="54"/>
      <c r="DU93" s="54"/>
      <c r="DV93" s="54"/>
      <c r="DW93" s="54"/>
      <c r="DX93" s="54"/>
      <c r="DY93" s="54"/>
      <c r="DZ93" s="54"/>
      <c r="EA93" s="54"/>
      <c r="EB93" s="54"/>
      <c r="EC93" s="54"/>
      <c r="ED93" s="54"/>
      <c r="EE93" s="54"/>
      <c r="EF93" s="54"/>
      <c r="EG93" s="54"/>
      <c r="EH93" s="54"/>
      <c r="EI93" s="54"/>
      <c r="EJ93" s="54"/>
      <c r="EK93" s="54"/>
      <c r="EL93" s="54"/>
      <c r="EM93" s="54"/>
      <c r="EN93" s="54"/>
      <c r="EO93" s="54"/>
      <c r="EP93" s="54"/>
      <c r="EQ93" s="54"/>
      <c r="ER93" s="54"/>
      <c r="ES93" s="54"/>
      <c r="ET93" s="54"/>
      <c r="EU93" s="54"/>
      <c r="EV93" s="54"/>
      <c r="EW93" s="54"/>
      <c r="EX93" s="54"/>
      <c r="EY93" s="54"/>
      <c r="EZ93" s="54"/>
      <c r="FA93" s="54"/>
      <c r="FB93" s="54"/>
      <c r="FC93" s="54"/>
      <c r="FD93" s="54"/>
      <c r="FE93" s="54"/>
      <c r="FF93" s="54"/>
      <c r="FG93" s="54"/>
      <c r="FH93" s="54"/>
      <c r="FI93" s="54"/>
      <c r="FJ93" s="54"/>
      <c r="FK93" s="54"/>
      <c r="FL93" s="54"/>
      <c r="FM93" s="54"/>
      <c r="FN93" s="54"/>
      <c r="FO93" s="54"/>
      <c r="FP93" s="54"/>
      <c r="FQ93" s="54"/>
      <c r="FR93" s="54"/>
      <c r="FS93" s="54"/>
      <c r="FT93" s="54"/>
      <c r="FU93" s="54"/>
      <c r="FV93" s="54"/>
      <c r="FW93" s="54"/>
      <c r="FX93" s="54"/>
      <c r="FY93" s="54"/>
      <c r="FZ93" s="54"/>
      <c r="GA93" s="54"/>
      <c r="GB93" s="54"/>
      <c r="GC93" s="54"/>
      <c r="GD93" s="54"/>
      <c r="GE93" s="54"/>
      <c r="GF93" s="54"/>
      <c r="GG93" s="54"/>
      <c r="GH93" s="54"/>
      <c r="GK93" s="26" t="e">
        <f>SUM(GK3:GK92)</f>
        <v>#REF!</v>
      </c>
      <c r="GL93" s="26"/>
      <c r="GM93" s="26" t="e">
        <f t="shared" ref="GM93:IW93" si="192">SUM(GM3:GM92)</f>
        <v>#REF!</v>
      </c>
      <c r="GN93" s="26"/>
      <c r="GO93" s="26" t="e">
        <f t="shared" si="192"/>
        <v>#REF!</v>
      </c>
      <c r="GP93" s="26"/>
      <c r="GQ93" s="26" t="e">
        <f t="shared" si="192"/>
        <v>#REF!</v>
      </c>
      <c r="GR93" s="26"/>
      <c r="GS93" s="26" t="e">
        <f t="shared" si="192"/>
        <v>#REF!</v>
      </c>
      <c r="GT93" s="26"/>
      <c r="GU93" s="26" t="e">
        <f t="shared" si="192"/>
        <v>#REF!</v>
      </c>
      <c r="GV93" s="26"/>
      <c r="GW93" s="26" t="e">
        <f t="shared" si="192"/>
        <v>#REF!</v>
      </c>
      <c r="GX93" s="26"/>
      <c r="GY93" s="26" t="e">
        <f t="shared" si="192"/>
        <v>#REF!</v>
      </c>
      <c r="GZ93" s="26" t="s">
        <v>400</v>
      </c>
      <c r="HA93" s="26" t="e">
        <f t="shared" si="192"/>
        <v>#REF!</v>
      </c>
      <c r="HB93" s="26"/>
      <c r="HC93" s="26" t="e">
        <f t="shared" si="192"/>
        <v>#REF!</v>
      </c>
      <c r="HD93" s="26"/>
      <c r="HE93" s="26" t="e">
        <f t="shared" si="192"/>
        <v>#REF!</v>
      </c>
      <c r="HF93" s="26"/>
      <c r="HG93" s="26" t="e">
        <f t="shared" si="192"/>
        <v>#REF!</v>
      </c>
      <c r="HH93" s="26"/>
      <c r="HI93" s="26" t="e">
        <f t="shared" si="192"/>
        <v>#REF!</v>
      </c>
      <c r="HJ93" s="26"/>
      <c r="HK93" s="26" t="e">
        <f t="shared" si="192"/>
        <v>#REF!</v>
      </c>
      <c r="HL93" s="26"/>
      <c r="HM93" s="26" t="e">
        <f t="shared" si="192"/>
        <v>#REF!</v>
      </c>
      <c r="HN93" s="26"/>
      <c r="HO93" s="26" t="e">
        <f t="shared" si="192"/>
        <v>#REF!</v>
      </c>
      <c r="HP93" s="26"/>
      <c r="HQ93" s="26">
        <f t="shared" si="192"/>
        <v>6371626</v>
      </c>
      <c r="HR93" s="26"/>
      <c r="HS93" s="26">
        <f t="shared" si="192"/>
        <v>433195</v>
      </c>
      <c r="HT93" s="26"/>
      <c r="HU93" s="26">
        <f t="shared" si="192"/>
        <v>1904602.29</v>
      </c>
      <c r="HV93" s="26"/>
      <c r="HW93" s="26">
        <f t="shared" si="192"/>
        <v>128675.54000000001</v>
      </c>
      <c r="HX93" s="26"/>
      <c r="HY93" s="26">
        <f t="shared" si="192"/>
        <v>4530622</v>
      </c>
      <c r="HZ93" s="26"/>
      <c r="IA93" s="26">
        <f t="shared" si="192"/>
        <v>0</v>
      </c>
      <c r="IB93" s="26"/>
      <c r="IC93" s="26">
        <f t="shared" si="192"/>
        <v>131605</v>
      </c>
      <c r="ID93" s="26"/>
      <c r="IE93" s="26">
        <f t="shared" si="192"/>
        <v>414566</v>
      </c>
      <c r="IF93" s="26"/>
      <c r="IG93" s="26">
        <f t="shared" si="192"/>
        <v>2241222</v>
      </c>
      <c r="IH93" s="26"/>
      <c r="II93" s="26">
        <f t="shared" si="192"/>
        <v>2118942</v>
      </c>
      <c r="IJ93" s="26"/>
      <c r="IK93" s="26">
        <f t="shared" si="192"/>
        <v>460728</v>
      </c>
      <c r="IL93" s="26"/>
      <c r="IM93" s="26">
        <f t="shared" si="192"/>
        <v>106743</v>
      </c>
      <c r="IN93" s="26"/>
      <c r="IO93" s="26">
        <f t="shared" si="192"/>
        <v>278192</v>
      </c>
      <c r="IP93" s="26"/>
      <c r="IQ93" s="26">
        <f t="shared" si="192"/>
        <v>51840</v>
      </c>
      <c r="IR93" s="26"/>
      <c r="IS93" s="26">
        <f t="shared" si="192"/>
        <v>13970</v>
      </c>
      <c r="IT93" s="26"/>
      <c r="IU93" s="26">
        <f t="shared" si="192"/>
        <v>2372061</v>
      </c>
      <c r="IV93" s="26"/>
      <c r="IW93" s="26">
        <f t="shared" si="192"/>
        <v>249607</v>
      </c>
      <c r="IX93" s="26"/>
      <c r="IY93" s="26">
        <f t="shared" ref="IY93:JG93" si="193">SUM(IY3:IY92)</f>
        <v>298269</v>
      </c>
      <c r="IZ93" s="26"/>
      <c r="JA93" s="26">
        <f t="shared" si="193"/>
        <v>2270187</v>
      </c>
      <c r="JB93" s="26"/>
      <c r="JC93" s="26">
        <f t="shared" si="193"/>
        <v>26221693</v>
      </c>
      <c r="JD93" s="26"/>
      <c r="JE93" s="26">
        <f t="shared" si="193"/>
        <v>0</v>
      </c>
      <c r="JF93" s="26"/>
      <c r="JG93" s="26">
        <f t="shared" si="193"/>
        <v>26221693</v>
      </c>
      <c r="JH93" s="26"/>
      <c r="JI93" s="26" t="e">
        <f>SUM(JI3:JI92)</f>
        <v>#REF!</v>
      </c>
      <c r="JK93" s="4" t="e">
        <f>SUM(JK3:JK92)</f>
        <v>#REF!</v>
      </c>
    </row>
    <row r="94" spans="1:279">
      <c r="C94" s="97"/>
      <c r="D94" s="97"/>
      <c r="E94" s="98"/>
      <c r="F94" s="98"/>
      <c r="G94" s="99"/>
      <c r="H94" s="99"/>
      <c r="I94" s="100"/>
      <c r="J94" s="100"/>
      <c r="K94" s="100"/>
      <c r="L94" s="100"/>
      <c r="M94" s="100"/>
      <c r="N94" s="100"/>
      <c r="O94" s="100"/>
      <c r="P94" s="100"/>
      <c r="Q94" s="100"/>
      <c r="R94" s="100"/>
      <c r="S94" s="100"/>
      <c r="T94" s="100"/>
      <c r="U94" s="100"/>
      <c r="V94" s="100"/>
      <c r="W94" s="100"/>
      <c r="X94" s="100"/>
      <c r="Y94" s="100"/>
      <c r="Z94" s="100"/>
      <c r="AA94" s="100"/>
      <c r="AB94" s="100"/>
      <c r="AC94" s="123"/>
      <c r="AD94" s="123"/>
      <c r="AE94" s="123"/>
      <c r="AF94" s="26"/>
      <c r="AG94" s="26"/>
      <c r="AH94" s="26"/>
      <c r="AI94" s="26"/>
      <c r="AJ94" s="26"/>
      <c r="AK94" s="36"/>
      <c r="AL94" s="26"/>
      <c r="AM94" s="36"/>
      <c r="AN94" s="26"/>
      <c r="AO94" s="36"/>
      <c r="AP94" s="26"/>
      <c r="AQ94" s="36"/>
      <c r="AR94" s="26"/>
      <c r="AS94" s="36"/>
      <c r="AT94" s="26"/>
      <c r="AU94" s="36"/>
      <c r="AV94" s="26"/>
      <c r="AW94" s="36"/>
      <c r="AX94" s="26"/>
      <c r="AY94" s="36"/>
      <c r="AZ94" s="54"/>
      <c r="BA94" s="54"/>
      <c r="BB94" s="54"/>
      <c r="BC94" s="54"/>
      <c r="BD94" s="54"/>
      <c r="BE94" s="54"/>
      <c r="BF94" s="54"/>
      <c r="BG94" s="54"/>
      <c r="BH94" s="54"/>
      <c r="BI94" s="54"/>
      <c r="BJ94" s="54"/>
      <c r="BK94" s="54"/>
      <c r="BL94" s="54"/>
      <c r="BM94" s="54"/>
      <c r="BN94" s="54"/>
      <c r="BO94" s="54"/>
      <c r="BP94" s="54"/>
      <c r="BQ94" s="54"/>
      <c r="BR94" s="54"/>
      <c r="BS94" s="54"/>
      <c r="BT94" s="54"/>
      <c r="BU94" s="54"/>
      <c r="BV94" s="54"/>
      <c r="BW94" s="54"/>
      <c r="BX94" s="54"/>
      <c r="BY94" s="54"/>
      <c r="BZ94" s="54"/>
      <c r="CA94" s="54"/>
      <c r="CB94" s="54"/>
      <c r="CC94" s="54"/>
      <c r="CD94" s="54"/>
      <c r="CE94" s="54"/>
      <c r="CF94" s="54"/>
      <c r="CG94" s="54"/>
      <c r="CH94" s="54"/>
      <c r="CI94" s="54"/>
      <c r="CJ94" s="54"/>
      <c r="CK94" s="54"/>
      <c r="CL94" s="54"/>
      <c r="CM94" s="54"/>
      <c r="CN94" s="54"/>
      <c r="CO94" s="54"/>
      <c r="CP94" s="54"/>
      <c r="CQ94" s="54"/>
      <c r="CR94" s="54"/>
      <c r="CS94" s="54"/>
      <c r="CT94" s="54"/>
      <c r="CU94" s="54"/>
      <c r="CV94" s="54"/>
      <c r="CW94" s="54"/>
      <c r="CX94" s="54"/>
      <c r="CY94" s="54"/>
      <c r="CZ94" s="54"/>
      <c r="DA94" s="54"/>
      <c r="DB94" s="54"/>
      <c r="DC94" s="54"/>
      <c r="DD94" s="54"/>
      <c r="DE94" s="54"/>
      <c r="DF94" s="54"/>
      <c r="DG94" s="54"/>
      <c r="DH94" s="54"/>
      <c r="DI94" s="54"/>
      <c r="DJ94" s="54"/>
      <c r="DK94" s="54"/>
      <c r="DL94" s="54"/>
      <c r="DM94" s="54"/>
      <c r="DN94" s="54"/>
      <c r="DO94" s="54"/>
      <c r="DP94" s="54"/>
      <c r="DQ94" s="54"/>
      <c r="DR94" s="54"/>
      <c r="DS94" s="54"/>
      <c r="DT94" s="54"/>
      <c r="DU94" s="54"/>
      <c r="DV94" s="54"/>
      <c r="DW94" s="54"/>
      <c r="DX94" s="54"/>
      <c r="DY94" s="54"/>
      <c r="DZ94" s="54"/>
      <c r="EA94" s="54"/>
      <c r="EB94" s="54"/>
      <c r="EC94" s="54"/>
      <c r="ED94" s="54"/>
      <c r="EE94" s="54"/>
      <c r="EF94" s="54"/>
      <c r="EG94" s="54"/>
      <c r="EH94" s="54"/>
      <c r="EI94" s="54"/>
      <c r="EJ94" s="54"/>
      <c r="EK94" s="54"/>
      <c r="EL94" s="54"/>
      <c r="EM94" s="54"/>
      <c r="EN94" s="54"/>
      <c r="EO94" s="54"/>
      <c r="EP94" s="54"/>
      <c r="EQ94" s="54"/>
      <c r="ER94" s="54"/>
      <c r="ES94" s="54"/>
      <c r="ET94" s="54"/>
      <c r="EU94" s="54"/>
      <c r="EV94" s="54"/>
      <c r="EW94" s="54"/>
      <c r="EX94" s="54"/>
      <c r="EY94" s="54"/>
      <c r="EZ94" s="54"/>
      <c r="FA94" s="54"/>
      <c r="FB94" s="54"/>
      <c r="FC94" s="54"/>
      <c r="FD94" s="54"/>
      <c r="FE94" s="54"/>
      <c r="FF94" s="54"/>
      <c r="FG94" s="54"/>
      <c r="FH94" s="54"/>
      <c r="FI94" s="54"/>
      <c r="FJ94" s="54"/>
      <c r="FK94" s="54"/>
      <c r="FL94" s="54"/>
      <c r="FM94" s="54"/>
      <c r="FN94" s="54"/>
      <c r="FO94" s="54"/>
      <c r="FP94" s="54"/>
      <c r="FQ94" s="54"/>
      <c r="FR94" s="54"/>
      <c r="FS94" s="54"/>
      <c r="FT94" s="54"/>
      <c r="FU94" s="54"/>
      <c r="FV94" s="54"/>
      <c r="FW94" s="54"/>
      <c r="FX94" s="54"/>
      <c r="FY94" s="54"/>
      <c r="FZ94" s="54"/>
      <c r="GA94" s="54"/>
      <c r="GB94" s="54"/>
      <c r="GC94" s="54"/>
      <c r="GD94" s="54"/>
      <c r="GE94" s="54"/>
      <c r="GF94" s="54"/>
      <c r="GG94" s="54"/>
      <c r="GH94" s="54"/>
      <c r="GL94" s="5" t="s">
        <v>400</v>
      </c>
      <c r="GZ94" s="5" t="s">
        <v>401</v>
      </c>
      <c r="JI94" s="5" t="e">
        <f>GK93+GM93+GO93+GQ93+GS93+GU93+GW93+GY93+HA93+HC93+HE93+HI93+HK93+HM93+HG93+HO93+HQ93+HS93+HU93+HW93+HY93+IA93+IC93+IE93+IG93+IK93+IM93+IO93+II93+IQ93+IS93+IU93+IW93+IY93+JA93+JC93+JE93+JG93</f>
        <v>#REF!</v>
      </c>
    </row>
    <row r="95" spans="1:279">
      <c r="A95" s="18" t="s">
        <v>379</v>
      </c>
      <c r="B95" s="4"/>
      <c r="C95" s="98"/>
      <c r="D95" s="98"/>
      <c r="E95" s="98"/>
      <c r="F95" s="98"/>
      <c r="G95" s="99">
        <f>MIN(G3:G92)</f>
        <v>3272</v>
      </c>
      <c r="H95" s="99">
        <f t="shared" ref="H95:BB95" si="194">MIN(H3:H92)</f>
        <v>2913</v>
      </c>
      <c r="I95" s="100">
        <f t="shared" si="194"/>
        <v>154999189</v>
      </c>
      <c r="J95" s="100">
        <f t="shared" si="194"/>
        <v>471159270</v>
      </c>
      <c r="K95" s="100">
        <f>MIN(K3:K92)</f>
        <v>0</v>
      </c>
      <c r="L95" s="100">
        <f t="shared" si="194"/>
        <v>0</v>
      </c>
      <c r="M95" s="100">
        <f t="shared" si="194"/>
        <v>0</v>
      </c>
      <c r="N95" s="100">
        <f t="shared" si="194"/>
        <v>0</v>
      </c>
      <c r="O95" s="100">
        <f t="shared" si="194"/>
        <v>0</v>
      </c>
      <c r="P95" s="100">
        <f t="shared" si="194"/>
        <v>0</v>
      </c>
      <c r="Q95" s="100">
        <f t="shared" si="194"/>
        <v>1614221</v>
      </c>
      <c r="R95" s="100">
        <f t="shared" si="194"/>
        <v>0</v>
      </c>
      <c r="S95" s="100">
        <f t="shared" si="194"/>
        <v>47640551</v>
      </c>
      <c r="T95" s="100">
        <f t="shared" si="194"/>
        <v>351890355</v>
      </c>
      <c r="U95" s="100">
        <f t="shared" si="194"/>
        <v>9572</v>
      </c>
      <c r="V95" s="100">
        <f t="shared" si="194"/>
        <v>10796</v>
      </c>
      <c r="W95" s="100">
        <f t="shared" si="194"/>
        <v>16791</v>
      </c>
      <c r="X95" s="100">
        <f t="shared" si="194"/>
        <v>19770</v>
      </c>
      <c r="Y95" s="100">
        <f t="shared" si="194"/>
        <v>15198</v>
      </c>
      <c r="Z95" s="100">
        <f t="shared" si="194"/>
        <v>15730</v>
      </c>
      <c r="AA95" s="100">
        <f t="shared" si="194"/>
        <v>15903</v>
      </c>
      <c r="AB95" s="100">
        <f t="shared" si="194"/>
        <v>24710</v>
      </c>
      <c r="AC95" s="123">
        <f t="shared" si="194"/>
        <v>3</v>
      </c>
      <c r="AD95" s="123">
        <f t="shared" si="194"/>
        <v>2</v>
      </c>
      <c r="AE95" s="123">
        <f t="shared" si="194"/>
        <v>0</v>
      </c>
      <c r="AF95" s="26">
        <f t="shared" si="194"/>
        <v>347174</v>
      </c>
      <c r="AG95" s="26">
        <f t="shared" si="194"/>
        <v>298985</v>
      </c>
      <c r="AH95" s="26">
        <f t="shared" si="194"/>
        <v>76772</v>
      </c>
      <c r="AI95" s="26">
        <f t="shared" si="194"/>
        <v>9.5</v>
      </c>
      <c r="AJ95" s="26">
        <f t="shared" si="194"/>
        <v>63346.5</v>
      </c>
      <c r="AK95" s="36">
        <f t="shared" si="194"/>
        <v>0.5</v>
      </c>
      <c r="AL95" s="26">
        <f t="shared" si="194"/>
        <v>99678</v>
      </c>
      <c r="AM95" s="36">
        <f t="shared" si="194"/>
        <v>0</v>
      </c>
      <c r="AN95" s="26">
        <f t="shared" si="194"/>
        <v>63634.46</v>
      </c>
      <c r="AO95" s="36">
        <f t="shared" si="194"/>
        <v>0</v>
      </c>
      <c r="AP95" s="26">
        <f t="shared" si="194"/>
        <v>56595.25</v>
      </c>
      <c r="AQ95" s="36">
        <f t="shared" si="194"/>
        <v>0</v>
      </c>
      <c r="AR95" s="26">
        <f t="shared" si="194"/>
        <v>60125.18</v>
      </c>
      <c r="AS95" s="36">
        <f t="shared" si="194"/>
        <v>0</v>
      </c>
      <c r="AT95" s="26">
        <f t="shared" si="194"/>
        <v>21376.959999999999</v>
      </c>
      <c r="AU95" s="36">
        <f t="shared" si="194"/>
        <v>0</v>
      </c>
      <c r="AV95" s="26">
        <f t="shared" si="194"/>
        <v>33495.129999999997</v>
      </c>
      <c r="AW95" s="36">
        <f t="shared" si="194"/>
        <v>0</v>
      </c>
      <c r="AX95" s="26">
        <f t="shared" si="194"/>
        <v>21399.67</v>
      </c>
      <c r="AY95" s="36">
        <f t="shared" si="194"/>
        <v>0</v>
      </c>
      <c r="AZ95" s="54">
        <f t="shared" si="194"/>
        <v>334100</v>
      </c>
      <c r="BA95" s="54">
        <f t="shared" si="194"/>
        <v>0</v>
      </c>
      <c r="BB95" s="54">
        <f t="shared" si="194"/>
        <v>0</v>
      </c>
      <c r="BC95" s="54">
        <f t="shared" ref="BC95:BE95" si="195">MIN(BC3:BC92)</f>
        <v>0</v>
      </c>
      <c r="BD95" s="54">
        <f t="shared" si="195"/>
        <v>0</v>
      </c>
      <c r="BE95" s="54">
        <f t="shared" si="195"/>
        <v>0</v>
      </c>
      <c r="BF95" s="54" t="e">
        <f t="shared" ref="BF95" si="196">MIN(BF3:BF92)</f>
        <v>#REF!</v>
      </c>
      <c r="BG95" s="54">
        <f t="shared" ref="BG95:DF95" si="197">MIN(BG3:BG92)</f>
        <v>988806</v>
      </c>
      <c r="BH95" s="54">
        <f t="shared" si="197"/>
        <v>158282</v>
      </c>
      <c r="BI95" s="54">
        <f t="shared" si="197"/>
        <v>175796</v>
      </c>
      <c r="BJ95" s="54">
        <f t="shared" si="197"/>
        <v>992051</v>
      </c>
      <c r="BK95" s="54">
        <f t="shared" si="197"/>
        <v>0</v>
      </c>
      <c r="BL95" s="54">
        <f t="shared" si="197"/>
        <v>2531170</v>
      </c>
      <c r="BM95" s="54">
        <f t="shared" si="197"/>
        <v>0</v>
      </c>
      <c r="BN95" s="54">
        <f t="shared" si="197"/>
        <v>0</v>
      </c>
      <c r="BO95" s="54">
        <f t="shared" si="197"/>
        <v>0</v>
      </c>
      <c r="BP95" s="54">
        <f t="shared" si="197"/>
        <v>0</v>
      </c>
      <c r="BQ95" s="54">
        <f t="shared" si="197"/>
        <v>0</v>
      </c>
      <c r="BR95" s="54">
        <f t="shared" si="197"/>
        <v>85242</v>
      </c>
      <c r="BS95" s="54">
        <f t="shared" si="197"/>
        <v>1034103</v>
      </c>
      <c r="BT95" s="54">
        <f t="shared" si="197"/>
        <v>310211</v>
      </c>
      <c r="BU95" s="54">
        <f t="shared" si="197"/>
        <v>135308</v>
      </c>
      <c r="BV95" s="54">
        <f t="shared" si="197"/>
        <v>723407</v>
      </c>
      <c r="BW95" s="54">
        <f t="shared" si="197"/>
        <v>0</v>
      </c>
      <c r="BX95" s="54">
        <f t="shared" si="197"/>
        <v>2316434</v>
      </c>
      <c r="BY95" s="54">
        <f t="shared" si="197"/>
        <v>0</v>
      </c>
      <c r="BZ95" s="54">
        <f t="shared" si="197"/>
        <v>0</v>
      </c>
      <c r="CA95" s="54">
        <f t="shared" si="197"/>
        <v>0</v>
      </c>
      <c r="CB95" s="54">
        <f t="shared" si="197"/>
        <v>0</v>
      </c>
      <c r="CC95" s="54">
        <f t="shared" si="197"/>
        <v>0</v>
      </c>
      <c r="CD95" s="54">
        <f t="shared" si="197"/>
        <v>0</v>
      </c>
      <c r="CE95" s="54">
        <f t="shared" si="197"/>
        <v>0</v>
      </c>
      <c r="CF95" s="54">
        <f t="shared" si="197"/>
        <v>0</v>
      </c>
      <c r="CG95" s="54">
        <f t="shared" si="197"/>
        <v>0</v>
      </c>
      <c r="CH95" s="54">
        <f t="shared" si="197"/>
        <v>0</v>
      </c>
      <c r="CI95" s="54">
        <f t="shared" si="197"/>
        <v>0</v>
      </c>
      <c r="CJ95" s="54">
        <f t="shared" si="197"/>
        <v>1366178</v>
      </c>
      <c r="CK95" s="54">
        <f t="shared" si="197"/>
        <v>0</v>
      </c>
      <c r="CL95" s="54">
        <f t="shared" si="197"/>
        <v>0</v>
      </c>
      <c r="CM95" s="54">
        <f t="shared" si="197"/>
        <v>0</v>
      </c>
      <c r="CN95" s="54">
        <f t="shared" si="197"/>
        <v>0</v>
      </c>
      <c r="CO95" s="54">
        <f t="shared" si="197"/>
        <v>0</v>
      </c>
      <c r="CP95" s="54">
        <f t="shared" si="197"/>
        <v>0</v>
      </c>
      <c r="CQ95" s="54">
        <f t="shared" si="197"/>
        <v>0</v>
      </c>
      <c r="CR95" s="54">
        <f t="shared" si="197"/>
        <v>0</v>
      </c>
      <c r="CS95" s="54">
        <f t="shared" si="197"/>
        <v>0</v>
      </c>
      <c r="CT95" s="54">
        <f t="shared" si="197"/>
        <v>0</v>
      </c>
      <c r="CU95" s="54">
        <f t="shared" si="197"/>
        <v>0</v>
      </c>
      <c r="CV95" s="54">
        <f t="shared" si="197"/>
        <v>0</v>
      </c>
      <c r="CW95" s="54">
        <f t="shared" si="197"/>
        <v>48009</v>
      </c>
      <c r="CX95" s="54">
        <f t="shared" si="197"/>
        <v>25978</v>
      </c>
      <c r="CY95" s="54">
        <f t="shared" si="197"/>
        <v>31043</v>
      </c>
      <c r="CZ95" s="54">
        <f t="shared" si="197"/>
        <v>30750</v>
      </c>
      <c r="DA95" s="54">
        <f t="shared" si="197"/>
        <v>0</v>
      </c>
      <c r="DB95" s="54">
        <f t="shared" si="197"/>
        <v>219885</v>
      </c>
      <c r="DC95" s="54">
        <f t="shared" si="197"/>
        <v>144058</v>
      </c>
      <c r="DD95" s="54">
        <f t="shared" si="197"/>
        <v>40641</v>
      </c>
      <c r="DE95" s="54">
        <f t="shared" si="197"/>
        <v>36235</v>
      </c>
      <c r="DF95" s="54">
        <f t="shared" si="197"/>
        <v>81001</v>
      </c>
      <c r="DG95" s="54">
        <f t="shared" ref="DG95:FR95" si="198">MIN(DG3:DG92)</f>
        <v>0</v>
      </c>
      <c r="DH95" s="54">
        <f t="shared" si="198"/>
        <v>304720</v>
      </c>
      <c r="DI95" s="54">
        <f t="shared" si="198"/>
        <v>115645</v>
      </c>
      <c r="DJ95" s="54">
        <f t="shared" si="198"/>
        <v>7246</v>
      </c>
      <c r="DK95" s="54">
        <f t="shared" si="198"/>
        <v>4157</v>
      </c>
      <c r="DL95" s="54">
        <f t="shared" si="198"/>
        <v>134480</v>
      </c>
      <c r="DM95" s="54">
        <f t="shared" si="198"/>
        <v>0</v>
      </c>
      <c r="DN95" s="54">
        <f t="shared" si="198"/>
        <v>368504</v>
      </c>
      <c r="DO95" s="54">
        <f t="shared" si="198"/>
        <v>0</v>
      </c>
      <c r="DP95" s="54">
        <f t="shared" si="198"/>
        <v>0</v>
      </c>
      <c r="DQ95" s="54">
        <f t="shared" si="198"/>
        <v>0</v>
      </c>
      <c r="DR95" s="54">
        <f t="shared" si="198"/>
        <v>0</v>
      </c>
      <c r="DS95" s="54">
        <f t="shared" si="198"/>
        <v>0</v>
      </c>
      <c r="DT95" s="54">
        <f t="shared" si="198"/>
        <v>274415</v>
      </c>
      <c r="DU95" s="54">
        <f t="shared" si="198"/>
        <v>0</v>
      </c>
      <c r="DV95" s="54">
        <f t="shared" si="198"/>
        <v>0</v>
      </c>
      <c r="DW95" s="54">
        <f t="shared" si="198"/>
        <v>0</v>
      </c>
      <c r="DX95" s="54">
        <f t="shared" si="198"/>
        <v>0</v>
      </c>
      <c r="DY95" s="54">
        <f t="shared" si="198"/>
        <v>0</v>
      </c>
      <c r="DZ95" s="54">
        <f t="shared" si="198"/>
        <v>10579</v>
      </c>
      <c r="EA95" s="54">
        <f t="shared" si="198"/>
        <v>0</v>
      </c>
      <c r="EB95" s="54">
        <f t="shared" si="198"/>
        <v>0</v>
      </c>
      <c r="EC95" s="54">
        <f t="shared" si="198"/>
        <v>0</v>
      </c>
      <c r="ED95" s="54">
        <f t="shared" si="198"/>
        <v>0</v>
      </c>
      <c r="EE95" s="54">
        <f t="shared" si="198"/>
        <v>0</v>
      </c>
      <c r="EF95" s="54">
        <f t="shared" si="198"/>
        <v>0</v>
      </c>
      <c r="EG95" s="54">
        <f t="shared" si="198"/>
        <v>0</v>
      </c>
      <c r="EH95" s="54">
        <f t="shared" si="198"/>
        <v>0</v>
      </c>
      <c r="EI95" s="54">
        <f t="shared" si="198"/>
        <v>0</v>
      </c>
      <c r="EJ95" s="54">
        <f t="shared" si="198"/>
        <v>0</v>
      </c>
      <c r="EK95" s="54">
        <f t="shared" si="198"/>
        <v>0</v>
      </c>
      <c r="EL95" s="54">
        <f t="shared" si="198"/>
        <v>0</v>
      </c>
      <c r="EM95" s="54">
        <f t="shared" si="198"/>
        <v>0</v>
      </c>
      <c r="EN95" s="54">
        <f t="shared" si="198"/>
        <v>0</v>
      </c>
      <c r="EO95" s="54">
        <f t="shared" si="198"/>
        <v>0</v>
      </c>
      <c r="EP95" s="54">
        <f t="shared" si="198"/>
        <v>0</v>
      </c>
      <c r="EQ95" s="54">
        <f t="shared" si="198"/>
        <v>0</v>
      </c>
      <c r="ER95" s="54">
        <f t="shared" si="198"/>
        <v>0</v>
      </c>
      <c r="ES95" s="54">
        <f t="shared" si="198"/>
        <v>0</v>
      </c>
      <c r="ET95" s="54">
        <f t="shared" si="198"/>
        <v>0</v>
      </c>
      <c r="EU95" s="54">
        <f t="shared" si="198"/>
        <v>0</v>
      </c>
      <c r="EV95" s="54">
        <f t="shared" si="198"/>
        <v>0</v>
      </c>
      <c r="EW95" s="54">
        <f t="shared" si="198"/>
        <v>0</v>
      </c>
      <c r="EX95" s="54">
        <f t="shared" si="198"/>
        <v>0</v>
      </c>
      <c r="EY95" s="54">
        <f t="shared" si="198"/>
        <v>0</v>
      </c>
      <c r="EZ95" s="54">
        <f t="shared" si="198"/>
        <v>0</v>
      </c>
      <c r="FA95" s="54">
        <f t="shared" si="198"/>
        <v>0</v>
      </c>
      <c r="FB95" s="54">
        <f t="shared" si="198"/>
        <v>0</v>
      </c>
      <c r="FC95" s="54">
        <f t="shared" si="198"/>
        <v>0</v>
      </c>
      <c r="FD95" s="54">
        <f t="shared" si="198"/>
        <v>117146</v>
      </c>
      <c r="FE95" s="54">
        <f t="shared" si="198"/>
        <v>0</v>
      </c>
      <c r="FF95" s="54">
        <f t="shared" si="198"/>
        <v>0</v>
      </c>
      <c r="FG95" s="54">
        <f t="shared" si="198"/>
        <v>0</v>
      </c>
      <c r="FH95" s="54">
        <f t="shared" si="198"/>
        <v>0</v>
      </c>
      <c r="FI95" s="54">
        <f t="shared" si="198"/>
        <v>0</v>
      </c>
      <c r="FJ95" s="54">
        <f t="shared" si="198"/>
        <v>15600</v>
      </c>
      <c r="FK95" s="54">
        <f t="shared" si="198"/>
        <v>0</v>
      </c>
      <c r="FL95" s="54">
        <f t="shared" si="198"/>
        <v>0</v>
      </c>
      <c r="FM95" s="54">
        <f t="shared" si="198"/>
        <v>0</v>
      </c>
      <c r="FN95" s="54">
        <f t="shared" si="198"/>
        <v>0</v>
      </c>
      <c r="FO95" s="54">
        <f t="shared" si="198"/>
        <v>0</v>
      </c>
      <c r="FP95" s="54">
        <f t="shared" si="198"/>
        <v>148901</v>
      </c>
      <c r="FQ95" s="54">
        <f t="shared" si="198"/>
        <v>3409021</v>
      </c>
      <c r="FR95" s="54">
        <f t="shared" si="198"/>
        <v>921943</v>
      </c>
      <c r="FS95" s="54">
        <f t="shared" ref="FS95:GH95" si="199">MIN(FS3:FS92)</f>
        <v>684566</v>
      </c>
      <c r="FT95" s="54">
        <f t="shared" si="199"/>
        <v>3665084</v>
      </c>
      <c r="FU95" s="54">
        <f t="shared" si="199"/>
        <v>0</v>
      </c>
      <c r="FV95" s="54">
        <f t="shared" si="199"/>
        <v>13374507</v>
      </c>
      <c r="FW95" s="54">
        <f t="shared" si="199"/>
        <v>0</v>
      </c>
      <c r="FX95" s="54">
        <f t="shared" si="199"/>
        <v>0</v>
      </c>
      <c r="FY95" s="54">
        <f t="shared" si="199"/>
        <v>0</v>
      </c>
      <c r="FZ95" s="54">
        <f t="shared" si="199"/>
        <v>0</v>
      </c>
      <c r="GA95" s="54">
        <f t="shared" si="199"/>
        <v>0</v>
      </c>
      <c r="GB95" s="54">
        <f t="shared" si="199"/>
        <v>0</v>
      </c>
      <c r="GC95" s="54">
        <f t="shared" si="199"/>
        <v>3409021</v>
      </c>
      <c r="GD95" s="54">
        <f t="shared" si="199"/>
        <v>917931</v>
      </c>
      <c r="GE95" s="54">
        <f t="shared" si="199"/>
        <v>729874</v>
      </c>
      <c r="GF95" s="54">
        <f t="shared" si="199"/>
        <v>3665084</v>
      </c>
      <c r="GG95" s="54">
        <f t="shared" si="199"/>
        <v>0</v>
      </c>
      <c r="GH95" s="54">
        <f t="shared" si="199"/>
        <v>13374507</v>
      </c>
    </row>
    <row r="96" spans="1:279">
      <c r="A96" s="18" t="s">
        <v>380</v>
      </c>
      <c r="B96" s="4"/>
      <c r="C96" s="98"/>
      <c r="D96" s="98"/>
      <c r="E96" s="98"/>
      <c r="F96" s="98"/>
      <c r="G96" s="99">
        <f>MAX(G3:G92)</f>
        <v>23164</v>
      </c>
      <c r="H96" s="99">
        <f t="shared" ref="H96:BB96" si="200">MAX(H3:H92)</f>
        <v>23830</v>
      </c>
      <c r="I96" s="100">
        <f t="shared" si="200"/>
        <v>4563334000</v>
      </c>
      <c r="J96" s="100">
        <f t="shared" si="200"/>
        <v>790410000</v>
      </c>
      <c r="K96" s="100">
        <f>MAX(K3:K92)</f>
        <v>112555000</v>
      </c>
      <c r="L96" s="100">
        <f t="shared" si="200"/>
        <v>0</v>
      </c>
      <c r="M96" s="100">
        <f t="shared" si="200"/>
        <v>365087297</v>
      </c>
      <c r="N96" s="100">
        <f t="shared" si="200"/>
        <v>0</v>
      </c>
      <c r="O96" s="100">
        <f t="shared" si="200"/>
        <v>453451358</v>
      </c>
      <c r="P96" s="100">
        <f t="shared" si="200"/>
        <v>0</v>
      </c>
      <c r="Q96" s="100">
        <f t="shared" si="200"/>
        <v>1970000000</v>
      </c>
      <c r="R96" s="100">
        <f t="shared" si="200"/>
        <v>0</v>
      </c>
      <c r="S96" s="100">
        <f t="shared" si="200"/>
        <v>11137320001</v>
      </c>
      <c r="T96" s="100">
        <f t="shared" si="200"/>
        <v>484270000</v>
      </c>
      <c r="U96" s="100">
        <f t="shared" si="200"/>
        <v>29026</v>
      </c>
      <c r="V96" s="100">
        <f t="shared" si="200"/>
        <v>23268</v>
      </c>
      <c r="W96" s="100">
        <f t="shared" si="200"/>
        <v>51905</v>
      </c>
      <c r="X96" s="100">
        <f t="shared" si="200"/>
        <v>37626</v>
      </c>
      <c r="Y96" s="100">
        <f t="shared" si="200"/>
        <v>31947</v>
      </c>
      <c r="Z96" s="100">
        <f t="shared" si="200"/>
        <v>29551</v>
      </c>
      <c r="AA96" s="100">
        <f t="shared" si="200"/>
        <v>54826</v>
      </c>
      <c r="AB96" s="100">
        <f t="shared" si="200"/>
        <v>43909</v>
      </c>
      <c r="AC96" s="123">
        <f t="shared" si="200"/>
        <v>18</v>
      </c>
      <c r="AD96" s="123">
        <f t="shared" si="200"/>
        <v>18</v>
      </c>
      <c r="AE96" s="123">
        <f t="shared" si="200"/>
        <v>2</v>
      </c>
      <c r="AF96" s="26">
        <f t="shared" si="200"/>
        <v>8851830</v>
      </c>
      <c r="AG96" s="26">
        <f t="shared" si="200"/>
        <v>7301451</v>
      </c>
      <c r="AH96" s="26">
        <f t="shared" si="200"/>
        <v>1530917</v>
      </c>
      <c r="AI96" s="26">
        <f t="shared" si="200"/>
        <v>3435856</v>
      </c>
      <c r="AJ96" s="26">
        <f t="shared" si="200"/>
        <v>10589700</v>
      </c>
      <c r="AK96" s="36">
        <f t="shared" si="200"/>
        <v>16</v>
      </c>
      <c r="AL96" s="26">
        <f t="shared" si="200"/>
        <v>1640785.71</v>
      </c>
      <c r="AM96" s="36">
        <f t="shared" si="200"/>
        <v>18</v>
      </c>
      <c r="AN96" s="26">
        <f t="shared" si="200"/>
        <v>782826</v>
      </c>
      <c r="AO96" s="36">
        <f t="shared" si="200"/>
        <v>16</v>
      </c>
      <c r="AP96" s="26">
        <f t="shared" si="200"/>
        <v>420473</v>
      </c>
      <c r="AQ96" s="36">
        <f t="shared" si="200"/>
        <v>18</v>
      </c>
      <c r="AR96" s="26">
        <f t="shared" si="200"/>
        <v>1565932</v>
      </c>
      <c r="AS96" s="36">
        <f t="shared" si="200"/>
        <v>30.5</v>
      </c>
      <c r="AT96" s="26">
        <f t="shared" si="200"/>
        <v>312992.81</v>
      </c>
      <c r="AU96" s="36">
        <f t="shared" si="200"/>
        <v>35</v>
      </c>
      <c r="AV96" s="26">
        <f t="shared" si="200"/>
        <v>392024</v>
      </c>
      <c r="AW96" s="36">
        <f t="shared" si="200"/>
        <v>27.5</v>
      </c>
      <c r="AX96" s="26">
        <f t="shared" si="200"/>
        <v>223733.33</v>
      </c>
      <c r="AY96" s="36">
        <f t="shared" si="200"/>
        <v>35</v>
      </c>
      <c r="AZ96" s="54">
        <f t="shared" si="200"/>
        <v>41885216</v>
      </c>
      <c r="BA96" s="54">
        <f t="shared" si="200"/>
        <v>3310659</v>
      </c>
      <c r="BB96" s="54">
        <f t="shared" si="200"/>
        <v>37130529</v>
      </c>
      <c r="BC96" s="54">
        <f t="shared" ref="BC96:BE96" si="201">MAX(BC3:BC92)</f>
        <v>3860762</v>
      </c>
      <c r="BD96" s="54">
        <f t="shared" si="201"/>
        <v>17243313</v>
      </c>
      <c r="BE96" s="54">
        <f t="shared" si="201"/>
        <v>577479</v>
      </c>
      <c r="BF96" s="54" t="e">
        <f t="shared" ref="BF96" si="202">MAX(BF3:BF92)</f>
        <v>#REF!</v>
      </c>
      <c r="BG96" s="54">
        <f t="shared" ref="BG96:DF96" si="203">MAX(BG3:BG92)</f>
        <v>4386861</v>
      </c>
      <c r="BH96" s="54">
        <f t="shared" si="203"/>
        <v>605728</v>
      </c>
      <c r="BI96" s="54">
        <f t="shared" si="203"/>
        <v>698086</v>
      </c>
      <c r="BJ96" s="54">
        <f t="shared" si="203"/>
        <v>10779226</v>
      </c>
      <c r="BK96" s="54">
        <f t="shared" si="203"/>
        <v>3943949</v>
      </c>
      <c r="BL96" s="54">
        <f t="shared" si="203"/>
        <v>16323215</v>
      </c>
      <c r="BM96" s="54">
        <f t="shared" si="203"/>
        <v>7223041</v>
      </c>
      <c r="BN96" s="54">
        <f t="shared" si="203"/>
        <v>1312753</v>
      </c>
      <c r="BO96" s="54">
        <f t="shared" si="203"/>
        <v>440858</v>
      </c>
      <c r="BP96" s="54">
        <f t="shared" si="203"/>
        <v>6013871</v>
      </c>
      <c r="BQ96" s="54">
        <f t="shared" si="203"/>
        <v>1903653</v>
      </c>
      <c r="BR96" s="54">
        <f t="shared" si="203"/>
        <v>9638465</v>
      </c>
      <c r="BS96" s="54">
        <f t="shared" si="203"/>
        <v>11362515</v>
      </c>
      <c r="BT96" s="54">
        <f t="shared" si="203"/>
        <v>6116585</v>
      </c>
      <c r="BU96" s="54">
        <f t="shared" si="203"/>
        <v>2409676</v>
      </c>
      <c r="BV96" s="54">
        <f t="shared" si="203"/>
        <v>6781468</v>
      </c>
      <c r="BW96" s="54">
        <f t="shared" si="203"/>
        <v>719705</v>
      </c>
      <c r="BX96" s="54">
        <f t="shared" si="203"/>
        <v>22230725</v>
      </c>
      <c r="BY96" s="54">
        <f t="shared" si="203"/>
        <v>5451822</v>
      </c>
      <c r="BZ96" s="54">
        <f t="shared" si="203"/>
        <v>1273927</v>
      </c>
      <c r="CA96" s="54">
        <f t="shared" si="203"/>
        <v>1662832</v>
      </c>
      <c r="CB96" s="54">
        <f t="shared" si="203"/>
        <v>2554251</v>
      </c>
      <c r="CC96" s="54">
        <f t="shared" si="203"/>
        <v>978</v>
      </c>
      <c r="CD96" s="54">
        <f t="shared" si="203"/>
        <v>10942832</v>
      </c>
      <c r="CE96" s="54">
        <f t="shared" si="203"/>
        <v>2239364</v>
      </c>
      <c r="CF96" s="54">
        <f t="shared" si="203"/>
        <v>979906</v>
      </c>
      <c r="CG96" s="54">
        <f t="shared" si="203"/>
        <v>575345</v>
      </c>
      <c r="CH96" s="54">
        <f t="shared" si="203"/>
        <v>8489668</v>
      </c>
      <c r="CI96" s="54">
        <f t="shared" si="203"/>
        <v>23337392</v>
      </c>
      <c r="CJ96" s="54">
        <f t="shared" si="203"/>
        <v>27681115</v>
      </c>
      <c r="CK96" s="54">
        <f t="shared" si="203"/>
        <v>43785</v>
      </c>
      <c r="CL96" s="54">
        <f t="shared" si="203"/>
        <v>2500</v>
      </c>
      <c r="CM96" s="54">
        <f t="shared" si="203"/>
        <v>1200</v>
      </c>
      <c r="CN96" s="54">
        <f t="shared" si="203"/>
        <v>3700</v>
      </c>
      <c r="CO96" s="54">
        <f t="shared" si="203"/>
        <v>146281</v>
      </c>
      <c r="CP96" s="54">
        <f t="shared" si="203"/>
        <v>163231</v>
      </c>
      <c r="CQ96" s="54">
        <f t="shared" si="203"/>
        <v>3144610</v>
      </c>
      <c r="CR96" s="54">
        <f t="shared" si="203"/>
        <v>2049003</v>
      </c>
      <c r="CS96" s="54">
        <f t="shared" si="203"/>
        <v>1139939</v>
      </c>
      <c r="CT96" s="54">
        <f t="shared" si="203"/>
        <v>548010</v>
      </c>
      <c r="CU96" s="54">
        <f t="shared" si="203"/>
        <v>2788219</v>
      </c>
      <c r="CV96" s="54">
        <f t="shared" si="203"/>
        <v>3735335</v>
      </c>
      <c r="CW96" s="54">
        <f t="shared" si="203"/>
        <v>980882</v>
      </c>
      <c r="CX96" s="54">
        <f t="shared" si="203"/>
        <v>453659</v>
      </c>
      <c r="CY96" s="54">
        <f t="shared" si="203"/>
        <v>180432</v>
      </c>
      <c r="CZ96" s="54">
        <f t="shared" si="203"/>
        <v>717175</v>
      </c>
      <c r="DA96" s="54">
        <f t="shared" si="203"/>
        <v>194557</v>
      </c>
      <c r="DB96" s="54">
        <f t="shared" si="203"/>
        <v>2132892</v>
      </c>
      <c r="DC96" s="54">
        <f t="shared" si="203"/>
        <v>3257936</v>
      </c>
      <c r="DD96" s="54">
        <f t="shared" si="203"/>
        <v>1448837</v>
      </c>
      <c r="DE96" s="54">
        <f t="shared" si="203"/>
        <v>957953</v>
      </c>
      <c r="DF96" s="54">
        <f t="shared" si="203"/>
        <v>3913133</v>
      </c>
      <c r="DG96" s="54">
        <f t="shared" ref="DG96:FR96" si="204">MAX(DG3:DG92)</f>
        <v>747588</v>
      </c>
      <c r="DH96" s="54">
        <f t="shared" si="204"/>
        <v>8565162</v>
      </c>
      <c r="DI96" s="54">
        <f t="shared" si="204"/>
        <v>1224899</v>
      </c>
      <c r="DJ96" s="54">
        <f t="shared" si="204"/>
        <v>428547</v>
      </c>
      <c r="DK96" s="54">
        <f t="shared" si="204"/>
        <v>179149</v>
      </c>
      <c r="DL96" s="54">
        <f t="shared" si="204"/>
        <v>1680203</v>
      </c>
      <c r="DM96" s="54">
        <f t="shared" si="204"/>
        <v>1500000</v>
      </c>
      <c r="DN96" s="54">
        <f t="shared" si="204"/>
        <v>4001391</v>
      </c>
      <c r="DO96" s="54">
        <f t="shared" si="204"/>
        <v>4696353</v>
      </c>
      <c r="DP96" s="54">
        <f t="shared" si="204"/>
        <v>1146284</v>
      </c>
      <c r="DQ96" s="54">
        <f t="shared" si="204"/>
        <v>1038388</v>
      </c>
      <c r="DR96" s="54">
        <f t="shared" si="204"/>
        <v>2430137</v>
      </c>
      <c r="DS96" s="54">
        <f t="shared" si="204"/>
        <v>14885212</v>
      </c>
      <c r="DT96" s="54">
        <f t="shared" si="204"/>
        <v>23611532</v>
      </c>
      <c r="DU96" s="54">
        <f t="shared" si="204"/>
        <v>4094785</v>
      </c>
      <c r="DV96" s="54">
        <f t="shared" si="204"/>
        <v>801555</v>
      </c>
      <c r="DW96" s="54">
        <f t="shared" si="204"/>
        <v>252268</v>
      </c>
      <c r="DX96" s="54">
        <f t="shared" si="204"/>
        <v>1391017</v>
      </c>
      <c r="DY96" s="54">
        <f t="shared" si="204"/>
        <v>6041667</v>
      </c>
      <c r="DZ96" s="54">
        <f t="shared" si="204"/>
        <v>6336345</v>
      </c>
      <c r="EA96" s="54">
        <f t="shared" si="204"/>
        <v>638239</v>
      </c>
      <c r="EB96" s="54">
        <f t="shared" si="204"/>
        <v>409452</v>
      </c>
      <c r="EC96" s="54">
        <f t="shared" si="204"/>
        <v>200964</v>
      </c>
      <c r="ED96" s="54">
        <f t="shared" si="204"/>
        <v>2080240</v>
      </c>
      <c r="EE96" s="54">
        <f t="shared" si="204"/>
        <v>2631143</v>
      </c>
      <c r="EF96" s="54">
        <f t="shared" si="204"/>
        <v>3867320</v>
      </c>
      <c r="EG96" s="54">
        <f t="shared" si="204"/>
        <v>16423698</v>
      </c>
      <c r="EH96" s="54">
        <f t="shared" si="204"/>
        <v>3874104</v>
      </c>
      <c r="EI96" s="54">
        <f t="shared" si="204"/>
        <v>1798938</v>
      </c>
      <c r="EJ96" s="54">
        <f t="shared" si="204"/>
        <v>5075817</v>
      </c>
      <c r="EK96" s="54">
        <f t="shared" si="204"/>
        <v>24944126</v>
      </c>
      <c r="EL96" s="54">
        <f t="shared" si="204"/>
        <v>27258434</v>
      </c>
      <c r="EM96" s="54">
        <f t="shared" si="204"/>
        <v>725400</v>
      </c>
      <c r="EN96" s="54">
        <f t="shared" si="204"/>
        <v>130638</v>
      </c>
      <c r="EO96" s="54">
        <f t="shared" si="204"/>
        <v>89463</v>
      </c>
      <c r="EP96" s="54">
        <f t="shared" si="204"/>
        <v>172331</v>
      </c>
      <c r="EQ96" s="54">
        <f t="shared" si="204"/>
        <v>1037704</v>
      </c>
      <c r="ER96" s="54">
        <f t="shared" si="204"/>
        <v>1037704</v>
      </c>
      <c r="ES96" s="54">
        <f t="shared" si="204"/>
        <v>1346129</v>
      </c>
      <c r="ET96" s="54">
        <f t="shared" si="204"/>
        <v>431430</v>
      </c>
      <c r="EU96" s="54">
        <f t="shared" si="204"/>
        <v>327574</v>
      </c>
      <c r="EV96" s="54">
        <f t="shared" si="204"/>
        <v>1436400</v>
      </c>
      <c r="EW96" s="54">
        <f t="shared" si="204"/>
        <v>9205617</v>
      </c>
      <c r="EX96" s="54">
        <f t="shared" si="204"/>
        <v>9205617</v>
      </c>
      <c r="EY96" s="54">
        <f t="shared" si="204"/>
        <v>920211</v>
      </c>
      <c r="EZ96" s="54">
        <f t="shared" si="204"/>
        <v>94601</v>
      </c>
      <c r="FA96" s="54">
        <f t="shared" si="204"/>
        <v>83860</v>
      </c>
      <c r="FB96" s="54">
        <f t="shared" si="204"/>
        <v>1701094</v>
      </c>
      <c r="FC96" s="54">
        <f t="shared" si="204"/>
        <v>5076260</v>
      </c>
      <c r="FD96" s="54">
        <f t="shared" si="204"/>
        <v>5076260</v>
      </c>
      <c r="FE96" s="54">
        <f t="shared" si="204"/>
        <v>219298</v>
      </c>
      <c r="FF96" s="54">
        <f t="shared" si="204"/>
        <v>34841</v>
      </c>
      <c r="FG96" s="54">
        <f t="shared" si="204"/>
        <v>32792</v>
      </c>
      <c r="FH96" s="54">
        <f t="shared" si="204"/>
        <v>1701094</v>
      </c>
      <c r="FI96" s="54">
        <f t="shared" si="204"/>
        <v>2400680</v>
      </c>
      <c r="FJ96" s="54">
        <f t="shared" si="204"/>
        <v>2400680</v>
      </c>
      <c r="FK96" s="54">
        <f t="shared" si="204"/>
        <v>3876643</v>
      </c>
      <c r="FL96" s="54">
        <f t="shared" si="204"/>
        <v>1101466</v>
      </c>
      <c r="FM96" s="54">
        <f t="shared" si="204"/>
        <v>351801</v>
      </c>
      <c r="FN96" s="54">
        <f t="shared" si="204"/>
        <v>3143479</v>
      </c>
      <c r="FO96" s="54">
        <f t="shared" si="204"/>
        <v>21868915</v>
      </c>
      <c r="FP96" s="54">
        <f t="shared" si="204"/>
        <v>21868915</v>
      </c>
      <c r="FQ96" s="54">
        <f t="shared" si="204"/>
        <v>39217983</v>
      </c>
      <c r="FR96" s="54">
        <f t="shared" si="204"/>
        <v>13336649</v>
      </c>
      <c r="FS96" s="54">
        <f t="shared" ref="FS96:GH96" si="205">MAX(FS3:FS92)</f>
        <v>5244403</v>
      </c>
      <c r="FT96" s="54">
        <f t="shared" si="205"/>
        <v>78924683</v>
      </c>
      <c r="FU96" s="54">
        <f t="shared" si="205"/>
        <v>73643797</v>
      </c>
      <c r="FV96" s="54">
        <f t="shared" si="205"/>
        <v>141428397</v>
      </c>
      <c r="FW96" s="54">
        <f t="shared" si="205"/>
        <v>1383165</v>
      </c>
      <c r="FX96" s="54">
        <f t="shared" si="205"/>
        <v>397185</v>
      </c>
      <c r="FY96" s="54">
        <f t="shared" si="205"/>
        <v>24429</v>
      </c>
      <c r="FZ96" s="54">
        <f t="shared" si="205"/>
        <v>129472</v>
      </c>
      <c r="GA96" s="54">
        <f t="shared" si="205"/>
        <v>9103195</v>
      </c>
      <c r="GB96" s="54">
        <f t="shared" si="205"/>
        <v>9103195</v>
      </c>
      <c r="GC96" s="54">
        <f t="shared" si="205"/>
        <v>39217983</v>
      </c>
      <c r="GD96" s="54">
        <f t="shared" si="205"/>
        <v>13336649</v>
      </c>
      <c r="GE96" s="54">
        <f t="shared" si="205"/>
        <v>5244403</v>
      </c>
      <c r="GF96" s="54">
        <f t="shared" si="205"/>
        <v>30548451</v>
      </c>
      <c r="GG96" s="54">
        <f t="shared" si="205"/>
        <v>82670160</v>
      </c>
      <c r="GH96" s="54">
        <f t="shared" si="205"/>
        <v>142713178</v>
      </c>
    </row>
    <row r="97" spans="1:190">
      <c r="A97" s="18" t="s">
        <v>381</v>
      </c>
      <c r="B97" s="4"/>
      <c r="C97" s="98"/>
      <c r="D97" s="98"/>
      <c r="E97" s="98"/>
      <c r="F97" s="98"/>
      <c r="G97" s="99">
        <f>AVERAGE(G3:G92)</f>
        <v>10022.19540229885</v>
      </c>
      <c r="H97" s="99">
        <f t="shared" ref="H97:BB97" si="206">AVERAGE(H3:H92)</f>
        <v>10469</v>
      </c>
      <c r="I97" s="100">
        <f t="shared" si="206"/>
        <v>1087993347.0344827</v>
      </c>
      <c r="J97" s="100">
        <f t="shared" si="206"/>
        <v>590322649.66666663</v>
      </c>
      <c r="K97" s="100">
        <f>AVERAGE(K3:K92)</f>
        <v>5946159.5057471264</v>
      </c>
      <c r="L97" s="100" t="e">
        <f t="shared" si="206"/>
        <v>#DIV/0!</v>
      </c>
      <c r="M97" s="100">
        <f t="shared" si="206"/>
        <v>49415398.586206898</v>
      </c>
      <c r="N97" s="100" t="e">
        <f t="shared" si="206"/>
        <v>#DIV/0!</v>
      </c>
      <c r="O97" s="100">
        <f t="shared" si="206"/>
        <v>59146790.264367819</v>
      </c>
      <c r="P97" s="100" t="e">
        <f t="shared" si="206"/>
        <v>#DIV/0!</v>
      </c>
      <c r="Q97" s="100">
        <f t="shared" si="206"/>
        <v>477789672.74712646</v>
      </c>
      <c r="R97" s="100" t="e">
        <f t="shared" si="206"/>
        <v>#DIV/0!</v>
      </c>
      <c r="S97" s="100">
        <f t="shared" si="206"/>
        <v>979290723.01190472</v>
      </c>
      <c r="T97" s="100">
        <f t="shared" si="206"/>
        <v>424776113.66666669</v>
      </c>
      <c r="U97" s="100">
        <f t="shared" si="206"/>
        <v>17561.045454545456</v>
      </c>
      <c r="V97" s="100">
        <f t="shared" si="206"/>
        <v>17409.666666666668</v>
      </c>
      <c r="W97" s="100">
        <f t="shared" si="206"/>
        <v>30181.284090909092</v>
      </c>
      <c r="X97" s="100">
        <f t="shared" si="206"/>
        <v>28124</v>
      </c>
      <c r="Y97" s="100">
        <f t="shared" si="206"/>
        <v>21477.44318181818</v>
      </c>
      <c r="Z97" s="100">
        <f t="shared" si="206"/>
        <v>22245</v>
      </c>
      <c r="AA97" s="100">
        <f t="shared" si="206"/>
        <v>33949.26136363636</v>
      </c>
      <c r="AB97" s="100">
        <f t="shared" si="206"/>
        <v>33202.666666666664</v>
      </c>
      <c r="AC97" s="123">
        <f t="shared" si="206"/>
        <v>8.5888888888888886</v>
      </c>
      <c r="AD97" s="123">
        <f t="shared" si="206"/>
        <v>10.666666666666666</v>
      </c>
      <c r="AE97" s="123">
        <f t="shared" si="206"/>
        <v>0.10227272727272728</v>
      </c>
      <c r="AF97" s="26">
        <f t="shared" si="206"/>
        <v>3971172.9435227271</v>
      </c>
      <c r="AG97" s="26">
        <f t="shared" si="206"/>
        <v>3050945.8352272729</v>
      </c>
      <c r="AH97" s="26">
        <f t="shared" si="206"/>
        <v>537462.77295454545</v>
      </c>
      <c r="AI97" s="26">
        <f t="shared" si="206"/>
        <v>271272.23303370783</v>
      </c>
      <c r="AJ97" s="26">
        <f t="shared" si="206"/>
        <v>668988.10058404552</v>
      </c>
      <c r="AK97" s="36">
        <f t="shared" si="206"/>
        <v>6.533604651162789</v>
      </c>
      <c r="AL97" s="26">
        <f t="shared" si="206"/>
        <v>508627.7200245157</v>
      </c>
      <c r="AM97" s="36">
        <f t="shared" si="206"/>
        <v>7.1931818181818183</v>
      </c>
      <c r="AN97" s="26">
        <f t="shared" si="206"/>
        <v>168353.33200724036</v>
      </c>
      <c r="AO97" s="36">
        <f t="shared" si="206"/>
        <v>8.2666666666666675</v>
      </c>
      <c r="AP97" s="26">
        <f t="shared" si="206"/>
        <v>148112.92897352969</v>
      </c>
      <c r="AQ97" s="36">
        <f t="shared" si="206"/>
        <v>9.1164772727272734</v>
      </c>
      <c r="AR97" s="26">
        <f t="shared" si="206"/>
        <v>175327.39198126615</v>
      </c>
      <c r="AS97" s="36">
        <f t="shared" si="206"/>
        <v>19.413522727272728</v>
      </c>
      <c r="AT97" s="26">
        <f t="shared" si="206"/>
        <v>139108.03812600917</v>
      </c>
      <c r="AU97" s="36">
        <f t="shared" si="206"/>
        <v>22.730113636363637</v>
      </c>
      <c r="AV97" s="26">
        <f t="shared" si="206"/>
        <v>77177.010069971104</v>
      </c>
      <c r="AW97" s="36">
        <f t="shared" si="206"/>
        <v>14.965632183908044</v>
      </c>
      <c r="AX97" s="26">
        <f t="shared" si="206"/>
        <v>63142.338492431489</v>
      </c>
      <c r="AY97" s="36">
        <f t="shared" si="206"/>
        <v>18.03409090909091</v>
      </c>
      <c r="AZ97" s="54">
        <f t="shared" si="206"/>
        <v>9400336.222222222</v>
      </c>
      <c r="BA97" s="54">
        <f t="shared" si="206"/>
        <v>941469.77777777775</v>
      </c>
      <c r="BB97" s="54">
        <f t="shared" si="206"/>
        <v>4649094.6790000005</v>
      </c>
      <c r="BC97" s="54">
        <f t="shared" ref="BC97:BE97" si="207">AVERAGE(BC3:BC92)</f>
        <v>656618.6636666666</v>
      </c>
      <c r="BD97" s="54">
        <f t="shared" si="207"/>
        <v>737315.1333333333</v>
      </c>
      <c r="BE97" s="54">
        <f t="shared" si="207"/>
        <v>60619.855555555558</v>
      </c>
      <c r="BF97" s="54" t="e">
        <f t="shared" ref="BF97" si="208">AVERAGE(BF3:BF92)</f>
        <v>#REF!</v>
      </c>
      <c r="BG97" s="54">
        <f t="shared" ref="BG97:DF97" si="209">AVERAGE(BG3:BG92)</f>
        <v>2444085.3828089889</v>
      </c>
      <c r="BH97" s="54">
        <f t="shared" si="209"/>
        <v>390639.32494382025</v>
      </c>
      <c r="BI97" s="54">
        <f t="shared" si="209"/>
        <v>405082.38089887641</v>
      </c>
      <c r="BJ97" s="54">
        <f t="shared" si="209"/>
        <v>3974686.3330337079</v>
      </c>
      <c r="BK97" s="54">
        <f t="shared" si="209"/>
        <v>377103.52292134828</v>
      </c>
      <c r="BL97" s="54">
        <f t="shared" si="209"/>
        <v>7578041.7118888879</v>
      </c>
      <c r="BM97" s="54">
        <f t="shared" si="209"/>
        <v>1070283.0898876404</v>
      </c>
      <c r="BN97" s="54">
        <f t="shared" si="209"/>
        <v>380242.4382022472</v>
      </c>
      <c r="BO97" s="54">
        <f t="shared" si="209"/>
        <v>60590.1797752809</v>
      </c>
      <c r="BP97" s="54">
        <f t="shared" si="209"/>
        <v>148247.02247191011</v>
      </c>
      <c r="BQ97" s="54">
        <f t="shared" si="209"/>
        <v>34636.853932584272</v>
      </c>
      <c r="BR97" s="54">
        <f t="shared" si="209"/>
        <v>1679990.6444444444</v>
      </c>
      <c r="BS97" s="54">
        <f t="shared" si="209"/>
        <v>3789833.5054444447</v>
      </c>
      <c r="BT97" s="54">
        <f t="shared" si="209"/>
        <v>1771493.7503333334</v>
      </c>
      <c r="BU97" s="54">
        <f t="shared" si="209"/>
        <v>777529.78651685396</v>
      </c>
      <c r="BV97" s="54">
        <f t="shared" si="209"/>
        <v>2934945.240224719</v>
      </c>
      <c r="BW97" s="54">
        <f t="shared" si="209"/>
        <v>20857.438202247191</v>
      </c>
      <c r="BX97" s="54">
        <f t="shared" si="209"/>
        <v>9274340.4965555556</v>
      </c>
      <c r="BY97" s="54">
        <f t="shared" si="209"/>
        <v>110928.06666666667</v>
      </c>
      <c r="BZ97" s="54">
        <f t="shared" si="209"/>
        <v>40345.194000000003</v>
      </c>
      <c r="CA97" s="54">
        <f t="shared" si="209"/>
        <v>26229.280898876405</v>
      </c>
      <c r="CB97" s="54">
        <f t="shared" si="209"/>
        <v>48030.550561797754</v>
      </c>
      <c r="CC97" s="54">
        <f t="shared" si="209"/>
        <v>10.988764044943821</v>
      </c>
      <c r="CD97" s="54">
        <f t="shared" si="209"/>
        <v>226148.57777777777</v>
      </c>
      <c r="CE97" s="54">
        <f t="shared" si="209"/>
        <v>662630.93775280903</v>
      </c>
      <c r="CF97" s="54">
        <f t="shared" si="209"/>
        <v>226921.26404494382</v>
      </c>
      <c r="CG97" s="54">
        <f t="shared" si="209"/>
        <v>137233.62078651684</v>
      </c>
      <c r="CH97" s="54">
        <f t="shared" si="209"/>
        <v>348158.6629213483</v>
      </c>
      <c r="CI97" s="54">
        <f t="shared" si="209"/>
        <v>7248630.4920224715</v>
      </c>
      <c r="CJ97" s="54">
        <f t="shared" si="209"/>
        <v>8578097.722222222</v>
      </c>
      <c r="CK97" s="54">
        <f t="shared" si="209"/>
        <v>1232.2777777777778</v>
      </c>
      <c r="CL97" s="54">
        <f t="shared" si="209"/>
        <v>48.055555555555557</v>
      </c>
      <c r="CM97" s="54">
        <f t="shared" si="209"/>
        <v>16.666666666666668</v>
      </c>
      <c r="CN97" s="54">
        <f t="shared" si="209"/>
        <v>70</v>
      </c>
      <c r="CO97" s="54">
        <f t="shared" si="209"/>
        <v>7832.5</v>
      </c>
      <c r="CP97" s="54">
        <f t="shared" si="209"/>
        <v>9199.5</v>
      </c>
      <c r="CQ97" s="54">
        <f t="shared" si="209"/>
        <v>144239.04494382022</v>
      </c>
      <c r="CR97" s="54">
        <f t="shared" si="209"/>
        <v>90418.831460674162</v>
      </c>
      <c r="CS97" s="54">
        <f t="shared" si="209"/>
        <v>23622.022471910113</v>
      </c>
      <c r="CT97" s="54">
        <f t="shared" si="209"/>
        <v>18234.528089887641</v>
      </c>
      <c r="CU97" s="54">
        <f t="shared" si="209"/>
        <v>70576.438202247198</v>
      </c>
      <c r="CV97" s="54">
        <f t="shared" si="209"/>
        <v>344696.5777777778</v>
      </c>
      <c r="CW97" s="54">
        <f t="shared" si="209"/>
        <v>310429.44078651688</v>
      </c>
      <c r="CX97" s="54">
        <f t="shared" si="209"/>
        <v>137026.74460674156</v>
      </c>
      <c r="CY97" s="54">
        <f t="shared" si="209"/>
        <v>83973.00573033707</v>
      </c>
      <c r="CZ97" s="54">
        <f t="shared" si="209"/>
        <v>263433.34584269667</v>
      </c>
      <c r="DA97" s="54">
        <f t="shared" si="209"/>
        <v>9165.6629213483138</v>
      </c>
      <c r="DB97" s="54">
        <f t="shared" si="209"/>
        <v>799700.84211111104</v>
      </c>
      <c r="DC97" s="54">
        <f t="shared" si="209"/>
        <v>1117696.0494382023</v>
      </c>
      <c r="DD97" s="54">
        <f t="shared" si="209"/>
        <v>445898.08404494385</v>
      </c>
      <c r="DE97" s="54">
        <f t="shared" si="209"/>
        <v>308521.31932584272</v>
      </c>
      <c r="DF97" s="54">
        <f t="shared" si="209"/>
        <v>1496507.1503370786</v>
      </c>
      <c r="DG97" s="54">
        <f t="shared" ref="DG97:FR97" si="210">AVERAGE(DG3:DG92)</f>
        <v>64541.932584269663</v>
      </c>
      <c r="DH97" s="54">
        <f t="shared" si="210"/>
        <v>3419920.729777778</v>
      </c>
      <c r="DI97" s="54">
        <f t="shared" si="210"/>
        <v>453081.52123595506</v>
      </c>
      <c r="DJ97" s="54">
        <f t="shared" si="210"/>
        <v>80275.113820224724</v>
      </c>
      <c r="DK97" s="54">
        <f t="shared" si="210"/>
        <v>51636.230224719104</v>
      </c>
      <c r="DL97" s="54">
        <f t="shared" si="210"/>
        <v>512975.44359550567</v>
      </c>
      <c r="DM97" s="54">
        <f t="shared" si="210"/>
        <v>243895.32797752807</v>
      </c>
      <c r="DN97" s="54">
        <f t="shared" si="210"/>
        <v>1350497.840888889</v>
      </c>
      <c r="DO97" s="54">
        <f t="shared" si="210"/>
        <v>1101243.4955056179</v>
      </c>
      <c r="DP97" s="54">
        <f t="shared" si="210"/>
        <v>330614.72662921349</v>
      </c>
      <c r="DQ97" s="54">
        <f t="shared" si="210"/>
        <v>166719.85943820226</v>
      </c>
      <c r="DR97" s="54">
        <f t="shared" si="210"/>
        <v>339049.14426966291</v>
      </c>
      <c r="DS97" s="54">
        <f t="shared" si="210"/>
        <v>506972.06988764042</v>
      </c>
      <c r="DT97" s="54">
        <f t="shared" si="210"/>
        <v>2422556.2813333333</v>
      </c>
      <c r="DU97" s="54">
        <f t="shared" si="210"/>
        <v>224286.42808988766</v>
      </c>
      <c r="DV97" s="54">
        <f t="shared" si="210"/>
        <v>45247.656853932582</v>
      </c>
      <c r="DW97" s="54">
        <f t="shared" si="210"/>
        <v>20134.363258426965</v>
      </c>
      <c r="DX97" s="54">
        <f t="shared" si="210"/>
        <v>61951.887752808987</v>
      </c>
      <c r="DY97" s="54">
        <f t="shared" si="210"/>
        <v>1038891.8220224719</v>
      </c>
      <c r="DZ97" s="54">
        <f t="shared" si="210"/>
        <v>1376248.0562222223</v>
      </c>
      <c r="EA97" s="54">
        <f t="shared" si="210"/>
        <v>43158.230112359553</v>
      </c>
      <c r="EB97" s="54">
        <f t="shared" si="210"/>
        <v>38385.808988764045</v>
      </c>
      <c r="EC97" s="54">
        <f t="shared" si="210"/>
        <v>14967.359550561798</v>
      </c>
      <c r="ED97" s="54">
        <f t="shared" si="210"/>
        <v>164475.68146067415</v>
      </c>
      <c r="EE97" s="54">
        <f t="shared" si="210"/>
        <v>68873.25674157303</v>
      </c>
      <c r="EF97" s="54">
        <f t="shared" si="210"/>
        <v>329286.24422222225</v>
      </c>
      <c r="EG97" s="54">
        <f t="shared" si="210"/>
        <v>1098302.1903370786</v>
      </c>
      <c r="EH97" s="54">
        <f t="shared" si="210"/>
        <v>214010.66325842697</v>
      </c>
      <c r="EI97" s="54">
        <f t="shared" si="210"/>
        <v>125157.48325842696</v>
      </c>
      <c r="EJ97" s="54">
        <f t="shared" si="210"/>
        <v>523486.44449438207</v>
      </c>
      <c r="EK97" s="54">
        <f t="shared" si="210"/>
        <v>5943568.3814606741</v>
      </c>
      <c r="EL97" s="54">
        <f t="shared" si="210"/>
        <v>7817273.1054444443</v>
      </c>
      <c r="EM97" s="54">
        <f t="shared" si="210"/>
        <v>57071.860786516845</v>
      </c>
      <c r="EN97" s="54">
        <f t="shared" si="210"/>
        <v>6199.7415730337079</v>
      </c>
      <c r="EO97" s="54">
        <f t="shared" si="210"/>
        <v>4968.715909090909</v>
      </c>
      <c r="EP97" s="54">
        <f t="shared" si="210"/>
        <v>4756.4943820224717</v>
      </c>
      <c r="EQ97" s="54">
        <f t="shared" si="210"/>
        <v>176310.37887640449</v>
      </c>
      <c r="ER97" s="54">
        <f t="shared" si="210"/>
        <v>246637.12588888887</v>
      </c>
      <c r="ES97" s="54">
        <f t="shared" si="210"/>
        <v>73852.673820224722</v>
      </c>
      <c r="ET97" s="54">
        <f t="shared" si="210"/>
        <v>18196.943820224718</v>
      </c>
      <c r="EU97" s="54">
        <f t="shared" si="210"/>
        <v>14720.109550561798</v>
      </c>
      <c r="EV97" s="54">
        <f t="shared" si="210"/>
        <v>67530.605730337076</v>
      </c>
      <c r="EW97" s="54">
        <f t="shared" si="210"/>
        <v>986775.33022471913</v>
      </c>
      <c r="EX97" s="54">
        <f t="shared" si="210"/>
        <v>1174531.0557777777</v>
      </c>
      <c r="EY97" s="54">
        <f t="shared" si="210"/>
        <v>78021.352696629212</v>
      </c>
      <c r="EZ97" s="54">
        <f t="shared" si="210"/>
        <v>9949.7879775280908</v>
      </c>
      <c r="FA97" s="54">
        <f t="shared" si="210"/>
        <v>10915.378539325842</v>
      </c>
      <c r="FB97" s="54">
        <f t="shared" si="210"/>
        <v>126851.11258426966</v>
      </c>
      <c r="FC97" s="54">
        <f t="shared" si="210"/>
        <v>557690.36842696625</v>
      </c>
      <c r="FD97" s="54">
        <f t="shared" si="210"/>
        <v>777496.65577777789</v>
      </c>
      <c r="FE97" s="54">
        <f t="shared" si="210"/>
        <v>10000.129325842696</v>
      </c>
      <c r="FF97" s="54">
        <f t="shared" si="210"/>
        <v>3445.8358426966292</v>
      </c>
      <c r="FG97" s="54">
        <f t="shared" si="210"/>
        <v>2843.2385393258428</v>
      </c>
      <c r="FH97" s="54">
        <f t="shared" si="210"/>
        <v>33841.288764044948</v>
      </c>
      <c r="FI97" s="54">
        <f t="shared" si="210"/>
        <v>267301.07123595505</v>
      </c>
      <c r="FJ97" s="54">
        <f t="shared" si="210"/>
        <v>317218.64633333334</v>
      </c>
      <c r="FK97" s="54">
        <f t="shared" si="210"/>
        <v>694319.7375280899</v>
      </c>
      <c r="FL97" s="54">
        <f t="shared" si="210"/>
        <v>193479.19202247192</v>
      </c>
      <c r="FM97" s="54">
        <f t="shared" si="210"/>
        <v>80723.617977528091</v>
      </c>
      <c r="FN97" s="54">
        <f t="shared" si="210"/>
        <v>410903.10662921343</v>
      </c>
      <c r="FO97" s="54">
        <f t="shared" si="210"/>
        <v>3065627.8933707862</v>
      </c>
      <c r="FP97" s="54">
        <f t="shared" si="210"/>
        <v>4420888.3636666667</v>
      </c>
      <c r="FQ97" s="54">
        <f t="shared" si="210"/>
        <v>13417449.368314607</v>
      </c>
      <c r="FR97" s="54">
        <f t="shared" si="210"/>
        <v>4419453.7178651681</v>
      </c>
      <c r="FS97" s="54">
        <f t="shared" ref="FS97:GH97" si="211">AVERAGE(FS3:FS92)</f>
        <v>2286357.9446067414</v>
      </c>
      <c r="FT97" s="54">
        <f t="shared" si="211"/>
        <v>12040235.133033708</v>
      </c>
      <c r="FU97" s="54">
        <f t="shared" si="211"/>
        <v>20647804.465730339</v>
      </c>
      <c r="FV97" s="54">
        <f t="shared" si="211"/>
        <v>52515860.544777788</v>
      </c>
      <c r="FW97" s="54">
        <f t="shared" si="211"/>
        <v>32693.232558139534</v>
      </c>
      <c r="FX97" s="54">
        <f t="shared" si="211"/>
        <v>7746.5</v>
      </c>
      <c r="FY97" s="54">
        <f t="shared" si="211"/>
        <v>271.43333333333334</v>
      </c>
      <c r="FZ97" s="54">
        <f t="shared" si="211"/>
        <v>1438.5777777777778</v>
      </c>
      <c r="GA97" s="54">
        <f t="shared" si="211"/>
        <v>592657.6</v>
      </c>
      <c r="GB97" s="54">
        <f t="shared" si="211"/>
        <v>633354.31111111108</v>
      </c>
      <c r="GC97" s="54">
        <f t="shared" si="211"/>
        <v>13445291.817752808</v>
      </c>
      <c r="GD97" s="54">
        <f t="shared" si="211"/>
        <v>4424772.2260227269</v>
      </c>
      <c r="GE97" s="54">
        <f t="shared" si="211"/>
        <v>2288987.6861797753</v>
      </c>
      <c r="GF97" s="54">
        <f t="shared" si="211"/>
        <v>11337364.762247192</v>
      </c>
      <c r="GG97" s="54">
        <f t="shared" si="211"/>
        <v>21232969.589325842</v>
      </c>
      <c r="GH97" s="54">
        <f t="shared" si="211"/>
        <v>52385692.02255556</v>
      </c>
    </row>
    <row r="98" spans="1:190">
      <c r="A98" s="18" t="s">
        <v>382</v>
      </c>
      <c r="B98" s="4"/>
      <c r="C98" s="98"/>
      <c r="D98" s="98"/>
      <c r="E98" s="98"/>
      <c r="F98" s="98"/>
      <c r="G98" s="99">
        <f>MEDIAN(G3:G92)</f>
        <v>9218</v>
      </c>
      <c r="H98" s="99">
        <f t="shared" ref="H98:BB98" si="212">MEDIAN(H3:H92)</f>
        <v>9718</v>
      </c>
      <c r="I98" s="100">
        <f t="shared" si="212"/>
        <v>755920659</v>
      </c>
      <c r="J98" s="100">
        <f t="shared" si="212"/>
        <v>509398679</v>
      </c>
      <c r="K98" s="100">
        <f>MEDIAN(K3:K92)</f>
        <v>3055158</v>
      </c>
      <c r="L98" s="100" t="e">
        <f t="shared" si="212"/>
        <v>#NUM!</v>
      </c>
      <c r="M98" s="100">
        <f t="shared" si="212"/>
        <v>25730267</v>
      </c>
      <c r="N98" s="100" t="e">
        <f t="shared" si="212"/>
        <v>#NUM!</v>
      </c>
      <c r="O98" s="100">
        <f t="shared" si="212"/>
        <v>33000000</v>
      </c>
      <c r="P98" s="100" t="e">
        <f t="shared" si="212"/>
        <v>#NUM!</v>
      </c>
      <c r="Q98" s="100">
        <f t="shared" si="212"/>
        <v>351262289</v>
      </c>
      <c r="R98" s="100" t="e">
        <f t="shared" si="212"/>
        <v>#NUM!</v>
      </c>
      <c r="S98" s="100">
        <f t="shared" si="212"/>
        <v>584473703</v>
      </c>
      <c r="T98" s="100">
        <f t="shared" si="212"/>
        <v>438167986</v>
      </c>
      <c r="U98" s="100">
        <f t="shared" si="212"/>
        <v>17602.5</v>
      </c>
      <c r="V98" s="100">
        <f t="shared" si="212"/>
        <v>18165</v>
      </c>
      <c r="W98" s="100">
        <f t="shared" si="212"/>
        <v>29346.5</v>
      </c>
      <c r="X98" s="100">
        <f t="shared" si="212"/>
        <v>26976</v>
      </c>
      <c r="Y98" s="100">
        <f t="shared" si="212"/>
        <v>20997</v>
      </c>
      <c r="Z98" s="100">
        <f t="shared" si="212"/>
        <v>21454</v>
      </c>
      <c r="AA98" s="100">
        <f t="shared" si="212"/>
        <v>33540</v>
      </c>
      <c r="AB98" s="100">
        <f t="shared" si="212"/>
        <v>30989</v>
      </c>
      <c r="AC98" s="123">
        <f t="shared" si="212"/>
        <v>9</v>
      </c>
      <c r="AD98" s="123">
        <f t="shared" si="212"/>
        <v>11</v>
      </c>
      <c r="AE98" s="123">
        <f t="shared" si="212"/>
        <v>0</v>
      </c>
      <c r="AF98" s="26">
        <f t="shared" si="212"/>
        <v>3729972</v>
      </c>
      <c r="AG98" s="26">
        <f t="shared" si="212"/>
        <v>2857303.5</v>
      </c>
      <c r="AH98" s="26">
        <f t="shared" si="212"/>
        <v>491016.73499999999</v>
      </c>
      <c r="AI98" s="26">
        <f t="shared" si="212"/>
        <v>236502</v>
      </c>
      <c r="AJ98" s="26">
        <f t="shared" si="212"/>
        <v>487645.69</v>
      </c>
      <c r="AK98" s="36">
        <f t="shared" si="212"/>
        <v>6.3049999999999997</v>
      </c>
      <c r="AL98" s="26">
        <f t="shared" si="212"/>
        <v>452813.86</v>
      </c>
      <c r="AM98" s="36">
        <f t="shared" si="212"/>
        <v>7</v>
      </c>
      <c r="AN98" s="26">
        <f t="shared" si="212"/>
        <v>153249.57</v>
      </c>
      <c r="AO98" s="36">
        <f t="shared" si="212"/>
        <v>8</v>
      </c>
      <c r="AP98" s="26">
        <f t="shared" si="212"/>
        <v>142610.67000000001</v>
      </c>
      <c r="AQ98" s="36">
        <f t="shared" si="212"/>
        <v>9</v>
      </c>
      <c r="AR98" s="26">
        <f t="shared" si="212"/>
        <v>154278.22999999998</v>
      </c>
      <c r="AS98" s="36">
        <f t="shared" si="212"/>
        <v>19.350000000000001</v>
      </c>
      <c r="AT98" s="26">
        <f t="shared" si="212"/>
        <v>136394.39000000001</v>
      </c>
      <c r="AU98" s="36">
        <f t="shared" si="212"/>
        <v>22</v>
      </c>
      <c r="AV98" s="26">
        <f t="shared" si="212"/>
        <v>70720</v>
      </c>
      <c r="AW98" s="36">
        <f t="shared" si="212"/>
        <v>15.35</v>
      </c>
      <c r="AX98" s="26">
        <f t="shared" si="212"/>
        <v>61351.43</v>
      </c>
      <c r="AY98" s="36">
        <f t="shared" si="212"/>
        <v>17.5</v>
      </c>
      <c r="AZ98" s="54">
        <f t="shared" si="212"/>
        <v>7084416</v>
      </c>
      <c r="BA98" s="54">
        <f t="shared" si="212"/>
        <v>787500</v>
      </c>
      <c r="BB98" s="54">
        <f t="shared" si="212"/>
        <v>1184049</v>
      </c>
      <c r="BC98" s="54">
        <f t="shared" ref="BC98:BE98" si="213">MEDIAN(BC3:BC92)</f>
        <v>358006</v>
      </c>
      <c r="BD98" s="54">
        <f t="shared" si="213"/>
        <v>13802</v>
      </c>
      <c r="BE98" s="54">
        <f t="shared" si="213"/>
        <v>0</v>
      </c>
      <c r="BF98" s="54" t="e">
        <f t="shared" ref="BF98" si="214">MEDIAN(BF3:BF92)</f>
        <v>#REF!</v>
      </c>
      <c r="BG98" s="54">
        <f t="shared" ref="BG98:DF98" si="215">MEDIAN(BG3:BG92)</f>
        <v>2403318</v>
      </c>
      <c r="BH98" s="54">
        <f t="shared" si="215"/>
        <v>404577</v>
      </c>
      <c r="BI98" s="54">
        <f t="shared" si="215"/>
        <v>395442</v>
      </c>
      <c r="BJ98" s="54">
        <f t="shared" si="215"/>
        <v>3446866</v>
      </c>
      <c r="BK98" s="54">
        <f t="shared" si="215"/>
        <v>190158</v>
      </c>
      <c r="BL98" s="54">
        <f t="shared" si="215"/>
        <v>7235418.5</v>
      </c>
      <c r="BM98" s="54">
        <f t="shared" si="215"/>
        <v>780000</v>
      </c>
      <c r="BN98" s="54">
        <f t="shared" si="215"/>
        <v>379500</v>
      </c>
      <c r="BO98" s="54">
        <f t="shared" si="215"/>
        <v>42217</v>
      </c>
      <c r="BP98" s="54">
        <f t="shared" si="215"/>
        <v>31657</v>
      </c>
      <c r="BQ98" s="54">
        <f t="shared" si="215"/>
        <v>0</v>
      </c>
      <c r="BR98" s="54">
        <f t="shared" si="215"/>
        <v>1393044.5</v>
      </c>
      <c r="BS98" s="54">
        <f t="shared" si="215"/>
        <v>3700001.5</v>
      </c>
      <c r="BT98" s="54">
        <f t="shared" si="215"/>
        <v>1532109.5</v>
      </c>
      <c r="BU98" s="54">
        <f t="shared" si="215"/>
        <v>657818</v>
      </c>
      <c r="BV98" s="54">
        <f t="shared" si="215"/>
        <v>2558159</v>
      </c>
      <c r="BW98" s="54">
        <f t="shared" si="215"/>
        <v>0</v>
      </c>
      <c r="BX98" s="54">
        <f t="shared" si="215"/>
        <v>8527616.5</v>
      </c>
      <c r="BY98" s="54">
        <f t="shared" si="215"/>
        <v>0</v>
      </c>
      <c r="BZ98" s="54">
        <f t="shared" si="215"/>
        <v>0</v>
      </c>
      <c r="CA98" s="54">
        <f t="shared" si="215"/>
        <v>0</v>
      </c>
      <c r="CB98" s="54">
        <f t="shared" si="215"/>
        <v>0</v>
      </c>
      <c r="CC98" s="54">
        <f t="shared" si="215"/>
        <v>0</v>
      </c>
      <c r="CD98" s="54">
        <f t="shared" si="215"/>
        <v>0</v>
      </c>
      <c r="CE98" s="54">
        <f t="shared" si="215"/>
        <v>465205</v>
      </c>
      <c r="CF98" s="54">
        <f t="shared" si="215"/>
        <v>184525</v>
      </c>
      <c r="CG98" s="54">
        <f t="shared" si="215"/>
        <v>117510</v>
      </c>
      <c r="CH98" s="54">
        <f t="shared" si="215"/>
        <v>156820</v>
      </c>
      <c r="CI98" s="54">
        <f t="shared" si="215"/>
        <v>5722736</v>
      </c>
      <c r="CJ98" s="54">
        <f t="shared" si="215"/>
        <v>7723666</v>
      </c>
      <c r="CK98" s="54">
        <f t="shared" si="215"/>
        <v>0</v>
      </c>
      <c r="CL98" s="54">
        <f t="shared" si="215"/>
        <v>0</v>
      </c>
      <c r="CM98" s="54">
        <f t="shared" si="215"/>
        <v>0</v>
      </c>
      <c r="CN98" s="54">
        <f t="shared" si="215"/>
        <v>0</v>
      </c>
      <c r="CO98" s="54">
        <f t="shared" si="215"/>
        <v>0</v>
      </c>
      <c r="CP98" s="54">
        <f t="shared" si="215"/>
        <v>0</v>
      </c>
      <c r="CQ98" s="54">
        <f t="shared" si="215"/>
        <v>0</v>
      </c>
      <c r="CR98" s="54">
        <f t="shared" si="215"/>
        <v>0</v>
      </c>
      <c r="CS98" s="54">
        <f t="shared" si="215"/>
        <v>0</v>
      </c>
      <c r="CT98" s="54">
        <f t="shared" si="215"/>
        <v>0</v>
      </c>
      <c r="CU98" s="54">
        <f t="shared" si="215"/>
        <v>0</v>
      </c>
      <c r="CV98" s="54">
        <f t="shared" si="215"/>
        <v>1754</v>
      </c>
      <c r="CW98" s="54">
        <f t="shared" si="215"/>
        <v>253486</v>
      </c>
      <c r="CX98" s="54">
        <f t="shared" si="215"/>
        <v>118447</v>
      </c>
      <c r="CY98" s="54">
        <f t="shared" si="215"/>
        <v>76747</v>
      </c>
      <c r="CZ98" s="54">
        <f t="shared" si="215"/>
        <v>250588</v>
      </c>
      <c r="DA98" s="54">
        <f t="shared" si="215"/>
        <v>0</v>
      </c>
      <c r="DB98" s="54">
        <f t="shared" si="215"/>
        <v>759495.5</v>
      </c>
      <c r="DC98" s="54">
        <f t="shared" si="215"/>
        <v>1002959</v>
      </c>
      <c r="DD98" s="54">
        <f t="shared" si="215"/>
        <v>362654</v>
      </c>
      <c r="DE98" s="54">
        <f t="shared" si="215"/>
        <v>266141</v>
      </c>
      <c r="DF98" s="54">
        <f t="shared" si="215"/>
        <v>1323032</v>
      </c>
      <c r="DG98" s="54">
        <f t="shared" ref="DG98:FR98" si="216">MEDIAN(DG3:DG92)</f>
        <v>1246</v>
      </c>
      <c r="DH98" s="54">
        <f t="shared" si="216"/>
        <v>3342337.5</v>
      </c>
      <c r="DI98" s="54">
        <f t="shared" si="216"/>
        <v>379023</v>
      </c>
      <c r="DJ98" s="54">
        <f t="shared" si="216"/>
        <v>60314</v>
      </c>
      <c r="DK98" s="54">
        <f t="shared" si="216"/>
        <v>45112</v>
      </c>
      <c r="DL98" s="54">
        <f t="shared" si="216"/>
        <v>403233</v>
      </c>
      <c r="DM98" s="54">
        <f t="shared" si="216"/>
        <v>121868</v>
      </c>
      <c r="DN98" s="54">
        <f t="shared" si="216"/>
        <v>1145098.5</v>
      </c>
      <c r="DO98" s="54">
        <f t="shared" si="216"/>
        <v>713181</v>
      </c>
      <c r="DP98" s="54">
        <f t="shared" si="216"/>
        <v>258100</v>
      </c>
      <c r="DQ98" s="54">
        <f t="shared" si="216"/>
        <v>125673</v>
      </c>
      <c r="DR98" s="54">
        <f t="shared" si="216"/>
        <v>221850</v>
      </c>
      <c r="DS98" s="54">
        <f t="shared" si="216"/>
        <v>71680</v>
      </c>
      <c r="DT98" s="54">
        <f t="shared" si="216"/>
        <v>1780507</v>
      </c>
      <c r="DU98" s="54">
        <f t="shared" si="216"/>
        <v>21910</v>
      </c>
      <c r="DV98" s="54">
        <f t="shared" si="216"/>
        <v>5118</v>
      </c>
      <c r="DW98" s="54">
        <f t="shared" si="216"/>
        <v>3098</v>
      </c>
      <c r="DX98" s="54">
        <f t="shared" si="216"/>
        <v>8865</v>
      </c>
      <c r="DY98" s="54">
        <f t="shared" si="216"/>
        <v>737575</v>
      </c>
      <c r="DZ98" s="54">
        <f t="shared" si="216"/>
        <v>988514.5</v>
      </c>
      <c r="EA98" s="54">
        <f t="shared" si="216"/>
        <v>0</v>
      </c>
      <c r="EB98" s="54">
        <f t="shared" si="216"/>
        <v>0</v>
      </c>
      <c r="EC98" s="54">
        <f t="shared" si="216"/>
        <v>0</v>
      </c>
      <c r="ED98" s="54">
        <f t="shared" si="216"/>
        <v>0</v>
      </c>
      <c r="EE98" s="54">
        <f t="shared" si="216"/>
        <v>0</v>
      </c>
      <c r="EF98" s="54">
        <f t="shared" si="216"/>
        <v>14502.5</v>
      </c>
      <c r="EG98" s="54">
        <f t="shared" si="216"/>
        <v>136538</v>
      </c>
      <c r="EH98" s="54">
        <f t="shared" si="216"/>
        <v>19010</v>
      </c>
      <c r="EI98" s="54">
        <f t="shared" si="216"/>
        <v>12897</v>
      </c>
      <c r="EJ98" s="54">
        <f t="shared" si="216"/>
        <v>129190</v>
      </c>
      <c r="EK98" s="54">
        <f t="shared" si="216"/>
        <v>3259113</v>
      </c>
      <c r="EL98" s="54">
        <f t="shared" si="216"/>
        <v>6057524.5</v>
      </c>
      <c r="EM98" s="54">
        <f t="shared" si="216"/>
        <v>0</v>
      </c>
      <c r="EN98" s="54">
        <f t="shared" si="216"/>
        <v>0</v>
      </c>
      <c r="EO98" s="54">
        <f t="shared" si="216"/>
        <v>0</v>
      </c>
      <c r="EP98" s="54">
        <f t="shared" si="216"/>
        <v>0</v>
      </c>
      <c r="EQ98" s="54">
        <f t="shared" si="216"/>
        <v>103338</v>
      </c>
      <c r="ER98" s="54">
        <f t="shared" si="216"/>
        <v>133203</v>
      </c>
      <c r="ES98" s="54">
        <f t="shared" si="216"/>
        <v>0</v>
      </c>
      <c r="ET98" s="54">
        <f t="shared" si="216"/>
        <v>0</v>
      </c>
      <c r="EU98" s="54">
        <f t="shared" si="216"/>
        <v>0</v>
      </c>
      <c r="EV98" s="54">
        <f t="shared" si="216"/>
        <v>0</v>
      </c>
      <c r="EW98" s="54">
        <f t="shared" si="216"/>
        <v>0</v>
      </c>
      <c r="EX98" s="54">
        <f t="shared" si="216"/>
        <v>40263.5</v>
      </c>
      <c r="EY98" s="54">
        <f t="shared" si="216"/>
        <v>4101</v>
      </c>
      <c r="EZ98" s="54">
        <f t="shared" si="216"/>
        <v>155</v>
      </c>
      <c r="FA98" s="54">
        <f t="shared" si="216"/>
        <v>0</v>
      </c>
      <c r="FB98" s="54">
        <f t="shared" si="216"/>
        <v>819</v>
      </c>
      <c r="FC98" s="54">
        <f t="shared" si="216"/>
        <v>409747</v>
      </c>
      <c r="FD98" s="54">
        <f t="shared" si="216"/>
        <v>616895</v>
      </c>
      <c r="FE98" s="54">
        <f t="shared" si="216"/>
        <v>1551</v>
      </c>
      <c r="FF98" s="54">
        <f t="shared" si="216"/>
        <v>1080</v>
      </c>
      <c r="FG98" s="54">
        <f t="shared" si="216"/>
        <v>890</v>
      </c>
      <c r="FH98" s="54">
        <f t="shared" si="216"/>
        <v>8865</v>
      </c>
      <c r="FI98" s="54">
        <f t="shared" si="216"/>
        <v>101712</v>
      </c>
      <c r="FJ98" s="54">
        <f t="shared" si="216"/>
        <v>134287</v>
      </c>
      <c r="FK98" s="54">
        <f t="shared" si="216"/>
        <v>439375</v>
      </c>
      <c r="FL98" s="54">
        <f t="shared" si="216"/>
        <v>138825</v>
      </c>
      <c r="FM98" s="54">
        <f t="shared" si="216"/>
        <v>73642</v>
      </c>
      <c r="FN98" s="54">
        <f t="shared" si="216"/>
        <v>274393</v>
      </c>
      <c r="FO98" s="54">
        <f t="shared" si="216"/>
        <v>1905808</v>
      </c>
      <c r="FP98" s="54">
        <f t="shared" si="216"/>
        <v>3316579</v>
      </c>
      <c r="FQ98" s="54">
        <f t="shared" si="216"/>
        <v>12538482</v>
      </c>
      <c r="FR98" s="54">
        <f t="shared" si="216"/>
        <v>4250476</v>
      </c>
      <c r="FS98" s="54">
        <f t="shared" ref="FS98:GH98" si="217">MEDIAN(FS3:FS92)</f>
        <v>2254038</v>
      </c>
      <c r="FT98" s="54">
        <f t="shared" si="217"/>
        <v>9536617</v>
      </c>
      <c r="FU98" s="54">
        <f t="shared" si="217"/>
        <v>16820415</v>
      </c>
      <c r="FV98" s="54">
        <f t="shared" si="217"/>
        <v>51074653.5</v>
      </c>
      <c r="FW98" s="54">
        <f t="shared" si="217"/>
        <v>0</v>
      </c>
      <c r="FX98" s="54">
        <f t="shared" si="217"/>
        <v>0</v>
      </c>
      <c r="FY98" s="54">
        <f t="shared" si="217"/>
        <v>0</v>
      </c>
      <c r="FZ98" s="54">
        <f t="shared" si="217"/>
        <v>0</v>
      </c>
      <c r="GA98" s="54">
        <f t="shared" si="217"/>
        <v>0</v>
      </c>
      <c r="GB98" s="54">
        <f t="shared" si="217"/>
        <v>0</v>
      </c>
      <c r="GC98" s="54">
        <f t="shared" si="217"/>
        <v>12538482</v>
      </c>
      <c r="GD98" s="54">
        <f t="shared" si="217"/>
        <v>4155049</v>
      </c>
      <c r="GE98" s="54">
        <f t="shared" si="217"/>
        <v>2254038</v>
      </c>
      <c r="GF98" s="54">
        <f t="shared" si="217"/>
        <v>9536617</v>
      </c>
      <c r="GG98" s="54">
        <f t="shared" si="217"/>
        <v>16820415</v>
      </c>
      <c r="GH98" s="54">
        <f t="shared" si="217"/>
        <v>50500358</v>
      </c>
    </row>
    <row r="99" spans="1:190">
      <c r="A99" s="18" t="s">
        <v>383</v>
      </c>
      <c r="B99" s="4"/>
      <c r="C99" s="98"/>
      <c r="D99" s="98"/>
      <c r="E99" s="98"/>
      <c r="F99" s="98"/>
      <c r="G99" s="99" t="e">
        <f>MODE(G3:G92)</f>
        <v>#N/A</v>
      </c>
      <c r="H99" s="99" t="e">
        <f t="shared" ref="H99:BB99" si="218">MODE(H3:H92)</f>
        <v>#N/A</v>
      </c>
      <c r="I99" s="100" t="e">
        <f t="shared" si="218"/>
        <v>#N/A</v>
      </c>
      <c r="J99" s="100" t="e">
        <f t="shared" si="218"/>
        <v>#N/A</v>
      </c>
      <c r="K99" s="100">
        <f>MODE(K3:K92)</f>
        <v>0</v>
      </c>
      <c r="L99" s="100" t="e">
        <f t="shared" si="218"/>
        <v>#N/A</v>
      </c>
      <c r="M99" s="100" t="e">
        <f t="shared" si="218"/>
        <v>#N/A</v>
      </c>
      <c r="N99" s="100" t="e">
        <f t="shared" si="218"/>
        <v>#N/A</v>
      </c>
      <c r="O99" s="100">
        <f t="shared" si="218"/>
        <v>0</v>
      </c>
      <c r="P99" s="100" t="e">
        <f t="shared" si="218"/>
        <v>#N/A</v>
      </c>
      <c r="Q99" s="100" t="e">
        <f t="shared" si="218"/>
        <v>#N/A</v>
      </c>
      <c r="R99" s="100" t="e">
        <f t="shared" si="218"/>
        <v>#N/A</v>
      </c>
      <c r="S99" s="100" t="e">
        <f t="shared" si="218"/>
        <v>#N/A</v>
      </c>
      <c r="T99" s="100" t="e">
        <f t="shared" si="218"/>
        <v>#N/A</v>
      </c>
      <c r="U99" s="100" t="e">
        <f t="shared" si="218"/>
        <v>#N/A</v>
      </c>
      <c r="V99" s="100" t="e">
        <f t="shared" si="218"/>
        <v>#N/A</v>
      </c>
      <c r="W99" s="100" t="e">
        <f t="shared" si="218"/>
        <v>#N/A</v>
      </c>
      <c r="X99" s="100" t="e">
        <f t="shared" si="218"/>
        <v>#N/A</v>
      </c>
      <c r="Y99" s="100" t="e">
        <f t="shared" si="218"/>
        <v>#N/A</v>
      </c>
      <c r="Z99" s="100" t="e">
        <f t="shared" si="218"/>
        <v>#N/A</v>
      </c>
      <c r="AA99" s="100">
        <f t="shared" si="218"/>
        <v>34310</v>
      </c>
      <c r="AB99" s="100" t="e">
        <f t="shared" si="218"/>
        <v>#N/A</v>
      </c>
      <c r="AC99" s="123">
        <f t="shared" si="218"/>
        <v>9</v>
      </c>
      <c r="AD99" s="123">
        <f t="shared" si="218"/>
        <v>10</v>
      </c>
      <c r="AE99" s="123">
        <f t="shared" si="218"/>
        <v>0</v>
      </c>
      <c r="AF99" s="26" t="e">
        <f t="shared" si="218"/>
        <v>#N/A</v>
      </c>
      <c r="AG99" s="26" t="e">
        <f t="shared" si="218"/>
        <v>#N/A</v>
      </c>
      <c r="AH99" s="26" t="e">
        <f t="shared" si="218"/>
        <v>#N/A</v>
      </c>
      <c r="AI99" s="26" t="e">
        <f t="shared" si="218"/>
        <v>#N/A</v>
      </c>
      <c r="AJ99" s="26" t="e">
        <f t="shared" si="218"/>
        <v>#N/A</v>
      </c>
      <c r="AK99" s="36">
        <f t="shared" si="218"/>
        <v>6</v>
      </c>
      <c r="AL99" s="26" t="e">
        <f t="shared" si="218"/>
        <v>#N/A</v>
      </c>
      <c r="AM99" s="36">
        <f t="shared" si="218"/>
        <v>7</v>
      </c>
      <c r="AN99" s="26" t="e">
        <f t="shared" si="218"/>
        <v>#N/A</v>
      </c>
      <c r="AO99" s="36">
        <f t="shared" si="218"/>
        <v>8</v>
      </c>
      <c r="AP99" s="26" t="e">
        <f t="shared" si="218"/>
        <v>#N/A</v>
      </c>
      <c r="AQ99" s="36">
        <f t="shared" si="218"/>
        <v>8</v>
      </c>
      <c r="AR99" s="26" t="e">
        <f t="shared" si="218"/>
        <v>#N/A</v>
      </c>
      <c r="AS99" s="36">
        <f t="shared" si="218"/>
        <v>20</v>
      </c>
      <c r="AT99" s="26" t="e">
        <f t="shared" si="218"/>
        <v>#N/A</v>
      </c>
      <c r="AU99" s="36">
        <f t="shared" si="218"/>
        <v>18</v>
      </c>
      <c r="AV99" s="26" t="e">
        <f t="shared" si="218"/>
        <v>#N/A</v>
      </c>
      <c r="AW99" s="36">
        <f t="shared" si="218"/>
        <v>17</v>
      </c>
      <c r="AX99" s="26" t="e">
        <f t="shared" si="218"/>
        <v>#N/A</v>
      </c>
      <c r="AY99" s="36">
        <f t="shared" si="218"/>
        <v>16</v>
      </c>
      <c r="AZ99" s="54" t="e">
        <f t="shared" si="218"/>
        <v>#N/A</v>
      </c>
      <c r="BA99" s="54">
        <f t="shared" si="218"/>
        <v>0</v>
      </c>
      <c r="BB99" s="54">
        <f t="shared" si="218"/>
        <v>0</v>
      </c>
      <c r="BC99" s="54">
        <f t="shared" ref="BC99:BE99" si="219">MODE(BC3:BC92)</f>
        <v>0</v>
      </c>
      <c r="BD99" s="54">
        <f t="shared" si="219"/>
        <v>0</v>
      </c>
      <c r="BE99" s="54">
        <f t="shared" si="219"/>
        <v>0</v>
      </c>
      <c r="BF99" s="54" t="e">
        <f t="shared" ref="BF99" si="220">MODE(BF3:BF92)</f>
        <v>#REF!</v>
      </c>
      <c r="BG99" s="54" t="e">
        <f t="shared" ref="BG99:DF99" si="221">MODE(BG3:BG92)</f>
        <v>#N/A</v>
      </c>
      <c r="BH99" s="54" t="e">
        <f t="shared" si="221"/>
        <v>#N/A</v>
      </c>
      <c r="BI99" s="54" t="e">
        <f t="shared" si="221"/>
        <v>#N/A</v>
      </c>
      <c r="BJ99" s="54" t="e">
        <f t="shared" si="221"/>
        <v>#N/A</v>
      </c>
      <c r="BK99" s="54">
        <f t="shared" si="221"/>
        <v>0</v>
      </c>
      <c r="BL99" s="54" t="e">
        <f t="shared" si="221"/>
        <v>#N/A</v>
      </c>
      <c r="BM99" s="54">
        <f t="shared" si="221"/>
        <v>400000</v>
      </c>
      <c r="BN99" s="54">
        <f t="shared" si="221"/>
        <v>0</v>
      </c>
      <c r="BO99" s="54">
        <f t="shared" si="221"/>
        <v>0</v>
      </c>
      <c r="BP99" s="54">
        <f t="shared" si="221"/>
        <v>0</v>
      </c>
      <c r="BQ99" s="54">
        <f t="shared" si="221"/>
        <v>0</v>
      </c>
      <c r="BR99" s="54" t="e">
        <f t="shared" si="221"/>
        <v>#N/A</v>
      </c>
      <c r="BS99" s="54" t="e">
        <f t="shared" si="221"/>
        <v>#N/A</v>
      </c>
      <c r="BT99" s="54" t="e">
        <f t="shared" si="221"/>
        <v>#N/A</v>
      </c>
      <c r="BU99" s="54" t="e">
        <f t="shared" si="221"/>
        <v>#N/A</v>
      </c>
      <c r="BV99" s="54" t="e">
        <f t="shared" si="221"/>
        <v>#N/A</v>
      </c>
      <c r="BW99" s="54">
        <f t="shared" si="221"/>
        <v>0</v>
      </c>
      <c r="BX99" s="54" t="e">
        <f t="shared" si="221"/>
        <v>#N/A</v>
      </c>
      <c r="BY99" s="54">
        <f t="shared" si="221"/>
        <v>0</v>
      </c>
      <c r="BZ99" s="54">
        <f t="shared" si="221"/>
        <v>0</v>
      </c>
      <c r="CA99" s="54">
        <f t="shared" si="221"/>
        <v>0</v>
      </c>
      <c r="CB99" s="54">
        <f t="shared" si="221"/>
        <v>0</v>
      </c>
      <c r="CC99" s="54">
        <f t="shared" si="221"/>
        <v>0</v>
      </c>
      <c r="CD99" s="54">
        <f t="shared" si="221"/>
        <v>0</v>
      </c>
      <c r="CE99" s="54">
        <f t="shared" si="221"/>
        <v>0</v>
      </c>
      <c r="CF99" s="54">
        <f t="shared" si="221"/>
        <v>0</v>
      </c>
      <c r="CG99" s="54">
        <f t="shared" si="221"/>
        <v>0</v>
      </c>
      <c r="CH99" s="54">
        <f t="shared" si="221"/>
        <v>0</v>
      </c>
      <c r="CI99" s="54" t="e">
        <f t="shared" si="221"/>
        <v>#N/A</v>
      </c>
      <c r="CJ99" s="54" t="e">
        <f t="shared" si="221"/>
        <v>#N/A</v>
      </c>
      <c r="CK99" s="54">
        <f t="shared" si="221"/>
        <v>0</v>
      </c>
      <c r="CL99" s="54">
        <f t="shared" si="221"/>
        <v>0</v>
      </c>
      <c r="CM99" s="54">
        <f t="shared" si="221"/>
        <v>0</v>
      </c>
      <c r="CN99" s="54">
        <f t="shared" si="221"/>
        <v>0</v>
      </c>
      <c r="CO99" s="54">
        <f t="shared" si="221"/>
        <v>0</v>
      </c>
      <c r="CP99" s="54">
        <f t="shared" si="221"/>
        <v>0</v>
      </c>
      <c r="CQ99" s="54">
        <f t="shared" si="221"/>
        <v>0</v>
      </c>
      <c r="CR99" s="54">
        <f t="shared" si="221"/>
        <v>0</v>
      </c>
      <c r="CS99" s="54">
        <f t="shared" si="221"/>
        <v>0</v>
      </c>
      <c r="CT99" s="54">
        <f t="shared" si="221"/>
        <v>0</v>
      </c>
      <c r="CU99" s="54">
        <f t="shared" si="221"/>
        <v>0</v>
      </c>
      <c r="CV99" s="54">
        <f t="shared" si="221"/>
        <v>0</v>
      </c>
      <c r="CW99" s="54" t="e">
        <f t="shared" si="221"/>
        <v>#N/A</v>
      </c>
      <c r="CX99" s="54" t="e">
        <f t="shared" si="221"/>
        <v>#N/A</v>
      </c>
      <c r="CY99" s="54" t="e">
        <f t="shared" si="221"/>
        <v>#N/A</v>
      </c>
      <c r="CZ99" s="54" t="e">
        <f t="shared" si="221"/>
        <v>#N/A</v>
      </c>
      <c r="DA99" s="54">
        <f t="shared" si="221"/>
        <v>0</v>
      </c>
      <c r="DB99" s="54" t="e">
        <f t="shared" si="221"/>
        <v>#N/A</v>
      </c>
      <c r="DC99" s="54" t="e">
        <f t="shared" si="221"/>
        <v>#N/A</v>
      </c>
      <c r="DD99" s="54" t="e">
        <f t="shared" si="221"/>
        <v>#N/A</v>
      </c>
      <c r="DE99" s="54" t="e">
        <f t="shared" si="221"/>
        <v>#N/A</v>
      </c>
      <c r="DF99" s="54" t="e">
        <f t="shared" si="221"/>
        <v>#N/A</v>
      </c>
      <c r="DG99" s="54">
        <f t="shared" ref="DG99:FR99" si="222">MODE(DG3:DG92)</f>
        <v>0</v>
      </c>
      <c r="DH99" s="54" t="e">
        <f t="shared" si="222"/>
        <v>#N/A</v>
      </c>
      <c r="DI99" s="54" t="e">
        <f t="shared" si="222"/>
        <v>#N/A</v>
      </c>
      <c r="DJ99" s="54" t="e">
        <f t="shared" si="222"/>
        <v>#N/A</v>
      </c>
      <c r="DK99" s="54" t="e">
        <f t="shared" si="222"/>
        <v>#N/A</v>
      </c>
      <c r="DL99" s="54" t="e">
        <f t="shared" si="222"/>
        <v>#N/A</v>
      </c>
      <c r="DM99" s="54">
        <f t="shared" si="222"/>
        <v>0</v>
      </c>
      <c r="DN99" s="54" t="e">
        <f t="shared" si="222"/>
        <v>#N/A</v>
      </c>
      <c r="DO99" s="54" t="e">
        <f t="shared" si="222"/>
        <v>#N/A</v>
      </c>
      <c r="DP99" s="54">
        <f t="shared" si="222"/>
        <v>0</v>
      </c>
      <c r="DQ99" s="54">
        <f t="shared" si="222"/>
        <v>0</v>
      </c>
      <c r="DR99" s="54">
        <f t="shared" si="222"/>
        <v>0</v>
      </c>
      <c r="DS99" s="54">
        <f t="shared" si="222"/>
        <v>0</v>
      </c>
      <c r="DT99" s="54" t="e">
        <f t="shared" si="222"/>
        <v>#N/A</v>
      </c>
      <c r="DU99" s="54">
        <f t="shared" si="222"/>
        <v>0</v>
      </c>
      <c r="DV99" s="54">
        <f t="shared" si="222"/>
        <v>0</v>
      </c>
      <c r="DW99" s="54">
        <f t="shared" si="222"/>
        <v>0</v>
      </c>
      <c r="DX99" s="54">
        <f t="shared" si="222"/>
        <v>0</v>
      </c>
      <c r="DY99" s="54">
        <f t="shared" si="222"/>
        <v>0</v>
      </c>
      <c r="DZ99" s="54" t="e">
        <f t="shared" si="222"/>
        <v>#N/A</v>
      </c>
      <c r="EA99" s="54">
        <f t="shared" si="222"/>
        <v>0</v>
      </c>
      <c r="EB99" s="54">
        <f t="shared" si="222"/>
        <v>0</v>
      </c>
      <c r="EC99" s="54">
        <f t="shared" si="222"/>
        <v>0</v>
      </c>
      <c r="ED99" s="54">
        <f t="shared" si="222"/>
        <v>0</v>
      </c>
      <c r="EE99" s="54">
        <f t="shared" si="222"/>
        <v>0</v>
      </c>
      <c r="EF99" s="54">
        <f t="shared" si="222"/>
        <v>0</v>
      </c>
      <c r="EG99" s="54">
        <f t="shared" si="222"/>
        <v>0</v>
      </c>
      <c r="EH99" s="54">
        <f t="shared" si="222"/>
        <v>0</v>
      </c>
      <c r="EI99" s="54">
        <f t="shared" si="222"/>
        <v>0</v>
      </c>
      <c r="EJ99" s="54">
        <f t="shared" si="222"/>
        <v>0</v>
      </c>
      <c r="EK99" s="54">
        <f t="shared" si="222"/>
        <v>0</v>
      </c>
      <c r="EL99" s="54" t="e">
        <f t="shared" si="222"/>
        <v>#N/A</v>
      </c>
      <c r="EM99" s="54">
        <f t="shared" si="222"/>
        <v>0</v>
      </c>
      <c r="EN99" s="54">
        <f t="shared" si="222"/>
        <v>0</v>
      </c>
      <c r="EO99" s="54">
        <f t="shared" si="222"/>
        <v>0</v>
      </c>
      <c r="EP99" s="54">
        <f t="shared" si="222"/>
        <v>0</v>
      </c>
      <c r="EQ99" s="54">
        <f t="shared" si="222"/>
        <v>0</v>
      </c>
      <c r="ER99" s="54">
        <f t="shared" si="222"/>
        <v>0</v>
      </c>
      <c r="ES99" s="54">
        <f t="shared" si="222"/>
        <v>0</v>
      </c>
      <c r="ET99" s="54">
        <f t="shared" si="222"/>
        <v>0</v>
      </c>
      <c r="EU99" s="54">
        <f t="shared" si="222"/>
        <v>0</v>
      </c>
      <c r="EV99" s="54">
        <f t="shared" si="222"/>
        <v>0</v>
      </c>
      <c r="EW99" s="54">
        <f t="shared" si="222"/>
        <v>0</v>
      </c>
      <c r="EX99" s="54">
        <f t="shared" si="222"/>
        <v>0</v>
      </c>
      <c r="EY99" s="54">
        <f t="shared" si="222"/>
        <v>0</v>
      </c>
      <c r="EZ99" s="54">
        <f t="shared" si="222"/>
        <v>0</v>
      </c>
      <c r="FA99" s="54">
        <f t="shared" si="222"/>
        <v>0</v>
      </c>
      <c r="FB99" s="54">
        <f t="shared" si="222"/>
        <v>0</v>
      </c>
      <c r="FC99" s="54">
        <f t="shared" si="222"/>
        <v>0</v>
      </c>
      <c r="FD99" s="54" t="e">
        <f t="shared" si="222"/>
        <v>#N/A</v>
      </c>
      <c r="FE99" s="54">
        <f t="shared" si="222"/>
        <v>0</v>
      </c>
      <c r="FF99" s="54">
        <f t="shared" si="222"/>
        <v>0</v>
      </c>
      <c r="FG99" s="54">
        <f t="shared" si="222"/>
        <v>0</v>
      </c>
      <c r="FH99" s="54">
        <f t="shared" si="222"/>
        <v>0</v>
      </c>
      <c r="FI99" s="54">
        <f t="shared" si="222"/>
        <v>0</v>
      </c>
      <c r="FJ99" s="54" t="e">
        <f t="shared" si="222"/>
        <v>#N/A</v>
      </c>
      <c r="FK99" s="54">
        <f t="shared" si="222"/>
        <v>0</v>
      </c>
      <c r="FL99" s="54">
        <f t="shared" si="222"/>
        <v>0</v>
      </c>
      <c r="FM99" s="54">
        <f t="shared" si="222"/>
        <v>0</v>
      </c>
      <c r="FN99" s="54">
        <f t="shared" si="222"/>
        <v>0</v>
      </c>
      <c r="FO99" s="54" t="e">
        <f t="shared" si="222"/>
        <v>#N/A</v>
      </c>
      <c r="FP99" s="54" t="e">
        <f t="shared" si="222"/>
        <v>#N/A</v>
      </c>
      <c r="FQ99" s="54" t="e">
        <f t="shared" si="222"/>
        <v>#N/A</v>
      </c>
      <c r="FR99" s="54" t="e">
        <f t="shared" si="222"/>
        <v>#N/A</v>
      </c>
      <c r="FS99" s="54" t="e">
        <f t="shared" ref="FS99:GH99" si="223">MODE(FS3:FS92)</f>
        <v>#N/A</v>
      </c>
      <c r="FT99" s="54" t="e">
        <f t="shared" si="223"/>
        <v>#N/A</v>
      </c>
      <c r="FU99" s="54" t="e">
        <f t="shared" si="223"/>
        <v>#N/A</v>
      </c>
      <c r="FV99" s="54" t="e">
        <f t="shared" si="223"/>
        <v>#N/A</v>
      </c>
      <c r="FW99" s="54">
        <f t="shared" si="223"/>
        <v>0</v>
      </c>
      <c r="FX99" s="54">
        <f t="shared" si="223"/>
        <v>0</v>
      </c>
      <c r="FY99" s="54">
        <f t="shared" si="223"/>
        <v>0</v>
      </c>
      <c r="FZ99" s="54">
        <f t="shared" si="223"/>
        <v>0</v>
      </c>
      <c r="GA99" s="54">
        <f t="shared" si="223"/>
        <v>0</v>
      </c>
      <c r="GB99" s="54">
        <f t="shared" si="223"/>
        <v>0</v>
      </c>
      <c r="GC99" s="54" t="e">
        <f t="shared" si="223"/>
        <v>#N/A</v>
      </c>
      <c r="GD99" s="54" t="e">
        <f t="shared" si="223"/>
        <v>#N/A</v>
      </c>
      <c r="GE99" s="54" t="e">
        <f t="shared" si="223"/>
        <v>#N/A</v>
      </c>
      <c r="GF99" s="54" t="e">
        <f t="shared" si="223"/>
        <v>#N/A</v>
      </c>
      <c r="GG99" s="54" t="e">
        <f t="shared" si="223"/>
        <v>#N/A</v>
      </c>
      <c r="GH99" s="54" t="e">
        <f t="shared" si="223"/>
        <v>#N/A</v>
      </c>
    </row>
    <row r="100" spans="1:190">
      <c r="A100" s="31" t="s">
        <v>384</v>
      </c>
      <c r="B100" s="21"/>
      <c r="C100" s="102"/>
      <c r="D100" s="102"/>
      <c r="E100" s="102"/>
      <c r="F100" s="102"/>
      <c r="G100" s="99">
        <f>STDEV(G3:G92)</f>
        <v>3997.3281769698656</v>
      </c>
      <c r="H100" s="99">
        <f t="shared" ref="H100:BB100" si="224">STDEV(H3:H92)</f>
        <v>3983.678499930008</v>
      </c>
      <c r="I100" s="100">
        <f t="shared" si="224"/>
        <v>961181188.37752831</v>
      </c>
      <c r="J100" s="100">
        <f t="shared" si="224"/>
        <v>174332366.25115776</v>
      </c>
      <c r="K100" s="100">
        <f>STDEV(K3:K92)</f>
        <v>12830048.606007779</v>
      </c>
      <c r="L100" s="100" t="e">
        <f t="shared" si="224"/>
        <v>#DIV/0!</v>
      </c>
      <c r="M100" s="100">
        <f t="shared" si="224"/>
        <v>64179977.636558548</v>
      </c>
      <c r="N100" s="100" t="e">
        <f t="shared" si="224"/>
        <v>#DIV/0!</v>
      </c>
      <c r="O100" s="100">
        <f t="shared" si="224"/>
        <v>73672521.803577915</v>
      </c>
      <c r="P100" s="100" t="e">
        <f t="shared" si="224"/>
        <v>#DIV/0!</v>
      </c>
      <c r="Q100" s="100">
        <f t="shared" si="224"/>
        <v>404300541.16332418</v>
      </c>
      <c r="R100" s="100" t="e">
        <f t="shared" si="224"/>
        <v>#DIV/0!</v>
      </c>
      <c r="S100" s="100">
        <f t="shared" si="224"/>
        <v>1462005774.3975608</v>
      </c>
      <c r="T100" s="100">
        <f t="shared" si="224"/>
        <v>67198208.949537694</v>
      </c>
      <c r="U100" s="100">
        <f t="shared" si="224"/>
        <v>3317.8764601483681</v>
      </c>
      <c r="V100" s="100">
        <f t="shared" si="224"/>
        <v>6270.2146959520705</v>
      </c>
      <c r="W100" s="100">
        <f t="shared" si="224"/>
        <v>6435.2825531637891</v>
      </c>
      <c r="X100" s="100">
        <f t="shared" si="224"/>
        <v>8983.1849585767741</v>
      </c>
      <c r="Y100" s="100">
        <f t="shared" si="224"/>
        <v>3321.9508423565617</v>
      </c>
      <c r="Z100" s="100">
        <f t="shared" si="224"/>
        <v>6944.369733820341</v>
      </c>
      <c r="AA100" s="100">
        <f t="shared" si="224"/>
        <v>6610.5700094957056</v>
      </c>
      <c r="AB100" s="100">
        <f t="shared" si="224"/>
        <v>9789.0571728503692</v>
      </c>
      <c r="AC100" s="123">
        <f t="shared" si="224"/>
        <v>2.1666234510239302</v>
      </c>
      <c r="AD100" s="123">
        <f t="shared" si="224"/>
        <v>2.0608714203549807</v>
      </c>
      <c r="AE100" s="123">
        <f t="shared" si="224"/>
        <v>0.34037750264246341</v>
      </c>
      <c r="AF100" s="26">
        <f t="shared" si="224"/>
        <v>1386694.6175586621</v>
      </c>
      <c r="AG100" s="26">
        <f t="shared" si="224"/>
        <v>1253647.5699976673</v>
      </c>
      <c r="AH100" s="26">
        <f t="shared" si="224"/>
        <v>301007.3945394585</v>
      </c>
      <c r="AI100" s="26">
        <f t="shared" si="224"/>
        <v>359892.2277550486</v>
      </c>
      <c r="AJ100" s="26">
        <f t="shared" si="224"/>
        <v>1137258.7797486398</v>
      </c>
      <c r="AK100" s="36">
        <f t="shared" si="224"/>
        <v>2.0961274729932238</v>
      </c>
      <c r="AL100" s="26">
        <f t="shared" si="224"/>
        <v>332892.25447336747</v>
      </c>
      <c r="AM100" s="36">
        <f t="shared" si="224"/>
        <v>2.2685149050883817</v>
      </c>
      <c r="AN100" s="26">
        <f t="shared" si="224"/>
        <v>100090.86703426164</v>
      </c>
      <c r="AO100" s="36">
        <f t="shared" si="224"/>
        <v>2.1937812035370001</v>
      </c>
      <c r="AP100" s="26">
        <f t="shared" si="224"/>
        <v>67203.654140088474</v>
      </c>
      <c r="AQ100" s="36">
        <f t="shared" si="224"/>
        <v>2.3264313551128564</v>
      </c>
      <c r="AR100" s="26">
        <f t="shared" si="224"/>
        <v>163318.1441001409</v>
      </c>
      <c r="AS100" s="36">
        <f t="shared" si="224"/>
        <v>4.5787922012760109</v>
      </c>
      <c r="AT100" s="26">
        <f t="shared" si="224"/>
        <v>54362.415413745002</v>
      </c>
      <c r="AU100" s="36">
        <f t="shared" si="224"/>
        <v>5.4463450771670781</v>
      </c>
      <c r="AV100" s="26">
        <f t="shared" si="224"/>
        <v>43970.347218637929</v>
      </c>
      <c r="AW100" s="36">
        <f t="shared" si="224"/>
        <v>5.0071615459119387</v>
      </c>
      <c r="AX100" s="26">
        <f t="shared" si="224"/>
        <v>26105.805441844048</v>
      </c>
      <c r="AY100" s="36">
        <f t="shared" si="224"/>
        <v>5.9855167411266352</v>
      </c>
      <c r="AZ100" s="54">
        <f t="shared" si="224"/>
        <v>9861179.3434075695</v>
      </c>
      <c r="BA100" s="54">
        <f t="shared" si="224"/>
        <v>751638.01588871132</v>
      </c>
      <c r="BB100" s="54">
        <f t="shared" si="224"/>
        <v>7511495.522344864</v>
      </c>
      <c r="BC100" s="54">
        <f t="shared" ref="BC100:BE100" si="225">STDEV(BC3:BC92)</f>
        <v>800904.98631401989</v>
      </c>
      <c r="BD100" s="54">
        <f t="shared" si="225"/>
        <v>2201771.2446197411</v>
      </c>
      <c r="BE100" s="54">
        <f t="shared" si="225"/>
        <v>120854.34606500142</v>
      </c>
      <c r="BF100" s="54" t="e">
        <f t="shared" ref="BF100" si="226">STDEV(BF3:BF92)</f>
        <v>#REF!</v>
      </c>
      <c r="BG100" s="54">
        <f t="shared" ref="BG100:DF100" si="227">STDEV(BG3:BG92)</f>
        <v>650437.10739011981</v>
      </c>
      <c r="BH100" s="54">
        <f t="shared" si="227"/>
        <v>94462.375112124442</v>
      </c>
      <c r="BI100" s="54">
        <f t="shared" si="227"/>
        <v>106392.02868616587</v>
      </c>
      <c r="BJ100" s="54">
        <f t="shared" si="227"/>
        <v>1817667.3266887225</v>
      </c>
      <c r="BK100" s="54">
        <f t="shared" si="227"/>
        <v>600456.75412485702</v>
      </c>
      <c r="BL100" s="54">
        <f t="shared" si="227"/>
        <v>2540724.2538784025</v>
      </c>
      <c r="BM100" s="54">
        <f t="shared" si="227"/>
        <v>995734.81966868485</v>
      </c>
      <c r="BN100" s="54">
        <f t="shared" si="227"/>
        <v>278790.91985669913</v>
      </c>
      <c r="BO100" s="54">
        <f t="shared" si="227"/>
        <v>71081.214860116452</v>
      </c>
      <c r="BP100" s="54">
        <f t="shared" si="227"/>
        <v>725273.87148343318</v>
      </c>
      <c r="BQ100" s="54">
        <f t="shared" si="227"/>
        <v>220625.60252163673</v>
      </c>
      <c r="BR100" s="54">
        <f t="shared" si="227"/>
        <v>1584557.2538425848</v>
      </c>
      <c r="BS100" s="54">
        <f t="shared" si="227"/>
        <v>2341022.6718707075</v>
      </c>
      <c r="BT100" s="54">
        <f t="shared" si="227"/>
        <v>1208650.1461162218</v>
      </c>
      <c r="BU100" s="54">
        <f t="shared" si="227"/>
        <v>431083.39404823643</v>
      </c>
      <c r="BV100" s="54">
        <f t="shared" si="227"/>
        <v>1569487.1975504172</v>
      </c>
      <c r="BW100" s="54">
        <f t="shared" si="227"/>
        <v>94677.221627912164</v>
      </c>
      <c r="BX100" s="54">
        <f t="shared" si="227"/>
        <v>4958081.7744637281</v>
      </c>
      <c r="BY100" s="54">
        <f t="shared" si="227"/>
        <v>608912.65616569307</v>
      </c>
      <c r="BZ100" s="54">
        <f t="shared" si="227"/>
        <v>161909.75571264219</v>
      </c>
      <c r="CA100" s="54">
        <f t="shared" si="227"/>
        <v>180659.87346014639</v>
      </c>
      <c r="CB100" s="54">
        <f t="shared" si="227"/>
        <v>273852.91971251363</v>
      </c>
      <c r="CC100" s="54">
        <f t="shared" si="227"/>
        <v>103.66779266462201</v>
      </c>
      <c r="CD100" s="54">
        <f t="shared" si="227"/>
        <v>1199472.6581011254</v>
      </c>
      <c r="CE100" s="54">
        <f t="shared" si="227"/>
        <v>574721.50700206636</v>
      </c>
      <c r="CF100" s="54">
        <f t="shared" si="227"/>
        <v>210263.83912277507</v>
      </c>
      <c r="CG100" s="54">
        <f t="shared" si="227"/>
        <v>122118.63330539694</v>
      </c>
      <c r="CH100" s="54">
        <f t="shared" si="227"/>
        <v>943954.50883363001</v>
      </c>
      <c r="CI100" s="54">
        <f t="shared" si="227"/>
        <v>4932616.4330738429</v>
      </c>
      <c r="CJ100" s="54">
        <f t="shared" si="227"/>
        <v>5638829.8630507635</v>
      </c>
      <c r="CK100" s="54">
        <f t="shared" si="227"/>
        <v>5723.2846486229864</v>
      </c>
      <c r="CL100" s="54">
        <f t="shared" si="227"/>
        <v>297.41932571012876</v>
      </c>
      <c r="CM100" s="54">
        <f t="shared" si="227"/>
        <v>130.03888787416849</v>
      </c>
      <c r="CN100" s="54">
        <f t="shared" si="227"/>
        <v>462.6377717666042</v>
      </c>
      <c r="CO100" s="54">
        <f t="shared" si="227"/>
        <v>24456.851629422694</v>
      </c>
      <c r="CP100" s="54">
        <f t="shared" si="227"/>
        <v>28531.923761529084</v>
      </c>
      <c r="CQ100" s="54">
        <f t="shared" si="227"/>
        <v>483663.55478867347</v>
      </c>
      <c r="CR100" s="54">
        <f t="shared" si="227"/>
        <v>304182.56959757349</v>
      </c>
      <c r="CS100" s="54">
        <f t="shared" si="227"/>
        <v>132669.26138950142</v>
      </c>
      <c r="CT100" s="54">
        <f t="shared" si="227"/>
        <v>64691.892344701177</v>
      </c>
      <c r="CU100" s="54">
        <f t="shared" si="227"/>
        <v>362407.64070728654</v>
      </c>
      <c r="CV100" s="54">
        <f t="shared" si="227"/>
        <v>719880.86692144594</v>
      </c>
      <c r="CW100" s="54">
        <f t="shared" si="227"/>
        <v>191616.68454321299</v>
      </c>
      <c r="CX100" s="54">
        <f t="shared" si="227"/>
        <v>87036.087015316938</v>
      </c>
      <c r="CY100" s="54">
        <f t="shared" si="227"/>
        <v>37935.14156939106</v>
      </c>
      <c r="CZ100" s="54">
        <f t="shared" si="227"/>
        <v>159294.30870929253</v>
      </c>
      <c r="DA100" s="54">
        <f t="shared" si="227"/>
        <v>27369.723766726347</v>
      </c>
      <c r="DB100" s="54">
        <f t="shared" si="227"/>
        <v>416205.76385452115</v>
      </c>
      <c r="DC100" s="54">
        <f t="shared" si="227"/>
        <v>613926.00730509218</v>
      </c>
      <c r="DD100" s="54">
        <f t="shared" si="227"/>
        <v>289679.67620530352</v>
      </c>
      <c r="DE100" s="54">
        <f t="shared" si="227"/>
        <v>183063.38031144682</v>
      </c>
      <c r="DF100" s="54">
        <f t="shared" si="227"/>
        <v>820450.7842577917</v>
      </c>
      <c r="DG100" s="54">
        <f t="shared" ref="DG100:FR100" si="228">STDEV(DG3:DG92)</f>
        <v>142854.44571707165</v>
      </c>
      <c r="DH100" s="54">
        <f t="shared" si="228"/>
        <v>1683358.8587636319</v>
      </c>
      <c r="DI100" s="54">
        <f t="shared" si="228"/>
        <v>279018.98697482358</v>
      </c>
      <c r="DJ100" s="54">
        <f t="shared" si="228"/>
        <v>70364.980172607233</v>
      </c>
      <c r="DK100" s="54">
        <f t="shared" si="228"/>
        <v>36912.249686261886</v>
      </c>
      <c r="DL100" s="54">
        <f t="shared" si="228"/>
        <v>339076.78590775578</v>
      </c>
      <c r="DM100" s="54">
        <f t="shared" si="228"/>
        <v>324699.459144525</v>
      </c>
      <c r="DN100" s="54">
        <f t="shared" si="228"/>
        <v>793052.5014414381</v>
      </c>
      <c r="DO100" s="54">
        <f t="shared" si="228"/>
        <v>1115549.9423289483</v>
      </c>
      <c r="DP100" s="54">
        <f t="shared" si="228"/>
        <v>271373.17487205734</v>
      </c>
      <c r="DQ100" s="54">
        <f t="shared" si="228"/>
        <v>154138.29787108698</v>
      </c>
      <c r="DR100" s="54">
        <f t="shared" si="228"/>
        <v>368364.08316446515</v>
      </c>
      <c r="DS100" s="54">
        <f t="shared" si="228"/>
        <v>1713455.1073242752</v>
      </c>
      <c r="DT100" s="54">
        <f t="shared" si="228"/>
        <v>2854364.6999240378</v>
      </c>
      <c r="DU100" s="54">
        <f t="shared" si="228"/>
        <v>655141.92320283735</v>
      </c>
      <c r="DV100" s="54">
        <f t="shared" si="228"/>
        <v>109225.70365414182</v>
      </c>
      <c r="DW100" s="54">
        <f t="shared" si="228"/>
        <v>44853.878514005286</v>
      </c>
      <c r="DX100" s="54">
        <f t="shared" si="228"/>
        <v>170118.69148440752</v>
      </c>
      <c r="DY100" s="54">
        <f t="shared" si="228"/>
        <v>1022410.4836209753</v>
      </c>
      <c r="DZ100" s="54">
        <f t="shared" si="228"/>
        <v>1324732.3383358729</v>
      </c>
      <c r="EA100" s="54">
        <f t="shared" si="228"/>
        <v>93609.079137039473</v>
      </c>
      <c r="EB100" s="54">
        <f t="shared" si="228"/>
        <v>78556.175062076145</v>
      </c>
      <c r="EC100" s="54">
        <f t="shared" si="228"/>
        <v>31275.203229936011</v>
      </c>
      <c r="ED100" s="54">
        <f t="shared" si="228"/>
        <v>355503.69160165475</v>
      </c>
      <c r="EE100" s="54">
        <f t="shared" si="228"/>
        <v>311815.70817038079</v>
      </c>
      <c r="EF100" s="54">
        <f t="shared" si="228"/>
        <v>657592.36554315442</v>
      </c>
      <c r="EG100" s="54">
        <f t="shared" si="228"/>
        <v>2332244.8504240112</v>
      </c>
      <c r="EH100" s="54">
        <f t="shared" si="228"/>
        <v>526542.95453185972</v>
      </c>
      <c r="EI100" s="54">
        <f t="shared" si="228"/>
        <v>310691.66252301191</v>
      </c>
      <c r="EJ100" s="54">
        <f t="shared" si="228"/>
        <v>968536.29919097212</v>
      </c>
      <c r="EK100" s="54">
        <f t="shared" si="228"/>
        <v>6558917.6967142755</v>
      </c>
      <c r="EL100" s="54">
        <f t="shared" si="228"/>
        <v>7616537.0282765618</v>
      </c>
      <c r="EM100" s="54">
        <f t="shared" si="228"/>
        <v>160716.21722021917</v>
      </c>
      <c r="EN100" s="54">
        <f t="shared" si="228"/>
        <v>21878.677744100165</v>
      </c>
      <c r="EO100" s="54">
        <f t="shared" si="228"/>
        <v>16851.313730940819</v>
      </c>
      <c r="EP100" s="54">
        <f t="shared" si="228"/>
        <v>24620.299561136166</v>
      </c>
      <c r="EQ100" s="54">
        <f t="shared" si="228"/>
        <v>218840.22420541782</v>
      </c>
      <c r="ER100" s="54">
        <f t="shared" si="228"/>
        <v>271680.89241897652</v>
      </c>
      <c r="ES100" s="54">
        <f t="shared" si="228"/>
        <v>246917.446304007</v>
      </c>
      <c r="ET100" s="54">
        <f t="shared" si="228"/>
        <v>64249.324556824497</v>
      </c>
      <c r="EU100" s="54">
        <f t="shared" si="228"/>
        <v>53238.90918389336</v>
      </c>
      <c r="EV100" s="54">
        <f t="shared" si="228"/>
        <v>251591.28254653313</v>
      </c>
      <c r="EW100" s="54">
        <f t="shared" si="228"/>
        <v>1692000.6883176104</v>
      </c>
      <c r="EX100" s="54">
        <f t="shared" si="228"/>
        <v>1789607.4942246866</v>
      </c>
      <c r="EY100" s="54">
        <f t="shared" si="228"/>
        <v>134748.52591084005</v>
      </c>
      <c r="EZ100" s="54">
        <f t="shared" si="228"/>
        <v>16335.645443747197</v>
      </c>
      <c r="FA100" s="54">
        <f t="shared" si="228"/>
        <v>18901.750440051575</v>
      </c>
      <c r="FB100" s="54">
        <f t="shared" si="228"/>
        <v>251625.10221023063</v>
      </c>
      <c r="FC100" s="54">
        <f t="shared" si="228"/>
        <v>641803.22517575952</v>
      </c>
      <c r="FD100" s="54">
        <f t="shared" si="228"/>
        <v>655478.62211173691</v>
      </c>
      <c r="FE100" s="54">
        <f t="shared" si="228"/>
        <v>30617.786088279332</v>
      </c>
      <c r="FF100" s="54">
        <f t="shared" si="228"/>
        <v>6013.68755277734</v>
      </c>
      <c r="FG100" s="54">
        <f t="shared" si="228"/>
        <v>4994.7905324501371</v>
      </c>
      <c r="FH100" s="54">
        <f t="shared" si="228"/>
        <v>179852.51016104926</v>
      </c>
      <c r="FI100" s="54">
        <f t="shared" si="228"/>
        <v>417417.09468707489</v>
      </c>
      <c r="FJ100" s="54">
        <f t="shared" si="228"/>
        <v>445307.53029505617</v>
      </c>
      <c r="FK100" s="54">
        <f t="shared" si="228"/>
        <v>772212.1078594554</v>
      </c>
      <c r="FL100" s="54">
        <f t="shared" si="228"/>
        <v>218674.35149963305</v>
      </c>
      <c r="FM100" s="54">
        <f t="shared" si="228"/>
        <v>66158.168325561361</v>
      </c>
      <c r="FN100" s="54">
        <f t="shared" si="228"/>
        <v>483432.90742235462</v>
      </c>
      <c r="FO100" s="54">
        <f t="shared" si="228"/>
        <v>3484890.745768954</v>
      </c>
      <c r="FP100" s="54">
        <f t="shared" si="228"/>
        <v>4182118.2095729979</v>
      </c>
      <c r="FQ100" s="54">
        <f t="shared" si="228"/>
        <v>7719557.1946673375</v>
      </c>
      <c r="FR100" s="54">
        <f t="shared" si="228"/>
        <v>2658374.6194695681</v>
      </c>
      <c r="FS100" s="54">
        <f t="shared" ref="FS100:GH100" si="229">STDEV(FS3:FS92)</f>
        <v>1121888.3721694176</v>
      </c>
      <c r="FT100" s="54">
        <f t="shared" si="229"/>
        <v>9445140.3168409206</v>
      </c>
      <c r="FU100" s="54">
        <f t="shared" si="229"/>
        <v>14682623.328596467</v>
      </c>
      <c r="FV100" s="54">
        <f t="shared" si="229"/>
        <v>30432100.025153339</v>
      </c>
      <c r="FW100" s="54">
        <f t="shared" si="229"/>
        <v>174167.51539674294</v>
      </c>
      <c r="FX100" s="54">
        <f t="shared" si="229"/>
        <v>52183.253224638473</v>
      </c>
      <c r="FY100" s="54">
        <f t="shared" si="229"/>
        <v>2575.0426986751113</v>
      </c>
      <c r="FZ100" s="54">
        <f t="shared" si="229"/>
        <v>13647.547107244014</v>
      </c>
      <c r="GA100" s="54">
        <f t="shared" si="229"/>
        <v>1686824.4213382758</v>
      </c>
      <c r="GB100" s="54">
        <f t="shared" si="229"/>
        <v>1706000.1626856204</v>
      </c>
      <c r="GC100" s="54">
        <f t="shared" si="229"/>
        <v>7729443.0181271499</v>
      </c>
      <c r="GD100" s="54">
        <f t="shared" si="229"/>
        <v>2684353.9741911725</v>
      </c>
      <c r="GE100" s="54">
        <f t="shared" si="229"/>
        <v>1118771.8590484483</v>
      </c>
      <c r="GF100" s="54">
        <f t="shared" si="229"/>
        <v>6176301.7694220804</v>
      </c>
      <c r="GG100" s="54">
        <f t="shared" si="229"/>
        <v>15751685.385788918</v>
      </c>
      <c r="GH100" s="54">
        <f t="shared" si="229"/>
        <v>30123049.839515116</v>
      </c>
    </row>
    <row r="101" spans="1:190">
      <c r="A101" s="18" t="s">
        <v>385</v>
      </c>
      <c r="B101" s="4"/>
      <c r="C101" s="4"/>
      <c r="D101" s="4"/>
      <c r="G101" s="34">
        <f>COUNTIF(G3:G92,"="&amp;0)</f>
        <v>0</v>
      </c>
      <c r="H101" s="34">
        <f t="shared" ref="H101:BB101" si="230">COUNTIF(H3:H92,"="&amp;0)</f>
        <v>0</v>
      </c>
      <c r="I101" s="32">
        <f t="shared" si="230"/>
        <v>0</v>
      </c>
      <c r="J101" s="32">
        <f t="shared" si="230"/>
        <v>0</v>
      </c>
      <c r="K101" s="32">
        <f>COUNTIF(K3:K92,"="&amp;0)</f>
        <v>10</v>
      </c>
      <c r="L101" s="32">
        <f t="shared" si="230"/>
        <v>0</v>
      </c>
      <c r="M101" s="32">
        <f t="shared" si="230"/>
        <v>1</v>
      </c>
      <c r="N101" s="32">
        <f t="shared" si="230"/>
        <v>0</v>
      </c>
      <c r="O101" s="32">
        <f t="shared" si="230"/>
        <v>10</v>
      </c>
      <c r="P101" s="32">
        <f t="shared" si="230"/>
        <v>0</v>
      </c>
      <c r="Q101" s="32">
        <f t="shared" si="230"/>
        <v>0</v>
      </c>
      <c r="R101" s="32">
        <f t="shared" si="230"/>
        <v>0</v>
      </c>
      <c r="S101" s="32">
        <f t="shared" si="230"/>
        <v>0</v>
      </c>
      <c r="T101" s="32">
        <f t="shared" si="230"/>
        <v>0</v>
      </c>
      <c r="U101" s="32">
        <f t="shared" si="230"/>
        <v>0</v>
      </c>
      <c r="V101" s="32">
        <f t="shared" si="230"/>
        <v>0</v>
      </c>
      <c r="W101" s="32">
        <f t="shared" si="230"/>
        <v>0</v>
      </c>
      <c r="X101" s="32">
        <f t="shared" si="230"/>
        <v>0</v>
      </c>
      <c r="Y101" s="32">
        <f t="shared" si="230"/>
        <v>0</v>
      </c>
      <c r="Z101" s="32">
        <f t="shared" si="230"/>
        <v>0</v>
      </c>
      <c r="AA101" s="32">
        <f t="shared" si="230"/>
        <v>0</v>
      </c>
      <c r="AB101" s="32">
        <f t="shared" si="230"/>
        <v>0</v>
      </c>
      <c r="AC101" s="32">
        <f t="shared" si="230"/>
        <v>0</v>
      </c>
      <c r="AD101" s="32">
        <f t="shared" si="230"/>
        <v>0</v>
      </c>
      <c r="AE101" s="32">
        <f t="shared" si="230"/>
        <v>80</v>
      </c>
      <c r="AF101" s="32">
        <f t="shared" si="230"/>
        <v>0</v>
      </c>
      <c r="AG101" s="32">
        <f t="shared" si="230"/>
        <v>0</v>
      </c>
      <c r="AH101" s="32">
        <f t="shared" si="230"/>
        <v>0</v>
      </c>
      <c r="AI101" s="32">
        <f t="shared" si="230"/>
        <v>0</v>
      </c>
      <c r="AJ101" s="32">
        <f t="shared" si="230"/>
        <v>0</v>
      </c>
      <c r="AK101" s="32">
        <f t="shared" si="230"/>
        <v>0</v>
      </c>
      <c r="AL101" s="32">
        <f t="shared" si="230"/>
        <v>0</v>
      </c>
      <c r="AM101" s="32">
        <f t="shared" si="230"/>
        <v>1</v>
      </c>
      <c r="AN101" s="32">
        <f t="shared" si="230"/>
        <v>0</v>
      </c>
      <c r="AO101" s="32">
        <f t="shared" si="230"/>
        <v>1</v>
      </c>
      <c r="AP101" s="32">
        <f t="shared" si="230"/>
        <v>0</v>
      </c>
      <c r="AQ101" s="32">
        <f t="shared" si="230"/>
        <v>1</v>
      </c>
      <c r="AR101" s="32">
        <f t="shared" si="230"/>
        <v>0</v>
      </c>
      <c r="AS101" s="32">
        <f t="shared" si="230"/>
        <v>1</v>
      </c>
      <c r="AT101" s="32">
        <f t="shared" si="230"/>
        <v>0</v>
      </c>
      <c r="AU101" s="32">
        <f t="shared" si="230"/>
        <v>1</v>
      </c>
      <c r="AV101" s="32">
        <f t="shared" si="230"/>
        <v>0</v>
      </c>
      <c r="AW101" s="32">
        <f t="shared" si="230"/>
        <v>1</v>
      </c>
      <c r="AX101" s="32">
        <f t="shared" si="230"/>
        <v>0</v>
      </c>
      <c r="AY101" s="32">
        <f t="shared" si="230"/>
        <v>1</v>
      </c>
      <c r="AZ101" s="32">
        <f t="shared" si="230"/>
        <v>0</v>
      </c>
      <c r="BA101" s="32">
        <f t="shared" si="230"/>
        <v>6</v>
      </c>
      <c r="BB101" s="32">
        <f t="shared" si="230"/>
        <v>4</v>
      </c>
      <c r="BC101" s="32">
        <f t="shared" ref="BC101:BE101" si="231">COUNTIF(BC3:BC92,"="&amp;0)</f>
        <v>10</v>
      </c>
      <c r="BD101" s="32">
        <f t="shared" si="231"/>
        <v>40</v>
      </c>
      <c r="BE101" s="32">
        <f t="shared" si="231"/>
        <v>46</v>
      </c>
      <c r="BF101" s="32">
        <f t="shared" ref="BF101" si="232">COUNTIF(BF3:BF92,"="&amp;0)</f>
        <v>0</v>
      </c>
      <c r="BG101" s="32">
        <f t="shared" ref="BG101:DF101" si="233">COUNTIF(BG3:BG92,"="&amp;0)</f>
        <v>0</v>
      </c>
      <c r="BH101" s="32">
        <f t="shared" si="233"/>
        <v>0</v>
      </c>
      <c r="BI101" s="32">
        <f t="shared" si="233"/>
        <v>0</v>
      </c>
      <c r="BJ101" s="32">
        <f t="shared" si="233"/>
        <v>0</v>
      </c>
      <c r="BK101" s="32">
        <f t="shared" si="233"/>
        <v>10</v>
      </c>
      <c r="BL101" s="32">
        <f t="shared" si="233"/>
        <v>0</v>
      </c>
      <c r="BM101" s="32">
        <f t="shared" si="233"/>
        <v>2</v>
      </c>
      <c r="BN101" s="32">
        <f t="shared" si="233"/>
        <v>2</v>
      </c>
      <c r="BO101" s="32">
        <f t="shared" si="233"/>
        <v>7</v>
      </c>
      <c r="BP101" s="32">
        <f t="shared" si="233"/>
        <v>8</v>
      </c>
      <c r="BQ101" s="32">
        <f t="shared" si="233"/>
        <v>82</v>
      </c>
      <c r="BR101" s="32">
        <f t="shared" si="233"/>
        <v>0</v>
      </c>
      <c r="BS101" s="32">
        <f t="shared" si="233"/>
        <v>0</v>
      </c>
      <c r="BT101" s="32">
        <f t="shared" si="233"/>
        <v>0</v>
      </c>
      <c r="BU101" s="32">
        <f t="shared" si="233"/>
        <v>0</v>
      </c>
      <c r="BV101" s="32">
        <f t="shared" si="233"/>
        <v>0</v>
      </c>
      <c r="BW101" s="32">
        <f t="shared" si="233"/>
        <v>80</v>
      </c>
      <c r="BX101" s="32">
        <f t="shared" si="233"/>
        <v>0</v>
      </c>
      <c r="BY101" s="32">
        <f t="shared" si="233"/>
        <v>68</v>
      </c>
      <c r="BZ101" s="32">
        <f t="shared" si="233"/>
        <v>69</v>
      </c>
      <c r="CA101" s="32">
        <f t="shared" si="233"/>
        <v>71</v>
      </c>
      <c r="CB101" s="32">
        <f t="shared" si="233"/>
        <v>68</v>
      </c>
      <c r="CC101" s="32">
        <f t="shared" si="233"/>
        <v>88</v>
      </c>
      <c r="CD101" s="32">
        <f t="shared" si="233"/>
        <v>64</v>
      </c>
      <c r="CE101" s="32">
        <f t="shared" si="233"/>
        <v>4</v>
      </c>
      <c r="CF101" s="32">
        <f t="shared" si="233"/>
        <v>5</v>
      </c>
      <c r="CG101" s="32">
        <f t="shared" si="233"/>
        <v>9</v>
      </c>
      <c r="CH101" s="32">
        <f t="shared" si="233"/>
        <v>13</v>
      </c>
      <c r="CI101" s="32">
        <f t="shared" si="233"/>
        <v>1</v>
      </c>
      <c r="CJ101" s="32">
        <f t="shared" si="233"/>
        <v>0</v>
      </c>
      <c r="CK101" s="32">
        <f t="shared" si="233"/>
        <v>82</v>
      </c>
      <c r="CL101" s="32">
        <f t="shared" si="233"/>
        <v>87</v>
      </c>
      <c r="CM101" s="32">
        <f t="shared" si="233"/>
        <v>88</v>
      </c>
      <c r="CN101" s="32">
        <f t="shared" si="233"/>
        <v>87</v>
      </c>
      <c r="CO101" s="32">
        <f t="shared" si="233"/>
        <v>76</v>
      </c>
      <c r="CP101" s="32">
        <f t="shared" si="233"/>
        <v>75</v>
      </c>
      <c r="CQ101" s="32">
        <f t="shared" si="233"/>
        <v>66</v>
      </c>
      <c r="CR101" s="32">
        <f t="shared" si="233"/>
        <v>70</v>
      </c>
      <c r="CS101" s="32">
        <f t="shared" si="233"/>
        <v>73</v>
      </c>
      <c r="CT101" s="32">
        <f t="shared" si="233"/>
        <v>66</v>
      </c>
      <c r="CU101" s="32">
        <f t="shared" si="233"/>
        <v>69</v>
      </c>
      <c r="CV101" s="32">
        <f t="shared" si="233"/>
        <v>45</v>
      </c>
      <c r="CW101" s="32">
        <f t="shared" si="233"/>
        <v>0</v>
      </c>
      <c r="CX101" s="32">
        <f t="shared" si="233"/>
        <v>0</v>
      </c>
      <c r="CY101" s="32">
        <f t="shared" si="233"/>
        <v>0</v>
      </c>
      <c r="CZ101" s="32">
        <f t="shared" si="233"/>
        <v>0</v>
      </c>
      <c r="DA101" s="32">
        <f t="shared" si="233"/>
        <v>63</v>
      </c>
      <c r="DB101" s="32">
        <f t="shared" si="233"/>
        <v>0</v>
      </c>
      <c r="DC101" s="32">
        <f t="shared" si="233"/>
        <v>0</v>
      </c>
      <c r="DD101" s="32">
        <f t="shared" si="233"/>
        <v>0</v>
      </c>
      <c r="DE101" s="32">
        <f t="shared" si="233"/>
        <v>0</v>
      </c>
      <c r="DF101" s="32">
        <f t="shared" si="233"/>
        <v>0</v>
      </c>
      <c r="DG101" s="32">
        <f t="shared" ref="DG101:FR101" si="234">COUNTIF(DG3:DG92,"="&amp;0)</f>
        <v>43</v>
      </c>
      <c r="DH101" s="32">
        <f t="shared" si="234"/>
        <v>0</v>
      </c>
      <c r="DI101" s="32">
        <f t="shared" si="234"/>
        <v>0</v>
      </c>
      <c r="DJ101" s="32">
        <f t="shared" si="234"/>
        <v>0</v>
      </c>
      <c r="DK101" s="32">
        <f t="shared" si="234"/>
        <v>0</v>
      </c>
      <c r="DL101" s="32">
        <f t="shared" si="234"/>
        <v>0</v>
      </c>
      <c r="DM101" s="32">
        <f t="shared" si="234"/>
        <v>20</v>
      </c>
      <c r="DN101" s="32">
        <f t="shared" si="234"/>
        <v>0</v>
      </c>
      <c r="DO101" s="32">
        <f t="shared" si="234"/>
        <v>1</v>
      </c>
      <c r="DP101" s="32">
        <f t="shared" si="234"/>
        <v>2</v>
      </c>
      <c r="DQ101" s="32">
        <f t="shared" si="234"/>
        <v>2</v>
      </c>
      <c r="DR101" s="32">
        <f t="shared" si="234"/>
        <v>2</v>
      </c>
      <c r="DS101" s="32">
        <f t="shared" si="234"/>
        <v>24</v>
      </c>
      <c r="DT101" s="32">
        <f t="shared" si="234"/>
        <v>0</v>
      </c>
      <c r="DU101" s="32">
        <f t="shared" si="234"/>
        <v>27</v>
      </c>
      <c r="DV101" s="32">
        <f t="shared" si="234"/>
        <v>33</v>
      </c>
      <c r="DW101" s="32">
        <f t="shared" si="234"/>
        <v>31</v>
      </c>
      <c r="DX101" s="32">
        <f t="shared" si="234"/>
        <v>28</v>
      </c>
      <c r="DY101" s="32">
        <f t="shared" si="234"/>
        <v>2</v>
      </c>
      <c r="DZ101" s="32">
        <f t="shared" si="234"/>
        <v>0</v>
      </c>
      <c r="EA101" s="32">
        <f t="shared" si="234"/>
        <v>50</v>
      </c>
      <c r="EB101" s="32">
        <f t="shared" si="234"/>
        <v>50</v>
      </c>
      <c r="EC101" s="32">
        <f t="shared" si="234"/>
        <v>52</v>
      </c>
      <c r="ED101" s="32">
        <f t="shared" si="234"/>
        <v>49</v>
      </c>
      <c r="EE101" s="32">
        <f t="shared" si="234"/>
        <v>62</v>
      </c>
      <c r="EF101" s="32">
        <f t="shared" si="234"/>
        <v>43</v>
      </c>
      <c r="EG101" s="32">
        <f t="shared" si="234"/>
        <v>6</v>
      </c>
      <c r="EH101" s="32">
        <f t="shared" si="234"/>
        <v>16</v>
      </c>
      <c r="EI101" s="32">
        <f t="shared" si="234"/>
        <v>16</v>
      </c>
      <c r="EJ101" s="32">
        <f t="shared" si="234"/>
        <v>7</v>
      </c>
      <c r="EK101" s="32">
        <f t="shared" si="234"/>
        <v>4</v>
      </c>
      <c r="EL101" s="32">
        <f t="shared" si="234"/>
        <v>1</v>
      </c>
      <c r="EM101" s="32">
        <f t="shared" si="234"/>
        <v>70</v>
      </c>
      <c r="EN101" s="32">
        <f t="shared" si="234"/>
        <v>76</v>
      </c>
      <c r="EO101" s="32">
        <f t="shared" si="234"/>
        <v>75</v>
      </c>
      <c r="EP101" s="32">
        <f t="shared" si="234"/>
        <v>82</v>
      </c>
      <c r="EQ101" s="32">
        <f t="shared" si="234"/>
        <v>15</v>
      </c>
      <c r="ER101" s="32">
        <f t="shared" si="234"/>
        <v>9</v>
      </c>
      <c r="ES101" s="32">
        <f t="shared" si="234"/>
        <v>78</v>
      </c>
      <c r="ET101" s="32">
        <f t="shared" si="234"/>
        <v>78</v>
      </c>
      <c r="EU101" s="32">
        <f t="shared" si="234"/>
        <v>79</v>
      </c>
      <c r="EV101" s="32">
        <f t="shared" si="234"/>
        <v>78</v>
      </c>
      <c r="EW101" s="32">
        <f t="shared" si="234"/>
        <v>46</v>
      </c>
      <c r="EX101" s="32">
        <f t="shared" si="234"/>
        <v>43</v>
      </c>
      <c r="EY101" s="32">
        <f t="shared" si="234"/>
        <v>40</v>
      </c>
      <c r="EZ101" s="32">
        <f t="shared" si="234"/>
        <v>42</v>
      </c>
      <c r="FA101" s="32">
        <f t="shared" si="234"/>
        <v>45</v>
      </c>
      <c r="FB101" s="32">
        <f t="shared" si="234"/>
        <v>40</v>
      </c>
      <c r="FC101" s="32">
        <f t="shared" si="234"/>
        <v>5</v>
      </c>
      <c r="FD101" s="32">
        <f t="shared" si="234"/>
        <v>0</v>
      </c>
      <c r="FE101" s="32">
        <f t="shared" si="234"/>
        <v>12</v>
      </c>
      <c r="FF101" s="32">
        <f t="shared" si="234"/>
        <v>14</v>
      </c>
      <c r="FG101" s="32">
        <f t="shared" si="234"/>
        <v>10</v>
      </c>
      <c r="FH101" s="32">
        <f t="shared" si="234"/>
        <v>5</v>
      </c>
      <c r="FI101" s="32">
        <f t="shared" si="234"/>
        <v>2</v>
      </c>
      <c r="FJ101" s="32">
        <f t="shared" si="234"/>
        <v>0</v>
      </c>
      <c r="FK101" s="32">
        <f t="shared" si="234"/>
        <v>5</v>
      </c>
      <c r="FL101" s="32">
        <f t="shared" si="234"/>
        <v>5</v>
      </c>
      <c r="FM101" s="32">
        <f t="shared" si="234"/>
        <v>5</v>
      </c>
      <c r="FN101" s="32">
        <f t="shared" si="234"/>
        <v>5</v>
      </c>
      <c r="FO101" s="32">
        <f t="shared" si="234"/>
        <v>1</v>
      </c>
      <c r="FP101" s="32">
        <f t="shared" si="234"/>
        <v>0</v>
      </c>
      <c r="FQ101" s="32">
        <f t="shared" si="234"/>
        <v>0</v>
      </c>
      <c r="FR101" s="32">
        <f t="shared" si="234"/>
        <v>0</v>
      </c>
      <c r="FS101" s="32">
        <f t="shared" ref="FS101:GH101" si="235">COUNTIF(FS3:FS92,"="&amp;0)</f>
        <v>0</v>
      </c>
      <c r="FT101" s="32">
        <f t="shared" si="235"/>
        <v>0</v>
      </c>
      <c r="FU101" s="32">
        <f t="shared" si="235"/>
        <v>1</v>
      </c>
      <c r="FV101" s="32">
        <f t="shared" si="235"/>
        <v>0</v>
      </c>
      <c r="FW101" s="32">
        <f t="shared" si="235"/>
        <v>82</v>
      </c>
      <c r="FX101" s="32">
        <f t="shared" si="235"/>
        <v>88</v>
      </c>
      <c r="FY101" s="32">
        <f t="shared" si="235"/>
        <v>89</v>
      </c>
      <c r="FZ101" s="32">
        <f t="shared" si="235"/>
        <v>89</v>
      </c>
      <c r="GA101" s="32">
        <f t="shared" si="235"/>
        <v>69</v>
      </c>
      <c r="GB101" s="32">
        <f t="shared" si="235"/>
        <v>69</v>
      </c>
      <c r="GC101" s="32">
        <f t="shared" si="235"/>
        <v>0</v>
      </c>
      <c r="GD101" s="32">
        <f t="shared" si="235"/>
        <v>0</v>
      </c>
      <c r="GE101" s="32">
        <f t="shared" si="235"/>
        <v>0</v>
      </c>
      <c r="GF101" s="32">
        <f t="shared" si="235"/>
        <v>0</v>
      </c>
      <c r="GG101" s="32">
        <f t="shared" si="235"/>
        <v>1</v>
      </c>
      <c r="GH101" s="32">
        <f t="shared" si="235"/>
        <v>0</v>
      </c>
    </row>
    <row r="102" spans="1:190">
      <c r="GH102" s="22"/>
    </row>
    <row r="103" spans="1:190">
      <c r="G103" s="19">
        <f>SUM(G3:G92)</f>
        <v>871931</v>
      </c>
      <c r="H103" s="19">
        <f t="shared" ref="H103:BB103" si="236">SUM(H3:H92)</f>
        <v>921272</v>
      </c>
      <c r="I103" s="19">
        <f t="shared" si="236"/>
        <v>94655421192</v>
      </c>
      <c r="J103" s="19">
        <f t="shared" si="236"/>
        <v>1770967949</v>
      </c>
      <c r="K103" s="19">
        <f t="shared" si="236"/>
        <v>517315877</v>
      </c>
      <c r="L103" s="19">
        <f t="shared" si="236"/>
        <v>0</v>
      </c>
      <c r="M103" s="19">
        <f t="shared" si="236"/>
        <v>4299139677</v>
      </c>
      <c r="N103" s="19">
        <f t="shared" si="236"/>
        <v>0</v>
      </c>
      <c r="O103" s="19">
        <f t="shared" si="236"/>
        <v>5145770753</v>
      </c>
      <c r="P103" s="19">
        <f t="shared" si="236"/>
        <v>0</v>
      </c>
      <c r="Q103" s="19">
        <f t="shared" si="236"/>
        <v>41567701529</v>
      </c>
      <c r="R103" s="19">
        <f t="shared" si="236"/>
        <v>0</v>
      </c>
      <c r="S103" s="19">
        <f t="shared" si="236"/>
        <v>82260420733</v>
      </c>
      <c r="T103" s="19">
        <f t="shared" si="236"/>
        <v>1274328341</v>
      </c>
      <c r="U103" s="19">
        <f t="shared" si="236"/>
        <v>1545372</v>
      </c>
      <c r="V103" s="19">
        <f t="shared" si="236"/>
        <v>52229</v>
      </c>
      <c r="W103" s="19">
        <f t="shared" si="236"/>
        <v>2655953</v>
      </c>
      <c r="X103" s="19">
        <f t="shared" si="236"/>
        <v>84372</v>
      </c>
      <c r="Y103" s="19">
        <f t="shared" si="236"/>
        <v>1890015</v>
      </c>
      <c r="Z103" s="19">
        <f t="shared" si="236"/>
        <v>66735</v>
      </c>
      <c r="AA103" s="19">
        <f t="shared" si="236"/>
        <v>2987535</v>
      </c>
      <c r="AB103" s="19">
        <f t="shared" si="236"/>
        <v>99608</v>
      </c>
      <c r="AC103" s="19">
        <f t="shared" si="236"/>
        <v>773</v>
      </c>
      <c r="AD103" s="19">
        <f t="shared" si="236"/>
        <v>960</v>
      </c>
      <c r="AE103" s="19">
        <f t="shared" si="236"/>
        <v>9</v>
      </c>
      <c r="AF103" s="19">
        <f t="shared" si="236"/>
        <v>349463219.02999997</v>
      </c>
      <c r="AG103" s="19">
        <f t="shared" si="236"/>
        <v>268483233.5</v>
      </c>
      <c r="AH103" s="19">
        <f t="shared" si="236"/>
        <v>47296724.019999996</v>
      </c>
      <c r="AI103" s="19">
        <f t="shared" si="236"/>
        <v>24143228.739999998</v>
      </c>
      <c r="AJ103" s="19">
        <f t="shared" si="236"/>
        <v>58201964.750811964</v>
      </c>
      <c r="AK103" s="19">
        <f t="shared" si="236"/>
        <v>561.88999999999987</v>
      </c>
      <c r="AL103" s="19">
        <f t="shared" si="236"/>
        <v>44250611.642132863</v>
      </c>
      <c r="AM103" s="19">
        <f t="shared" si="236"/>
        <v>633</v>
      </c>
      <c r="AN103" s="19">
        <f t="shared" si="236"/>
        <v>14310033.22061543</v>
      </c>
      <c r="AO103" s="19">
        <f t="shared" si="236"/>
        <v>719.2</v>
      </c>
      <c r="AP103" s="19">
        <f t="shared" si="236"/>
        <v>12885824.820697082</v>
      </c>
      <c r="AQ103" s="19">
        <f t="shared" si="236"/>
        <v>802.25</v>
      </c>
      <c r="AR103" s="19">
        <f t="shared" si="236"/>
        <v>15078155.71038889</v>
      </c>
      <c r="AS103" s="19">
        <f t="shared" si="236"/>
        <v>1708.39</v>
      </c>
      <c r="AT103" s="19">
        <f t="shared" si="236"/>
        <v>12102399.316962797</v>
      </c>
      <c r="AU103" s="19">
        <f t="shared" si="236"/>
        <v>2000.25</v>
      </c>
      <c r="AV103" s="19">
        <f t="shared" si="236"/>
        <v>6714399.8760874858</v>
      </c>
      <c r="AW103" s="19">
        <f t="shared" si="236"/>
        <v>1302.0099999999998</v>
      </c>
      <c r="AX103" s="19">
        <f t="shared" si="236"/>
        <v>5493383.4488415392</v>
      </c>
      <c r="AY103" s="19">
        <f t="shared" si="236"/>
        <v>1587</v>
      </c>
      <c r="AZ103" s="19">
        <f t="shared" si="236"/>
        <v>846030260</v>
      </c>
      <c r="BA103" s="19">
        <f t="shared" si="236"/>
        <v>84732280</v>
      </c>
      <c r="BB103" s="19">
        <f t="shared" si="236"/>
        <v>418418521.11000001</v>
      </c>
      <c r="BC103" s="19">
        <f t="shared" ref="BC103:BE103" si="237">SUM(BC3:BC92)</f>
        <v>59095679.729999997</v>
      </c>
      <c r="BD103" s="19">
        <f t="shared" si="237"/>
        <v>66358362</v>
      </c>
      <c r="BE103" s="19">
        <f t="shared" si="237"/>
        <v>5455787</v>
      </c>
      <c r="BF103" s="19" t="e">
        <f t="shared" ref="BF103:DF103" si="238">SUM(BF3:BF92)</f>
        <v>#REF!</v>
      </c>
      <c r="BG103" s="19">
        <f t="shared" si="238"/>
        <v>217523599.06999999</v>
      </c>
      <c r="BH103" s="19">
        <f t="shared" si="238"/>
        <v>34766899.920000002</v>
      </c>
      <c r="BI103" s="19">
        <f t="shared" si="238"/>
        <v>36052331.899999999</v>
      </c>
      <c r="BJ103" s="19">
        <f t="shared" si="238"/>
        <v>353747083.63999999</v>
      </c>
      <c r="BK103" s="19">
        <f t="shared" si="238"/>
        <v>33562213.539999999</v>
      </c>
      <c r="BL103" s="19">
        <f t="shared" si="238"/>
        <v>682023754.06999993</v>
      </c>
      <c r="BM103" s="19">
        <f t="shared" si="238"/>
        <v>95255195</v>
      </c>
      <c r="BN103" s="19">
        <f t="shared" si="238"/>
        <v>33841577</v>
      </c>
      <c r="BO103" s="19">
        <f t="shared" si="238"/>
        <v>5392526</v>
      </c>
      <c r="BP103" s="19">
        <f t="shared" si="238"/>
        <v>13193985</v>
      </c>
      <c r="BQ103" s="19">
        <f t="shared" si="238"/>
        <v>3082680</v>
      </c>
      <c r="BR103" s="19">
        <f t="shared" si="238"/>
        <v>151199158</v>
      </c>
      <c r="BS103" s="19">
        <f t="shared" si="238"/>
        <v>341085015.49000001</v>
      </c>
      <c r="BT103" s="19">
        <f t="shared" si="238"/>
        <v>159434437.53</v>
      </c>
      <c r="BU103" s="19">
        <f t="shared" si="238"/>
        <v>69200151</v>
      </c>
      <c r="BV103" s="19">
        <f t="shared" si="238"/>
        <v>261210126.38</v>
      </c>
      <c r="BW103" s="19">
        <f t="shared" si="238"/>
        <v>1856312</v>
      </c>
      <c r="BX103" s="19">
        <f t="shared" si="238"/>
        <v>834690644.69000006</v>
      </c>
      <c r="BY103" s="19">
        <f t="shared" si="238"/>
        <v>9983526</v>
      </c>
      <c r="BZ103" s="19">
        <f t="shared" si="238"/>
        <v>3631067.46</v>
      </c>
      <c r="CA103" s="19">
        <f t="shared" si="238"/>
        <v>2334406</v>
      </c>
      <c r="CB103" s="19">
        <f t="shared" si="238"/>
        <v>4274719</v>
      </c>
      <c r="CC103" s="19">
        <f t="shared" si="238"/>
        <v>978</v>
      </c>
      <c r="CD103" s="19">
        <f t="shared" si="238"/>
        <v>20353372</v>
      </c>
      <c r="CE103" s="19">
        <f t="shared" si="238"/>
        <v>58974153.460000001</v>
      </c>
      <c r="CF103" s="19">
        <f t="shared" si="238"/>
        <v>20195992.5</v>
      </c>
      <c r="CG103" s="19">
        <f t="shared" si="238"/>
        <v>12213792.25</v>
      </c>
      <c r="CH103" s="19">
        <f t="shared" si="238"/>
        <v>30986121</v>
      </c>
      <c r="CI103" s="19">
        <f t="shared" si="238"/>
        <v>645128113.78999996</v>
      </c>
      <c r="CJ103" s="19">
        <f t="shared" si="238"/>
        <v>772028795</v>
      </c>
      <c r="CK103" s="19">
        <f t="shared" si="238"/>
        <v>110905</v>
      </c>
      <c r="CL103" s="19">
        <f t="shared" si="238"/>
        <v>4325</v>
      </c>
      <c r="CM103" s="19">
        <f t="shared" si="238"/>
        <v>1500</v>
      </c>
      <c r="CN103" s="19">
        <f t="shared" si="238"/>
        <v>6300</v>
      </c>
      <c r="CO103" s="19">
        <f t="shared" si="238"/>
        <v>704925</v>
      </c>
      <c r="CP103" s="19">
        <f t="shared" si="238"/>
        <v>827955</v>
      </c>
      <c r="CQ103" s="19">
        <f t="shared" si="238"/>
        <v>12837275</v>
      </c>
      <c r="CR103" s="19">
        <f t="shared" si="238"/>
        <v>8047276</v>
      </c>
      <c r="CS103" s="19">
        <f t="shared" si="238"/>
        <v>2102360</v>
      </c>
      <c r="CT103" s="19">
        <f t="shared" si="238"/>
        <v>1622873</v>
      </c>
      <c r="CU103" s="19">
        <f t="shared" si="238"/>
        <v>6281303</v>
      </c>
      <c r="CV103" s="19">
        <f t="shared" si="238"/>
        <v>31022692</v>
      </c>
      <c r="CW103" s="19">
        <f t="shared" si="238"/>
        <v>27628220.23</v>
      </c>
      <c r="CX103" s="19">
        <f t="shared" si="238"/>
        <v>12195380.27</v>
      </c>
      <c r="CY103" s="19">
        <f t="shared" si="238"/>
        <v>7473597.5099999998</v>
      </c>
      <c r="CZ103" s="19">
        <f t="shared" si="238"/>
        <v>23445567.780000001</v>
      </c>
      <c r="DA103" s="19">
        <f t="shared" si="238"/>
        <v>815744</v>
      </c>
      <c r="DB103" s="19">
        <f t="shared" si="238"/>
        <v>71973075.789999992</v>
      </c>
      <c r="DC103" s="19">
        <f t="shared" si="238"/>
        <v>99474948.400000006</v>
      </c>
      <c r="DD103" s="19">
        <f t="shared" si="238"/>
        <v>39684929.480000004</v>
      </c>
      <c r="DE103" s="19">
        <f t="shared" si="238"/>
        <v>27458397.420000002</v>
      </c>
      <c r="DF103" s="19">
        <f t="shared" si="238"/>
        <v>133189136.38</v>
      </c>
      <c r="DG103" s="19">
        <f t="shared" ref="DG103:FR103" si="239">SUM(DG3:DG92)</f>
        <v>5744232</v>
      </c>
      <c r="DH103" s="19">
        <f t="shared" si="239"/>
        <v>307792865.68000001</v>
      </c>
      <c r="DI103" s="19">
        <f t="shared" si="239"/>
        <v>40324255.390000001</v>
      </c>
      <c r="DJ103" s="19">
        <f t="shared" si="239"/>
        <v>7144485.1299999999</v>
      </c>
      <c r="DK103" s="19">
        <f t="shared" si="239"/>
        <v>4595624.49</v>
      </c>
      <c r="DL103" s="19">
        <f t="shared" si="239"/>
        <v>45654814.480000004</v>
      </c>
      <c r="DM103" s="19">
        <f t="shared" si="239"/>
        <v>21706684.189999998</v>
      </c>
      <c r="DN103" s="19">
        <f t="shared" si="239"/>
        <v>121544805.68000001</v>
      </c>
      <c r="DO103" s="19">
        <f t="shared" si="239"/>
        <v>98010671.099999994</v>
      </c>
      <c r="DP103" s="19">
        <f t="shared" si="239"/>
        <v>29424710.670000002</v>
      </c>
      <c r="DQ103" s="19">
        <f t="shared" si="239"/>
        <v>14838067.49</v>
      </c>
      <c r="DR103" s="19">
        <f t="shared" si="239"/>
        <v>30175373.84</v>
      </c>
      <c r="DS103" s="19">
        <f t="shared" si="239"/>
        <v>45120514.219999999</v>
      </c>
      <c r="DT103" s="19">
        <f t="shared" si="239"/>
        <v>218030065.31999999</v>
      </c>
      <c r="DU103" s="19">
        <f t="shared" si="239"/>
        <v>19961492.100000001</v>
      </c>
      <c r="DV103" s="19">
        <f t="shared" si="239"/>
        <v>4027041.46</v>
      </c>
      <c r="DW103" s="19">
        <f t="shared" si="239"/>
        <v>1791958.33</v>
      </c>
      <c r="DX103" s="19">
        <f t="shared" si="239"/>
        <v>5513718.0099999998</v>
      </c>
      <c r="DY103" s="19">
        <f t="shared" si="239"/>
        <v>92461372.159999996</v>
      </c>
      <c r="DZ103" s="19">
        <f t="shared" si="239"/>
        <v>123862325.06</v>
      </c>
      <c r="EA103" s="19">
        <f t="shared" si="239"/>
        <v>3841082.48</v>
      </c>
      <c r="EB103" s="19">
        <f t="shared" si="239"/>
        <v>3416337</v>
      </c>
      <c r="EC103" s="19">
        <f t="shared" si="239"/>
        <v>1332095</v>
      </c>
      <c r="ED103" s="19">
        <f t="shared" si="239"/>
        <v>14638335.65</v>
      </c>
      <c r="EE103" s="19">
        <f t="shared" si="239"/>
        <v>6129719.8499999996</v>
      </c>
      <c r="EF103" s="19">
        <f t="shared" si="239"/>
        <v>29635761.98</v>
      </c>
      <c r="EG103" s="19">
        <f t="shared" si="239"/>
        <v>97748894.939999998</v>
      </c>
      <c r="EH103" s="19">
        <f t="shared" si="239"/>
        <v>19046949.030000001</v>
      </c>
      <c r="EI103" s="19">
        <f t="shared" si="239"/>
        <v>11139016.01</v>
      </c>
      <c r="EJ103" s="19">
        <f t="shared" si="239"/>
        <v>46590293.560000002</v>
      </c>
      <c r="EK103" s="19">
        <f t="shared" si="239"/>
        <v>528977585.94999999</v>
      </c>
      <c r="EL103" s="19">
        <f t="shared" si="239"/>
        <v>703554579.49000001</v>
      </c>
      <c r="EM103" s="19">
        <f t="shared" si="239"/>
        <v>5079395.6099999994</v>
      </c>
      <c r="EN103" s="19">
        <f t="shared" si="239"/>
        <v>551777</v>
      </c>
      <c r="EO103" s="19">
        <f t="shared" si="239"/>
        <v>437247</v>
      </c>
      <c r="EP103" s="19">
        <f t="shared" si="239"/>
        <v>423328</v>
      </c>
      <c r="EQ103" s="19">
        <f t="shared" si="239"/>
        <v>15691623.720000001</v>
      </c>
      <c r="ER103" s="19">
        <f t="shared" si="239"/>
        <v>22197341.329999998</v>
      </c>
      <c r="ES103" s="19">
        <f t="shared" si="239"/>
        <v>6572887.9699999997</v>
      </c>
      <c r="ET103" s="19">
        <f t="shared" si="239"/>
        <v>1619528</v>
      </c>
      <c r="EU103" s="19">
        <f t="shared" si="239"/>
        <v>1310089.75</v>
      </c>
      <c r="EV103" s="19">
        <f t="shared" si="239"/>
        <v>6010223.9100000001</v>
      </c>
      <c r="EW103" s="19">
        <f t="shared" si="239"/>
        <v>87823004.390000001</v>
      </c>
      <c r="EX103" s="19">
        <f t="shared" si="239"/>
        <v>105707795.02</v>
      </c>
      <c r="EY103" s="19">
        <f t="shared" si="239"/>
        <v>6943900.3899999997</v>
      </c>
      <c r="EZ103" s="19">
        <f t="shared" si="239"/>
        <v>885531.13</v>
      </c>
      <c r="FA103" s="19">
        <f t="shared" si="239"/>
        <v>971468.69</v>
      </c>
      <c r="FB103" s="19">
        <f t="shared" si="239"/>
        <v>11289749.02</v>
      </c>
      <c r="FC103" s="19">
        <f t="shared" si="239"/>
        <v>49634442.789999999</v>
      </c>
      <c r="FD103" s="19">
        <f t="shared" si="239"/>
        <v>69974699.020000011</v>
      </c>
      <c r="FE103" s="19">
        <f t="shared" si="239"/>
        <v>890011.51</v>
      </c>
      <c r="FF103" s="19">
        <f t="shared" si="239"/>
        <v>306679.39</v>
      </c>
      <c r="FG103" s="19">
        <f t="shared" si="239"/>
        <v>253048.23</v>
      </c>
      <c r="FH103" s="19">
        <f t="shared" si="239"/>
        <v>3011874.7</v>
      </c>
      <c r="FI103" s="19">
        <f t="shared" si="239"/>
        <v>23789795.34</v>
      </c>
      <c r="FJ103" s="19">
        <f t="shared" si="239"/>
        <v>28549678.170000002</v>
      </c>
      <c r="FK103" s="19">
        <f t="shared" si="239"/>
        <v>61794456.640000001</v>
      </c>
      <c r="FL103" s="19">
        <f t="shared" si="239"/>
        <v>17219648.09</v>
      </c>
      <c r="FM103" s="19">
        <f t="shared" si="239"/>
        <v>7184402</v>
      </c>
      <c r="FN103" s="19">
        <f t="shared" si="239"/>
        <v>36570376.489999995</v>
      </c>
      <c r="FO103" s="19">
        <f t="shared" si="239"/>
        <v>272840882.50999999</v>
      </c>
      <c r="FP103" s="19">
        <f t="shared" si="239"/>
        <v>397879952.73000002</v>
      </c>
      <c r="FQ103" s="19">
        <f t="shared" si="239"/>
        <v>1194152993.78</v>
      </c>
      <c r="FR103" s="19">
        <f t="shared" si="239"/>
        <v>393331380.88999999</v>
      </c>
      <c r="FS103" s="19">
        <f t="shared" ref="FS103:GH103" si="240">SUM(FS3:FS92)</f>
        <v>203485857.06999999</v>
      </c>
      <c r="FT103" s="19">
        <f t="shared" si="240"/>
        <v>1071580926.84</v>
      </c>
      <c r="FU103" s="19">
        <f t="shared" si="240"/>
        <v>1837654597.45</v>
      </c>
      <c r="FV103" s="19">
        <f t="shared" si="240"/>
        <v>4726427449.0300007</v>
      </c>
      <c r="FW103" s="19">
        <f t="shared" si="240"/>
        <v>2811618</v>
      </c>
      <c r="FX103" s="19">
        <f t="shared" si="240"/>
        <v>697185</v>
      </c>
      <c r="FY103" s="19">
        <f t="shared" si="240"/>
        <v>24429</v>
      </c>
      <c r="FZ103" s="19">
        <f t="shared" si="240"/>
        <v>129472</v>
      </c>
      <c r="GA103" s="19">
        <f t="shared" si="240"/>
        <v>53339184</v>
      </c>
      <c r="GB103" s="19">
        <f t="shared" si="240"/>
        <v>57001888</v>
      </c>
      <c r="GC103" s="19">
        <f t="shared" si="240"/>
        <v>1196630971.78</v>
      </c>
      <c r="GD103" s="19">
        <f t="shared" si="240"/>
        <v>389379955.88999999</v>
      </c>
      <c r="GE103" s="19">
        <f t="shared" si="240"/>
        <v>203719904.06999999</v>
      </c>
      <c r="GF103" s="19">
        <f t="shared" si="240"/>
        <v>1009025463.84</v>
      </c>
      <c r="GG103" s="19">
        <f t="shared" si="240"/>
        <v>1889734293.45</v>
      </c>
      <c r="GH103" s="19">
        <f t="shared" si="240"/>
        <v>4714712282.0300007</v>
      </c>
    </row>
    <row r="105" spans="1:190">
      <c r="H105" s="19">
        <f>G103+H103</f>
        <v>1793203</v>
      </c>
    </row>
  </sheetData>
  <sortState ref="A3:GH92">
    <sortCondition ref="A3:A92"/>
  </sortState>
  <conditionalFormatting sqref="DO71">
    <cfRule type="cellIs" dxfId="0" priority="1" stopIfTrue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78"/>
  <sheetViews>
    <sheetView workbookViewId="0">
      <selection activeCell="H32" sqref="H32"/>
    </sheetView>
  </sheetViews>
  <sheetFormatPr baseColWidth="10" defaultRowHeight="16"/>
  <cols>
    <col min="1" max="1" width="18.1640625" customWidth="1"/>
    <col min="2" max="2" width="9" customWidth="1"/>
    <col min="3" max="3" width="20.1640625" customWidth="1"/>
    <col min="4" max="4" width="7.33203125" bestFit="1" customWidth="1"/>
    <col min="5" max="5" width="26.83203125" bestFit="1" customWidth="1"/>
    <col min="6" max="6" width="3.1640625" bestFit="1" customWidth="1"/>
    <col min="7" max="7" width="7.5" bestFit="1" customWidth="1"/>
    <col min="8" max="9" width="9" customWidth="1"/>
    <col min="10" max="10" width="34.33203125" customWidth="1"/>
  </cols>
  <sheetData>
    <row r="1" spans="1:11">
      <c r="A1" t="s">
        <v>402</v>
      </c>
    </row>
    <row r="2" spans="1:11">
      <c r="A2" t="s">
        <v>316</v>
      </c>
      <c r="B2" t="s">
        <v>320</v>
      </c>
      <c r="H2" t="s">
        <v>413</v>
      </c>
    </row>
    <row r="3" spans="1:11">
      <c r="A3" t="s">
        <v>1</v>
      </c>
      <c r="B3" t="s">
        <v>321</v>
      </c>
      <c r="H3" t="s">
        <v>368</v>
      </c>
    </row>
    <row r="4" spans="1:11">
      <c r="A4" t="s">
        <v>2</v>
      </c>
      <c r="B4" t="s">
        <v>322</v>
      </c>
    </row>
    <row r="5" spans="1:11">
      <c r="A5" t="s">
        <v>3</v>
      </c>
      <c r="B5" t="s">
        <v>323</v>
      </c>
    </row>
    <row r="6" spans="1:11">
      <c r="A6" t="s">
        <v>4</v>
      </c>
      <c r="B6">
        <v>1</v>
      </c>
      <c r="C6" t="s">
        <v>211</v>
      </c>
      <c r="H6" s="3"/>
    </row>
    <row r="7" spans="1:11">
      <c r="B7">
        <v>2</v>
      </c>
      <c r="C7" t="s">
        <v>324</v>
      </c>
    </row>
    <row r="8" spans="1:11">
      <c r="B8">
        <v>3</v>
      </c>
      <c r="C8" t="s">
        <v>219</v>
      </c>
    </row>
    <row r="9" spans="1:11">
      <c r="B9">
        <v>4</v>
      </c>
      <c r="C9" t="s">
        <v>214</v>
      </c>
    </row>
    <row r="10" spans="1:11">
      <c r="B10">
        <v>5</v>
      </c>
      <c r="C10" t="s">
        <v>311</v>
      </c>
    </row>
    <row r="11" spans="1:11">
      <c r="B11">
        <v>6</v>
      </c>
      <c r="C11" t="s">
        <v>338</v>
      </c>
    </row>
    <row r="12" spans="1:11">
      <c r="B12">
        <v>7</v>
      </c>
      <c r="C12" t="s">
        <v>325</v>
      </c>
    </row>
    <row r="13" spans="1:11">
      <c r="B13">
        <v>8</v>
      </c>
      <c r="C13" t="s">
        <v>310</v>
      </c>
    </row>
    <row r="14" spans="1:11">
      <c r="B14">
        <v>9</v>
      </c>
      <c r="C14" t="s">
        <v>313</v>
      </c>
    </row>
    <row r="15" spans="1:11">
      <c r="B15">
        <v>10</v>
      </c>
      <c r="C15" t="s">
        <v>312</v>
      </c>
      <c r="K15" t="s">
        <v>428</v>
      </c>
    </row>
    <row r="16" spans="1:11">
      <c r="B16">
        <v>11</v>
      </c>
      <c r="C16" t="s">
        <v>216</v>
      </c>
      <c r="K16" t="s">
        <v>345</v>
      </c>
    </row>
    <row r="17" spans="1:16">
      <c r="B17">
        <v>12</v>
      </c>
      <c r="C17" t="s">
        <v>374</v>
      </c>
      <c r="K17" t="s">
        <v>377</v>
      </c>
    </row>
    <row r="18" spans="1:16">
      <c r="A18" t="s">
        <v>326</v>
      </c>
      <c r="K18" s="28" t="s">
        <v>352</v>
      </c>
    </row>
    <row r="19" spans="1:16">
      <c r="K19" t="s">
        <v>355</v>
      </c>
    </row>
    <row r="20" spans="1:16">
      <c r="A20" t="s">
        <v>403</v>
      </c>
      <c r="E20" s="17"/>
      <c r="K20" t="s">
        <v>361</v>
      </c>
    </row>
    <row r="21" spans="1:16">
      <c r="A21" t="s">
        <v>376</v>
      </c>
      <c r="B21" s="2"/>
      <c r="C21" t="s">
        <v>371</v>
      </c>
      <c r="K21" s="28" t="s">
        <v>367</v>
      </c>
      <c r="P21" s="30"/>
    </row>
    <row r="22" spans="1:16">
      <c r="B22" s="17"/>
      <c r="L22" s="28"/>
      <c r="P22" s="30"/>
    </row>
    <row r="23" spans="1:16">
      <c r="B23" s="17"/>
      <c r="G23" s="139"/>
      <c r="H23" s="139" t="s">
        <v>407</v>
      </c>
      <c r="I23" s="139"/>
      <c r="L23" s="28"/>
      <c r="P23" s="30"/>
    </row>
    <row r="24" spans="1:16">
      <c r="A24" s="3"/>
      <c r="B24" s="3"/>
      <c r="C24" s="3"/>
      <c r="D24" s="3"/>
      <c r="G24" s="139" t="s">
        <v>404</v>
      </c>
      <c r="H24" s="139" t="s">
        <v>421</v>
      </c>
      <c r="I24" s="139" t="s">
        <v>405</v>
      </c>
      <c r="L24" s="140" t="s">
        <v>422</v>
      </c>
    </row>
    <row r="25" spans="1:16">
      <c r="A25" s="89" t="s">
        <v>327</v>
      </c>
      <c r="B25" s="152" t="s">
        <v>312</v>
      </c>
      <c r="C25" s="29" t="s">
        <v>196</v>
      </c>
      <c r="D25" s="151" t="s">
        <v>313</v>
      </c>
      <c r="E25" s="29" t="s">
        <v>196</v>
      </c>
      <c r="F25" s="17">
        <v>9</v>
      </c>
      <c r="G25" s="132"/>
      <c r="H25" s="133"/>
      <c r="I25" s="133"/>
      <c r="J25" s="29"/>
    </row>
    <row r="26" spans="1:16">
      <c r="A26" s="29" t="s">
        <v>196</v>
      </c>
      <c r="B26" s="151" t="s">
        <v>313</v>
      </c>
      <c r="C26" s="29" t="s">
        <v>328</v>
      </c>
      <c r="D26" s="151" t="s">
        <v>311</v>
      </c>
      <c r="E26" s="144" t="s">
        <v>328</v>
      </c>
      <c r="F26" s="156">
        <v>5</v>
      </c>
      <c r="G26" s="134" t="s">
        <v>406</v>
      </c>
      <c r="H26" s="133"/>
      <c r="I26" s="133"/>
      <c r="J26" s="29" t="s">
        <v>408</v>
      </c>
    </row>
    <row r="27" spans="1:16">
      <c r="A27" s="29" t="s">
        <v>328</v>
      </c>
      <c r="B27" s="151" t="s">
        <v>311</v>
      </c>
      <c r="C27" s="29" t="s">
        <v>423</v>
      </c>
      <c r="D27" s="151" t="s">
        <v>310</v>
      </c>
      <c r="E27" s="29" t="s">
        <v>423</v>
      </c>
      <c r="F27" s="17">
        <v>8</v>
      </c>
      <c r="G27" s="134"/>
      <c r="H27" s="135"/>
      <c r="I27" s="136"/>
      <c r="J27" s="29"/>
    </row>
    <row r="28" spans="1:16">
      <c r="A28" s="29" t="s">
        <v>423</v>
      </c>
      <c r="B28" s="151" t="s">
        <v>310</v>
      </c>
      <c r="C28" s="29" t="s">
        <v>197</v>
      </c>
      <c r="D28" s="151" t="s">
        <v>330</v>
      </c>
      <c r="E28" s="29" t="s">
        <v>197</v>
      </c>
      <c r="F28" s="17">
        <v>4</v>
      </c>
      <c r="G28" s="133"/>
      <c r="H28" s="133"/>
      <c r="I28" s="133"/>
      <c r="J28" s="29" t="s">
        <v>417</v>
      </c>
    </row>
    <row r="29" spans="1:16">
      <c r="A29" s="29" t="s">
        <v>197</v>
      </c>
      <c r="B29" s="151" t="s">
        <v>330</v>
      </c>
      <c r="C29" s="29" t="s">
        <v>198</v>
      </c>
      <c r="D29" s="151" t="s">
        <v>330</v>
      </c>
      <c r="E29" s="29" t="s">
        <v>198</v>
      </c>
      <c r="F29" s="17">
        <v>4</v>
      </c>
      <c r="G29" s="134"/>
      <c r="H29" s="133"/>
      <c r="I29" s="133"/>
      <c r="J29" s="29"/>
    </row>
    <row r="30" spans="1:16">
      <c r="A30" s="29" t="s">
        <v>198</v>
      </c>
      <c r="B30" s="151" t="s">
        <v>330</v>
      </c>
      <c r="C30" s="29" t="s">
        <v>199</v>
      </c>
      <c r="D30" s="151" t="s">
        <v>311</v>
      </c>
      <c r="E30" s="29" t="s">
        <v>199</v>
      </c>
      <c r="F30" s="17">
        <v>5</v>
      </c>
      <c r="G30" s="134"/>
      <c r="H30" s="133"/>
      <c r="I30" s="133"/>
      <c r="J30" s="29"/>
    </row>
    <row r="31" spans="1:16">
      <c r="A31" s="29" t="s">
        <v>199</v>
      </c>
      <c r="B31" s="151" t="s">
        <v>311</v>
      </c>
      <c r="C31" s="29" t="s">
        <v>200</v>
      </c>
      <c r="D31" s="151" t="s">
        <v>329</v>
      </c>
      <c r="E31" s="29" t="s">
        <v>200</v>
      </c>
      <c r="F31" s="17">
        <v>11</v>
      </c>
      <c r="G31" s="132"/>
      <c r="H31" s="133"/>
      <c r="I31" s="133"/>
      <c r="J31" s="29"/>
    </row>
    <row r="32" spans="1:16">
      <c r="A32" s="29" t="s">
        <v>200</v>
      </c>
      <c r="B32" s="151" t="s">
        <v>329</v>
      </c>
      <c r="C32" s="29" t="s">
        <v>201</v>
      </c>
      <c r="D32" s="151" t="s">
        <v>311</v>
      </c>
      <c r="E32" s="29" t="s">
        <v>201</v>
      </c>
      <c r="F32" s="17">
        <v>5</v>
      </c>
      <c r="G32" s="134"/>
      <c r="H32" s="133"/>
      <c r="I32" s="133"/>
      <c r="J32" s="29"/>
    </row>
    <row r="33" spans="1:14">
      <c r="A33" s="89" t="s">
        <v>331</v>
      </c>
      <c r="B33" s="152" t="s">
        <v>332</v>
      </c>
      <c r="C33" s="29" t="s">
        <v>202</v>
      </c>
      <c r="D33" s="151" t="s">
        <v>313</v>
      </c>
      <c r="E33" s="29" t="s">
        <v>202</v>
      </c>
      <c r="F33" s="17">
        <v>9</v>
      </c>
      <c r="G33" s="134"/>
      <c r="H33" s="133"/>
      <c r="I33" s="133"/>
      <c r="J33" s="29"/>
    </row>
    <row r="34" spans="1:14">
      <c r="A34" s="29" t="s">
        <v>201</v>
      </c>
      <c r="B34" s="151" t="s">
        <v>311</v>
      </c>
      <c r="C34" s="29" t="s">
        <v>203</v>
      </c>
      <c r="D34" s="151" t="s">
        <v>312</v>
      </c>
      <c r="E34" s="29" t="s">
        <v>203</v>
      </c>
      <c r="F34" s="156">
        <v>10</v>
      </c>
      <c r="G34" s="134"/>
      <c r="H34" s="133"/>
      <c r="I34" s="133"/>
      <c r="J34" s="29"/>
    </row>
    <row r="35" spans="1:14">
      <c r="A35" s="29" t="s">
        <v>202</v>
      </c>
      <c r="B35" s="151" t="s">
        <v>313</v>
      </c>
      <c r="C35" s="29" t="s">
        <v>204</v>
      </c>
      <c r="D35" s="151" t="s">
        <v>313</v>
      </c>
      <c r="E35" s="29" t="s">
        <v>204</v>
      </c>
      <c r="F35" s="17">
        <v>9</v>
      </c>
      <c r="G35" s="134"/>
      <c r="H35" s="135"/>
      <c r="I35" s="136"/>
      <c r="J35" s="29" t="s">
        <v>415</v>
      </c>
      <c r="N35" s="29"/>
    </row>
    <row r="36" spans="1:14">
      <c r="A36" s="153" t="s">
        <v>333</v>
      </c>
      <c r="B36" s="152" t="s">
        <v>334</v>
      </c>
      <c r="C36" s="29" t="s">
        <v>205</v>
      </c>
      <c r="D36" s="151" t="s">
        <v>313</v>
      </c>
      <c r="E36" s="144" t="s">
        <v>205</v>
      </c>
      <c r="F36" s="17">
        <v>9</v>
      </c>
      <c r="G36" s="134" t="s">
        <v>406</v>
      </c>
      <c r="H36" s="135" t="s">
        <v>406</v>
      </c>
      <c r="I36" s="136" t="s">
        <v>406</v>
      </c>
      <c r="J36" s="29" t="s">
        <v>420</v>
      </c>
    </row>
    <row r="37" spans="1:14">
      <c r="A37" s="29" t="s">
        <v>203</v>
      </c>
      <c r="B37" s="151" t="s">
        <v>312</v>
      </c>
      <c r="C37" s="29" t="s">
        <v>206</v>
      </c>
      <c r="D37" s="151" t="s">
        <v>330</v>
      </c>
      <c r="E37" s="29" t="s">
        <v>206</v>
      </c>
      <c r="F37" s="17">
        <v>4</v>
      </c>
      <c r="G37" s="134"/>
      <c r="H37" s="135"/>
      <c r="I37" s="136"/>
      <c r="J37" s="29"/>
      <c r="N37" s="29"/>
    </row>
    <row r="38" spans="1:14">
      <c r="A38" s="89" t="s">
        <v>335</v>
      </c>
      <c r="B38" s="152" t="s">
        <v>211</v>
      </c>
      <c r="C38" s="29" t="s">
        <v>189</v>
      </c>
      <c r="D38" s="151" t="s">
        <v>313</v>
      </c>
      <c r="E38" s="29" t="s">
        <v>189</v>
      </c>
      <c r="F38" s="17">
        <v>9</v>
      </c>
      <c r="G38" s="134"/>
      <c r="H38" s="135"/>
      <c r="I38" s="136"/>
      <c r="J38" s="29"/>
    </row>
    <row r="39" spans="1:14">
      <c r="A39" s="29" t="s">
        <v>204</v>
      </c>
      <c r="B39" s="151" t="s">
        <v>313</v>
      </c>
      <c r="C39" s="29" t="s">
        <v>190</v>
      </c>
      <c r="D39" s="151" t="s">
        <v>211</v>
      </c>
      <c r="E39" s="29" t="s">
        <v>190</v>
      </c>
      <c r="F39" s="17">
        <v>1</v>
      </c>
      <c r="G39" s="137"/>
      <c r="H39" s="135"/>
      <c r="I39" s="136"/>
      <c r="J39" s="29" t="s">
        <v>416</v>
      </c>
    </row>
    <row r="40" spans="1:14">
      <c r="A40" s="29" t="s">
        <v>205</v>
      </c>
      <c r="B40" s="151" t="s">
        <v>313</v>
      </c>
      <c r="C40" s="141" t="s">
        <v>191</v>
      </c>
      <c r="D40" s="151" t="s">
        <v>330</v>
      </c>
      <c r="E40" s="141" t="s">
        <v>191</v>
      </c>
      <c r="F40" s="17">
        <v>4</v>
      </c>
      <c r="G40" s="134"/>
      <c r="H40" s="135"/>
      <c r="I40" s="136"/>
      <c r="J40" s="29"/>
    </row>
    <row r="41" spans="1:14">
      <c r="A41" s="89" t="s">
        <v>336</v>
      </c>
      <c r="B41" s="152" t="s">
        <v>332</v>
      </c>
      <c r="C41" s="29" t="s">
        <v>192</v>
      </c>
      <c r="D41" s="151" t="s">
        <v>312</v>
      </c>
      <c r="E41" s="29" t="s">
        <v>192</v>
      </c>
      <c r="F41" s="17">
        <v>10</v>
      </c>
      <c r="G41" s="134"/>
      <c r="H41" s="135"/>
      <c r="I41" s="136"/>
      <c r="J41" s="29"/>
    </row>
    <row r="42" spans="1:14">
      <c r="A42" s="29" t="s">
        <v>206</v>
      </c>
      <c r="B42" s="151" t="s">
        <v>330</v>
      </c>
      <c r="C42" s="29" t="s">
        <v>193</v>
      </c>
      <c r="D42" s="151" t="s">
        <v>373</v>
      </c>
      <c r="E42" s="29" t="s">
        <v>193</v>
      </c>
      <c r="F42" s="17">
        <v>7</v>
      </c>
      <c r="G42" s="132"/>
      <c r="H42" s="135"/>
      <c r="I42" s="136"/>
      <c r="J42" s="29"/>
    </row>
    <row r="43" spans="1:14">
      <c r="A43" s="89" t="s">
        <v>426</v>
      </c>
      <c r="B43" s="152" t="s">
        <v>310</v>
      </c>
      <c r="C43" s="29" t="s">
        <v>340</v>
      </c>
      <c r="D43" s="151" t="s">
        <v>310</v>
      </c>
      <c r="E43" s="144" t="s">
        <v>340</v>
      </c>
      <c r="F43" s="17">
        <v>6</v>
      </c>
      <c r="G43" s="134" t="s">
        <v>406</v>
      </c>
      <c r="H43" s="135"/>
      <c r="I43" s="136"/>
      <c r="J43" s="29" t="s">
        <v>412</v>
      </c>
    </row>
    <row r="44" spans="1:14">
      <c r="A44" s="29" t="s">
        <v>189</v>
      </c>
      <c r="B44" s="151" t="s">
        <v>313</v>
      </c>
      <c r="C44" s="29" t="s">
        <v>341</v>
      </c>
      <c r="D44" s="151" t="s">
        <v>313</v>
      </c>
      <c r="E44" s="29" t="s">
        <v>341</v>
      </c>
      <c r="F44" s="17">
        <v>9</v>
      </c>
      <c r="G44" s="132"/>
      <c r="H44" s="135"/>
      <c r="I44" s="136"/>
      <c r="J44" s="29"/>
    </row>
    <row r="45" spans="1:14">
      <c r="A45" s="89" t="s">
        <v>337</v>
      </c>
      <c r="B45" s="152" t="s">
        <v>373</v>
      </c>
      <c r="C45" s="29" t="s">
        <v>342</v>
      </c>
      <c r="D45" s="151" t="s">
        <v>311</v>
      </c>
      <c r="E45" s="29" t="s">
        <v>342</v>
      </c>
      <c r="F45" s="17">
        <v>5</v>
      </c>
      <c r="G45" s="134"/>
      <c r="H45" s="135"/>
      <c r="I45" s="136"/>
      <c r="J45" s="29"/>
    </row>
    <row r="46" spans="1:14">
      <c r="A46" s="29" t="s">
        <v>190</v>
      </c>
      <c r="B46" s="151" t="s">
        <v>211</v>
      </c>
      <c r="C46" s="29" t="s">
        <v>343</v>
      </c>
      <c r="D46" s="151" t="s">
        <v>329</v>
      </c>
      <c r="E46" s="29" t="s">
        <v>343</v>
      </c>
      <c r="F46" s="17">
        <v>8</v>
      </c>
      <c r="G46" s="132"/>
      <c r="H46" s="135"/>
      <c r="I46" s="136"/>
      <c r="J46" s="29"/>
    </row>
    <row r="47" spans="1:14">
      <c r="A47" s="141" t="s">
        <v>191</v>
      </c>
      <c r="B47" s="151" t="s">
        <v>330</v>
      </c>
      <c r="C47" s="29" t="s">
        <v>424</v>
      </c>
      <c r="D47" s="151" t="s">
        <v>329</v>
      </c>
      <c r="E47" s="29" t="s">
        <v>424</v>
      </c>
      <c r="F47" s="17">
        <v>11</v>
      </c>
      <c r="G47" s="134"/>
      <c r="H47" s="135"/>
      <c r="I47" s="136"/>
      <c r="J47" s="29"/>
    </row>
    <row r="48" spans="1:14">
      <c r="A48" s="29" t="s">
        <v>192</v>
      </c>
      <c r="B48" s="151" t="s">
        <v>312</v>
      </c>
      <c r="C48" s="29" t="s">
        <v>194</v>
      </c>
      <c r="D48" s="151" t="s">
        <v>211</v>
      </c>
      <c r="E48" s="29" t="s">
        <v>194</v>
      </c>
      <c r="F48" s="17">
        <v>1</v>
      </c>
      <c r="G48" s="134"/>
      <c r="H48" s="135"/>
      <c r="I48" s="136"/>
      <c r="J48" s="29"/>
    </row>
    <row r="49" spans="1:10">
      <c r="A49" s="29" t="s">
        <v>193</v>
      </c>
      <c r="B49" s="151" t="s">
        <v>373</v>
      </c>
      <c r="C49" s="29" t="s">
        <v>195</v>
      </c>
      <c r="D49" s="151" t="s">
        <v>374</v>
      </c>
      <c r="E49" s="29" t="s">
        <v>195</v>
      </c>
      <c r="F49" s="17">
        <v>10</v>
      </c>
      <c r="G49" s="134"/>
      <c r="H49" s="135"/>
      <c r="I49" s="136"/>
      <c r="J49" s="29"/>
    </row>
    <row r="50" spans="1:10">
      <c r="A50" s="89" t="s">
        <v>339</v>
      </c>
      <c r="B50" s="152" t="s">
        <v>211</v>
      </c>
      <c r="C50" s="29" t="s">
        <v>221</v>
      </c>
      <c r="D50" s="151" t="s">
        <v>311</v>
      </c>
      <c r="E50" s="144" t="s">
        <v>221</v>
      </c>
      <c r="F50" s="17">
        <v>5</v>
      </c>
      <c r="G50" s="134" t="s">
        <v>406</v>
      </c>
      <c r="H50" s="135"/>
      <c r="I50" s="136"/>
      <c r="J50" s="29" t="s">
        <v>414</v>
      </c>
    </row>
    <row r="51" spans="1:10">
      <c r="A51" s="29" t="s">
        <v>340</v>
      </c>
      <c r="B51" s="151" t="s">
        <v>310</v>
      </c>
      <c r="C51" s="29" t="s">
        <v>222</v>
      </c>
      <c r="D51" s="151" t="s">
        <v>211</v>
      </c>
      <c r="E51" s="29" t="s">
        <v>222</v>
      </c>
      <c r="F51" s="17">
        <v>1</v>
      </c>
      <c r="G51" s="132"/>
      <c r="H51" s="135"/>
      <c r="I51" s="136"/>
      <c r="J51" s="29"/>
    </row>
    <row r="52" spans="1:10">
      <c r="A52" s="29" t="s">
        <v>341</v>
      </c>
      <c r="B52" s="151" t="s">
        <v>313</v>
      </c>
      <c r="C52" s="29" t="s">
        <v>223</v>
      </c>
      <c r="D52" s="151" t="s">
        <v>374</v>
      </c>
      <c r="E52" s="29" t="s">
        <v>223</v>
      </c>
      <c r="F52" s="17">
        <v>10</v>
      </c>
      <c r="G52" s="132"/>
      <c r="H52" s="135"/>
      <c r="I52" s="136"/>
      <c r="J52" s="29"/>
    </row>
    <row r="53" spans="1:10">
      <c r="A53" s="29" t="s">
        <v>342</v>
      </c>
      <c r="B53" s="151" t="s">
        <v>311</v>
      </c>
      <c r="C53" s="29" t="s">
        <v>224</v>
      </c>
      <c r="D53" s="151" t="s">
        <v>310</v>
      </c>
      <c r="E53" s="29" t="s">
        <v>224</v>
      </c>
      <c r="F53" s="17">
        <v>6</v>
      </c>
      <c r="G53" s="137"/>
      <c r="H53" s="135"/>
      <c r="I53" s="136"/>
      <c r="J53" s="29"/>
    </row>
    <row r="54" spans="1:10">
      <c r="A54" s="29" t="s">
        <v>343</v>
      </c>
      <c r="B54" s="151" t="s">
        <v>329</v>
      </c>
      <c r="C54" s="29" t="s">
        <v>225</v>
      </c>
      <c r="D54" s="151" t="s">
        <v>374</v>
      </c>
      <c r="E54" s="144" t="s">
        <v>225</v>
      </c>
      <c r="F54" s="17">
        <v>11</v>
      </c>
      <c r="G54" s="134" t="s">
        <v>406</v>
      </c>
      <c r="H54" s="135" t="s">
        <v>406</v>
      </c>
      <c r="I54" s="136"/>
      <c r="J54" s="29" t="s">
        <v>410</v>
      </c>
    </row>
    <row r="55" spans="1:10">
      <c r="A55" s="29" t="s">
        <v>424</v>
      </c>
      <c r="B55" s="151" t="s">
        <v>329</v>
      </c>
      <c r="C55" s="142" t="s">
        <v>226</v>
      </c>
      <c r="D55" s="151" t="s">
        <v>344</v>
      </c>
      <c r="E55" s="142" t="s">
        <v>226</v>
      </c>
      <c r="F55" s="17">
        <v>3</v>
      </c>
      <c r="G55" s="134"/>
      <c r="H55" s="135"/>
      <c r="I55" s="136"/>
      <c r="J55" s="29"/>
    </row>
    <row r="56" spans="1:10">
      <c r="A56" s="29" t="s">
        <v>194</v>
      </c>
      <c r="B56" s="151" t="s">
        <v>211</v>
      </c>
      <c r="C56" s="142" t="s">
        <v>227</v>
      </c>
      <c r="D56" s="151" t="s">
        <v>344</v>
      </c>
      <c r="E56" s="142" t="s">
        <v>227</v>
      </c>
      <c r="F56" s="17">
        <v>3</v>
      </c>
      <c r="G56" s="132"/>
      <c r="H56" s="135"/>
      <c r="I56" s="136"/>
      <c r="J56" s="29"/>
    </row>
    <row r="57" spans="1:10">
      <c r="A57" s="29" t="s">
        <v>195</v>
      </c>
      <c r="B57" s="151" t="s">
        <v>374</v>
      </c>
      <c r="C57" s="142" t="s">
        <v>228</v>
      </c>
      <c r="D57" s="151" t="s">
        <v>344</v>
      </c>
      <c r="E57" s="142" t="s">
        <v>228</v>
      </c>
      <c r="F57" s="17">
        <v>3</v>
      </c>
      <c r="G57" s="134"/>
      <c r="H57" s="133"/>
      <c r="I57" s="136"/>
      <c r="J57" s="29"/>
    </row>
    <row r="58" spans="1:10">
      <c r="A58" s="29" t="s">
        <v>221</v>
      </c>
      <c r="B58" s="151" t="s">
        <v>311</v>
      </c>
      <c r="C58" s="141" t="s">
        <v>229</v>
      </c>
      <c r="D58" s="151" t="s">
        <v>334</v>
      </c>
      <c r="E58" s="141" t="s">
        <v>229</v>
      </c>
      <c r="F58" s="17">
        <v>2</v>
      </c>
      <c r="G58" s="134"/>
      <c r="H58" s="133"/>
      <c r="I58" s="136"/>
      <c r="J58" s="29"/>
    </row>
    <row r="59" spans="1:10">
      <c r="A59" s="29" t="s">
        <v>222</v>
      </c>
      <c r="B59" s="151" t="s">
        <v>211</v>
      </c>
      <c r="C59" s="141" t="s">
        <v>230</v>
      </c>
      <c r="D59" s="151" t="s">
        <v>334</v>
      </c>
      <c r="E59" s="141" t="s">
        <v>230</v>
      </c>
      <c r="F59" s="17">
        <v>2</v>
      </c>
      <c r="G59" s="134"/>
      <c r="H59" s="133"/>
      <c r="I59" s="136"/>
      <c r="J59" s="29"/>
    </row>
    <row r="60" spans="1:10">
      <c r="A60" s="29" t="s">
        <v>223</v>
      </c>
      <c r="B60" s="151" t="s">
        <v>374</v>
      </c>
      <c r="C60" s="141" t="s">
        <v>231</v>
      </c>
      <c r="D60" s="151" t="s">
        <v>313</v>
      </c>
      <c r="E60" s="141" t="s">
        <v>231</v>
      </c>
      <c r="F60" s="17">
        <v>9</v>
      </c>
      <c r="G60" s="134"/>
      <c r="H60" s="133"/>
      <c r="I60" s="136"/>
      <c r="J60" s="29"/>
    </row>
    <row r="61" spans="1:10">
      <c r="A61" s="90" t="s">
        <v>224</v>
      </c>
      <c r="B61" s="155" t="s">
        <v>310</v>
      </c>
      <c r="C61" s="29" t="s">
        <v>242</v>
      </c>
      <c r="D61" s="151" t="s">
        <v>311</v>
      </c>
      <c r="E61" s="29" t="s">
        <v>242</v>
      </c>
      <c r="F61" s="17">
        <v>5</v>
      </c>
      <c r="G61" s="132"/>
      <c r="H61" s="133"/>
      <c r="I61" s="136"/>
      <c r="J61" s="29"/>
    </row>
    <row r="62" spans="1:10">
      <c r="A62" s="29" t="s">
        <v>225</v>
      </c>
      <c r="B62" s="151" t="s">
        <v>374</v>
      </c>
      <c r="C62" s="29" t="s">
        <v>346</v>
      </c>
      <c r="D62" s="151" t="s">
        <v>329</v>
      </c>
      <c r="E62" s="29" t="s">
        <v>346</v>
      </c>
      <c r="F62" s="17">
        <v>8</v>
      </c>
      <c r="G62" s="132"/>
      <c r="H62" s="133"/>
      <c r="I62" s="136"/>
      <c r="J62" s="29"/>
    </row>
    <row r="63" spans="1:10">
      <c r="A63" s="142" t="s">
        <v>226</v>
      </c>
      <c r="B63" s="151" t="s">
        <v>344</v>
      </c>
      <c r="C63" s="29" t="s">
        <v>243</v>
      </c>
      <c r="D63" s="151" t="s">
        <v>374</v>
      </c>
      <c r="E63" s="29" t="s">
        <v>243</v>
      </c>
      <c r="F63" s="17">
        <v>8</v>
      </c>
      <c r="G63" s="134"/>
      <c r="H63" s="133"/>
      <c r="I63" s="136"/>
      <c r="J63" s="29"/>
    </row>
    <row r="64" spans="1:10">
      <c r="A64" s="142" t="s">
        <v>227</v>
      </c>
      <c r="B64" s="151" t="s">
        <v>344</v>
      </c>
      <c r="C64" s="90" t="s">
        <v>244</v>
      </c>
      <c r="D64" s="155" t="s">
        <v>373</v>
      </c>
      <c r="E64" s="29" t="s">
        <v>244</v>
      </c>
      <c r="F64" s="17">
        <v>7</v>
      </c>
      <c r="G64" s="134"/>
      <c r="H64" s="135"/>
      <c r="I64" s="136"/>
      <c r="J64" s="29"/>
    </row>
    <row r="65" spans="1:10">
      <c r="A65" s="142" t="s">
        <v>228</v>
      </c>
      <c r="B65" s="151" t="s">
        <v>344</v>
      </c>
      <c r="C65" s="29" t="s">
        <v>348</v>
      </c>
      <c r="D65" s="151" t="s">
        <v>311</v>
      </c>
      <c r="E65" s="29" t="s">
        <v>348</v>
      </c>
      <c r="F65" s="17">
        <v>5</v>
      </c>
      <c r="G65" s="132"/>
      <c r="H65" s="133"/>
      <c r="I65" s="136"/>
      <c r="J65" s="29"/>
    </row>
    <row r="66" spans="1:10">
      <c r="A66" s="141" t="s">
        <v>229</v>
      </c>
      <c r="B66" s="151" t="s">
        <v>334</v>
      </c>
      <c r="C66" s="29" t="s">
        <v>245</v>
      </c>
      <c r="D66" s="151" t="s">
        <v>310</v>
      </c>
      <c r="E66" s="29" t="s">
        <v>245</v>
      </c>
      <c r="F66" s="17">
        <v>8</v>
      </c>
      <c r="G66" s="134"/>
      <c r="H66" s="135"/>
      <c r="I66" s="136"/>
      <c r="J66" s="29"/>
    </row>
    <row r="67" spans="1:10">
      <c r="A67" s="141" t="s">
        <v>230</v>
      </c>
      <c r="B67" s="151" t="s">
        <v>334</v>
      </c>
      <c r="C67" s="29" t="s">
        <v>246</v>
      </c>
      <c r="D67" s="151" t="s">
        <v>211</v>
      </c>
      <c r="E67" s="29" t="s">
        <v>246</v>
      </c>
      <c r="F67" s="156">
        <v>1</v>
      </c>
      <c r="G67" s="134"/>
      <c r="H67" s="135"/>
      <c r="I67" s="136"/>
      <c r="J67" s="29"/>
    </row>
    <row r="68" spans="1:10">
      <c r="A68" s="153" t="s">
        <v>345</v>
      </c>
      <c r="B68" s="152" t="s">
        <v>334</v>
      </c>
      <c r="C68" s="29" t="s">
        <v>247</v>
      </c>
      <c r="D68" s="151" t="s">
        <v>310</v>
      </c>
      <c r="E68" s="29" t="s">
        <v>247</v>
      </c>
      <c r="F68" s="17">
        <v>8</v>
      </c>
      <c r="G68" s="132"/>
      <c r="H68" s="135"/>
      <c r="I68" s="136"/>
      <c r="J68" s="29"/>
    </row>
    <row r="69" spans="1:10">
      <c r="A69" s="141" t="s">
        <v>231</v>
      </c>
      <c r="B69" s="151" t="s">
        <v>313</v>
      </c>
      <c r="C69" s="29" t="s">
        <v>248</v>
      </c>
      <c r="D69" s="151" t="s">
        <v>313</v>
      </c>
      <c r="E69" s="144" t="s">
        <v>248</v>
      </c>
      <c r="F69" s="17">
        <v>9</v>
      </c>
      <c r="G69" s="132"/>
      <c r="H69" s="135" t="s">
        <v>406</v>
      </c>
      <c r="I69" s="136"/>
      <c r="J69" s="29" t="s">
        <v>411</v>
      </c>
    </row>
    <row r="70" spans="1:10">
      <c r="A70" s="29" t="s">
        <v>242</v>
      </c>
      <c r="B70" s="151" t="s">
        <v>311</v>
      </c>
      <c r="C70" s="142" t="s">
        <v>249</v>
      </c>
      <c r="D70" s="151" t="s">
        <v>344</v>
      </c>
      <c r="E70" s="145" t="s">
        <v>249</v>
      </c>
      <c r="F70" s="156">
        <v>3</v>
      </c>
      <c r="G70" s="134" t="s">
        <v>406</v>
      </c>
      <c r="H70" s="135"/>
      <c r="I70" s="136"/>
      <c r="J70" s="29" t="s">
        <v>409</v>
      </c>
    </row>
    <row r="71" spans="1:10">
      <c r="A71" s="29" t="s">
        <v>346</v>
      </c>
      <c r="B71" s="151" t="s">
        <v>329</v>
      </c>
      <c r="C71" s="142" t="s">
        <v>250</v>
      </c>
      <c r="D71" s="151" t="s">
        <v>344</v>
      </c>
      <c r="E71" s="142" t="s">
        <v>250</v>
      </c>
      <c r="F71" s="156">
        <v>3</v>
      </c>
      <c r="G71" s="134"/>
      <c r="H71" s="135"/>
      <c r="I71" s="136"/>
      <c r="J71" s="29"/>
    </row>
    <row r="72" spans="1:10">
      <c r="A72" s="89" t="s">
        <v>347</v>
      </c>
      <c r="B72" s="152" t="s">
        <v>329</v>
      </c>
      <c r="C72" s="29" t="s">
        <v>425</v>
      </c>
      <c r="D72" s="151" t="s">
        <v>329</v>
      </c>
      <c r="E72" s="29" t="s">
        <v>425</v>
      </c>
      <c r="F72" s="17">
        <v>11</v>
      </c>
      <c r="G72" s="134"/>
      <c r="H72" s="135"/>
      <c r="I72" s="136"/>
      <c r="J72" s="29"/>
    </row>
    <row r="73" spans="1:10">
      <c r="A73" s="29" t="s">
        <v>243</v>
      </c>
      <c r="B73" s="151" t="s">
        <v>374</v>
      </c>
      <c r="C73" s="142" t="s">
        <v>232</v>
      </c>
      <c r="D73" s="151" t="s">
        <v>344</v>
      </c>
      <c r="E73" s="142" t="s">
        <v>232</v>
      </c>
      <c r="F73" s="17">
        <v>3</v>
      </c>
      <c r="G73" s="137"/>
      <c r="H73" s="135"/>
      <c r="I73" s="136"/>
      <c r="J73" s="29"/>
    </row>
    <row r="74" spans="1:10">
      <c r="A74" s="90" t="s">
        <v>244</v>
      </c>
      <c r="B74" s="155" t="s">
        <v>373</v>
      </c>
      <c r="C74" s="29" t="s">
        <v>393</v>
      </c>
      <c r="D74" s="151" t="s">
        <v>311</v>
      </c>
      <c r="E74" s="29" t="s">
        <v>393</v>
      </c>
      <c r="F74" s="17">
        <v>5</v>
      </c>
      <c r="G74" s="132"/>
      <c r="H74" s="135"/>
      <c r="I74" s="136"/>
      <c r="J74" s="29"/>
    </row>
    <row r="75" spans="1:10">
      <c r="A75" s="29" t="s">
        <v>348</v>
      </c>
      <c r="B75" s="151" t="s">
        <v>311</v>
      </c>
      <c r="C75" s="29" t="s">
        <v>233</v>
      </c>
      <c r="D75" s="151" t="s">
        <v>311</v>
      </c>
      <c r="E75" s="29" t="s">
        <v>233</v>
      </c>
      <c r="F75" s="17">
        <v>5</v>
      </c>
      <c r="G75" s="134"/>
      <c r="H75" s="135"/>
      <c r="I75" s="136"/>
      <c r="J75" s="29"/>
    </row>
    <row r="76" spans="1:10">
      <c r="A76" s="29" t="s">
        <v>245</v>
      </c>
      <c r="B76" s="151" t="s">
        <v>310</v>
      </c>
      <c r="C76" s="141" t="s">
        <v>234</v>
      </c>
      <c r="D76" s="151" t="s">
        <v>334</v>
      </c>
      <c r="E76" s="146" t="s">
        <v>234</v>
      </c>
      <c r="F76" s="156">
        <v>5</v>
      </c>
      <c r="G76" s="132" t="s">
        <v>406</v>
      </c>
      <c r="H76" s="135"/>
      <c r="I76" s="136"/>
      <c r="J76" s="29" t="s">
        <v>412</v>
      </c>
    </row>
    <row r="77" spans="1:10">
      <c r="A77" s="29" t="s">
        <v>246</v>
      </c>
      <c r="B77" s="151" t="s">
        <v>211</v>
      </c>
      <c r="C77" s="141" t="s">
        <v>235</v>
      </c>
      <c r="D77" s="151" t="s">
        <v>344</v>
      </c>
      <c r="E77" s="141" t="s">
        <v>235</v>
      </c>
      <c r="F77" s="17">
        <v>3</v>
      </c>
      <c r="G77" s="134"/>
      <c r="H77" s="135"/>
      <c r="I77" s="136"/>
      <c r="J77" s="29"/>
    </row>
    <row r="78" spans="1:10">
      <c r="A78" s="29" t="s">
        <v>247</v>
      </c>
      <c r="B78" s="151" t="s">
        <v>310</v>
      </c>
      <c r="C78" s="29" t="s">
        <v>236</v>
      </c>
      <c r="D78" s="151" t="s">
        <v>374</v>
      </c>
      <c r="E78" s="29" t="s">
        <v>236</v>
      </c>
      <c r="F78" s="17">
        <v>10</v>
      </c>
      <c r="G78" s="134"/>
      <c r="H78" s="135"/>
      <c r="I78" s="136"/>
      <c r="J78" s="29"/>
    </row>
    <row r="79" spans="1:10">
      <c r="A79" s="89" t="s">
        <v>427</v>
      </c>
      <c r="B79" s="152" t="s">
        <v>211</v>
      </c>
      <c r="C79" s="29" t="s">
        <v>237</v>
      </c>
      <c r="D79" s="151" t="s">
        <v>312</v>
      </c>
      <c r="E79" s="29" t="s">
        <v>237</v>
      </c>
      <c r="F79" s="17">
        <v>10</v>
      </c>
      <c r="G79" s="134"/>
      <c r="H79" s="135"/>
      <c r="I79" s="136"/>
      <c r="J79" s="29"/>
    </row>
    <row r="80" spans="1:10">
      <c r="A80" s="29" t="s">
        <v>248</v>
      </c>
      <c r="B80" s="151" t="s">
        <v>313</v>
      </c>
      <c r="C80" s="29" t="s">
        <v>238</v>
      </c>
      <c r="D80" s="151" t="s">
        <v>374</v>
      </c>
      <c r="E80" s="29" t="s">
        <v>238</v>
      </c>
      <c r="F80" s="17">
        <v>12</v>
      </c>
      <c r="G80" s="134"/>
      <c r="H80" s="135"/>
      <c r="I80" s="136"/>
      <c r="J80" s="29"/>
    </row>
    <row r="81" spans="1:14">
      <c r="A81" s="142" t="s">
        <v>249</v>
      </c>
      <c r="B81" s="151" t="s">
        <v>344</v>
      </c>
      <c r="C81" s="29" t="s">
        <v>239</v>
      </c>
      <c r="D81" s="151" t="s">
        <v>211</v>
      </c>
      <c r="E81" s="29" t="s">
        <v>239</v>
      </c>
      <c r="F81" s="17">
        <v>1</v>
      </c>
      <c r="G81" s="134"/>
      <c r="H81" s="135"/>
      <c r="I81" s="136"/>
      <c r="J81" s="29"/>
    </row>
    <row r="82" spans="1:14">
      <c r="A82" s="142" t="s">
        <v>250</v>
      </c>
      <c r="B82" s="151" t="s">
        <v>344</v>
      </c>
      <c r="C82" s="29" t="s">
        <v>240</v>
      </c>
      <c r="D82" s="151" t="s">
        <v>211</v>
      </c>
      <c r="E82" s="29" t="s">
        <v>240</v>
      </c>
      <c r="F82" s="156">
        <v>1</v>
      </c>
      <c r="G82" s="134"/>
      <c r="H82" s="135"/>
      <c r="I82" s="136"/>
      <c r="J82" s="29"/>
    </row>
    <row r="83" spans="1:14">
      <c r="A83" s="29" t="s">
        <v>425</v>
      </c>
      <c r="B83" s="151" t="s">
        <v>329</v>
      </c>
      <c r="C83" s="29" t="s">
        <v>251</v>
      </c>
      <c r="D83" s="151" t="s">
        <v>329</v>
      </c>
      <c r="E83" s="29" t="s">
        <v>251</v>
      </c>
      <c r="F83" s="17">
        <v>8</v>
      </c>
      <c r="G83" s="132"/>
      <c r="H83" s="135"/>
      <c r="I83" s="136"/>
      <c r="J83" s="29"/>
    </row>
    <row r="84" spans="1:14">
      <c r="A84" s="142" t="s">
        <v>232</v>
      </c>
      <c r="B84" s="151" t="s">
        <v>344</v>
      </c>
      <c r="C84" s="29" t="s">
        <v>241</v>
      </c>
      <c r="D84" s="151" t="s">
        <v>313</v>
      </c>
      <c r="E84" s="29" t="s">
        <v>241</v>
      </c>
      <c r="F84" s="17">
        <v>9</v>
      </c>
      <c r="G84" s="132"/>
      <c r="H84" s="135"/>
      <c r="I84" s="136"/>
      <c r="J84" s="29" t="s">
        <v>418</v>
      </c>
      <c r="N84" s="29"/>
    </row>
    <row r="85" spans="1:14">
      <c r="A85" s="29" t="s">
        <v>393</v>
      </c>
      <c r="B85" s="151" t="s">
        <v>311</v>
      </c>
      <c r="C85" s="29" t="s">
        <v>252</v>
      </c>
      <c r="D85" s="151" t="s">
        <v>313</v>
      </c>
      <c r="E85" s="29" t="s">
        <v>252</v>
      </c>
      <c r="F85" s="17">
        <v>9</v>
      </c>
      <c r="G85" s="134"/>
      <c r="H85" s="135"/>
      <c r="I85" s="136"/>
      <c r="J85" s="29"/>
    </row>
    <row r="86" spans="1:14">
      <c r="A86" s="29" t="s">
        <v>233</v>
      </c>
      <c r="B86" s="151" t="s">
        <v>311</v>
      </c>
      <c r="C86" s="142" t="s">
        <v>253</v>
      </c>
      <c r="D86" s="151" t="s">
        <v>344</v>
      </c>
      <c r="E86" s="142" t="s">
        <v>253</v>
      </c>
      <c r="F86" s="17">
        <v>3</v>
      </c>
      <c r="G86" s="134"/>
      <c r="H86" s="135"/>
      <c r="I86" s="136"/>
      <c r="J86" s="29"/>
    </row>
    <row r="87" spans="1:14">
      <c r="A87" s="141" t="s">
        <v>234</v>
      </c>
      <c r="B87" s="151" t="s">
        <v>334</v>
      </c>
      <c r="C87" s="141" t="s">
        <v>254</v>
      </c>
      <c r="D87" s="151" t="s">
        <v>334</v>
      </c>
      <c r="E87" s="141" t="s">
        <v>254</v>
      </c>
      <c r="F87" s="17">
        <v>2</v>
      </c>
      <c r="G87" s="134"/>
      <c r="H87" s="135"/>
      <c r="I87" s="136"/>
      <c r="J87" s="29"/>
    </row>
    <row r="88" spans="1:14">
      <c r="A88" s="89" t="s">
        <v>349</v>
      </c>
      <c r="B88" s="152" t="s">
        <v>332</v>
      </c>
      <c r="C88" s="29" t="s">
        <v>255</v>
      </c>
      <c r="D88" s="151" t="s">
        <v>334</v>
      </c>
      <c r="E88" s="29" t="s">
        <v>255</v>
      </c>
      <c r="F88" s="17">
        <v>2</v>
      </c>
      <c r="G88" s="132"/>
      <c r="H88" s="135"/>
      <c r="I88" s="136"/>
      <c r="J88" s="29"/>
      <c r="N88" s="29"/>
    </row>
    <row r="89" spans="1:14">
      <c r="A89" s="141" t="s">
        <v>235</v>
      </c>
      <c r="B89" s="151" t="s">
        <v>344</v>
      </c>
      <c r="C89" s="29" t="s">
        <v>256</v>
      </c>
      <c r="D89" s="151" t="s">
        <v>330</v>
      </c>
      <c r="E89" s="29" t="s">
        <v>256</v>
      </c>
      <c r="F89" s="17">
        <v>4</v>
      </c>
      <c r="G89" s="132"/>
      <c r="H89" s="135"/>
      <c r="I89" s="136"/>
      <c r="J89" s="29"/>
    </row>
    <row r="90" spans="1:14">
      <c r="A90" s="29" t="s">
        <v>236</v>
      </c>
      <c r="B90" s="151" t="s">
        <v>374</v>
      </c>
      <c r="C90" s="29" t="s">
        <v>257</v>
      </c>
      <c r="D90" s="151" t="s">
        <v>330</v>
      </c>
      <c r="E90" s="29" t="s">
        <v>257</v>
      </c>
      <c r="F90" s="17">
        <v>4</v>
      </c>
      <c r="G90" s="134"/>
      <c r="H90" s="135"/>
      <c r="I90" s="136"/>
      <c r="J90" s="29"/>
    </row>
    <row r="91" spans="1:14">
      <c r="A91" s="29" t="s">
        <v>237</v>
      </c>
      <c r="B91" s="151" t="s">
        <v>312</v>
      </c>
      <c r="C91" s="142" t="s">
        <v>258</v>
      </c>
      <c r="D91" s="151" t="s">
        <v>344</v>
      </c>
      <c r="E91" s="142" t="s">
        <v>258</v>
      </c>
      <c r="F91" s="17">
        <v>3</v>
      </c>
      <c r="G91" s="134"/>
      <c r="H91" s="135"/>
      <c r="I91" s="136"/>
      <c r="J91" s="29"/>
    </row>
    <row r="92" spans="1:14">
      <c r="A92" s="29" t="s">
        <v>238</v>
      </c>
      <c r="B92" s="151" t="s">
        <v>374</v>
      </c>
      <c r="C92" s="29" t="s">
        <v>259</v>
      </c>
      <c r="D92" s="151" t="s">
        <v>373</v>
      </c>
      <c r="E92" s="29" t="s">
        <v>259</v>
      </c>
      <c r="F92" s="17">
        <v>3</v>
      </c>
      <c r="G92" s="134"/>
      <c r="H92" s="135"/>
      <c r="I92" s="136"/>
      <c r="J92" s="29"/>
    </row>
    <row r="93" spans="1:14">
      <c r="A93" s="29" t="s">
        <v>239</v>
      </c>
      <c r="B93" s="151" t="s">
        <v>211</v>
      </c>
      <c r="C93" s="29" t="s">
        <v>370</v>
      </c>
      <c r="D93" s="151" t="s">
        <v>374</v>
      </c>
      <c r="E93" s="29" t="s">
        <v>370</v>
      </c>
      <c r="F93" s="17">
        <v>10</v>
      </c>
      <c r="G93" s="132"/>
      <c r="H93" s="135"/>
      <c r="I93" s="136"/>
      <c r="J93" s="29"/>
    </row>
    <row r="94" spans="1:14">
      <c r="A94" s="29" t="s">
        <v>240</v>
      </c>
      <c r="B94" s="151" t="s">
        <v>211</v>
      </c>
      <c r="C94" s="141" t="s">
        <v>260</v>
      </c>
      <c r="D94" s="151" t="s">
        <v>311</v>
      </c>
      <c r="E94" s="141" t="s">
        <v>260</v>
      </c>
      <c r="F94" s="17">
        <v>5</v>
      </c>
      <c r="G94" s="134"/>
      <c r="H94" s="135"/>
      <c r="I94" s="136"/>
      <c r="J94" s="29"/>
    </row>
    <row r="95" spans="1:14">
      <c r="A95" s="29" t="s">
        <v>251</v>
      </c>
      <c r="B95" s="151" t="s">
        <v>329</v>
      </c>
      <c r="C95" s="29" t="s">
        <v>262</v>
      </c>
      <c r="D95" s="151" t="s">
        <v>373</v>
      </c>
      <c r="E95" s="29" t="s">
        <v>262</v>
      </c>
      <c r="F95" s="17">
        <v>6</v>
      </c>
      <c r="G95" s="134"/>
      <c r="H95" s="135"/>
      <c r="I95" s="136"/>
      <c r="J95" s="29"/>
    </row>
    <row r="96" spans="1:14">
      <c r="A96" s="29" t="s">
        <v>241</v>
      </c>
      <c r="B96" s="151" t="s">
        <v>313</v>
      </c>
      <c r="C96" s="29" t="s">
        <v>261</v>
      </c>
      <c r="D96" s="151" t="s">
        <v>310</v>
      </c>
      <c r="E96" s="29" t="s">
        <v>261</v>
      </c>
      <c r="F96" s="17">
        <v>8</v>
      </c>
      <c r="G96" s="132"/>
      <c r="H96" s="135"/>
      <c r="I96" s="136"/>
      <c r="J96" s="29"/>
    </row>
    <row r="97" spans="1:10">
      <c r="A97" s="154" t="s">
        <v>350</v>
      </c>
      <c r="B97" s="152" t="s">
        <v>344</v>
      </c>
      <c r="C97" s="141" t="s">
        <v>263</v>
      </c>
      <c r="D97" s="151" t="s">
        <v>334</v>
      </c>
      <c r="E97" s="141" t="s">
        <v>263</v>
      </c>
      <c r="F97" s="17">
        <v>2</v>
      </c>
      <c r="G97" s="134"/>
      <c r="H97" s="135"/>
      <c r="I97" s="136"/>
      <c r="J97" s="29"/>
    </row>
    <row r="98" spans="1:10">
      <c r="A98" s="89" t="s">
        <v>351</v>
      </c>
      <c r="B98" s="152" t="s">
        <v>332</v>
      </c>
      <c r="C98" s="141" t="s">
        <v>264</v>
      </c>
      <c r="D98" s="151" t="s">
        <v>334</v>
      </c>
      <c r="E98" s="146" t="s">
        <v>264</v>
      </c>
      <c r="F98" s="17">
        <v>5</v>
      </c>
      <c r="G98" s="132" t="s">
        <v>406</v>
      </c>
      <c r="H98" s="135"/>
      <c r="I98" s="136"/>
      <c r="J98" s="29" t="s">
        <v>412</v>
      </c>
    </row>
    <row r="99" spans="1:10">
      <c r="A99" s="29" t="s">
        <v>252</v>
      </c>
      <c r="B99" s="151" t="s">
        <v>313</v>
      </c>
      <c r="C99" s="141" t="s">
        <v>265</v>
      </c>
      <c r="D99" s="151" t="s">
        <v>334</v>
      </c>
      <c r="E99" s="146" t="s">
        <v>265</v>
      </c>
      <c r="F99" s="17">
        <v>2</v>
      </c>
      <c r="G99" s="134" t="s">
        <v>406</v>
      </c>
      <c r="H99" s="135"/>
      <c r="I99" s="136"/>
      <c r="J99" s="29" t="s">
        <v>412</v>
      </c>
    </row>
    <row r="100" spans="1:10">
      <c r="A100" s="142" t="s">
        <v>253</v>
      </c>
      <c r="B100" s="151" t="s">
        <v>344</v>
      </c>
      <c r="C100" s="29" t="s">
        <v>266</v>
      </c>
      <c r="D100" s="151" t="s">
        <v>313</v>
      </c>
      <c r="E100" s="29" t="s">
        <v>266</v>
      </c>
      <c r="F100" s="17">
        <v>9</v>
      </c>
      <c r="G100" s="132"/>
      <c r="H100" s="135"/>
      <c r="I100" s="136"/>
      <c r="J100" s="29"/>
    </row>
    <row r="101" spans="1:10">
      <c r="A101" s="141" t="s">
        <v>254</v>
      </c>
      <c r="B101" s="151" t="s">
        <v>334</v>
      </c>
      <c r="C101" s="29" t="s">
        <v>267</v>
      </c>
      <c r="D101" s="151" t="s">
        <v>329</v>
      </c>
      <c r="E101" s="29" t="s">
        <v>267</v>
      </c>
      <c r="F101" s="17">
        <v>11</v>
      </c>
      <c r="G101" s="134"/>
      <c r="H101" s="135"/>
      <c r="I101" s="136"/>
      <c r="J101" s="29"/>
    </row>
    <row r="102" spans="1:10">
      <c r="A102" s="29" t="s">
        <v>255</v>
      </c>
      <c r="B102" s="151" t="s">
        <v>334</v>
      </c>
      <c r="C102" s="29" t="s">
        <v>268</v>
      </c>
      <c r="D102" s="151" t="s">
        <v>330</v>
      </c>
      <c r="E102" s="29" t="s">
        <v>268</v>
      </c>
      <c r="F102" s="17">
        <v>4</v>
      </c>
      <c r="G102" s="132"/>
      <c r="H102" s="135"/>
      <c r="I102" s="136"/>
      <c r="J102" s="29"/>
    </row>
    <row r="103" spans="1:10">
      <c r="A103" s="29" t="s">
        <v>256</v>
      </c>
      <c r="B103" s="151" t="s">
        <v>330</v>
      </c>
      <c r="C103" s="29" t="s">
        <v>269</v>
      </c>
      <c r="D103" s="151" t="s">
        <v>312</v>
      </c>
      <c r="E103" s="29" t="s">
        <v>269</v>
      </c>
      <c r="F103" s="17">
        <v>10</v>
      </c>
      <c r="G103" s="134"/>
      <c r="H103" s="135"/>
      <c r="I103" s="136"/>
      <c r="J103" s="29"/>
    </row>
    <row r="104" spans="1:10">
      <c r="A104" s="29" t="s">
        <v>257</v>
      </c>
      <c r="B104" s="151" t="s">
        <v>330</v>
      </c>
      <c r="C104" s="29" t="s">
        <v>207</v>
      </c>
      <c r="D104" s="151" t="s">
        <v>330</v>
      </c>
      <c r="E104" s="29" t="s">
        <v>207</v>
      </c>
      <c r="F104" s="17">
        <v>4</v>
      </c>
      <c r="G104" s="132"/>
      <c r="H104" s="135"/>
      <c r="I104" s="136"/>
      <c r="J104" s="29"/>
    </row>
    <row r="105" spans="1:10">
      <c r="A105" s="154" t="s">
        <v>352</v>
      </c>
      <c r="B105" s="152" t="s">
        <v>344</v>
      </c>
      <c r="C105" s="29" t="s">
        <v>208</v>
      </c>
      <c r="D105" s="151" t="s">
        <v>374</v>
      </c>
      <c r="E105" s="29" t="s">
        <v>208</v>
      </c>
      <c r="F105" s="17">
        <v>10</v>
      </c>
      <c r="G105" s="134"/>
      <c r="H105" s="135"/>
      <c r="I105" s="136"/>
      <c r="J105" s="29"/>
    </row>
    <row r="106" spans="1:10">
      <c r="A106" s="89" t="s">
        <v>353</v>
      </c>
      <c r="B106" s="152" t="s">
        <v>373</v>
      </c>
      <c r="C106" s="29" t="s">
        <v>209</v>
      </c>
      <c r="D106" s="151" t="s">
        <v>310</v>
      </c>
      <c r="E106" s="29" t="s">
        <v>209</v>
      </c>
      <c r="F106" s="17">
        <v>8</v>
      </c>
      <c r="G106" s="132"/>
      <c r="H106" s="135"/>
      <c r="I106" s="136"/>
      <c r="J106" s="29"/>
    </row>
    <row r="107" spans="1:10">
      <c r="A107" s="142" t="s">
        <v>258</v>
      </c>
      <c r="B107" s="151" t="s">
        <v>344</v>
      </c>
      <c r="C107" s="29" t="s">
        <v>210</v>
      </c>
      <c r="D107" s="151" t="s">
        <v>211</v>
      </c>
      <c r="E107" s="29" t="s">
        <v>210</v>
      </c>
      <c r="F107" s="17">
        <v>1</v>
      </c>
      <c r="G107" s="134"/>
      <c r="H107" s="135"/>
      <c r="I107" s="136"/>
      <c r="J107" s="29"/>
    </row>
    <row r="108" spans="1:10">
      <c r="A108" s="89" t="s">
        <v>354</v>
      </c>
      <c r="B108" s="152" t="s">
        <v>310</v>
      </c>
      <c r="C108" s="29" t="s">
        <v>212</v>
      </c>
      <c r="D108" s="151" t="s">
        <v>211</v>
      </c>
      <c r="E108" s="29" t="s">
        <v>212</v>
      </c>
      <c r="F108" s="17">
        <v>1</v>
      </c>
      <c r="G108" s="132"/>
      <c r="H108" s="135"/>
      <c r="I108" s="136"/>
      <c r="J108" s="29" t="s">
        <v>419</v>
      </c>
    </row>
    <row r="109" spans="1:10">
      <c r="A109" s="29" t="s">
        <v>259</v>
      </c>
      <c r="B109" s="151" t="s">
        <v>373</v>
      </c>
      <c r="C109" s="29" t="s">
        <v>213</v>
      </c>
      <c r="D109" s="151" t="s">
        <v>330</v>
      </c>
      <c r="E109" s="29" t="s">
        <v>213</v>
      </c>
      <c r="F109" s="17">
        <v>4</v>
      </c>
      <c r="G109" s="134"/>
      <c r="H109" s="135"/>
      <c r="I109" s="136"/>
      <c r="J109" s="29"/>
    </row>
    <row r="110" spans="1:10">
      <c r="A110" s="89" t="s">
        <v>355</v>
      </c>
      <c r="B110" s="152" t="s">
        <v>312</v>
      </c>
      <c r="C110" s="29" t="s">
        <v>315</v>
      </c>
      <c r="D110" s="151" t="s">
        <v>330</v>
      </c>
      <c r="E110" s="29" t="s">
        <v>315</v>
      </c>
      <c r="F110" s="17">
        <v>4</v>
      </c>
      <c r="G110" s="134"/>
      <c r="H110" s="135"/>
      <c r="I110" s="136"/>
      <c r="J110" s="29"/>
    </row>
    <row r="111" spans="1:10">
      <c r="A111" s="29" t="s">
        <v>370</v>
      </c>
      <c r="B111" s="151" t="s">
        <v>374</v>
      </c>
      <c r="C111" s="29" t="s">
        <v>215</v>
      </c>
      <c r="D111" s="151" t="s">
        <v>329</v>
      </c>
      <c r="E111" s="29" t="s">
        <v>215</v>
      </c>
      <c r="F111" s="17">
        <v>8</v>
      </c>
      <c r="G111" s="132"/>
      <c r="H111" s="135"/>
      <c r="I111" s="136"/>
      <c r="J111" s="29"/>
    </row>
    <row r="112" spans="1:10">
      <c r="A112" s="89" t="s">
        <v>356</v>
      </c>
      <c r="B112" s="152" t="s">
        <v>310</v>
      </c>
      <c r="C112" s="29" t="s">
        <v>217</v>
      </c>
      <c r="D112" s="151" t="s">
        <v>313</v>
      </c>
      <c r="E112" s="29" t="s">
        <v>217</v>
      </c>
      <c r="F112" s="17">
        <v>9</v>
      </c>
      <c r="G112" s="134"/>
      <c r="H112" s="135"/>
      <c r="I112" s="136"/>
      <c r="J112" s="29"/>
    </row>
    <row r="113" spans="1:16">
      <c r="A113" s="141" t="s">
        <v>260</v>
      </c>
      <c r="B113" s="151" t="s">
        <v>311</v>
      </c>
      <c r="C113" s="143" t="s">
        <v>218</v>
      </c>
      <c r="D113" s="151" t="s">
        <v>344</v>
      </c>
      <c r="E113" s="143" t="s">
        <v>218</v>
      </c>
      <c r="F113" s="17">
        <v>3</v>
      </c>
      <c r="G113" s="138"/>
      <c r="H113" s="135"/>
      <c r="I113" s="132"/>
      <c r="J113" s="3"/>
    </row>
    <row r="114" spans="1:16">
      <c r="A114" s="29" t="s">
        <v>262</v>
      </c>
      <c r="B114" s="151" t="s">
        <v>373</v>
      </c>
      <c r="C114" s="29" t="s">
        <v>220</v>
      </c>
      <c r="D114" s="151" t="s">
        <v>312</v>
      </c>
      <c r="E114" s="29" t="s">
        <v>220</v>
      </c>
      <c r="F114" s="17">
        <v>10</v>
      </c>
      <c r="G114" s="132"/>
      <c r="H114" s="135"/>
      <c r="I114" s="136"/>
      <c r="J114" s="29"/>
      <c r="K114" s="17"/>
      <c r="M114" s="17"/>
      <c r="N114" s="17"/>
      <c r="O114" s="29"/>
      <c r="P114" s="29"/>
    </row>
    <row r="115" spans="1:16">
      <c r="A115" s="29" t="s">
        <v>261</v>
      </c>
      <c r="B115" s="151" t="s">
        <v>310</v>
      </c>
      <c r="C115" s="89"/>
      <c r="D115" s="152"/>
      <c r="E115" s="30">
        <f>COUNTA(E25:E114)</f>
        <v>90</v>
      </c>
      <c r="F115" s="1"/>
      <c r="G115" s="3">
        <f>$E$115-COUNTA(G25:G114)</f>
        <v>81</v>
      </c>
      <c r="H115" s="3">
        <f t="shared" ref="H115:I115" si="0">$E$115-COUNTA(H25:H114)</f>
        <v>87</v>
      </c>
      <c r="I115" s="3">
        <f t="shared" si="0"/>
        <v>89</v>
      </c>
      <c r="J115" s="29"/>
      <c r="K115" s="17"/>
      <c r="L115" s="17"/>
      <c r="M115" s="17"/>
      <c r="N115" s="17"/>
      <c r="O115" s="29"/>
      <c r="P115" s="29"/>
    </row>
    <row r="116" spans="1:16">
      <c r="A116" s="89" t="s">
        <v>357</v>
      </c>
      <c r="B116" s="152" t="s">
        <v>330</v>
      </c>
      <c r="C116" s="89"/>
      <c r="D116" s="152"/>
      <c r="F116" s="1"/>
      <c r="G116" s="3"/>
      <c r="H116" s="17"/>
      <c r="I116" s="1"/>
      <c r="J116" s="3"/>
      <c r="K116" s="17"/>
      <c r="L116" s="17"/>
      <c r="M116" s="17"/>
      <c r="N116" s="17"/>
      <c r="O116" s="29"/>
      <c r="P116" s="29"/>
    </row>
    <row r="117" spans="1:16">
      <c r="A117" s="89" t="s">
        <v>358</v>
      </c>
      <c r="B117" s="152" t="s">
        <v>373</v>
      </c>
      <c r="C117" s="153"/>
      <c r="D117" s="152"/>
      <c r="F117" s="1"/>
      <c r="G117" s="3"/>
      <c r="H117" s="17"/>
      <c r="I117" s="1"/>
      <c r="J117" s="3"/>
      <c r="K117" s="17"/>
      <c r="L117" s="17"/>
      <c r="M117" s="17"/>
      <c r="N117" s="17"/>
      <c r="O117" s="29"/>
      <c r="P117" s="29"/>
    </row>
    <row r="118" spans="1:16">
      <c r="A118" s="89" t="s">
        <v>359</v>
      </c>
      <c r="B118" s="152" t="s">
        <v>312</v>
      </c>
      <c r="C118" s="89"/>
      <c r="D118" s="152"/>
      <c r="F118" s="1"/>
      <c r="G118" s="3"/>
      <c r="H118" s="17"/>
      <c r="I118" s="1"/>
      <c r="J118" s="3"/>
      <c r="K118" s="17"/>
      <c r="L118" s="17"/>
      <c r="M118" s="17"/>
      <c r="N118" s="17"/>
      <c r="O118" s="29"/>
      <c r="P118" s="29"/>
    </row>
    <row r="119" spans="1:16">
      <c r="A119" s="89" t="s">
        <v>360</v>
      </c>
      <c r="B119" s="152" t="s">
        <v>313</v>
      </c>
      <c r="C119" s="89"/>
      <c r="D119" s="152"/>
      <c r="E119" s="17"/>
      <c r="F119" s="1"/>
      <c r="G119" s="3"/>
      <c r="H119" s="17"/>
      <c r="I119" s="1"/>
      <c r="J119" s="3"/>
      <c r="K119" s="17"/>
      <c r="L119" s="17"/>
      <c r="M119" s="17"/>
      <c r="N119" s="17"/>
      <c r="O119" s="29"/>
      <c r="P119" s="29"/>
    </row>
    <row r="120" spans="1:16">
      <c r="A120" s="89" t="s">
        <v>361</v>
      </c>
      <c r="B120" s="152" t="s">
        <v>311</v>
      </c>
      <c r="C120" s="89"/>
      <c r="D120" s="152"/>
      <c r="F120" s="1"/>
      <c r="G120" s="3"/>
      <c r="H120" s="17"/>
      <c r="I120" s="1"/>
      <c r="J120" s="3"/>
      <c r="K120" s="17"/>
      <c r="L120" s="17"/>
      <c r="M120" s="17"/>
      <c r="N120" s="17"/>
      <c r="O120" s="29"/>
      <c r="P120" s="29"/>
    </row>
    <row r="121" spans="1:16">
      <c r="A121" s="141" t="s">
        <v>263</v>
      </c>
      <c r="B121" s="151" t="s">
        <v>334</v>
      </c>
      <c r="C121" s="89"/>
      <c r="D121" s="152"/>
      <c r="F121" s="1"/>
      <c r="G121" s="3"/>
      <c r="H121" s="17"/>
      <c r="I121" s="1"/>
      <c r="J121" s="3"/>
      <c r="K121" s="17"/>
      <c r="L121" s="17"/>
      <c r="M121" s="17"/>
      <c r="N121" s="17"/>
      <c r="O121" s="29"/>
      <c r="P121" s="29"/>
    </row>
    <row r="122" spans="1:16">
      <c r="A122" s="141" t="s">
        <v>264</v>
      </c>
      <c r="B122" s="151" t="s">
        <v>334</v>
      </c>
      <c r="C122" s="89"/>
      <c r="D122" s="152"/>
      <c r="F122" s="1"/>
      <c r="G122" s="3"/>
      <c r="H122" s="17"/>
      <c r="I122" s="1"/>
      <c r="J122" s="3"/>
      <c r="K122" s="17"/>
      <c r="L122" s="17"/>
      <c r="M122" s="17"/>
      <c r="N122" s="17"/>
      <c r="O122" s="29"/>
      <c r="P122" s="29"/>
    </row>
    <row r="123" spans="1:16">
      <c r="A123" s="141" t="s">
        <v>265</v>
      </c>
      <c r="B123" s="151" t="s">
        <v>334</v>
      </c>
      <c r="C123" s="89"/>
      <c r="D123" s="152"/>
      <c r="F123" s="1"/>
      <c r="G123" s="3"/>
      <c r="H123" s="17"/>
      <c r="I123" s="1"/>
      <c r="J123" s="3"/>
      <c r="K123" s="17"/>
      <c r="L123" s="17"/>
      <c r="M123" s="17"/>
      <c r="N123" s="17"/>
      <c r="O123" s="29"/>
      <c r="P123" s="29"/>
    </row>
    <row r="124" spans="1:16">
      <c r="A124" s="29" t="s">
        <v>266</v>
      </c>
      <c r="B124" s="151" t="s">
        <v>313</v>
      </c>
      <c r="C124" s="153"/>
      <c r="D124" s="152"/>
      <c r="F124" s="1"/>
      <c r="G124" s="3"/>
      <c r="H124" s="17"/>
      <c r="I124" s="1"/>
      <c r="J124" s="3"/>
      <c r="K124" s="17"/>
      <c r="L124" s="17"/>
      <c r="M124" s="17"/>
      <c r="N124" s="17"/>
      <c r="O124" s="29"/>
      <c r="P124" s="29"/>
    </row>
    <row r="125" spans="1:16">
      <c r="A125" s="29" t="s">
        <v>267</v>
      </c>
      <c r="B125" s="151" t="s">
        <v>329</v>
      </c>
      <c r="C125" s="89"/>
      <c r="D125" s="152"/>
      <c r="F125" s="1"/>
      <c r="G125" s="3"/>
      <c r="H125" s="17"/>
      <c r="I125" s="1"/>
      <c r="J125" s="3"/>
      <c r="K125" s="17"/>
      <c r="L125" s="17"/>
      <c r="M125" s="17"/>
      <c r="N125" s="17"/>
      <c r="O125" s="29"/>
      <c r="P125" s="29"/>
    </row>
    <row r="126" spans="1:16">
      <c r="A126" s="89" t="s">
        <v>362</v>
      </c>
      <c r="B126" s="152" t="s">
        <v>310</v>
      </c>
      <c r="C126" s="89"/>
      <c r="D126" s="152"/>
      <c r="F126" s="1"/>
      <c r="G126" s="3"/>
      <c r="H126" s="17"/>
      <c r="I126" s="1"/>
      <c r="J126" s="3"/>
      <c r="K126" s="17"/>
      <c r="L126" s="17"/>
      <c r="M126" s="17"/>
      <c r="N126" s="17"/>
      <c r="O126" s="29"/>
      <c r="P126" s="29"/>
    </row>
    <row r="127" spans="1:16">
      <c r="A127" s="89" t="s">
        <v>363</v>
      </c>
      <c r="B127" s="152" t="s">
        <v>310</v>
      </c>
      <c r="C127" s="89"/>
      <c r="D127" s="152"/>
      <c r="F127" s="1"/>
      <c r="G127" s="3"/>
      <c r="H127" s="17"/>
      <c r="I127" s="1"/>
      <c r="J127" s="3"/>
      <c r="K127" s="17"/>
      <c r="L127" s="17"/>
      <c r="M127" s="17"/>
      <c r="N127" s="17"/>
      <c r="O127" s="29"/>
      <c r="P127" s="29"/>
    </row>
    <row r="128" spans="1:16">
      <c r="A128" s="29" t="s">
        <v>268</v>
      </c>
      <c r="B128" s="151" t="s">
        <v>330</v>
      </c>
      <c r="C128" s="89"/>
      <c r="D128" s="152"/>
      <c r="F128" s="17"/>
      <c r="G128" s="3"/>
      <c r="H128" s="17"/>
      <c r="I128" s="1"/>
      <c r="J128" s="3"/>
      <c r="K128" s="17"/>
      <c r="L128" s="17"/>
      <c r="M128" s="17"/>
      <c r="N128" s="17"/>
      <c r="O128" s="29"/>
      <c r="P128" s="29"/>
    </row>
    <row r="129" spans="1:16">
      <c r="A129" s="29" t="s">
        <v>269</v>
      </c>
      <c r="B129" s="151" t="s">
        <v>312</v>
      </c>
      <c r="C129" s="154"/>
      <c r="D129" s="152"/>
      <c r="F129" s="1"/>
      <c r="G129" s="3"/>
      <c r="H129" s="17"/>
      <c r="I129" s="1"/>
      <c r="J129" s="3"/>
      <c r="K129" s="17"/>
      <c r="L129" s="17"/>
      <c r="M129" s="17"/>
      <c r="N129" s="17"/>
      <c r="O129" s="29"/>
      <c r="P129" s="29"/>
    </row>
    <row r="130" spans="1:16">
      <c r="A130" s="89" t="s">
        <v>364</v>
      </c>
      <c r="B130" s="152" t="s">
        <v>330</v>
      </c>
      <c r="C130" s="89"/>
      <c r="D130" s="152"/>
      <c r="F130" s="1"/>
      <c r="G130" s="3"/>
      <c r="H130" s="17"/>
      <c r="I130" s="1"/>
      <c r="J130" s="3"/>
      <c r="K130" s="17"/>
      <c r="L130" s="17"/>
      <c r="M130" s="17"/>
      <c r="N130" s="17"/>
      <c r="O130" s="29"/>
      <c r="P130" s="29"/>
    </row>
    <row r="131" spans="1:16">
      <c r="A131" s="29" t="s">
        <v>207</v>
      </c>
      <c r="B131" s="151" t="s">
        <v>330</v>
      </c>
      <c r="C131" s="154"/>
      <c r="D131" s="152"/>
      <c r="F131" s="1"/>
      <c r="G131" s="3"/>
      <c r="H131" s="17"/>
      <c r="I131" s="1"/>
      <c r="J131" s="3"/>
      <c r="K131" s="17"/>
      <c r="M131" s="17"/>
      <c r="N131" s="17"/>
      <c r="O131" s="29"/>
      <c r="P131" s="29"/>
    </row>
    <row r="132" spans="1:16">
      <c r="A132" s="29" t="s">
        <v>208</v>
      </c>
      <c r="B132" s="151" t="s">
        <v>374</v>
      </c>
      <c r="C132" s="89"/>
      <c r="D132" s="152"/>
      <c r="F132" s="1"/>
      <c r="G132" s="3"/>
      <c r="H132" s="17"/>
      <c r="I132" s="1"/>
      <c r="J132" s="3"/>
      <c r="K132" s="17"/>
      <c r="M132" s="17"/>
      <c r="N132" s="17"/>
      <c r="O132" s="29"/>
      <c r="P132" s="29"/>
    </row>
    <row r="133" spans="1:16">
      <c r="A133" s="29" t="s">
        <v>209</v>
      </c>
      <c r="B133" s="151" t="s">
        <v>310</v>
      </c>
      <c r="C133" s="89"/>
      <c r="D133" s="152"/>
      <c r="F133" s="1"/>
      <c r="G133" s="3"/>
      <c r="H133" s="17"/>
      <c r="I133" s="1"/>
      <c r="J133" s="3"/>
      <c r="K133" s="17"/>
      <c r="M133" s="17"/>
      <c r="N133" s="17"/>
      <c r="O133" s="29"/>
      <c r="P133" s="29"/>
    </row>
    <row r="134" spans="1:16">
      <c r="A134" s="89" t="s">
        <v>365</v>
      </c>
      <c r="B134" s="152" t="s">
        <v>311</v>
      </c>
      <c r="C134" s="89"/>
      <c r="D134" s="152"/>
      <c r="F134" s="1"/>
      <c r="G134" s="3"/>
      <c r="H134" s="17"/>
      <c r="I134" s="1"/>
      <c r="J134" s="3"/>
      <c r="K134" s="17"/>
      <c r="M134" s="17"/>
      <c r="N134" s="17"/>
      <c r="O134" s="29"/>
      <c r="P134" s="29"/>
    </row>
    <row r="135" spans="1:16">
      <c r="A135" s="29" t="s">
        <v>210</v>
      </c>
      <c r="B135" s="151" t="s">
        <v>211</v>
      </c>
      <c r="C135" s="89"/>
      <c r="D135" s="152"/>
      <c r="F135" s="1"/>
      <c r="G135" s="3"/>
      <c r="H135" s="17"/>
      <c r="I135" s="1"/>
      <c r="J135" s="3"/>
      <c r="K135" s="17"/>
      <c r="M135" s="17"/>
      <c r="N135" s="17"/>
      <c r="O135" s="29"/>
      <c r="P135" s="29"/>
    </row>
    <row r="136" spans="1:16">
      <c r="A136" s="29" t="s">
        <v>212</v>
      </c>
      <c r="B136" s="151" t="s">
        <v>211</v>
      </c>
      <c r="C136" s="89"/>
      <c r="D136" s="152"/>
      <c r="F136" s="1"/>
      <c r="G136" s="3"/>
      <c r="H136" s="17"/>
      <c r="I136" s="1"/>
      <c r="J136" s="3"/>
      <c r="K136" s="17"/>
      <c r="M136" s="17"/>
      <c r="N136" s="17"/>
      <c r="O136" s="29"/>
      <c r="P136" s="29"/>
    </row>
    <row r="137" spans="1:16">
      <c r="A137" s="89" t="s">
        <v>366</v>
      </c>
      <c r="B137" s="152" t="s">
        <v>211</v>
      </c>
      <c r="C137" s="89"/>
      <c r="D137" s="152"/>
      <c r="F137" s="1"/>
      <c r="G137" s="3"/>
      <c r="H137" s="17"/>
      <c r="I137" s="1"/>
      <c r="J137" s="3"/>
      <c r="K137" s="17"/>
      <c r="M137" s="17"/>
      <c r="N137" s="17"/>
      <c r="O137" s="29"/>
      <c r="P137" s="29"/>
    </row>
    <row r="138" spans="1:16">
      <c r="A138" s="29" t="s">
        <v>213</v>
      </c>
      <c r="B138" s="151" t="s">
        <v>330</v>
      </c>
      <c r="C138" s="89"/>
      <c r="D138" s="152"/>
      <c r="F138" s="1"/>
      <c r="G138" s="3"/>
      <c r="H138" s="17"/>
      <c r="I138" s="1"/>
      <c r="J138" s="3"/>
      <c r="K138" s="17"/>
      <c r="M138" s="17"/>
      <c r="N138" s="17"/>
      <c r="O138" s="29"/>
      <c r="P138" s="29"/>
    </row>
    <row r="139" spans="1:16">
      <c r="A139" s="29" t="s">
        <v>315</v>
      </c>
      <c r="B139" s="151" t="s">
        <v>330</v>
      </c>
      <c r="C139" s="89"/>
      <c r="D139" s="152"/>
      <c r="F139" s="1"/>
      <c r="G139" s="3"/>
      <c r="H139" s="17"/>
      <c r="I139" s="1"/>
      <c r="J139" s="3"/>
      <c r="K139" s="17"/>
      <c r="M139" s="17"/>
      <c r="N139" s="17"/>
      <c r="O139" s="29"/>
      <c r="P139" s="29"/>
    </row>
    <row r="140" spans="1:16">
      <c r="A140" s="89" t="s">
        <v>367</v>
      </c>
      <c r="B140" s="152" t="s">
        <v>373</v>
      </c>
      <c r="C140" s="89"/>
      <c r="D140" s="152"/>
      <c r="F140" s="1"/>
      <c r="G140" s="3"/>
      <c r="H140" s="17"/>
      <c r="I140" s="17"/>
      <c r="J140" s="3"/>
      <c r="K140" s="17"/>
      <c r="M140" s="17"/>
      <c r="N140" s="17"/>
      <c r="O140" s="29"/>
      <c r="P140" s="29"/>
    </row>
    <row r="141" spans="1:16">
      <c r="A141" s="29" t="s">
        <v>215</v>
      </c>
      <c r="B141" s="151" t="s">
        <v>329</v>
      </c>
      <c r="C141" s="89"/>
      <c r="D141" s="152"/>
      <c r="F141" s="1"/>
      <c r="G141" s="3"/>
      <c r="H141" s="17"/>
      <c r="I141" s="1"/>
      <c r="J141" s="3"/>
      <c r="K141" s="17"/>
      <c r="M141" s="17"/>
      <c r="N141" s="17"/>
      <c r="O141" s="29"/>
      <c r="P141" s="29"/>
    </row>
    <row r="142" spans="1:16">
      <c r="A142" s="29" t="s">
        <v>217</v>
      </c>
      <c r="B142" s="151" t="s">
        <v>313</v>
      </c>
      <c r="C142" s="89"/>
      <c r="D142" s="152"/>
      <c r="F142" s="1"/>
      <c r="G142" s="3"/>
      <c r="H142" s="17"/>
      <c r="I142" s="1"/>
      <c r="J142" s="3"/>
      <c r="K142" s="17"/>
      <c r="M142" s="17"/>
      <c r="N142" s="17"/>
      <c r="O142" s="29"/>
      <c r="P142" s="29"/>
    </row>
    <row r="143" spans="1:16">
      <c r="A143" s="143" t="s">
        <v>218</v>
      </c>
      <c r="B143" s="151" t="s">
        <v>344</v>
      </c>
      <c r="C143" s="89"/>
      <c r="D143" s="152"/>
      <c r="F143" s="1"/>
      <c r="G143" s="3"/>
      <c r="H143" s="17"/>
      <c r="I143" s="1"/>
      <c r="J143" s="3"/>
      <c r="K143" s="17"/>
      <c r="M143" s="17"/>
      <c r="N143" s="17"/>
      <c r="O143" s="29"/>
      <c r="P143" s="29"/>
    </row>
    <row r="144" spans="1:16">
      <c r="A144" s="29" t="s">
        <v>220</v>
      </c>
      <c r="B144" s="151" t="s">
        <v>312</v>
      </c>
      <c r="C144" s="89"/>
      <c r="D144" s="152"/>
      <c r="F144" s="1"/>
      <c r="G144" s="3"/>
      <c r="H144" s="17"/>
      <c r="I144" s="17"/>
      <c r="J144" s="3"/>
      <c r="K144" s="17"/>
      <c r="M144" s="17"/>
      <c r="N144" s="17"/>
      <c r="O144" s="29"/>
      <c r="P144" s="29"/>
    </row>
    <row r="145" spans="1:16">
      <c r="A145">
        <f>COUNTA(A25:A144)</f>
        <v>120</v>
      </c>
      <c r="C145" s="89"/>
      <c r="D145" s="152"/>
      <c r="F145" s="17"/>
      <c r="G145" s="17"/>
      <c r="H145" s="17"/>
      <c r="I145" s="17"/>
      <c r="J145" s="3"/>
      <c r="K145" s="17"/>
      <c r="M145" s="17"/>
      <c r="N145" s="17"/>
      <c r="O145" s="29"/>
      <c r="P145" s="29"/>
    </row>
    <row r="146" spans="1:16">
      <c r="C146" s="89"/>
      <c r="D146" s="152"/>
      <c r="F146" s="17"/>
      <c r="G146" s="17"/>
      <c r="H146" s="17"/>
      <c r="I146" s="17"/>
      <c r="J146" s="3"/>
      <c r="K146" s="17"/>
      <c r="M146" s="17"/>
      <c r="N146" s="17"/>
      <c r="O146" s="29"/>
      <c r="P146" s="29"/>
    </row>
    <row r="147" spans="1:16">
      <c r="C147" s="90"/>
      <c r="D147" s="90"/>
      <c r="F147" s="17"/>
      <c r="G147" s="17"/>
      <c r="H147" s="17"/>
      <c r="I147" s="17"/>
      <c r="J147" s="17"/>
      <c r="K147" s="17"/>
      <c r="M147" s="17"/>
      <c r="N147" s="17"/>
      <c r="O147" s="29"/>
      <c r="P147" s="29"/>
    </row>
    <row r="148" spans="1:16">
      <c r="C148" s="90"/>
      <c r="D148" s="90"/>
      <c r="F148" s="17"/>
      <c r="G148" s="17"/>
      <c r="H148" s="17"/>
      <c r="I148" s="17"/>
      <c r="J148" s="17"/>
      <c r="K148" s="17"/>
      <c r="M148" s="17"/>
      <c r="N148" s="17"/>
      <c r="O148" s="29"/>
      <c r="P148" s="29"/>
    </row>
    <row r="149" spans="1:16">
      <c r="F149" s="17"/>
      <c r="G149" s="17"/>
      <c r="H149" s="17"/>
      <c r="I149" s="17"/>
      <c r="J149" s="17"/>
      <c r="K149" s="17"/>
      <c r="M149" s="17"/>
      <c r="N149" s="17"/>
      <c r="O149" s="29"/>
      <c r="P149" s="29"/>
    </row>
    <row r="150" spans="1:16">
      <c r="F150" s="17"/>
      <c r="G150" s="17"/>
      <c r="H150" s="17"/>
      <c r="I150" s="17"/>
      <c r="J150" s="17"/>
      <c r="K150" s="17"/>
      <c r="M150" s="17"/>
      <c r="N150" s="17"/>
      <c r="O150" s="29"/>
      <c r="P150" s="29"/>
    </row>
    <row r="151" spans="1:16">
      <c r="F151" s="17"/>
      <c r="G151" s="17"/>
      <c r="H151" s="17"/>
      <c r="I151" s="17"/>
      <c r="J151" s="17"/>
      <c r="K151" s="17"/>
      <c r="M151" s="17"/>
      <c r="N151" s="17"/>
      <c r="O151" s="29"/>
      <c r="P151" s="29"/>
    </row>
    <row r="152" spans="1:16">
      <c r="F152" s="17"/>
      <c r="G152" s="17"/>
      <c r="H152" s="17"/>
      <c r="I152" s="17"/>
      <c r="J152" s="17"/>
      <c r="K152" s="17"/>
      <c r="M152" s="17"/>
      <c r="N152" s="17"/>
      <c r="O152" s="29"/>
      <c r="P152" s="29"/>
    </row>
    <row r="153" spans="1:16">
      <c r="F153" s="17"/>
      <c r="G153" s="17"/>
      <c r="H153" s="17"/>
      <c r="I153" s="17"/>
      <c r="J153" s="17"/>
      <c r="K153" s="17"/>
      <c r="M153" s="17"/>
      <c r="N153" s="17"/>
      <c r="O153" s="17"/>
      <c r="P153" s="29"/>
    </row>
    <row r="154" spans="1:16">
      <c r="F154" s="17"/>
      <c r="G154" s="17"/>
      <c r="H154" s="17"/>
      <c r="I154" s="17"/>
      <c r="J154" s="17"/>
      <c r="K154" s="17"/>
      <c r="M154" s="17"/>
      <c r="N154" s="17"/>
      <c r="O154" s="17"/>
      <c r="P154" s="29"/>
    </row>
    <row r="155" spans="1:16">
      <c r="F155" s="17"/>
      <c r="G155" s="17"/>
      <c r="H155" s="17"/>
      <c r="I155" s="17"/>
      <c r="J155" s="17"/>
      <c r="K155" s="17"/>
      <c r="M155" s="17"/>
      <c r="N155" s="17"/>
      <c r="O155" s="17"/>
      <c r="P155" s="17"/>
    </row>
    <row r="156" spans="1:16">
      <c r="F156" s="17"/>
      <c r="G156" s="17"/>
      <c r="H156" s="17"/>
      <c r="I156" s="17"/>
      <c r="J156" s="17"/>
      <c r="K156" s="17"/>
      <c r="M156" s="17"/>
      <c r="N156" s="17"/>
      <c r="O156" s="17"/>
      <c r="P156" s="17"/>
    </row>
    <row r="157" spans="1:16">
      <c r="F157" s="17"/>
      <c r="G157" s="17"/>
      <c r="H157" s="17"/>
      <c r="I157" s="17"/>
      <c r="J157" s="17"/>
      <c r="K157" s="17"/>
      <c r="M157" s="17"/>
      <c r="N157" s="17"/>
      <c r="O157" s="17"/>
      <c r="P157" s="17"/>
    </row>
    <row r="158" spans="1:16">
      <c r="F158" s="17"/>
      <c r="G158" s="17"/>
      <c r="H158" s="17"/>
      <c r="I158" s="17"/>
      <c r="J158" s="17"/>
      <c r="K158" s="17"/>
      <c r="M158" s="17"/>
      <c r="N158" s="17"/>
      <c r="O158" s="17"/>
      <c r="P158" s="17"/>
    </row>
    <row r="159" spans="1:16">
      <c r="F159" s="17"/>
      <c r="G159" s="17"/>
      <c r="H159" s="17"/>
      <c r="I159" s="17"/>
      <c r="J159" s="17"/>
      <c r="K159" s="17"/>
      <c r="M159" s="17"/>
      <c r="N159" s="17"/>
      <c r="O159" s="17"/>
      <c r="P159" s="17"/>
    </row>
    <row r="160" spans="1:16">
      <c r="F160" s="17"/>
      <c r="G160" s="17"/>
      <c r="H160" s="17"/>
      <c r="I160" s="17"/>
      <c r="J160" s="17"/>
      <c r="K160" s="17"/>
      <c r="M160" s="17"/>
      <c r="N160" s="17"/>
      <c r="O160" s="17"/>
      <c r="P160" s="17"/>
    </row>
    <row r="161" spans="6:16">
      <c r="F161" s="17"/>
      <c r="G161" s="17"/>
      <c r="H161" s="17"/>
      <c r="I161" s="17"/>
      <c r="J161" s="17"/>
      <c r="K161" s="17"/>
      <c r="M161" s="17"/>
      <c r="N161" s="17"/>
      <c r="O161" s="17"/>
      <c r="P161" s="17"/>
    </row>
    <row r="162" spans="6:16">
      <c r="F162" s="17"/>
      <c r="G162" s="17"/>
      <c r="H162" s="17"/>
      <c r="I162" s="17"/>
      <c r="J162" s="17"/>
      <c r="K162" s="17"/>
      <c r="M162" s="17"/>
      <c r="N162" s="17"/>
      <c r="O162" s="17"/>
      <c r="P162" s="17"/>
    </row>
    <row r="163" spans="6:16">
      <c r="F163" s="17"/>
      <c r="G163" s="17"/>
      <c r="H163" s="17"/>
      <c r="I163" s="17"/>
      <c r="J163" s="17"/>
      <c r="K163" s="17"/>
      <c r="M163" s="17"/>
      <c r="N163" s="17"/>
      <c r="O163" s="17"/>
      <c r="P163" s="17"/>
    </row>
    <row r="164" spans="6:16">
      <c r="F164" s="17"/>
      <c r="G164" s="17"/>
      <c r="H164" s="17"/>
      <c r="I164" s="17"/>
      <c r="J164" s="17"/>
      <c r="K164" s="17"/>
      <c r="M164" s="17"/>
      <c r="N164" s="17"/>
      <c r="O164" s="17"/>
      <c r="P164" s="17"/>
    </row>
    <row r="165" spans="6:16">
      <c r="F165" s="17"/>
      <c r="G165" s="17"/>
      <c r="H165" s="17"/>
      <c r="I165" s="17"/>
      <c r="J165" s="17"/>
      <c r="K165" s="17"/>
      <c r="M165" s="17"/>
      <c r="N165" s="17"/>
      <c r="O165" s="17"/>
      <c r="P165" s="17"/>
    </row>
    <row r="166" spans="6:16">
      <c r="F166" s="17"/>
      <c r="G166" s="17"/>
      <c r="H166" s="17"/>
      <c r="I166" s="17"/>
      <c r="J166" s="17"/>
      <c r="K166" s="17"/>
      <c r="M166" s="17"/>
      <c r="N166" s="17"/>
      <c r="O166" s="17"/>
      <c r="P166" s="17"/>
    </row>
    <row r="167" spans="6:16">
      <c r="F167" s="17"/>
      <c r="G167" s="17"/>
      <c r="H167" s="17"/>
      <c r="I167" s="17"/>
      <c r="J167" s="17"/>
      <c r="K167" s="17"/>
      <c r="M167" s="17"/>
      <c r="N167" s="17"/>
      <c r="O167" s="17"/>
      <c r="P167" s="17"/>
    </row>
    <row r="168" spans="6:16">
      <c r="F168" s="17"/>
      <c r="G168" s="17"/>
      <c r="H168" s="17"/>
      <c r="I168" s="17"/>
      <c r="J168" s="17"/>
      <c r="K168" s="17"/>
      <c r="M168" s="17"/>
      <c r="N168" s="17"/>
      <c r="O168" s="17"/>
      <c r="P168" s="17"/>
    </row>
    <row r="169" spans="6:16">
      <c r="F169" s="17"/>
      <c r="G169" s="17"/>
      <c r="H169" s="17"/>
      <c r="I169" s="17"/>
      <c r="J169" s="17"/>
      <c r="K169" s="17"/>
      <c r="M169" s="17"/>
      <c r="N169" s="17"/>
      <c r="O169" s="17"/>
      <c r="P169" s="17"/>
    </row>
    <row r="170" spans="6:16">
      <c r="F170" s="17"/>
      <c r="G170" s="17"/>
      <c r="H170" s="17"/>
      <c r="I170" s="17"/>
      <c r="J170" s="17"/>
      <c r="K170" s="17"/>
      <c r="M170" s="17"/>
      <c r="N170" s="17"/>
      <c r="O170" s="17"/>
      <c r="P170" s="17"/>
    </row>
    <row r="171" spans="6:16">
      <c r="I171" s="17"/>
      <c r="J171" s="17"/>
      <c r="K171" s="17"/>
      <c r="M171" s="17"/>
      <c r="N171" s="17"/>
      <c r="O171" s="17"/>
      <c r="P171" s="17"/>
    </row>
    <row r="172" spans="6:16">
      <c r="J172" s="17"/>
      <c r="K172" s="17"/>
      <c r="M172" s="17"/>
      <c r="N172" s="17"/>
      <c r="O172" s="17"/>
      <c r="P172" s="17"/>
    </row>
    <row r="173" spans="6:16">
      <c r="K173" s="17"/>
      <c r="M173" s="17"/>
      <c r="N173" s="17"/>
      <c r="O173" s="17"/>
      <c r="P173" s="17"/>
    </row>
    <row r="174" spans="6:16">
      <c r="K174" s="17"/>
      <c r="M174" s="17"/>
      <c r="N174" s="17"/>
      <c r="O174" s="17"/>
      <c r="P174" s="17"/>
    </row>
    <row r="175" spans="6:16">
      <c r="N175" s="17"/>
      <c r="O175" s="17"/>
      <c r="P175" s="17"/>
    </row>
    <row r="176" spans="6:16">
      <c r="N176" s="17"/>
      <c r="O176" s="17"/>
      <c r="P176" s="17"/>
    </row>
    <row r="177" spans="16:16">
      <c r="P177" s="17"/>
    </row>
    <row r="178" spans="16:16">
      <c r="P178" s="17"/>
    </row>
  </sheetData>
  <sortState ref="E25:J115">
    <sortCondition ref="E25:E11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Corrected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Miles Russell</cp:lastModifiedBy>
  <dcterms:created xsi:type="dcterms:W3CDTF">2017-10-03T17:07:31Z</dcterms:created>
  <dcterms:modified xsi:type="dcterms:W3CDTF">2018-06-27T23:15:44Z</dcterms:modified>
</cp:coreProperties>
</file>