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miles.russell/Desktop/Thesis Data/Final Data CSVs/"/>
    </mc:Choice>
  </mc:AlternateContent>
  <xr:revisionPtr revIDLastSave="0" documentId="8_{B9A1D3AD-B376-CA4D-A338-6AFF22E5B07B}" xr6:coauthVersionLast="34" xr6:coauthVersionMax="34" xr10:uidLastSave="{00000000-0000-0000-0000-000000000000}"/>
  <bookViews>
    <workbookView xWindow="0" yWindow="460" windowWidth="33600" windowHeight="20540" tabRatio="500" xr2:uid="{00000000-000D-0000-FFFF-FFFF00000000}"/>
  </bookViews>
  <sheets>
    <sheet name="Corrected" sheetId="1" r:id="rId1"/>
    <sheet name="NOTES" sheetId="3" r:id="rId2"/>
    <sheet name="Idaho" sheetId="2" r:id="rId3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2" i="3" l="1"/>
  <c r="I122" i="3" s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48" i="1"/>
  <c r="AJ101" i="1" s="1"/>
  <c r="AK101" i="1"/>
  <c r="AL48" i="1"/>
  <c r="AL101" i="1" s="1"/>
  <c r="AM101" i="1"/>
  <c r="AN48" i="1"/>
  <c r="AN49" i="1"/>
  <c r="AO101" i="1"/>
  <c r="AP48" i="1"/>
  <c r="AP49" i="1"/>
  <c r="AP98" i="1" s="1"/>
  <c r="AQ101" i="1"/>
  <c r="AR48" i="1"/>
  <c r="AR101" i="1" s="1"/>
  <c r="AR49" i="1"/>
  <c r="AS101" i="1"/>
  <c r="AT48" i="1"/>
  <c r="AT49" i="1"/>
  <c r="AU101" i="1"/>
  <c r="AV48" i="1"/>
  <c r="AV97" i="1" s="1"/>
  <c r="AV49" i="1"/>
  <c r="AW101" i="1"/>
  <c r="AX48" i="1"/>
  <c r="AX49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6" i="1"/>
  <c r="BN101" i="1" s="1"/>
  <c r="BO101" i="1"/>
  <c r="BP101" i="1"/>
  <c r="BQ101" i="1"/>
  <c r="BR101" i="1"/>
  <c r="BS101" i="1"/>
  <c r="BT101" i="1"/>
  <c r="BU101" i="1"/>
  <c r="BW101" i="1"/>
  <c r="BX101" i="1"/>
  <c r="BY101" i="1"/>
  <c r="BZ6" i="1"/>
  <c r="BZ16" i="1"/>
  <c r="BZ27" i="1"/>
  <c r="CA101" i="1"/>
  <c r="CC101" i="1"/>
  <c r="CD101" i="1"/>
  <c r="CE101" i="1"/>
  <c r="CF6" i="1"/>
  <c r="CF45" i="1"/>
  <c r="CF48" i="1"/>
  <c r="CI101" i="1"/>
  <c r="CJ101" i="1"/>
  <c r="CK101" i="1"/>
  <c r="CL6" i="1"/>
  <c r="CL101" i="1" s="1"/>
  <c r="CM101" i="1"/>
  <c r="CN101" i="1"/>
  <c r="CO101" i="1"/>
  <c r="CP101" i="1"/>
  <c r="CQ101" i="1"/>
  <c r="CR6" i="1"/>
  <c r="CR101" i="1" s="1"/>
  <c r="CS101" i="1"/>
  <c r="CT101" i="1"/>
  <c r="CU101" i="1"/>
  <c r="CV101" i="1"/>
  <c r="CW101" i="1"/>
  <c r="CX6" i="1"/>
  <c r="CX101" i="1" s="1"/>
  <c r="CY101" i="1"/>
  <c r="CZ101" i="1"/>
  <c r="DA101" i="1"/>
  <c r="DB101" i="1"/>
  <c r="DC101" i="1"/>
  <c r="DD6" i="1"/>
  <c r="DE45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V6" i="1"/>
  <c r="DV16" i="1"/>
  <c r="DV96" i="1" s="1"/>
  <c r="DV62" i="1"/>
  <c r="DW101" i="1"/>
  <c r="DX101" i="1"/>
  <c r="DY101" i="1"/>
  <c r="DZ101" i="1"/>
  <c r="EA101" i="1"/>
  <c r="EB6" i="1"/>
  <c r="EB18" i="1"/>
  <c r="EB95" i="1" s="1"/>
  <c r="EC101" i="1"/>
  <c r="EE101" i="1"/>
  <c r="EF101" i="1"/>
  <c r="EG101" i="1"/>
  <c r="EH6" i="1"/>
  <c r="EH101" i="1" s="1"/>
  <c r="EH18" i="1"/>
  <c r="EI101" i="1"/>
  <c r="EK101" i="1"/>
  <c r="EL101" i="1"/>
  <c r="EM101" i="1"/>
  <c r="EN6" i="1"/>
  <c r="EN48" i="1"/>
  <c r="JF48" i="1" s="1"/>
  <c r="JG48" i="1" s="1"/>
  <c r="EO101" i="1"/>
  <c r="EQ101" i="1"/>
  <c r="ER101" i="1"/>
  <c r="ES101" i="1"/>
  <c r="EU101" i="1"/>
  <c r="EW101" i="1"/>
  <c r="EX101" i="1"/>
  <c r="EY101" i="1"/>
  <c r="EZ62" i="1"/>
  <c r="FA101" i="1"/>
  <c r="FC101" i="1"/>
  <c r="FD101" i="1"/>
  <c r="FE101" i="1"/>
  <c r="FG101" i="1"/>
  <c r="FI101" i="1"/>
  <c r="FJ101" i="1"/>
  <c r="FK101" i="1"/>
  <c r="FL101" i="1"/>
  <c r="FM101" i="1"/>
  <c r="FN101" i="1"/>
  <c r="FO101" i="1"/>
  <c r="FP101" i="1"/>
  <c r="FQ101" i="1"/>
  <c r="FR101" i="1"/>
  <c r="FS101" i="1"/>
  <c r="FT101" i="1"/>
  <c r="FU101" i="1"/>
  <c r="FV101" i="1"/>
  <c r="FW101" i="1"/>
  <c r="FY101" i="1"/>
  <c r="GA101" i="1"/>
  <c r="GB101" i="1"/>
  <c r="GC101" i="1"/>
  <c r="GE101" i="1"/>
  <c r="GG101" i="1"/>
  <c r="GH101" i="1"/>
  <c r="GI101" i="1"/>
  <c r="GK101" i="1"/>
  <c r="GM101" i="1"/>
  <c r="GN101" i="1"/>
  <c r="GO101" i="1"/>
  <c r="GP6" i="1"/>
  <c r="GP17" i="1"/>
  <c r="GQ101" i="1"/>
  <c r="GS101" i="1"/>
  <c r="GT101" i="1"/>
  <c r="GU101" i="1"/>
  <c r="GV101" i="1"/>
  <c r="GW101" i="1"/>
  <c r="GX101" i="1"/>
  <c r="GY101" i="1"/>
  <c r="GZ101" i="1"/>
  <c r="HA101" i="1"/>
  <c r="HB6" i="1"/>
  <c r="HB17" i="1"/>
  <c r="HC101" i="1"/>
  <c r="G101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M95" i="1"/>
  <c r="AN95" i="1"/>
  <c r="AO95" i="1"/>
  <c r="AQ95" i="1"/>
  <c r="AS95" i="1"/>
  <c r="AT95" i="1"/>
  <c r="AU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W95" i="1"/>
  <c r="BX95" i="1"/>
  <c r="BY95" i="1"/>
  <c r="CA95" i="1"/>
  <c r="CC95" i="1"/>
  <c r="CD95" i="1"/>
  <c r="CE95" i="1"/>
  <c r="CI95" i="1"/>
  <c r="CJ95" i="1"/>
  <c r="CK95" i="1"/>
  <c r="CL95" i="1"/>
  <c r="CM95" i="1"/>
  <c r="CN95" i="1"/>
  <c r="CO95" i="1"/>
  <c r="CP95" i="1"/>
  <c r="CQ95" i="1"/>
  <c r="CS95" i="1"/>
  <c r="CT95" i="1"/>
  <c r="CU95" i="1"/>
  <c r="CV95" i="1"/>
  <c r="CW95" i="1"/>
  <c r="CY95" i="1"/>
  <c r="CZ95" i="1"/>
  <c r="DA95" i="1"/>
  <c r="DB95" i="1"/>
  <c r="DC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W95" i="1"/>
  <c r="DX95" i="1"/>
  <c r="DY95" i="1"/>
  <c r="DZ95" i="1"/>
  <c r="EA95" i="1"/>
  <c r="EC95" i="1"/>
  <c r="EE95" i="1"/>
  <c r="EF95" i="1"/>
  <c r="EG95" i="1"/>
  <c r="EI95" i="1"/>
  <c r="EK95" i="1"/>
  <c r="EL95" i="1"/>
  <c r="EM95" i="1"/>
  <c r="EO95" i="1"/>
  <c r="EQ95" i="1"/>
  <c r="ER95" i="1"/>
  <c r="ES95" i="1"/>
  <c r="EU95" i="1"/>
  <c r="EW95" i="1"/>
  <c r="EX95" i="1"/>
  <c r="EY95" i="1"/>
  <c r="FA95" i="1"/>
  <c r="FC95" i="1"/>
  <c r="FD95" i="1"/>
  <c r="FE95" i="1"/>
  <c r="FG95" i="1"/>
  <c r="FI95" i="1"/>
  <c r="FJ95" i="1"/>
  <c r="FK95" i="1"/>
  <c r="FL95" i="1"/>
  <c r="FM95" i="1"/>
  <c r="FN95" i="1"/>
  <c r="FO95" i="1"/>
  <c r="FP95" i="1"/>
  <c r="FQ95" i="1"/>
  <c r="FR95" i="1"/>
  <c r="FS95" i="1"/>
  <c r="FT95" i="1"/>
  <c r="FU95" i="1"/>
  <c r="FV95" i="1"/>
  <c r="FW95" i="1"/>
  <c r="FY95" i="1"/>
  <c r="GA95" i="1"/>
  <c r="GB95" i="1"/>
  <c r="GC95" i="1"/>
  <c r="GE95" i="1"/>
  <c r="GG95" i="1"/>
  <c r="GH95" i="1"/>
  <c r="GI95" i="1"/>
  <c r="GK95" i="1"/>
  <c r="GM95" i="1"/>
  <c r="GN95" i="1"/>
  <c r="GO95" i="1"/>
  <c r="GQ95" i="1"/>
  <c r="GS95" i="1"/>
  <c r="GT95" i="1"/>
  <c r="GU95" i="1"/>
  <c r="GV95" i="1"/>
  <c r="GW95" i="1"/>
  <c r="GX95" i="1"/>
  <c r="GY95" i="1"/>
  <c r="GZ95" i="1"/>
  <c r="HA95" i="1"/>
  <c r="HC95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K96" i="1"/>
  <c r="AM96" i="1"/>
  <c r="AN96" i="1"/>
  <c r="AO96" i="1"/>
  <c r="AP96" i="1"/>
  <c r="AQ96" i="1"/>
  <c r="AS96" i="1"/>
  <c r="AT96" i="1"/>
  <c r="AU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W96" i="1"/>
  <c r="BX96" i="1"/>
  <c r="BY96" i="1"/>
  <c r="CA96" i="1"/>
  <c r="CC96" i="1"/>
  <c r="CD96" i="1"/>
  <c r="CE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Y96" i="1"/>
  <c r="CZ96" i="1"/>
  <c r="DA96" i="1"/>
  <c r="DB96" i="1"/>
  <c r="DC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W96" i="1"/>
  <c r="DX96" i="1"/>
  <c r="DY96" i="1"/>
  <c r="DZ96" i="1"/>
  <c r="EA96" i="1"/>
  <c r="EB96" i="1"/>
  <c r="EC96" i="1"/>
  <c r="EE96" i="1"/>
  <c r="EF96" i="1"/>
  <c r="EG96" i="1"/>
  <c r="EI96" i="1"/>
  <c r="EK96" i="1"/>
  <c r="EL96" i="1"/>
  <c r="EM96" i="1"/>
  <c r="EO96" i="1"/>
  <c r="EQ96" i="1"/>
  <c r="ER96" i="1"/>
  <c r="ES96" i="1"/>
  <c r="EU96" i="1"/>
  <c r="EW96" i="1"/>
  <c r="EX96" i="1"/>
  <c r="EY96" i="1"/>
  <c r="FA96" i="1"/>
  <c r="FC96" i="1"/>
  <c r="FD96" i="1"/>
  <c r="FE96" i="1"/>
  <c r="FG96" i="1"/>
  <c r="FI96" i="1"/>
  <c r="FJ96" i="1"/>
  <c r="FK96" i="1"/>
  <c r="FL96" i="1"/>
  <c r="FM96" i="1"/>
  <c r="FN96" i="1"/>
  <c r="FO96" i="1"/>
  <c r="FP96" i="1"/>
  <c r="FQ96" i="1"/>
  <c r="FR96" i="1"/>
  <c r="FS96" i="1"/>
  <c r="FT96" i="1"/>
  <c r="FU96" i="1"/>
  <c r="FV96" i="1"/>
  <c r="FW96" i="1"/>
  <c r="FY96" i="1"/>
  <c r="GA96" i="1"/>
  <c r="GB96" i="1"/>
  <c r="GC96" i="1"/>
  <c r="GE96" i="1"/>
  <c r="GG96" i="1"/>
  <c r="GH96" i="1"/>
  <c r="GI96" i="1"/>
  <c r="GK96" i="1"/>
  <c r="GM96" i="1"/>
  <c r="GN96" i="1"/>
  <c r="GO96" i="1"/>
  <c r="GQ96" i="1"/>
  <c r="GS96" i="1"/>
  <c r="GT96" i="1"/>
  <c r="GU96" i="1"/>
  <c r="GV96" i="1"/>
  <c r="GW96" i="1"/>
  <c r="GX96" i="1"/>
  <c r="GY96" i="1"/>
  <c r="GZ96" i="1"/>
  <c r="HA96" i="1"/>
  <c r="HC96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M97" i="1"/>
  <c r="AN97" i="1"/>
  <c r="AO97" i="1"/>
  <c r="AQ97" i="1"/>
  <c r="AS97" i="1"/>
  <c r="AT97" i="1"/>
  <c r="AU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W97" i="1"/>
  <c r="BX97" i="1"/>
  <c r="BY97" i="1"/>
  <c r="CA97" i="1"/>
  <c r="CC97" i="1"/>
  <c r="CD97" i="1"/>
  <c r="CE97" i="1"/>
  <c r="CI97" i="1"/>
  <c r="CJ97" i="1"/>
  <c r="CK97" i="1"/>
  <c r="CL97" i="1"/>
  <c r="CM97" i="1"/>
  <c r="CN97" i="1"/>
  <c r="CO97" i="1"/>
  <c r="CP97" i="1"/>
  <c r="CQ97" i="1"/>
  <c r="CS97" i="1"/>
  <c r="CT97" i="1"/>
  <c r="CU97" i="1"/>
  <c r="CV97" i="1"/>
  <c r="CW97" i="1"/>
  <c r="CY97" i="1"/>
  <c r="CZ97" i="1"/>
  <c r="DA97" i="1"/>
  <c r="DB97" i="1"/>
  <c r="DC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C97" i="1"/>
  <c r="EE97" i="1"/>
  <c r="EF97" i="1"/>
  <c r="EG97" i="1"/>
  <c r="EH97" i="1"/>
  <c r="EI97" i="1"/>
  <c r="EK97" i="1"/>
  <c r="EL97" i="1"/>
  <c r="EM97" i="1"/>
  <c r="EO97" i="1"/>
  <c r="EQ97" i="1"/>
  <c r="ER97" i="1"/>
  <c r="ES97" i="1"/>
  <c r="EU97" i="1"/>
  <c r="EW97" i="1"/>
  <c r="EX97" i="1"/>
  <c r="EY97" i="1"/>
  <c r="FA97" i="1"/>
  <c r="FC97" i="1"/>
  <c r="FD97" i="1"/>
  <c r="FE97" i="1"/>
  <c r="FG97" i="1"/>
  <c r="FI97" i="1"/>
  <c r="FJ97" i="1"/>
  <c r="FK97" i="1"/>
  <c r="FL97" i="1"/>
  <c r="FM97" i="1"/>
  <c r="FN97" i="1"/>
  <c r="FO97" i="1"/>
  <c r="FP97" i="1"/>
  <c r="FQ97" i="1"/>
  <c r="FR97" i="1"/>
  <c r="FS97" i="1"/>
  <c r="FT97" i="1"/>
  <c r="FU97" i="1"/>
  <c r="FV97" i="1"/>
  <c r="FW97" i="1"/>
  <c r="FY97" i="1"/>
  <c r="GA97" i="1"/>
  <c r="GB97" i="1"/>
  <c r="GC97" i="1"/>
  <c r="GE97" i="1"/>
  <c r="GG97" i="1"/>
  <c r="GH97" i="1"/>
  <c r="GI97" i="1"/>
  <c r="GK97" i="1"/>
  <c r="GM97" i="1"/>
  <c r="GN97" i="1"/>
  <c r="GO97" i="1"/>
  <c r="GQ97" i="1"/>
  <c r="GS97" i="1"/>
  <c r="GT97" i="1"/>
  <c r="GU97" i="1"/>
  <c r="GV97" i="1"/>
  <c r="GW97" i="1"/>
  <c r="GX97" i="1"/>
  <c r="GY97" i="1"/>
  <c r="GZ97" i="1"/>
  <c r="HA97" i="1"/>
  <c r="HC97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K98" i="1"/>
  <c r="AL98" i="1"/>
  <c r="AM98" i="1"/>
  <c r="AN98" i="1"/>
  <c r="AO98" i="1"/>
  <c r="AQ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W98" i="1"/>
  <c r="BX98" i="1"/>
  <c r="BY98" i="1"/>
  <c r="CA98" i="1"/>
  <c r="CC98" i="1"/>
  <c r="CD98" i="1"/>
  <c r="CE98" i="1"/>
  <c r="CI98" i="1"/>
  <c r="CJ98" i="1"/>
  <c r="CK98" i="1"/>
  <c r="CL98" i="1"/>
  <c r="CM98" i="1"/>
  <c r="CN98" i="1"/>
  <c r="CO98" i="1"/>
  <c r="CP98" i="1"/>
  <c r="CQ98" i="1"/>
  <c r="CS98" i="1"/>
  <c r="CT98" i="1"/>
  <c r="CU98" i="1"/>
  <c r="CV98" i="1"/>
  <c r="CW98" i="1"/>
  <c r="CX98" i="1"/>
  <c r="CY98" i="1"/>
  <c r="CZ98" i="1"/>
  <c r="DA98" i="1"/>
  <c r="DB98" i="1"/>
  <c r="DC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W98" i="1"/>
  <c r="DX98" i="1"/>
  <c r="DY98" i="1"/>
  <c r="DZ98" i="1"/>
  <c r="EA98" i="1"/>
  <c r="EC98" i="1"/>
  <c r="EE98" i="1"/>
  <c r="EF98" i="1"/>
  <c r="EG98" i="1"/>
  <c r="EH98" i="1"/>
  <c r="EI98" i="1"/>
  <c r="EK98" i="1"/>
  <c r="EL98" i="1"/>
  <c r="EM98" i="1"/>
  <c r="EO98" i="1"/>
  <c r="EQ98" i="1"/>
  <c r="ER98" i="1"/>
  <c r="ES98" i="1"/>
  <c r="EU98" i="1"/>
  <c r="EW98" i="1"/>
  <c r="EX98" i="1"/>
  <c r="EY98" i="1"/>
  <c r="FA98" i="1"/>
  <c r="FC98" i="1"/>
  <c r="FD98" i="1"/>
  <c r="FE98" i="1"/>
  <c r="FG98" i="1"/>
  <c r="FI98" i="1"/>
  <c r="FJ98" i="1"/>
  <c r="FK98" i="1"/>
  <c r="FL98" i="1"/>
  <c r="FM98" i="1"/>
  <c r="FN98" i="1"/>
  <c r="FO98" i="1"/>
  <c r="FP98" i="1"/>
  <c r="FQ98" i="1"/>
  <c r="FR98" i="1"/>
  <c r="FS98" i="1"/>
  <c r="FT98" i="1"/>
  <c r="FU98" i="1"/>
  <c r="FV98" i="1"/>
  <c r="FW98" i="1"/>
  <c r="FY98" i="1"/>
  <c r="GA98" i="1"/>
  <c r="GB98" i="1"/>
  <c r="GC98" i="1"/>
  <c r="GE98" i="1"/>
  <c r="GG98" i="1"/>
  <c r="GH98" i="1"/>
  <c r="GI98" i="1"/>
  <c r="GK98" i="1"/>
  <c r="GM98" i="1"/>
  <c r="GN98" i="1"/>
  <c r="GO98" i="1"/>
  <c r="GQ98" i="1"/>
  <c r="GS98" i="1"/>
  <c r="GT98" i="1"/>
  <c r="GU98" i="1"/>
  <c r="GV98" i="1"/>
  <c r="GW98" i="1"/>
  <c r="GX98" i="1"/>
  <c r="GY98" i="1"/>
  <c r="GZ98" i="1"/>
  <c r="HA98" i="1"/>
  <c r="HC98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M99" i="1"/>
  <c r="AN99" i="1"/>
  <c r="AO99" i="1"/>
  <c r="AP99" i="1"/>
  <c r="AQ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W99" i="1"/>
  <c r="BX99" i="1"/>
  <c r="BY99" i="1"/>
  <c r="CA99" i="1"/>
  <c r="CC99" i="1"/>
  <c r="CD99" i="1"/>
  <c r="CE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E99" i="1"/>
  <c r="EF99" i="1"/>
  <c r="EG99" i="1"/>
  <c r="EH99" i="1"/>
  <c r="EI99" i="1"/>
  <c r="EK99" i="1"/>
  <c r="EL99" i="1"/>
  <c r="EM99" i="1"/>
  <c r="EO99" i="1"/>
  <c r="EQ99" i="1"/>
  <c r="ER99" i="1"/>
  <c r="ES99" i="1"/>
  <c r="EU99" i="1"/>
  <c r="EW99" i="1"/>
  <c r="EX99" i="1"/>
  <c r="EY99" i="1"/>
  <c r="FA99" i="1"/>
  <c r="FC99" i="1"/>
  <c r="FD99" i="1"/>
  <c r="FE99" i="1"/>
  <c r="FG99" i="1"/>
  <c r="FI99" i="1"/>
  <c r="FJ99" i="1"/>
  <c r="FK99" i="1"/>
  <c r="FL99" i="1"/>
  <c r="FM99" i="1"/>
  <c r="FN99" i="1"/>
  <c r="FO99" i="1"/>
  <c r="FP99" i="1"/>
  <c r="FQ99" i="1"/>
  <c r="FR99" i="1"/>
  <c r="FS99" i="1"/>
  <c r="FT99" i="1"/>
  <c r="FU99" i="1"/>
  <c r="FV99" i="1"/>
  <c r="FW99" i="1"/>
  <c r="FY99" i="1"/>
  <c r="GA99" i="1"/>
  <c r="GB99" i="1"/>
  <c r="GC99" i="1"/>
  <c r="GE99" i="1"/>
  <c r="GG99" i="1"/>
  <c r="GH99" i="1"/>
  <c r="GI99" i="1"/>
  <c r="GK99" i="1"/>
  <c r="GM99" i="1"/>
  <c r="GN99" i="1"/>
  <c r="GO99" i="1"/>
  <c r="GQ99" i="1"/>
  <c r="GS99" i="1"/>
  <c r="GT99" i="1"/>
  <c r="GU99" i="1"/>
  <c r="GV99" i="1"/>
  <c r="GW99" i="1"/>
  <c r="GX99" i="1"/>
  <c r="GY99" i="1"/>
  <c r="GZ99" i="1"/>
  <c r="HA99" i="1"/>
  <c r="HC99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M100" i="1"/>
  <c r="AN100" i="1"/>
  <c r="AO100" i="1"/>
  <c r="AP100" i="1"/>
  <c r="AQ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W100" i="1"/>
  <c r="BX100" i="1"/>
  <c r="BY100" i="1"/>
  <c r="CA100" i="1"/>
  <c r="CC100" i="1"/>
  <c r="CD100" i="1"/>
  <c r="CE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EE100" i="1"/>
  <c r="EF100" i="1"/>
  <c r="EG100" i="1"/>
  <c r="EH100" i="1"/>
  <c r="EI100" i="1"/>
  <c r="EK100" i="1"/>
  <c r="EL100" i="1"/>
  <c r="EM100" i="1"/>
  <c r="EO100" i="1"/>
  <c r="EQ100" i="1"/>
  <c r="ER100" i="1"/>
  <c r="ES100" i="1"/>
  <c r="EU100" i="1"/>
  <c r="EW100" i="1"/>
  <c r="EX100" i="1"/>
  <c r="EY100" i="1"/>
  <c r="FA100" i="1"/>
  <c r="FC100" i="1"/>
  <c r="FD100" i="1"/>
  <c r="FE100" i="1"/>
  <c r="FG100" i="1"/>
  <c r="FI100" i="1"/>
  <c r="FJ100" i="1"/>
  <c r="FK100" i="1"/>
  <c r="FL100" i="1"/>
  <c r="FM100" i="1"/>
  <c r="FN100" i="1"/>
  <c r="FO100" i="1"/>
  <c r="FP100" i="1"/>
  <c r="FQ100" i="1"/>
  <c r="FR100" i="1"/>
  <c r="FS100" i="1"/>
  <c r="FT100" i="1"/>
  <c r="FU100" i="1"/>
  <c r="FV100" i="1"/>
  <c r="FW100" i="1"/>
  <c r="FY100" i="1"/>
  <c r="GA100" i="1"/>
  <c r="GB100" i="1"/>
  <c r="GC100" i="1"/>
  <c r="GE100" i="1"/>
  <c r="GG100" i="1"/>
  <c r="GH100" i="1"/>
  <c r="GI100" i="1"/>
  <c r="GK100" i="1"/>
  <c r="GM100" i="1"/>
  <c r="GN100" i="1"/>
  <c r="GO100" i="1"/>
  <c r="GQ100" i="1"/>
  <c r="GS100" i="1"/>
  <c r="GT100" i="1"/>
  <c r="GU100" i="1"/>
  <c r="GV100" i="1"/>
  <c r="GW100" i="1"/>
  <c r="GX100" i="1"/>
  <c r="GY100" i="1"/>
  <c r="GZ100" i="1"/>
  <c r="HA100" i="1"/>
  <c r="HC100" i="1"/>
  <c r="G100" i="1"/>
  <c r="G99" i="1"/>
  <c r="G98" i="1"/>
  <c r="G97" i="1"/>
  <c r="G96" i="1"/>
  <c r="G95" i="1"/>
  <c r="HF26" i="1"/>
  <c r="HG26" i="1" s="1"/>
  <c r="HH26" i="1"/>
  <c r="HJ26" i="1"/>
  <c r="HK26" i="1" s="1"/>
  <c r="HL26" i="1"/>
  <c r="HM26" i="1" s="1"/>
  <c r="HN26" i="1"/>
  <c r="HO26" i="1" s="1"/>
  <c r="HP26" i="1"/>
  <c r="HQ26" i="1" s="1"/>
  <c r="HR26" i="1"/>
  <c r="HS26" i="1" s="1"/>
  <c r="HT26" i="1"/>
  <c r="HU26" i="1" s="1"/>
  <c r="HV26" i="1"/>
  <c r="HW26" i="1" s="1"/>
  <c r="HX26" i="1"/>
  <c r="HY26" i="1" s="1"/>
  <c r="HZ26" i="1"/>
  <c r="ID26" i="1"/>
  <c r="IE26" i="1" s="1"/>
  <c r="IF26" i="1"/>
  <c r="IG26" i="1" s="1"/>
  <c r="IH26" i="1"/>
  <c r="IB26" i="1"/>
  <c r="IC26" i="1" s="1"/>
  <c r="IJ26" i="1"/>
  <c r="IK26" i="1" s="1"/>
  <c r="IL26" i="1"/>
  <c r="IN26" i="1"/>
  <c r="IO26" i="1" s="1"/>
  <c r="IP26" i="1"/>
  <c r="IQ26" i="1" s="1"/>
  <c r="IR26" i="1"/>
  <c r="IS26" i="1" s="1"/>
  <c r="IT26" i="1"/>
  <c r="IU26" i="1" s="1"/>
  <c r="IV26" i="1"/>
  <c r="IW26" i="1" s="1"/>
  <c r="IX26" i="1"/>
  <c r="IY26" i="1" s="1"/>
  <c r="IZ26" i="1"/>
  <c r="JA26" i="1" s="1"/>
  <c r="JB26" i="1"/>
  <c r="JC26" i="1" s="1"/>
  <c r="JF26" i="1"/>
  <c r="JH26" i="1"/>
  <c r="JI26" i="1" s="1"/>
  <c r="JJ26" i="1"/>
  <c r="JK26" i="1" s="1"/>
  <c r="JD26" i="1"/>
  <c r="JE26" i="1" s="1"/>
  <c r="JL26" i="1"/>
  <c r="JN26" i="1"/>
  <c r="JO26" i="1" s="1"/>
  <c r="JP26" i="1"/>
  <c r="JQ26" i="1" s="1"/>
  <c r="JR26" i="1"/>
  <c r="JS26" i="1" s="1"/>
  <c r="JT26" i="1"/>
  <c r="JV26" i="1"/>
  <c r="JX26" i="1"/>
  <c r="JY26" i="1" s="1"/>
  <c r="JZ26" i="1"/>
  <c r="KA26" i="1" s="1"/>
  <c r="KB26" i="1"/>
  <c r="KC26" i="1" s="1"/>
  <c r="HF17" i="1"/>
  <c r="HG17" i="1" s="1"/>
  <c r="HH17" i="1"/>
  <c r="HI17" i="1" s="1"/>
  <c r="HJ17" i="1"/>
  <c r="HK17" i="1" s="1"/>
  <c r="HL17" i="1"/>
  <c r="HM17" i="1" s="1"/>
  <c r="HN17" i="1"/>
  <c r="HO17" i="1" s="1"/>
  <c r="HP17" i="1"/>
  <c r="HQ17" i="1" s="1"/>
  <c r="HR17" i="1"/>
  <c r="HS17" i="1" s="1"/>
  <c r="HT17" i="1"/>
  <c r="HU17" i="1" s="1"/>
  <c r="HV17" i="1"/>
  <c r="HW17" i="1" s="1"/>
  <c r="HX17" i="1"/>
  <c r="HY17" i="1" s="1"/>
  <c r="HZ17" i="1"/>
  <c r="IA17" i="1" s="1"/>
  <c r="ID17" i="1"/>
  <c r="IE17" i="1" s="1"/>
  <c r="IF17" i="1"/>
  <c r="IG17" i="1" s="1"/>
  <c r="IH17" i="1"/>
  <c r="II17" i="1" s="1"/>
  <c r="IB17" i="1"/>
  <c r="IC17" i="1" s="1"/>
  <c r="IJ17" i="1"/>
  <c r="IK17" i="1" s="1"/>
  <c r="IL17" i="1"/>
  <c r="IM17" i="1" s="1"/>
  <c r="IN17" i="1"/>
  <c r="IO17" i="1" s="1"/>
  <c r="IP17" i="1"/>
  <c r="IQ17" i="1" s="1"/>
  <c r="IR17" i="1"/>
  <c r="IS17" i="1" s="1"/>
  <c r="IT17" i="1"/>
  <c r="IU17" i="1" s="1"/>
  <c r="IV17" i="1"/>
  <c r="IW17" i="1" s="1"/>
  <c r="IX17" i="1"/>
  <c r="IY17" i="1" s="1"/>
  <c r="IZ17" i="1"/>
  <c r="JA17" i="1" s="1"/>
  <c r="JB17" i="1"/>
  <c r="JC17" i="1" s="1"/>
  <c r="JF17" i="1"/>
  <c r="JG17" i="1" s="1"/>
  <c r="JH17" i="1"/>
  <c r="JI17" i="1" s="1"/>
  <c r="JJ17" i="1"/>
  <c r="JK17" i="1" s="1"/>
  <c r="JD17" i="1"/>
  <c r="JE17" i="1" s="1"/>
  <c r="JL17" i="1"/>
  <c r="JM17" i="1" s="1"/>
  <c r="JN17" i="1"/>
  <c r="JO17" i="1" s="1"/>
  <c r="JP17" i="1"/>
  <c r="JQ17" i="1" s="1"/>
  <c r="JR17" i="1"/>
  <c r="JS17" i="1" s="1"/>
  <c r="JT17" i="1"/>
  <c r="JU17" i="1" s="1"/>
  <c r="JV17" i="1"/>
  <c r="JW17" i="1" s="1"/>
  <c r="JX17" i="1"/>
  <c r="JY17" i="1" s="1"/>
  <c r="JZ17" i="1"/>
  <c r="KA17" i="1" s="1"/>
  <c r="KB17" i="1"/>
  <c r="KC17" i="1" s="1"/>
  <c r="HF59" i="1"/>
  <c r="HG59" i="1" s="1"/>
  <c r="HH59" i="1"/>
  <c r="HI59" i="1" s="1"/>
  <c r="HJ59" i="1"/>
  <c r="HK59" i="1" s="1"/>
  <c r="HL59" i="1"/>
  <c r="HM59" i="1" s="1"/>
  <c r="HN59" i="1"/>
  <c r="HO59" i="1" s="1"/>
  <c r="HP59" i="1"/>
  <c r="HQ59" i="1" s="1"/>
  <c r="HR59" i="1"/>
  <c r="HS59" i="1" s="1"/>
  <c r="HT59" i="1"/>
  <c r="HU59" i="1" s="1"/>
  <c r="HV59" i="1"/>
  <c r="HW59" i="1" s="1"/>
  <c r="HX59" i="1"/>
  <c r="HY59" i="1" s="1"/>
  <c r="HZ59" i="1"/>
  <c r="IA59" i="1" s="1"/>
  <c r="ID59" i="1"/>
  <c r="IE59" i="1" s="1"/>
  <c r="IF59" i="1"/>
  <c r="IG59" i="1" s="1"/>
  <c r="IH59" i="1"/>
  <c r="II59" i="1" s="1"/>
  <c r="IB59" i="1"/>
  <c r="IC59" i="1" s="1"/>
  <c r="IJ59" i="1"/>
  <c r="IK59" i="1" s="1"/>
  <c r="IL59" i="1"/>
  <c r="IM59" i="1" s="1"/>
  <c r="IN59" i="1"/>
  <c r="IO59" i="1" s="1"/>
  <c r="IP59" i="1"/>
  <c r="IQ59" i="1" s="1"/>
  <c r="IR59" i="1"/>
  <c r="IS59" i="1" s="1"/>
  <c r="IT59" i="1"/>
  <c r="IU59" i="1" s="1"/>
  <c r="IV59" i="1"/>
  <c r="IW59" i="1" s="1"/>
  <c r="IX59" i="1"/>
  <c r="IY59" i="1" s="1"/>
  <c r="IZ59" i="1"/>
  <c r="JA59" i="1" s="1"/>
  <c r="JB59" i="1"/>
  <c r="JC59" i="1" s="1"/>
  <c r="JF59" i="1"/>
  <c r="JG59" i="1" s="1"/>
  <c r="JH59" i="1"/>
  <c r="JI59" i="1" s="1"/>
  <c r="JJ59" i="1"/>
  <c r="JK59" i="1" s="1"/>
  <c r="JD59" i="1"/>
  <c r="JE59" i="1" s="1"/>
  <c r="JL59" i="1"/>
  <c r="JM59" i="1" s="1"/>
  <c r="JN59" i="1"/>
  <c r="JO59" i="1" s="1"/>
  <c r="JP59" i="1"/>
  <c r="JQ59" i="1" s="1"/>
  <c r="JR59" i="1"/>
  <c r="JS59" i="1" s="1"/>
  <c r="JT59" i="1"/>
  <c r="JU59" i="1" s="1"/>
  <c r="JV59" i="1"/>
  <c r="JW59" i="1" s="1"/>
  <c r="JX59" i="1"/>
  <c r="JY59" i="1" s="1"/>
  <c r="JZ59" i="1"/>
  <c r="KA59" i="1" s="1"/>
  <c r="KB59" i="1"/>
  <c r="KC59" i="1" s="1"/>
  <c r="HF60" i="1"/>
  <c r="HG60" i="1" s="1"/>
  <c r="HH60" i="1"/>
  <c r="HI60" i="1" s="1"/>
  <c r="HJ60" i="1"/>
  <c r="HK60" i="1" s="1"/>
  <c r="HL60" i="1"/>
  <c r="HM60" i="1" s="1"/>
  <c r="HN60" i="1"/>
  <c r="HO60" i="1" s="1"/>
  <c r="HP60" i="1"/>
  <c r="HQ60" i="1" s="1"/>
  <c r="HR60" i="1"/>
  <c r="HS60" i="1" s="1"/>
  <c r="HT60" i="1"/>
  <c r="HU60" i="1" s="1"/>
  <c r="HV60" i="1"/>
  <c r="HW60" i="1" s="1"/>
  <c r="HX60" i="1"/>
  <c r="HY60" i="1" s="1"/>
  <c r="HZ60" i="1"/>
  <c r="IA60" i="1" s="1"/>
  <c r="ID60" i="1"/>
  <c r="IE60" i="1" s="1"/>
  <c r="IF60" i="1"/>
  <c r="IG60" i="1" s="1"/>
  <c r="IH60" i="1"/>
  <c r="II60" i="1" s="1"/>
  <c r="IB60" i="1"/>
  <c r="IC60" i="1" s="1"/>
  <c r="IJ60" i="1"/>
  <c r="IK60" i="1"/>
  <c r="IL60" i="1"/>
  <c r="IM60" i="1" s="1"/>
  <c r="IN60" i="1"/>
  <c r="IO60" i="1" s="1"/>
  <c r="IP60" i="1"/>
  <c r="IQ60" i="1" s="1"/>
  <c r="IR60" i="1"/>
  <c r="IS60" i="1" s="1"/>
  <c r="IT60" i="1"/>
  <c r="IU60" i="1" s="1"/>
  <c r="IV60" i="1"/>
  <c r="IW60" i="1" s="1"/>
  <c r="IX60" i="1"/>
  <c r="IY60" i="1" s="1"/>
  <c r="IZ60" i="1"/>
  <c r="JA60" i="1" s="1"/>
  <c r="JB60" i="1"/>
  <c r="JC60" i="1" s="1"/>
  <c r="JF60" i="1"/>
  <c r="JG60" i="1" s="1"/>
  <c r="JH60" i="1"/>
  <c r="JI60" i="1" s="1"/>
  <c r="JJ60" i="1"/>
  <c r="JK60" i="1" s="1"/>
  <c r="JD60" i="1"/>
  <c r="JE60" i="1" s="1"/>
  <c r="JL60" i="1"/>
  <c r="JM60" i="1" s="1"/>
  <c r="JN60" i="1"/>
  <c r="JO60" i="1" s="1"/>
  <c r="JP60" i="1"/>
  <c r="JQ60" i="1" s="1"/>
  <c r="JR60" i="1"/>
  <c r="JS60" i="1" s="1"/>
  <c r="JT60" i="1"/>
  <c r="JU60" i="1" s="1"/>
  <c r="JV60" i="1"/>
  <c r="JW60" i="1" s="1"/>
  <c r="JX60" i="1"/>
  <c r="JY60" i="1" s="1"/>
  <c r="JZ60" i="1"/>
  <c r="KA60" i="1" s="1"/>
  <c r="KB60" i="1"/>
  <c r="KC60" i="1" s="1"/>
  <c r="HF36" i="1"/>
  <c r="HG36" i="1" s="1"/>
  <c r="HH36" i="1"/>
  <c r="HI36" i="1" s="1"/>
  <c r="HJ36" i="1"/>
  <c r="HK36" i="1" s="1"/>
  <c r="HL36" i="1"/>
  <c r="HM36" i="1" s="1"/>
  <c r="HN36" i="1"/>
  <c r="HO36" i="1" s="1"/>
  <c r="HP36" i="1"/>
  <c r="HQ36" i="1" s="1"/>
  <c r="HR36" i="1"/>
  <c r="HS36" i="1" s="1"/>
  <c r="HT36" i="1"/>
  <c r="HU36" i="1" s="1"/>
  <c r="HV36" i="1"/>
  <c r="HW36" i="1" s="1"/>
  <c r="HX36" i="1"/>
  <c r="HY36" i="1" s="1"/>
  <c r="HZ36" i="1"/>
  <c r="IA36" i="1" s="1"/>
  <c r="ID36" i="1"/>
  <c r="IE36" i="1" s="1"/>
  <c r="IF36" i="1"/>
  <c r="IG36" i="1" s="1"/>
  <c r="IH36" i="1"/>
  <c r="II36" i="1" s="1"/>
  <c r="IB36" i="1"/>
  <c r="IC36" i="1" s="1"/>
  <c r="IJ36" i="1"/>
  <c r="IK36" i="1" s="1"/>
  <c r="IL36" i="1"/>
  <c r="IM36" i="1" s="1"/>
  <c r="IN36" i="1"/>
  <c r="IO36" i="1" s="1"/>
  <c r="IP36" i="1"/>
  <c r="IQ36" i="1" s="1"/>
  <c r="IR36" i="1"/>
  <c r="IS36" i="1" s="1"/>
  <c r="IT36" i="1"/>
  <c r="IU36" i="1" s="1"/>
  <c r="IV36" i="1"/>
  <c r="IW36" i="1" s="1"/>
  <c r="IX36" i="1"/>
  <c r="IY36" i="1" s="1"/>
  <c r="IZ36" i="1"/>
  <c r="JA36" i="1" s="1"/>
  <c r="JB36" i="1"/>
  <c r="JC36" i="1" s="1"/>
  <c r="JF36" i="1"/>
  <c r="JG36" i="1" s="1"/>
  <c r="JH36" i="1"/>
  <c r="JI36" i="1" s="1"/>
  <c r="JJ36" i="1"/>
  <c r="JK36" i="1" s="1"/>
  <c r="JD36" i="1"/>
  <c r="JE36" i="1" s="1"/>
  <c r="JL36" i="1"/>
  <c r="JM36" i="1" s="1"/>
  <c r="JN36" i="1"/>
  <c r="JO36" i="1" s="1"/>
  <c r="JP36" i="1"/>
  <c r="JQ36" i="1" s="1"/>
  <c r="JR36" i="1"/>
  <c r="JS36" i="1" s="1"/>
  <c r="JT36" i="1"/>
  <c r="JU36" i="1" s="1"/>
  <c r="JV36" i="1"/>
  <c r="JW36" i="1" s="1"/>
  <c r="JX36" i="1"/>
  <c r="JY36" i="1" s="1"/>
  <c r="JZ36" i="1"/>
  <c r="KA36" i="1" s="1"/>
  <c r="KB36" i="1"/>
  <c r="KC36" i="1" s="1"/>
  <c r="HF65" i="1"/>
  <c r="HG65" i="1" s="1"/>
  <c r="HH65" i="1"/>
  <c r="HI65" i="1" s="1"/>
  <c r="HJ65" i="1"/>
  <c r="HK65" i="1" s="1"/>
  <c r="HL65" i="1"/>
  <c r="HM65" i="1" s="1"/>
  <c r="HN65" i="1"/>
  <c r="HO65" i="1" s="1"/>
  <c r="HP65" i="1"/>
  <c r="HQ65" i="1" s="1"/>
  <c r="HR65" i="1"/>
  <c r="HS65" i="1" s="1"/>
  <c r="HT65" i="1"/>
  <c r="HU65" i="1" s="1"/>
  <c r="HV65" i="1"/>
  <c r="HW65" i="1" s="1"/>
  <c r="HX65" i="1"/>
  <c r="HY65" i="1" s="1"/>
  <c r="HZ65" i="1"/>
  <c r="IA65" i="1" s="1"/>
  <c r="ID65" i="1"/>
  <c r="IE65" i="1" s="1"/>
  <c r="IF65" i="1"/>
  <c r="IG65" i="1" s="1"/>
  <c r="IH65" i="1"/>
  <c r="II65" i="1" s="1"/>
  <c r="IB65" i="1"/>
  <c r="IC65" i="1" s="1"/>
  <c r="IJ65" i="1"/>
  <c r="IK65" i="1" s="1"/>
  <c r="IL65" i="1"/>
  <c r="IM65" i="1" s="1"/>
  <c r="IN65" i="1"/>
  <c r="IO65" i="1" s="1"/>
  <c r="IP65" i="1"/>
  <c r="IQ65" i="1" s="1"/>
  <c r="IR65" i="1"/>
  <c r="IS65" i="1" s="1"/>
  <c r="IT65" i="1"/>
  <c r="IU65" i="1" s="1"/>
  <c r="IV65" i="1"/>
  <c r="IW65" i="1" s="1"/>
  <c r="IX65" i="1"/>
  <c r="IY65" i="1" s="1"/>
  <c r="IZ65" i="1"/>
  <c r="JA65" i="1" s="1"/>
  <c r="JB65" i="1"/>
  <c r="JC65" i="1" s="1"/>
  <c r="JF65" i="1"/>
  <c r="JG65" i="1" s="1"/>
  <c r="JH65" i="1"/>
  <c r="JI65" i="1" s="1"/>
  <c r="JJ65" i="1"/>
  <c r="JK65" i="1" s="1"/>
  <c r="JD65" i="1"/>
  <c r="JE65" i="1" s="1"/>
  <c r="JL65" i="1"/>
  <c r="JM65" i="1" s="1"/>
  <c r="JN65" i="1"/>
  <c r="JO65" i="1" s="1"/>
  <c r="JP65" i="1"/>
  <c r="JQ65" i="1" s="1"/>
  <c r="JR65" i="1"/>
  <c r="JS65" i="1" s="1"/>
  <c r="JT65" i="1"/>
  <c r="JU65" i="1" s="1"/>
  <c r="JV65" i="1"/>
  <c r="JW65" i="1" s="1"/>
  <c r="JX65" i="1"/>
  <c r="JY65" i="1" s="1"/>
  <c r="JZ65" i="1"/>
  <c r="KA65" i="1" s="1"/>
  <c r="KB65" i="1"/>
  <c r="KC65" i="1" s="1"/>
  <c r="HF33" i="1"/>
  <c r="HG33" i="1" s="1"/>
  <c r="HH33" i="1"/>
  <c r="HI33" i="1" s="1"/>
  <c r="HJ33" i="1"/>
  <c r="HK33" i="1" s="1"/>
  <c r="HL33" i="1"/>
  <c r="HM33" i="1" s="1"/>
  <c r="HN33" i="1"/>
  <c r="HO33" i="1" s="1"/>
  <c r="HP33" i="1"/>
  <c r="HQ33" i="1" s="1"/>
  <c r="HR33" i="1"/>
  <c r="HS33" i="1" s="1"/>
  <c r="HT33" i="1"/>
  <c r="HU33" i="1" s="1"/>
  <c r="HV33" i="1"/>
  <c r="HW33" i="1" s="1"/>
  <c r="HX33" i="1"/>
  <c r="HY33" i="1" s="1"/>
  <c r="HZ33" i="1"/>
  <c r="IA33" i="1" s="1"/>
  <c r="ID33" i="1"/>
  <c r="IE33" i="1" s="1"/>
  <c r="IF33" i="1"/>
  <c r="IG33" i="1" s="1"/>
  <c r="IH33" i="1"/>
  <c r="II33" i="1" s="1"/>
  <c r="IB33" i="1"/>
  <c r="IC33" i="1" s="1"/>
  <c r="IJ33" i="1"/>
  <c r="IK33" i="1" s="1"/>
  <c r="IL33" i="1"/>
  <c r="IM33" i="1" s="1"/>
  <c r="IN33" i="1"/>
  <c r="IO33" i="1" s="1"/>
  <c r="IP33" i="1"/>
  <c r="IQ33" i="1" s="1"/>
  <c r="IR33" i="1"/>
  <c r="IS33" i="1" s="1"/>
  <c r="IT33" i="1"/>
  <c r="IU33" i="1" s="1"/>
  <c r="IV33" i="1"/>
  <c r="IW33" i="1" s="1"/>
  <c r="IX33" i="1"/>
  <c r="IY33" i="1" s="1"/>
  <c r="IZ33" i="1"/>
  <c r="JA33" i="1" s="1"/>
  <c r="JB33" i="1"/>
  <c r="JC33" i="1" s="1"/>
  <c r="JF33" i="1"/>
  <c r="JG33" i="1" s="1"/>
  <c r="JH33" i="1"/>
  <c r="JI33" i="1" s="1"/>
  <c r="JJ33" i="1"/>
  <c r="JK33" i="1" s="1"/>
  <c r="JD33" i="1"/>
  <c r="JE33" i="1" s="1"/>
  <c r="JL33" i="1"/>
  <c r="JM33" i="1" s="1"/>
  <c r="JN33" i="1"/>
  <c r="JO33" i="1" s="1"/>
  <c r="JP33" i="1"/>
  <c r="JQ33" i="1" s="1"/>
  <c r="JR33" i="1"/>
  <c r="JS33" i="1" s="1"/>
  <c r="JT33" i="1"/>
  <c r="JU33" i="1" s="1"/>
  <c r="JV33" i="1"/>
  <c r="JW33" i="1" s="1"/>
  <c r="JX33" i="1"/>
  <c r="JY33" i="1" s="1"/>
  <c r="JZ33" i="1"/>
  <c r="KA33" i="1" s="1"/>
  <c r="KB33" i="1"/>
  <c r="KC33" i="1" s="1"/>
  <c r="HF34" i="1"/>
  <c r="HG34" i="1" s="1"/>
  <c r="HH34" i="1"/>
  <c r="HI34" i="1" s="1"/>
  <c r="HJ34" i="1"/>
  <c r="HK34" i="1" s="1"/>
  <c r="HL34" i="1"/>
  <c r="HM34" i="1" s="1"/>
  <c r="HN34" i="1"/>
  <c r="HO34" i="1" s="1"/>
  <c r="HP34" i="1"/>
  <c r="HQ34" i="1" s="1"/>
  <c r="HR34" i="1"/>
  <c r="HS34" i="1" s="1"/>
  <c r="HT34" i="1"/>
  <c r="HU34" i="1" s="1"/>
  <c r="HV34" i="1"/>
  <c r="HW34" i="1" s="1"/>
  <c r="HX34" i="1"/>
  <c r="HY34" i="1" s="1"/>
  <c r="HZ34" i="1"/>
  <c r="IA34" i="1" s="1"/>
  <c r="ID34" i="1"/>
  <c r="IE34" i="1" s="1"/>
  <c r="IF34" i="1"/>
  <c r="IG34" i="1" s="1"/>
  <c r="IH34" i="1"/>
  <c r="II34" i="1" s="1"/>
  <c r="IB34" i="1"/>
  <c r="IC34" i="1" s="1"/>
  <c r="IJ34" i="1"/>
  <c r="IK34" i="1" s="1"/>
  <c r="IL34" i="1"/>
  <c r="IM34" i="1" s="1"/>
  <c r="IN34" i="1"/>
  <c r="IO34" i="1" s="1"/>
  <c r="IP34" i="1"/>
  <c r="IQ34" i="1" s="1"/>
  <c r="IR34" i="1"/>
  <c r="IS34" i="1" s="1"/>
  <c r="IT34" i="1"/>
  <c r="IU34" i="1" s="1"/>
  <c r="IV34" i="1"/>
  <c r="IW34" i="1" s="1"/>
  <c r="IX34" i="1"/>
  <c r="IY34" i="1" s="1"/>
  <c r="IZ34" i="1"/>
  <c r="JA34" i="1" s="1"/>
  <c r="JB34" i="1"/>
  <c r="JC34" i="1" s="1"/>
  <c r="JF34" i="1"/>
  <c r="JG34" i="1" s="1"/>
  <c r="JH34" i="1"/>
  <c r="JI34" i="1" s="1"/>
  <c r="JJ34" i="1"/>
  <c r="JK34" i="1" s="1"/>
  <c r="JD34" i="1"/>
  <c r="JE34" i="1" s="1"/>
  <c r="JL34" i="1"/>
  <c r="JM34" i="1" s="1"/>
  <c r="JN34" i="1"/>
  <c r="JO34" i="1" s="1"/>
  <c r="JP34" i="1"/>
  <c r="JQ34" i="1" s="1"/>
  <c r="JR34" i="1"/>
  <c r="JS34" i="1" s="1"/>
  <c r="JT34" i="1"/>
  <c r="JU34" i="1" s="1"/>
  <c r="JV34" i="1"/>
  <c r="JW34" i="1" s="1"/>
  <c r="JX34" i="1"/>
  <c r="JY34" i="1" s="1"/>
  <c r="JZ34" i="1"/>
  <c r="KA34" i="1" s="1"/>
  <c r="KB34" i="1"/>
  <c r="KC34" i="1" s="1"/>
  <c r="HF35" i="1"/>
  <c r="HG35" i="1" s="1"/>
  <c r="HH35" i="1"/>
  <c r="HI35" i="1" s="1"/>
  <c r="HJ35" i="1"/>
  <c r="HK35" i="1" s="1"/>
  <c r="HL35" i="1"/>
  <c r="HM35" i="1" s="1"/>
  <c r="HN35" i="1"/>
  <c r="HO35" i="1" s="1"/>
  <c r="HP35" i="1"/>
  <c r="HQ35" i="1" s="1"/>
  <c r="HR35" i="1"/>
  <c r="HS35" i="1" s="1"/>
  <c r="HT35" i="1"/>
  <c r="HU35" i="1" s="1"/>
  <c r="HV35" i="1"/>
  <c r="HW35" i="1" s="1"/>
  <c r="HX35" i="1"/>
  <c r="HY35" i="1" s="1"/>
  <c r="HZ35" i="1"/>
  <c r="IA35" i="1" s="1"/>
  <c r="ID35" i="1"/>
  <c r="IE35" i="1" s="1"/>
  <c r="IF35" i="1"/>
  <c r="IG35" i="1" s="1"/>
  <c r="IH35" i="1"/>
  <c r="II35" i="1" s="1"/>
  <c r="IB35" i="1"/>
  <c r="IC35" i="1" s="1"/>
  <c r="IJ35" i="1"/>
  <c r="IK35" i="1" s="1"/>
  <c r="IL35" i="1"/>
  <c r="IM35" i="1" s="1"/>
  <c r="IN35" i="1"/>
  <c r="IO35" i="1" s="1"/>
  <c r="IP35" i="1"/>
  <c r="IQ35" i="1" s="1"/>
  <c r="IR35" i="1"/>
  <c r="IS35" i="1" s="1"/>
  <c r="IT35" i="1"/>
  <c r="IU35" i="1" s="1"/>
  <c r="IV35" i="1"/>
  <c r="IW35" i="1" s="1"/>
  <c r="IX35" i="1"/>
  <c r="IY35" i="1" s="1"/>
  <c r="IZ35" i="1"/>
  <c r="JA35" i="1" s="1"/>
  <c r="JB35" i="1"/>
  <c r="JC35" i="1" s="1"/>
  <c r="JF35" i="1"/>
  <c r="JG35" i="1" s="1"/>
  <c r="JH35" i="1"/>
  <c r="JI35" i="1" s="1"/>
  <c r="JJ35" i="1"/>
  <c r="JK35" i="1" s="1"/>
  <c r="JD35" i="1"/>
  <c r="JE35" i="1" s="1"/>
  <c r="JL35" i="1"/>
  <c r="JM35" i="1" s="1"/>
  <c r="JN35" i="1"/>
  <c r="JO35" i="1" s="1"/>
  <c r="JP35" i="1"/>
  <c r="JQ35" i="1" s="1"/>
  <c r="JR35" i="1"/>
  <c r="JS35" i="1" s="1"/>
  <c r="JT35" i="1"/>
  <c r="JU35" i="1" s="1"/>
  <c r="JV35" i="1"/>
  <c r="JW35" i="1"/>
  <c r="JX35" i="1"/>
  <c r="JY35" i="1" s="1"/>
  <c r="JZ35" i="1"/>
  <c r="KA35" i="1" s="1"/>
  <c r="KB35" i="1"/>
  <c r="KC35" i="1" s="1"/>
  <c r="HF51" i="1"/>
  <c r="HG51" i="1" s="1"/>
  <c r="HH51" i="1"/>
  <c r="HI51" i="1" s="1"/>
  <c r="HJ51" i="1"/>
  <c r="HK51" i="1" s="1"/>
  <c r="HL51" i="1"/>
  <c r="HM51" i="1" s="1"/>
  <c r="HN51" i="1"/>
  <c r="HO51" i="1" s="1"/>
  <c r="HP51" i="1"/>
  <c r="HQ51" i="1" s="1"/>
  <c r="HR51" i="1"/>
  <c r="HS51" i="1" s="1"/>
  <c r="HT51" i="1"/>
  <c r="HU51" i="1" s="1"/>
  <c r="HV51" i="1"/>
  <c r="HW51" i="1" s="1"/>
  <c r="HX51" i="1"/>
  <c r="HY51" i="1" s="1"/>
  <c r="HZ51" i="1"/>
  <c r="IA51" i="1" s="1"/>
  <c r="ID51" i="1"/>
  <c r="IE51" i="1" s="1"/>
  <c r="IF51" i="1"/>
  <c r="IG51" i="1" s="1"/>
  <c r="IH51" i="1"/>
  <c r="II51" i="1" s="1"/>
  <c r="IB51" i="1"/>
  <c r="IC51" i="1" s="1"/>
  <c r="IJ51" i="1"/>
  <c r="IK51" i="1" s="1"/>
  <c r="IL51" i="1"/>
  <c r="IM51" i="1" s="1"/>
  <c r="IN51" i="1"/>
  <c r="IO51" i="1" s="1"/>
  <c r="IP51" i="1"/>
  <c r="IQ51" i="1" s="1"/>
  <c r="IR51" i="1"/>
  <c r="IS51" i="1" s="1"/>
  <c r="IT51" i="1"/>
  <c r="IU51" i="1" s="1"/>
  <c r="IV51" i="1"/>
  <c r="IW51" i="1" s="1"/>
  <c r="IX51" i="1"/>
  <c r="IY51" i="1" s="1"/>
  <c r="IZ51" i="1"/>
  <c r="JA51" i="1" s="1"/>
  <c r="JB51" i="1"/>
  <c r="JC51" i="1" s="1"/>
  <c r="JF51" i="1"/>
  <c r="JG51" i="1" s="1"/>
  <c r="JH51" i="1"/>
  <c r="JI51" i="1" s="1"/>
  <c r="JJ51" i="1"/>
  <c r="JK51" i="1" s="1"/>
  <c r="JD51" i="1"/>
  <c r="JE51" i="1" s="1"/>
  <c r="JL51" i="1"/>
  <c r="JM51" i="1" s="1"/>
  <c r="JN51" i="1"/>
  <c r="JO51" i="1" s="1"/>
  <c r="JP51" i="1"/>
  <c r="JQ51" i="1" s="1"/>
  <c r="JR51" i="1"/>
  <c r="JS51" i="1" s="1"/>
  <c r="JT51" i="1"/>
  <c r="JU51" i="1" s="1"/>
  <c r="JV51" i="1"/>
  <c r="JW51" i="1" s="1"/>
  <c r="JX51" i="1"/>
  <c r="JY51" i="1" s="1"/>
  <c r="JZ51" i="1"/>
  <c r="KA51" i="1" s="1"/>
  <c r="KB51" i="1"/>
  <c r="KC51" i="1" s="1"/>
  <c r="HF55" i="1"/>
  <c r="HG55" i="1" s="1"/>
  <c r="HH55" i="1"/>
  <c r="HI55" i="1" s="1"/>
  <c r="HJ55" i="1"/>
  <c r="HK55" i="1" s="1"/>
  <c r="HL55" i="1"/>
  <c r="HM55" i="1" s="1"/>
  <c r="HN55" i="1"/>
  <c r="HO55" i="1" s="1"/>
  <c r="HP55" i="1"/>
  <c r="HQ55" i="1" s="1"/>
  <c r="HR55" i="1"/>
  <c r="HS55" i="1" s="1"/>
  <c r="HT55" i="1"/>
  <c r="HU55" i="1" s="1"/>
  <c r="HV55" i="1"/>
  <c r="HW55" i="1" s="1"/>
  <c r="HX55" i="1"/>
  <c r="HY55" i="1" s="1"/>
  <c r="HZ55" i="1"/>
  <c r="IA55" i="1" s="1"/>
  <c r="ID55" i="1"/>
  <c r="IE55" i="1" s="1"/>
  <c r="IF55" i="1"/>
  <c r="IG55" i="1" s="1"/>
  <c r="IH55" i="1"/>
  <c r="II55" i="1" s="1"/>
  <c r="IB55" i="1"/>
  <c r="IC55" i="1" s="1"/>
  <c r="IJ55" i="1"/>
  <c r="IK55" i="1" s="1"/>
  <c r="IL55" i="1"/>
  <c r="IM55" i="1" s="1"/>
  <c r="IN55" i="1"/>
  <c r="IO55" i="1" s="1"/>
  <c r="IP55" i="1"/>
  <c r="IQ55" i="1" s="1"/>
  <c r="IR55" i="1"/>
  <c r="IS55" i="1" s="1"/>
  <c r="IT55" i="1"/>
  <c r="IU55" i="1" s="1"/>
  <c r="IV55" i="1"/>
  <c r="IW55" i="1" s="1"/>
  <c r="IX55" i="1"/>
  <c r="IY55" i="1" s="1"/>
  <c r="IZ55" i="1"/>
  <c r="JA55" i="1" s="1"/>
  <c r="JB55" i="1"/>
  <c r="JC55" i="1" s="1"/>
  <c r="JF55" i="1"/>
  <c r="JG55" i="1" s="1"/>
  <c r="JH55" i="1"/>
  <c r="JI55" i="1" s="1"/>
  <c r="JJ55" i="1"/>
  <c r="JK55" i="1" s="1"/>
  <c r="JD55" i="1"/>
  <c r="JE55" i="1" s="1"/>
  <c r="JL55" i="1"/>
  <c r="JM55" i="1" s="1"/>
  <c r="JN55" i="1"/>
  <c r="JO55" i="1" s="1"/>
  <c r="JP55" i="1"/>
  <c r="JQ55" i="1" s="1"/>
  <c r="JR55" i="1"/>
  <c r="JS55" i="1" s="1"/>
  <c r="JT55" i="1"/>
  <c r="JU55" i="1" s="1"/>
  <c r="JV55" i="1"/>
  <c r="JW55" i="1" s="1"/>
  <c r="JX55" i="1"/>
  <c r="JY55" i="1" s="1"/>
  <c r="JZ55" i="1"/>
  <c r="KA55" i="1" s="1"/>
  <c r="KB55" i="1"/>
  <c r="KC55" i="1" s="1"/>
  <c r="HF64" i="1"/>
  <c r="HG64" i="1" s="1"/>
  <c r="HH64" i="1"/>
  <c r="HI64" i="1" s="1"/>
  <c r="HJ64" i="1"/>
  <c r="HK64" i="1" s="1"/>
  <c r="HL64" i="1"/>
  <c r="HM64" i="1" s="1"/>
  <c r="HN64" i="1"/>
  <c r="HO64" i="1" s="1"/>
  <c r="HP64" i="1"/>
  <c r="HQ64" i="1" s="1"/>
  <c r="HR64" i="1"/>
  <c r="HS64" i="1" s="1"/>
  <c r="HT64" i="1"/>
  <c r="HU64" i="1" s="1"/>
  <c r="HV64" i="1"/>
  <c r="HW64" i="1" s="1"/>
  <c r="HX64" i="1"/>
  <c r="HY64" i="1" s="1"/>
  <c r="HZ64" i="1"/>
  <c r="IA64" i="1" s="1"/>
  <c r="ID64" i="1"/>
  <c r="IE64" i="1" s="1"/>
  <c r="IF64" i="1"/>
  <c r="IG64" i="1" s="1"/>
  <c r="IH64" i="1"/>
  <c r="II64" i="1" s="1"/>
  <c r="IB64" i="1"/>
  <c r="IC64" i="1" s="1"/>
  <c r="IJ64" i="1"/>
  <c r="IK64" i="1" s="1"/>
  <c r="IL64" i="1"/>
  <c r="IM64" i="1" s="1"/>
  <c r="IN64" i="1"/>
  <c r="IO64" i="1" s="1"/>
  <c r="IP64" i="1"/>
  <c r="IQ64" i="1" s="1"/>
  <c r="IR64" i="1"/>
  <c r="IS64" i="1" s="1"/>
  <c r="IT64" i="1"/>
  <c r="IU64" i="1" s="1"/>
  <c r="IV64" i="1"/>
  <c r="IW64" i="1" s="1"/>
  <c r="IX64" i="1"/>
  <c r="IY64" i="1" s="1"/>
  <c r="IZ64" i="1"/>
  <c r="JA64" i="1" s="1"/>
  <c r="JB64" i="1"/>
  <c r="JC64" i="1" s="1"/>
  <c r="JF64" i="1"/>
  <c r="JG64" i="1" s="1"/>
  <c r="JH64" i="1"/>
  <c r="JI64" i="1" s="1"/>
  <c r="JJ64" i="1"/>
  <c r="JK64" i="1" s="1"/>
  <c r="JD64" i="1"/>
  <c r="JE64" i="1" s="1"/>
  <c r="JL64" i="1"/>
  <c r="JM64" i="1" s="1"/>
  <c r="JN64" i="1"/>
  <c r="JO64" i="1" s="1"/>
  <c r="JP64" i="1"/>
  <c r="JQ64" i="1" s="1"/>
  <c r="JR64" i="1"/>
  <c r="JS64" i="1" s="1"/>
  <c r="JT64" i="1"/>
  <c r="JU64" i="1" s="1"/>
  <c r="JV64" i="1"/>
  <c r="JW64" i="1" s="1"/>
  <c r="JX64" i="1"/>
  <c r="JY64" i="1" s="1"/>
  <c r="JZ64" i="1"/>
  <c r="KA64" i="1" s="1"/>
  <c r="KB64" i="1"/>
  <c r="KC64" i="1" s="1"/>
  <c r="HF69" i="1"/>
  <c r="HG69" i="1" s="1"/>
  <c r="HH69" i="1"/>
  <c r="HI69" i="1" s="1"/>
  <c r="HJ69" i="1"/>
  <c r="HK69" i="1" s="1"/>
  <c r="HL69" i="1"/>
  <c r="HM69" i="1" s="1"/>
  <c r="HN69" i="1"/>
  <c r="HO69" i="1" s="1"/>
  <c r="HP69" i="1"/>
  <c r="HQ69" i="1" s="1"/>
  <c r="HR69" i="1"/>
  <c r="HS69" i="1" s="1"/>
  <c r="HT69" i="1"/>
  <c r="HU69" i="1" s="1"/>
  <c r="HV69" i="1"/>
  <c r="HW69" i="1" s="1"/>
  <c r="HX69" i="1"/>
  <c r="HY69" i="1" s="1"/>
  <c r="HZ69" i="1"/>
  <c r="IA69" i="1" s="1"/>
  <c r="ID69" i="1"/>
  <c r="IE69" i="1" s="1"/>
  <c r="IF69" i="1"/>
  <c r="IG69" i="1" s="1"/>
  <c r="IH69" i="1"/>
  <c r="II69" i="1" s="1"/>
  <c r="IB69" i="1"/>
  <c r="IC69" i="1" s="1"/>
  <c r="IJ69" i="1"/>
  <c r="IK69" i="1" s="1"/>
  <c r="IL69" i="1"/>
  <c r="IM69" i="1" s="1"/>
  <c r="IN69" i="1"/>
  <c r="IO69" i="1" s="1"/>
  <c r="IP69" i="1"/>
  <c r="IQ69" i="1" s="1"/>
  <c r="IR69" i="1"/>
  <c r="IS69" i="1" s="1"/>
  <c r="IT69" i="1"/>
  <c r="IU69" i="1" s="1"/>
  <c r="IV69" i="1"/>
  <c r="IW69" i="1" s="1"/>
  <c r="IX69" i="1"/>
  <c r="IY69" i="1" s="1"/>
  <c r="IZ69" i="1"/>
  <c r="JA69" i="1" s="1"/>
  <c r="JB69" i="1"/>
  <c r="JC69" i="1" s="1"/>
  <c r="JF69" i="1"/>
  <c r="JG69" i="1" s="1"/>
  <c r="JH69" i="1"/>
  <c r="JI69" i="1" s="1"/>
  <c r="JJ69" i="1"/>
  <c r="JK69" i="1" s="1"/>
  <c r="JD69" i="1"/>
  <c r="JE69" i="1" s="1"/>
  <c r="JL69" i="1"/>
  <c r="JM69" i="1" s="1"/>
  <c r="JN69" i="1"/>
  <c r="JO69" i="1" s="1"/>
  <c r="JP69" i="1"/>
  <c r="JQ69" i="1" s="1"/>
  <c r="JR69" i="1"/>
  <c r="JS69" i="1" s="1"/>
  <c r="JT69" i="1"/>
  <c r="JU69" i="1" s="1"/>
  <c r="JV69" i="1"/>
  <c r="JW69" i="1" s="1"/>
  <c r="JX69" i="1"/>
  <c r="JY69" i="1" s="1"/>
  <c r="JZ69" i="1"/>
  <c r="KA69" i="1" s="1"/>
  <c r="KB69" i="1"/>
  <c r="KC69" i="1" s="1"/>
  <c r="HF91" i="1"/>
  <c r="HG91" i="1" s="1"/>
  <c r="HH91" i="1"/>
  <c r="HI91" i="1" s="1"/>
  <c r="HJ91" i="1"/>
  <c r="HK91" i="1" s="1"/>
  <c r="HL91" i="1"/>
  <c r="HM91" i="1" s="1"/>
  <c r="HN91" i="1"/>
  <c r="HO91" i="1" s="1"/>
  <c r="HP91" i="1"/>
  <c r="HQ91" i="1" s="1"/>
  <c r="HR91" i="1"/>
  <c r="HS91" i="1" s="1"/>
  <c r="HT91" i="1"/>
  <c r="HU91" i="1" s="1"/>
  <c r="HV91" i="1"/>
  <c r="HW91" i="1" s="1"/>
  <c r="HX91" i="1"/>
  <c r="HY91" i="1" s="1"/>
  <c r="HZ91" i="1"/>
  <c r="IA91" i="1" s="1"/>
  <c r="ID91" i="1"/>
  <c r="IE91" i="1" s="1"/>
  <c r="IF91" i="1"/>
  <c r="IG91" i="1" s="1"/>
  <c r="IH91" i="1"/>
  <c r="II91" i="1" s="1"/>
  <c r="IB91" i="1"/>
  <c r="IC91" i="1" s="1"/>
  <c r="IJ91" i="1"/>
  <c r="IK91" i="1" s="1"/>
  <c r="IL91" i="1"/>
  <c r="IM91" i="1" s="1"/>
  <c r="IN91" i="1"/>
  <c r="IO91" i="1" s="1"/>
  <c r="IP91" i="1"/>
  <c r="IQ91" i="1" s="1"/>
  <c r="IR91" i="1"/>
  <c r="IS91" i="1" s="1"/>
  <c r="IT91" i="1"/>
  <c r="IU91" i="1" s="1"/>
  <c r="IV91" i="1"/>
  <c r="IW91" i="1" s="1"/>
  <c r="IX91" i="1"/>
  <c r="IY91" i="1" s="1"/>
  <c r="IZ91" i="1"/>
  <c r="JA91" i="1" s="1"/>
  <c r="JB91" i="1"/>
  <c r="JC91" i="1" s="1"/>
  <c r="JF91" i="1"/>
  <c r="JG91" i="1" s="1"/>
  <c r="JH91" i="1"/>
  <c r="JI91" i="1" s="1"/>
  <c r="JJ91" i="1"/>
  <c r="JK91" i="1" s="1"/>
  <c r="JD91" i="1"/>
  <c r="JE91" i="1" s="1"/>
  <c r="JL91" i="1"/>
  <c r="JM91" i="1" s="1"/>
  <c r="JN91" i="1"/>
  <c r="JO91" i="1" s="1"/>
  <c r="JP91" i="1"/>
  <c r="JQ91" i="1" s="1"/>
  <c r="JR91" i="1"/>
  <c r="JS91" i="1" s="1"/>
  <c r="JT91" i="1"/>
  <c r="JU91" i="1" s="1"/>
  <c r="JV91" i="1"/>
  <c r="JW91" i="1" s="1"/>
  <c r="JX91" i="1"/>
  <c r="JY91" i="1" s="1"/>
  <c r="JZ91" i="1"/>
  <c r="KA91" i="1" s="1"/>
  <c r="KB91" i="1"/>
  <c r="KC91" i="1" s="1"/>
  <c r="HF6" i="1"/>
  <c r="HG6" i="1" s="1"/>
  <c r="HH6" i="1"/>
  <c r="HI6" i="1" s="1"/>
  <c r="HL6" i="1"/>
  <c r="HM6" i="1" s="1"/>
  <c r="HN6" i="1"/>
  <c r="HO6" i="1" s="1"/>
  <c r="HP6" i="1"/>
  <c r="HQ6" i="1" s="1"/>
  <c r="HR6" i="1"/>
  <c r="HS6" i="1" s="1"/>
  <c r="HT6" i="1"/>
  <c r="HU6" i="1" s="1"/>
  <c r="HV6" i="1"/>
  <c r="HW6" i="1" s="1"/>
  <c r="HX6" i="1"/>
  <c r="HY6" i="1" s="1"/>
  <c r="HZ6" i="1"/>
  <c r="IA6" i="1" s="1"/>
  <c r="ID6" i="1"/>
  <c r="IE6" i="1" s="1"/>
  <c r="IF6" i="1"/>
  <c r="IG6" i="1" s="1"/>
  <c r="IH6" i="1"/>
  <c r="II6" i="1" s="1"/>
  <c r="IB6" i="1"/>
  <c r="IC6" i="1" s="1"/>
  <c r="IL6" i="1"/>
  <c r="IM6" i="1" s="1"/>
  <c r="IN6" i="1"/>
  <c r="IO6" i="1" s="1"/>
  <c r="IP6" i="1"/>
  <c r="IQ6" i="1" s="1"/>
  <c r="IR6" i="1"/>
  <c r="IS6" i="1" s="1"/>
  <c r="IV6" i="1"/>
  <c r="IW6" i="1" s="1"/>
  <c r="IX6" i="1"/>
  <c r="IY6" i="1" s="1"/>
  <c r="IZ6" i="1"/>
  <c r="JA6" i="1" s="1"/>
  <c r="JB6" i="1"/>
  <c r="JC6" i="1" s="1"/>
  <c r="JF6" i="1"/>
  <c r="JG6" i="1" s="1"/>
  <c r="JH6" i="1"/>
  <c r="JI6" i="1" s="1"/>
  <c r="JJ6" i="1"/>
  <c r="JK6" i="1" s="1"/>
  <c r="JD6" i="1"/>
  <c r="JE6" i="1" s="1"/>
  <c r="JL6" i="1"/>
  <c r="JM6" i="1" s="1"/>
  <c r="JN6" i="1"/>
  <c r="JO6" i="1" s="1"/>
  <c r="JP6" i="1"/>
  <c r="JQ6" i="1" s="1"/>
  <c r="JR6" i="1"/>
  <c r="JS6" i="1" s="1"/>
  <c r="JT6" i="1"/>
  <c r="JU6" i="1" s="1"/>
  <c r="JV6" i="1"/>
  <c r="JW6" i="1" s="1"/>
  <c r="JX6" i="1"/>
  <c r="JY6" i="1" s="1"/>
  <c r="JZ6" i="1"/>
  <c r="KA6" i="1" s="1"/>
  <c r="KB6" i="1"/>
  <c r="KC6" i="1" s="1"/>
  <c r="HF7" i="1"/>
  <c r="HG7" i="1" s="1"/>
  <c r="HH7" i="1"/>
  <c r="HI7" i="1" s="1"/>
  <c r="HJ7" i="1"/>
  <c r="HK7" i="1" s="1"/>
  <c r="HL7" i="1"/>
  <c r="HM7" i="1" s="1"/>
  <c r="HN7" i="1"/>
  <c r="HO7" i="1" s="1"/>
  <c r="HP7" i="1"/>
  <c r="HQ7" i="1" s="1"/>
  <c r="HR7" i="1"/>
  <c r="HS7" i="1" s="1"/>
  <c r="HT7" i="1"/>
  <c r="HU7" i="1" s="1"/>
  <c r="HV7" i="1"/>
  <c r="HW7" i="1" s="1"/>
  <c r="HX7" i="1"/>
  <c r="HY7" i="1" s="1"/>
  <c r="HZ7" i="1"/>
  <c r="IA7" i="1" s="1"/>
  <c r="ID7" i="1"/>
  <c r="IE7" i="1" s="1"/>
  <c r="IF7" i="1"/>
  <c r="IG7" i="1" s="1"/>
  <c r="IH7" i="1"/>
  <c r="II7" i="1" s="1"/>
  <c r="IB7" i="1"/>
  <c r="IC7" i="1" s="1"/>
  <c r="IJ7" i="1"/>
  <c r="IK7" i="1" s="1"/>
  <c r="IL7" i="1"/>
  <c r="IM7" i="1" s="1"/>
  <c r="IN7" i="1"/>
  <c r="IO7" i="1" s="1"/>
  <c r="IP7" i="1"/>
  <c r="IQ7" i="1" s="1"/>
  <c r="IR7" i="1"/>
  <c r="IS7" i="1" s="1"/>
  <c r="IT7" i="1"/>
  <c r="IU7" i="1" s="1"/>
  <c r="IV7" i="1"/>
  <c r="IW7" i="1" s="1"/>
  <c r="IX7" i="1"/>
  <c r="IY7" i="1" s="1"/>
  <c r="IZ7" i="1"/>
  <c r="JA7" i="1" s="1"/>
  <c r="JB7" i="1"/>
  <c r="JC7" i="1" s="1"/>
  <c r="JF7" i="1"/>
  <c r="JG7" i="1" s="1"/>
  <c r="JH7" i="1"/>
  <c r="JI7" i="1" s="1"/>
  <c r="JJ7" i="1"/>
  <c r="JK7" i="1" s="1"/>
  <c r="JD7" i="1"/>
  <c r="JE7" i="1" s="1"/>
  <c r="JL7" i="1"/>
  <c r="JM7" i="1" s="1"/>
  <c r="JN7" i="1"/>
  <c r="JO7" i="1" s="1"/>
  <c r="JP7" i="1"/>
  <c r="JQ7" i="1" s="1"/>
  <c r="JR7" i="1"/>
  <c r="JS7" i="1" s="1"/>
  <c r="JT7" i="1"/>
  <c r="JU7" i="1" s="1"/>
  <c r="JV7" i="1"/>
  <c r="JW7" i="1" s="1"/>
  <c r="JX7" i="1"/>
  <c r="JY7" i="1" s="1"/>
  <c r="JZ7" i="1"/>
  <c r="KA7" i="1" s="1"/>
  <c r="KB7" i="1"/>
  <c r="KC7" i="1" s="1"/>
  <c r="HF18" i="1"/>
  <c r="HG18" i="1" s="1"/>
  <c r="HH18" i="1"/>
  <c r="HI18" i="1" s="1"/>
  <c r="HJ18" i="1"/>
  <c r="HK18" i="1" s="1"/>
  <c r="HL18" i="1"/>
  <c r="HM18" i="1" s="1"/>
  <c r="HN18" i="1"/>
  <c r="HO18" i="1" s="1"/>
  <c r="HP18" i="1"/>
  <c r="HQ18" i="1" s="1"/>
  <c r="HR18" i="1"/>
  <c r="HS18" i="1" s="1"/>
  <c r="HT18" i="1"/>
  <c r="HU18" i="1" s="1"/>
  <c r="HV18" i="1"/>
  <c r="HW18" i="1" s="1"/>
  <c r="HX18" i="1"/>
  <c r="HY18" i="1" s="1"/>
  <c r="HZ18" i="1"/>
  <c r="ID18" i="1"/>
  <c r="IE18" i="1" s="1"/>
  <c r="IF18" i="1"/>
  <c r="IG18" i="1" s="1"/>
  <c r="IH18" i="1"/>
  <c r="II18" i="1" s="1"/>
  <c r="IB18" i="1"/>
  <c r="IJ18" i="1"/>
  <c r="IK18" i="1" s="1"/>
  <c r="IL18" i="1"/>
  <c r="IM18" i="1" s="1"/>
  <c r="IN18" i="1"/>
  <c r="IO18" i="1" s="1"/>
  <c r="IP18" i="1"/>
  <c r="IQ18" i="1" s="1"/>
  <c r="IR18" i="1"/>
  <c r="IS18" i="1" s="1"/>
  <c r="IV18" i="1"/>
  <c r="IW18" i="1" s="1"/>
  <c r="IX18" i="1"/>
  <c r="IY18" i="1" s="1"/>
  <c r="IZ18" i="1"/>
  <c r="JA18" i="1" s="1"/>
  <c r="JB18" i="1"/>
  <c r="JD18" i="1"/>
  <c r="JN18" i="1"/>
  <c r="JO18" i="1" s="1"/>
  <c r="JP18" i="1"/>
  <c r="JQ18" i="1" s="1"/>
  <c r="JZ18" i="1"/>
  <c r="KA18" i="1" s="1"/>
  <c r="HF68" i="1"/>
  <c r="HG68" i="1" s="1"/>
  <c r="HH68" i="1"/>
  <c r="HI68" i="1" s="1"/>
  <c r="HJ68" i="1"/>
  <c r="HK68" i="1" s="1"/>
  <c r="HN68" i="1"/>
  <c r="HO68" i="1" s="1"/>
  <c r="HP68" i="1"/>
  <c r="HQ68" i="1" s="1"/>
  <c r="HR68" i="1"/>
  <c r="HS68" i="1" s="1"/>
  <c r="HT68" i="1"/>
  <c r="HU68" i="1" s="1"/>
  <c r="HV68" i="1"/>
  <c r="HW68" i="1" s="1"/>
  <c r="HX68" i="1"/>
  <c r="HY68" i="1" s="1"/>
  <c r="HZ68" i="1"/>
  <c r="IA68" i="1" s="1"/>
  <c r="ID68" i="1"/>
  <c r="IE68" i="1" s="1"/>
  <c r="IF68" i="1"/>
  <c r="IG68" i="1" s="1"/>
  <c r="IH68" i="1"/>
  <c r="II68" i="1" s="1"/>
  <c r="IB68" i="1"/>
  <c r="IC68" i="1" s="1"/>
  <c r="IJ68" i="1"/>
  <c r="IK68" i="1" s="1"/>
  <c r="IL68" i="1"/>
  <c r="IM68" i="1" s="1"/>
  <c r="IN68" i="1"/>
  <c r="IO68" i="1" s="1"/>
  <c r="IP68" i="1"/>
  <c r="IQ68" i="1" s="1"/>
  <c r="IR68" i="1"/>
  <c r="IS68" i="1" s="1"/>
  <c r="IT68" i="1"/>
  <c r="IU68" i="1" s="1"/>
  <c r="IV68" i="1"/>
  <c r="IW68" i="1" s="1"/>
  <c r="IX68" i="1"/>
  <c r="IY68" i="1" s="1"/>
  <c r="IZ68" i="1"/>
  <c r="JA68" i="1" s="1"/>
  <c r="JB68" i="1"/>
  <c r="JC68" i="1" s="1"/>
  <c r="JF68" i="1"/>
  <c r="JG68" i="1" s="1"/>
  <c r="JH68" i="1"/>
  <c r="JI68" i="1" s="1"/>
  <c r="JJ68" i="1"/>
  <c r="JK68" i="1" s="1"/>
  <c r="JD68" i="1"/>
  <c r="JE68" i="1" s="1"/>
  <c r="JL68" i="1"/>
  <c r="JM68" i="1" s="1"/>
  <c r="JN68" i="1"/>
  <c r="JO68" i="1" s="1"/>
  <c r="JP68" i="1"/>
  <c r="JQ68" i="1" s="1"/>
  <c r="JR68" i="1"/>
  <c r="JS68" i="1" s="1"/>
  <c r="JT68" i="1"/>
  <c r="JU68" i="1" s="1"/>
  <c r="JV68" i="1"/>
  <c r="JW68" i="1" s="1"/>
  <c r="JX68" i="1"/>
  <c r="JY68" i="1" s="1"/>
  <c r="JZ68" i="1"/>
  <c r="KA68" i="1" s="1"/>
  <c r="KB68" i="1"/>
  <c r="KC68" i="1" s="1"/>
  <c r="HF88" i="1"/>
  <c r="HG88" i="1" s="1"/>
  <c r="HH88" i="1"/>
  <c r="HI88" i="1" s="1"/>
  <c r="HJ88" i="1"/>
  <c r="HK88" i="1" s="1"/>
  <c r="HL88" i="1"/>
  <c r="HM88" i="1" s="1"/>
  <c r="HN88" i="1"/>
  <c r="HO88" i="1" s="1"/>
  <c r="HP88" i="1"/>
  <c r="HQ88" i="1" s="1"/>
  <c r="HR88" i="1"/>
  <c r="HS88" i="1" s="1"/>
  <c r="HT88" i="1"/>
  <c r="HU88" i="1" s="1"/>
  <c r="HV88" i="1"/>
  <c r="HW88" i="1" s="1"/>
  <c r="HX88" i="1"/>
  <c r="HY88" i="1" s="1"/>
  <c r="HZ88" i="1"/>
  <c r="IA88" i="1" s="1"/>
  <c r="ID88" i="1"/>
  <c r="IE88" i="1" s="1"/>
  <c r="IF88" i="1"/>
  <c r="IG88" i="1" s="1"/>
  <c r="IH88" i="1"/>
  <c r="II88" i="1" s="1"/>
  <c r="IB88" i="1"/>
  <c r="IC88" i="1" s="1"/>
  <c r="IJ88" i="1"/>
  <c r="IK88" i="1" s="1"/>
  <c r="IL88" i="1"/>
  <c r="IM88" i="1" s="1"/>
  <c r="IN88" i="1"/>
  <c r="IO88" i="1" s="1"/>
  <c r="IP88" i="1"/>
  <c r="IQ88" i="1" s="1"/>
  <c r="IR88" i="1"/>
  <c r="IS88" i="1" s="1"/>
  <c r="IT88" i="1"/>
  <c r="IU88" i="1" s="1"/>
  <c r="IV88" i="1"/>
  <c r="IW88" i="1"/>
  <c r="IX88" i="1"/>
  <c r="IY88" i="1" s="1"/>
  <c r="IZ88" i="1"/>
  <c r="JA88" i="1" s="1"/>
  <c r="JB88" i="1"/>
  <c r="JC88" i="1" s="1"/>
  <c r="JF88" i="1"/>
  <c r="JG88" i="1" s="1"/>
  <c r="JH88" i="1"/>
  <c r="JI88" i="1" s="1"/>
  <c r="JJ88" i="1"/>
  <c r="JK88" i="1" s="1"/>
  <c r="JD88" i="1"/>
  <c r="JE88" i="1" s="1"/>
  <c r="JL88" i="1"/>
  <c r="JM88" i="1" s="1"/>
  <c r="JN88" i="1"/>
  <c r="JO88" i="1" s="1"/>
  <c r="JP88" i="1"/>
  <c r="JQ88" i="1" s="1"/>
  <c r="JR88" i="1"/>
  <c r="JS88" i="1" s="1"/>
  <c r="JT88" i="1"/>
  <c r="JU88" i="1" s="1"/>
  <c r="JV88" i="1"/>
  <c r="JW88" i="1" s="1"/>
  <c r="JX88" i="1"/>
  <c r="JY88" i="1" s="1"/>
  <c r="JZ88" i="1"/>
  <c r="KA88" i="1" s="1"/>
  <c r="KB88" i="1"/>
  <c r="KC88" i="1" s="1"/>
  <c r="HF8" i="1"/>
  <c r="HG8" i="1" s="1"/>
  <c r="HH8" i="1"/>
  <c r="HI8" i="1" s="1"/>
  <c r="HJ8" i="1"/>
  <c r="HK8" i="1" s="1"/>
  <c r="HL8" i="1"/>
  <c r="HM8" i="1" s="1"/>
  <c r="HN8" i="1"/>
  <c r="HO8" i="1" s="1"/>
  <c r="HP8" i="1"/>
  <c r="HQ8" i="1" s="1"/>
  <c r="HR8" i="1"/>
  <c r="HS8" i="1" s="1"/>
  <c r="HT8" i="1"/>
  <c r="HU8" i="1" s="1"/>
  <c r="HV8" i="1"/>
  <c r="HW8" i="1" s="1"/>
  <c r="HX8" i="1"/>
  <c r="HY8" i="1" s="1"/>
  <c r="HZ8" i="1"/>
  <c r="IA8" i="1" s="1"/>
  <c r="ID8" i="1"/>
  <c r="IE8" i="1" s="1"/>
  <c r="IF8" i="1"/>
  <c r="IG8" i="1" s="1"/>
  <c r="IH8" i="1"/>
  <c r="II8" i="1" s="1"/>
  <c r="IB8" i="1"/>
  <c r="IC8" i="1" s="1"/>
  <c r="IJ8" i="1"/>
  <c r="IK8" i="1" s="1"/>
  <c r="IL8" i="1"/>
  <c r="IM8" i="1" s="1"/>
  <c r="IN8" i="1"/>
  <c r="IO8" i="1" s="1"/>
  <c r="IP8" i="1"/>
  <c r="IQ8" i="1" s="1"/>
  <c r="IR8" i="1"/>
  <c r="IS8" i="1" s="1"/>
  <c r="IT8" i="1"/>
  <c r="IU8" i="1" s="1"/>
  <c r="IV8" i="1"/>
  <c r="IW8" i="1" s="1"/>
  <c r="IX8" i="1"/>
  <c r="IY8" i="1" s="1"/>
  <c r="IZ8" i="1"/>
  <c r="JA8" i="1" s="1"/>
  <c r="JB8" i="1"/>
  <c r="JC8" i="1" s="1"/>
  <c r="JF8" i="1"/>
  <c r="JG8" i="1" s="1"/>
  <c r="JH8" i="1"/>
  <c r="JI8" i="1" s="1"/>
  <c r="JJ8" i="1"/>
  <c r="JK8" i="1" s="1"/>
  <c r="JD8" i="1"/>
  <c r="JE8" i="1" s="1"/>
  <c r="JL8" i="1"/>
  <c r="JM8" i="1" s="1"/>
  <c r="JN8" i="1"/>
  <c r="JO8" i="1" s="1"/>
  <c r="JP8" i="1"/>
  <c r="JQ8" i="1" s="1"/>
  <c r="JR8" i="1"/>
  <c r="JS8" i="1" s="1"/>
  <c r="JT8" i="1"/>
  <c r="JU8" i="1" s="1"/>
  <c r="JV8" i="1"/>
  <c r="JW8" i="1" s="1"/>
  <c r="JX8" i="1"/>
  <c r="JY8" i="1" s="1"/>
  <c r="JZ8" i="1"/>
  <c r="KA8" i="1" s="1"/>
  <c r="KB8" i="1"/>
  <c r="KC8" i="1" s="1"/>
  <c r="HF10" i="1"/>
  <c r="HG10" i="1" s="1"/>
  <c r="HH10" i="1"/>
  <c r="HI10" i="1" s="1"/>
  <c r="HJ10" i="1"/>
  <c r="HK10" i="1" s="1"/>
  <c r="HL10" i="1"/>
  <c r="HM10" i="1" s="1"/>
  <c r="HN10" i="1"/>
  <c r="HO10" i="1" s="1"/>
  <c r="HP10" i="1"/>
  <c r="HQ10" i="1" s="1"/>
  <c r="HR10" i="1"/>
  <c r="HS10" i="1" s="1"/>
  <c r="HT10" i="1"/>
  <c r="HU10" i="1" s="1"/>
  <c r="HV10" i="1"/>
  <c r="HW10" i="1" s="1"/>
  <c r="HX10" i="1"/>
  <c r="HY10" i="1" s="1"/>
  <c r="HZ10" i="1"/>
  <c r="IA10" i="1" s="1"/>
  <c r="ID10" i="1"/>
  <c r="IE10" i="1" s="1"/>
  <c r="IF10" i="1"/>
  <c r="IG10" i="1" s="1"/>
  <c r="IH10" i="1"/>
  <c r="II10" i="1" s="1"/>
  <c r="IB10" i="1"/>
  <c r="IC10" i="1" s="1"/>
  <c r="IJ10" i="1"/>
  <c r="IK10" i="1" s="1"/>
  <c r="IL10" i="1"/>
  <c r="IM10" i="1" s="1"/>
  <c r="IN10" i="1"/>
  <c r="IO10" i="1" s="1"/>
  <c r="IP10" i="1"/>
  <c r="IQ10" i="1" s="1"/>
  <c r="IR10" i="1"/>
  <c r="IS10" i="1" s="1"/>
  <c r="IT10" i="1"/>
  <c r="IU10" i="1" s="1"/>
  <c r="IV10" i="1"/>
  <c r="IW10" i="1" s="1"/>
  <c r="IX10" i="1"/>
  <c r="IY10" i="1" s="1"/>
  <c r="IZ10" i="1"/>
  <c r="JA10" i="1" s="1"/>
  <c r="JB10" i="1"/>
  <c r="JC10" i="1" s="1"/>
  <c r="JF10" i="1"/>
  <c r="JG10" i="1" s="1"/>
  <c r="JH10" i="1"/>
  <c r="JI10" i="1" s="1"/>
  <c r="JJ10" i="1"/>
  <c r="JK10" i="1" s="1"/>
  <c r="JD10" i="1"/>
  <c r="JE10" i="1" s="1"/>
  <c r="JL10" i="1"/>
  <c r="JM10" i="1" s="1"/>
  <c r="JN10" i="1"/>
  <c r="JO10" i="1" s="1"/>
  <c r="JP10" i="1"/>
  <c r="JQ10" i="1" s="1"/>
  <c r="JR10" i="1"/>
  <c r="JS10" i="1" s="1"/>
  <c r="JT10" i="1"/>
  <c r="JU10" i="1" s="1"/>
  <c r="JV10" i="1"/>
  <c r="JW10" i="1" s="1"/>
  <c r="JX10" i="1"/>
  <c r="JY10" i="1" s="1"/>
  <c r="JZ10" i="1"/>
  <c r="KA10" i="1" s="1"/>
  <c r="KB10" i="1"/>
  <c r="KC10" i="1" s="1"/>
  <c r="HF23" i="1"/>
  <c r="HG23" i="1" s="1"/>
  <c r="HH23" i="1"/>
  <c r="HI23" i="1" s="1"/>
  <c r="HJ23" i="1"/>
  <c r="HK23" i="1" s="1"/>
  <c r="HL23" i="1"/>
  <c r="HM23" i="1" s="1"/>
  <c r="HN23" i="1"/>
  <c r="HO23" i="1" s="1"/>
  <c r="HP23" i="1"/>
  <c r="HQ23" i="1" s="1"/>
  <c r="HR23" i="1"/>
  <c r="HS23" i="1" s="1"/>
  <c r="HT23" i="1"/>
  <c r="HU23" i="1" s="1"/>
  <c r="HV23" i="1"/>
  <c r="HW23" i="1" s="1"/>
  <c r="HX23" i="1"/>
  <c r="HY23" i="1" s="1"/>
  <c r="HZ23" i="1"/>
  <c r="IA23" i="1" s="1"/>
  <c r="ID23" i="1"/>
  <c r="IE23" i="1" s="1"/>
  <c r="IF23" i="1"/>
  <c r="IG23" i="1" s="1"/>
  <c r="IH23" i="1"/>
  <c r="II23" i="1" s="1"/>
  <c r="IB23" i="1"/>
  <c r="IC23" i="1" s="1"/>
  <c r="IJ23" i="1"/>
  <c r="IK23" i="1" s="1"/>
  <c r="IL23" i="1"/>
  <c r="IM23" i="1" s="1"/>
  <c r="IN23" i="1"/>
  <c r="IO23" i="1" s="1"/>
  <c r="IP23" i="1"/>
  <c r="IQ23" i="1" s="1"/>
  <c r="IR23" i="1"/>
  <c r="IS23" i="1" s="1"/>
  <c r="IT23" i="1"/>
  <c r="IU23" i="1" s="1"/>
  <c r="IV23" i="1"/>
  <c r="IW23" i="1" s="1"/>
  <c r="IX23" i="1"/>
  <c r="IY23" i="1" s="1"/>
  <c r="IZ23" i="1"/>
  <c r="JA23" i="1" s="1"/>
  <c r="JB23" i="1"/>
  <c r="JC23" i="1" s="1"/>
  <c r="JF23" i="1"/>
  <c r="JG23" i="1" s="1"/>
  <c r="JH23" i="1"/>
  <c r="JI23" i="1" s="1"/>
  <c r="JJ23" i="1"/>
  <c r="JK23" i="1" s="1"/>
  <c r="JD23" i="1"/>
  <c r="JE23" i="1" s="1"/>
  <c r="JL23" i="1"/>
  <c r="JM23" i="1" s="1"/>
  <c r="JN23" i="1"/>
  <c r="JO23" i="1" s="1"/>
  <c r="JP23" i="1"/>
  <c r="JQ23" i="1" s="1"/>
  <c r="JR23" i="1"/>
  <c r="JS23" i="1" s="1"/>
  <c r="JT23" i="1"/>
  <c r="JU23" i="1" s="1"/>
  <c r="JV23" i="1"/>
  <c r="JW23" i="1" s="1"/>
  <c r="JX23" i="1"/>
  <c r="JY23" i="1" s="1"/>
  <c r="JZ23" i="1"/>
  <c r="KA23" i="1" s="1"/>
  <c r="KB23" i="1"/>
  <c r="KC23" i="1" s="1"/>
  <c r="HF39" i="1"/>
  <c r="HG39" i="1" s="1"/>
  <c r="HH39" i="1"/>
  <c r="HI39" i="1" s="1"/>
  <c r="HJ39" i="1"/>
  <c r="HK39" i="1" s="1"/>
  <c r="HL39" i="1"/>
  <c r="HM39" i="1" s="1"/>
  <c r="HN39" i="1"/>
  <c r="HO39" i="1" s="1"/>
  <c r="HP39" i="1"/>
  <c r="HQ39" i="1" s="1"/>
  <c r="HR39" i="1"/>
  <c r="HS39" i="1" s="1"/>
  <c r="HT39" i="1"/>
  <c r="HU39" i="1" s="1"/>
  <c r="HV39" i="1"/>
  <c r="HW39" i="1" s="1"/>
  <c r="HX39" i="1"/>
  <c r="HY39" i="1" s="1"/>
  <c r="HZ39" i="1"/>
  <c r="IA39" i="1" s="1"/>
  <c r="ID39" i="1"/>
  <c r="IE39" i="1" s="1"/>
  <c r="IF39" i="1"/>
  <c r="IG39" i="1" s="1"/>
  <c r="IH39" i="1"/>
  <c r="II39" i="1" s="1"/>
  <c r="IB39" i="1"/>
  <c r="IC39" i="1" s="1"/>
  <c r="IJ39" i="1"/>
  <c r="IK39" i="1" s="1"/>
  <c r="IL39" i="1"/>
  <c r="IM39" i="1" s="1"/>
  <c r="IN39" i="1"/>
  <c r="IO39" i="1" s="1"/>
  <c r="IP39" i="1"/>
  <c r="IQ39" i="1" s="1"/>
  <c r="IR39" i="1"/>
  <c r="IS39" i="1" s="1"/>
  <c r="IT39" i="1"/>
  <c r="IU39" i="1" s="1"/>
  <c r="IV39" i="1"/>
  <c r="IW39" i="1" s="1"/>
  <c r="IX39" i="1"/>
  <c r="IY39" i="1" s="1"/>
  <c r="IZ39" i="1"/>
  <c r="JA39" i="1" s="1"/>
  <c r="JB39" i="1"/>
  <c r="JC39" i="1" s="1"/>
  <c r="JF39" i="1"/>
  <c r="JG39" i="1" s="1"/>
  <c r="JH39" i="1"/>
  <c r="JI39" i="1" s="1"/>
  <c r="JJ39" i="1"/>
  <c r="JK39" i="1" s="1"/>
  <c r="JD39" i="1"/>
  <c r="JE39" i="1" s="1"/>
  <c r="JL39" i="1"/>
  <c r="JM39" i="1" s="1"/>
  <c r="JN39" i="1"/>
  <c r="JO39" i="1" s="1"/>
  <c r="JP39" i="1"/>
  <c r="JQ39" i="1" s="1"/>
  <c r="JR39" i="1"/>
  <c r="JS39" i="1" s="1"/>
  <c r="JT39" i="1"/>
  <c r="JU39" i="1" s="1"/>
  <c r="JV39" i="1"/>
  <c r="JW39" i="1" s="1"/>
  <c r="JX39" i="1"/>
  <c r="JY39" i="1" s="1"/>
  <c r="JZ39" i="1"/>
  <c r="KA39" i="1" s="1"/>
  <c r="KB39" i="1"/>
  <c r="KC39" i="1" s="1"/>
  <c r="HF43" i="1"/>
  <c r="HG43" i="1" s="1"/>
  <c r="HH43" i="1"/>
  <c r="HI43" i="1" s="1"/>
  <c r="HJ43" i="1"/>
  <c r="HK43" i="1" s="1"/>
  <c r="HL43" i="1"/>
  <c r="HM43" i="1" s="1"/>
  <c r="HN43" i="1"/>
  <c r="HO43" i="1" s="1"/>
  <c r="HP43" i="1"/>
  <c r="HQ43" i="1" s="1"/>
  <c r="HR43" i="1"/>
  <c r="HS43" i="1" s="1"/>
  <c r="HT43" i="1"/>
  <c r="HU43" i="1" s="1"/>
  <c r="HV43" i="1"/>
  <c r="HW43" i="1" s="1"/>
  <c r="HX43" i="1"/>
  <c r="HY43" i="1" s="1"/>
  <c r="HZ43" i="1"/>
  <c r="IA43" i="1" s="1"/>
  <c r="ID43" i="1"/>
  <c r="IE43" i="1" s="1"/>
  <c r="IF43" i="1"/>
  <c r="IG43" i="1" s="1"/>
  <c r="IH43" i="1"/>
  <c r="II43" i="1" s="1"/>
  <c r="IB43" i="1"/>
  <c r="IC43" i="1" s="1"/>
  <c r="IJ43" i="1"/>
  <c r="IK43" i="1" s="1"/>
  <c r="IL43" i="1"/>
  <c r="IM43" i="1" s="1"/>
  <c r="IN43" i="1"/>
  <c r="IO43" i="1" s="1"/>
  <c r="IP43" i="1"/>
  <c r="IQ43" i="1" s="1"/>
  <c r="IR43" i="1"/>
  <c r="IS43" i="1" s="1"/>
  <c r="IT43" i="1"/>
  <c r="IU43" i="1" s="1"/>
  <c r="IV43" i="1"/>
  <c r="IW43" i="1" s="1"/>
  <c r="IX43" i="1"/>
  <c r="IY43" i="1" s="1"/>
  <c r="IZ43" i="1"/>
  <c r="JA43" i="1" s="1"/>
  <c r="JB43" i="1"/>
  <c r="JC43" i="1" s="1"/>
  <c r="JF43" i="1"/>
  <c r="JG43" i="1" s="1"/>
  <c r="JH43" i="1"/>
  <c r="JI43" i="1" s="1"/>
  <c r="JJ43" i="1"/>
  <c r="JK43" i="1" s="1"/>
  <c r="JD43" i="1"/>
  <c r="JE43" i="1" s="1"/>
  <c r="JL43" i="1"/>
  <c r="JM43" i="1" s="1"/>
  <c r="JN43" i="1"/>
  <c r="JO43" i="1" s="1"/>
  <c r="JP43" i="1"/>
  <c r="JQ43" i="1" s="1"/>
  <c r="JR43" i="1"/>
  <c r="JS43" i="1" s="1"/>
  <c r="JT43" i="1"/>
  <c r="JU43" i="1" s="1"/>
  <c r="JV43" i="1"/>
  <c r="JW43" i="1" s="1"/>
  <c r="JX43" i="1"/>
  <c r="JY43" i="1" s="1"/>
  <c r="JZ43" i="1"/>
  <c r="KA43" i="1" s="1"/>
  <c r="KB43" i="1"/>
  <c r="KC43" i="1" s="1"/>
  <c r="HF52" i="1"/>
  <c r="HG52" i="1" s="1"/>
  <c r="HH52" i="1"/>
  <c r="HI52" i="1" s="1"/>
  <c r="HJ52" i="1"/>
  <c r="HK52" i="1" s="1"/>
  <c r="HL52" i="1"/>
  <c r="HM52" i="1" s="1"/>
  <c r="HN52" i="1"/>
  <c r="HO52" i="1" s="1"/>
  <c r="HP52" i="1"/>
  <c r="HQ52" i="1" s="1"/>
  <c r="HR52" i="1"/>
  <c r="HS52" i="1" s="1"/>
  <c r="HT52" i="1"/>
  <c r="HU52" i="1" s="1"/>
  <c r="HV52" i="1"/>
  <c r="HW52" i="1" s="1"/>
  <c r="HX52" i="1"/>
  <c r="HY52" i="1" s="1"/>
  <c r="HZ52" i="1"/>
  <c r="IA52" i="1" s="1"/>
  <c r="ID52" i="1"/>
  <c r="IE52" i="1" s="1"/>
  <c r="IF52" i="1"/>
  <c r="IG52" i="1" s="1"/>
  <c r="IH52" i="1"/>
  <c r="II52" i="1" s="1"/>
  <c r="IB52" i="1"/>
  <c r="IC52" i="1" s="1"/>
  <c r="IJ52" i="1"/>
  <c r="IK52" i="1" s="1"/>
  <c r="IL52" i="1"/>
  <c r="IM52" i="1" s="1"/>
  <c r="IN52" i="1"/>
  <c r="IO52" i="1" s="1"/>
  <c r="IP52" i="1"/>
  <c r="IQ52" i="1" s="1"/>
  <c r="IR52" i="1"/>
  <c r="IS52" i="1" s="1"/>
  <c r="IT52" i="1"/>
  <c r="IU52" i="1" s="1"/>
  <c r="IV52" i="1"/>
  <c r="IW52" i="1" s="1"/>
  <c r="IX52" i="1"/>
  <c r="IY52" i="1" s="1"/>
  <c r="IZ52" i="1"/>
  <c r="JA52" i="1" s="1"/>
  <c r="JB52" i="1"/>
  <c r="JC52" i="1" s="1"/>
  <c r="JF52" i="1"/>
  <c r="JG52" i="1" s="1"/>
  <c r="JH52" i="1"/>
  <c r="JI52" i="1" s="1"/>
  <c r="JJ52" i="1"/>
  <c r="JK52" i="1" s="1"/>
  <c r="JD52" i="1"/>
  <c r="JE52" i="1" s="1"/>
  <c r="JL52" i="1"/>
  <c r="JM52" i="1" s="1"/>
  <c r="JN52" i="1"/>
  <c r="JO52" i="1" s="1"/>
  <c r="JP52" i="1"/>
  <c r="JQ52" i="1" s="1"/>
  <c r="JR52" i="1"/>
  <c r="JS52" i="1" s="1"/>
  <c r="JT52" i="1"/>
  <c r="JU52" i="1" s="1"/>
  <c r="JV52" i="1"/>
  <c r="JW52" i="1" s="1"/>
  <c r="JX52" i="1"/>
  <c r="JY52" i="1" s="1"/>
  <c r="JZ52" i="1"/>
  <c r="KA52" i="1" s="1"/>
  <c r="KB52" i="1"/>
  <c r="KC52" i="1" s="1"/>
  <c r="HF53" i="1"/>
  <c r="HG53" i="1" s="1"/>
  <c r="HH53" i="1"/>
  <c r="HI53" i="1" s="1"/>
  <c r="HJ53" i="1"/>
  <c r="HK53" i="1" s="1"/>
  <c r="HL53" i="1"/>
  <c r="HM53" i="1" s="1"/>
  <c r="HN53" i="1"/>
  <c r="HO53" i="1" s="1"/>
  <c r="HP53" i="1"/>
  <c r="HQ53" i="1" s="1"/>
  <c r="HR53" i="1"/>
  <c r="HS53" i="1" s="1"/>
  <c r="HT53" i="1"/>
  <c r="HU53" i="1" s="1"/>
  <c r="HV53" i="1"/>
  <c r="HW53" i="1" s="1"/>
  <c r="HX53" i="1"/>
  <c r="HY53" i="1" s="1"/>
  <c r="HZ53" i="1"/>
  <c r="IA53" i="1" s="1"/>
  <c r="ID53" i="1"/>
  <c r="IE53" i="1" s="1"/>
  <c r="IF53" i="1"/>
  <c r="IG53" i="1" s="1"/>
  <c r="IH53" i="1"/>
  <c r="II53" i="1" s="1"/>
  <c r="IB53" i="1"/>
  <c r="IC53" i="1" s="1"/>
  <c r="IJ53" i="1"/>
  <c r="IK53" i="1" s="1"/>
  <c r="IL53" i="1"/>
  <c r="IM53" i="1" s="1"/>
  <c r="IN53" i="1"/>
  <c r="IO53" i="1" s="1"/>
  <c r="IP53" i="1"/>
  <c r="IQ53" i="1" s="1"/>
  <c r="IR53" i="1"/>
  <c r="IS53" i="1" s="1"/>
  <c r="IT53" i="1"/>
  <c r="IU53" i="1" s="1"/>
  <c r="IV53" i="1"/>
  <c r="IW53" i="1" s="1"/>
  <c r="IX53" i="1"/>
  <c r="IY53" i="1" s="1"/>
  <c r="IZ53" i="1"/>
  <c r="JA53" i="1" s="1"/>
  <c r="JB53" i="1"/>
  <c r="JC53" i="1" s="1"/>
  <c r="JF53" i="1"/>
  <c r="JG53" i="1" s="1"/>
  <c r="JH53" i="1"/>
  <c r="JI53" i="1" s="1"/>
  <c r="JJ53" i="1"/>
  <c r="JK53" i="1" s="1"/>
  <c r="JD53" i="1"/>
  <c r="JE53" i="1" s="1"/>
  <c r="JL53" i="1"/>
  <c r="JM53" i="1" s="1"/>
  <c r="JN53" i="1"/>
  <c r="JO53" i="1" s="1"/>
  <c r="JP53" i="1"/>
  <c r="JQ53" i="1" s="1"/>
  <c r="JR53" i="1"/>
  <c r="JS53" i="1" s="1"/>
  <c r="JT53" i="1"/>
  <c r="JU53" i="1" s="1"/>
  <c r="JV53" i="1"/>
  <c r="JW53" i="1" s="1"/>
  <c r="JX53" i="1"/>
  <c r="JY53" i="1" s="1"/>
  <c r="JZ53" i="1"/>
  <c r="KA53" i="1" s="1"/>
  <c r="KB53" i="1"/>
  <c r="KC53" i="1" s="1"/>
  <c r="HF58" i="1"/>
  <c r="HG58" i="1" s="1"/>
  <c r="HH58" i="1"/>
  <c r="HI58" i="1" s="1"/>
  <c r="HJ58" i="1"/>
  <c r="HK58" i="1" s="1"/>
  <c r="HL58" i="1"/>
  <c r="HM58" i="1" s="1"/>
  <c r="HN58" i="1"/>
  <c r="HO58" i="1" s="1"/>
  <c r="HP58" i="1"/>
  <c r="HQ58" i="1" s="1"/>
  <c r="HR58" i="1"/>
  <c r="HS58" i="1" s="1"/>
  <c r="HT58" i="1"/>
  <c r="HU58" i="1" s="1"/>
  <c r="HV58" i="1"/>
  <c r="HW58" i="1" s="1"/>
  <c r="HX58" i="1"/>
  <c r="HY58" i="1" s="1"/>
  <c r="HZ58" i="1"/>
  <c r="IA58" i="1" s="1"/>
  <c r="ID58" i="1"/>
  <c r="IE58" i="1" s="1"/>
  <c r="IF58" i="1"/>
  <c r="IG58" i="1" s="1"/>
  <c r="IH58" i="1"/>
  <c r="II58" i="1" s="1"/>
  <c r="IB58" i="1"/>
  <c r="IC58" i="1" s="1"/>
  <c r="IJ58" i="1"/>
  <c r="IK58" i="1" s="1"/>
  <c r="IL58" i="1"/>
  <c r="IM58" i="1" s="1"/>
  <c r="IN58" i="1"/>
  <c r="IO58" i="1" s="1"/>
  <c r="IP58" i="1"/>
  <c r="IQ58" i="1" s="1"/>
  <c r="IR58" i="1"/>
  <c r="IS58" i="1" s="1"/>
  <c r="IT58" i="1"/>
  <c r="IU58" i="1" s="1"/>
  <c r="IV58" i="1"/>
  <c r="IW58" i="1" s="1"/>
  <c r="IX58" i="1"/>
  <c r="IY58" i="1" s="1"/>
  <c r="IZ58" i="1"/>
  <c r="JA58" i="1" s="1"/>
  <c r="JB58" i="1"/>
  <c r="JC58" i="1" s="1"/>
  <c r="JF58" i="1"/>
  <c r="JG58" i="1" s="1"/>
  <c r="JH58" i="1"/>
  <c r="JI58" i="1" s="1"/>
  <c r="JJ58" i="1"/>
  <c r="JK58" i="1" s="1"/>
  <c r="JD58" i="1"/>
  <c r="JE58" i="1" s="1"/>
  <c r="JL58" i="1"/>
  <c r="JM58" i="1" s="1"/>
  <c r="JN58" i="1"/>
  <c r="JO58" i="1" s="1"/>
  <c r="JP58" i="1"/>
  <c r="JQ58" i="1" s="1"/>
  <c r="JR58" i="1"/>
  <c r="JS58" i="1" s="1"/>
  <c r="JT58" i="1"/>
  <c r="JU58" i="1" s="1"/>
  <c r="JV58" i="1"/>
  <c r="JW58" i="1" s="1"/>
  <c r="JX58" i="1"/>
  <c r="JY58" i="1" s="1"/>
  <c r="JZ58" i="1"/>
  <c r="KA58" i="1" s="1"/>
  <c r="KB58" i="1"/>
  <c r="KC58" i="1" s="1"/>
  <c r="HF67" i="1"/>
  <c r="HG67" i="1" s="1"/>
  <c r="HH67" i="1"/>
  <c r="HI67" i="1" s="1"/>
  <c r="HJ67" i="1"/>
  <c r="HK67" i="1" s="1"/>
  <c r="HL67" i="1"/>
  <c r="HM67" i="1" s="1"/>
  <c r="HN67" i="1"/>
  <c r="HO67" i="1" s="1"/>
  <c r="HP67" i="1"/>
  <c r="HQ67" i="1" s="1"/>
  <c r="HR67" i="1"/>
  <c r="HS67" i="1" s="1"/>
  <c r="HT67" i="1"/>
  <c r="HU67" i="1" s="1"/>
  <c r="HV67" i="1"/>
  <c r="HW67" i="1" s="1"/>
  <c r="HX67" i="1"/>
  <c r="HY67" i="1" s="1"/>
  <c r="HZ67" i="1"/>
  <c r="IA67" i="1" s="1"/>
  <c r="ID67" i="1"/>
  <c r="IE67" i="1" s="1"/>
  <c r="IF67" i="1"/>
  <c r="IG67" i="1" s="1"/>
  <c r="IH67" i="1"/>
  <c r="II67" i="1" s="1"/>
  <c r="IB67" i="1"/>
  <c r="IC67" i="1" s="1"/>
  <c r="IJ67" i="1"/>
  <c r="IK67" i="1" s="1"/>
  <c r="IL67" i="1"/>
  <c r="IM67" i="1" s="1"/>
  <c r="IN67" i="1"/>
  <c r="IO67" i="1" s="1"/>
  <c r="IP67" i="1"/>
  <c r="IQ67" i="1" s="1"/>
  <c r="IR67" i="1"/>
  <c r="IS67" i="1" s="1"/>
  <c r="IT67" i="1"/>
  <c r="IU67" i="1" s="1"/>
  <c r="IV67" i="1"/>
  <c r="IW67" i="1" s="1"/>
  <c r="IX67" i="1"/>
  <c r="IY67" i="1" s="1"/>
  <c r="IZ67" i="1"/>
  <c r="JA67" i="1" s="1"/>
  <c r="JB67" i="1"/>
  <c r="JC67" i="1" s="1"/>
  <c r="JF67" i="1"/>
  <c r="JG67" i="1" s="1"/>
  <c r="JH67" i="1"/>
  <c r="JI67" i="1" s="1"/>
  <c r="JJ67" i="1"/>
  <c r="JK67" i="1" s="1"/>
  <c r="JD67" i="1"/>
  <c r="JE67" i="1" s="1"/>
  <c r="JL67" i="1"/>
  <c r="JM67" i="1" s="1"/>
  <c r="JN67" i="1"/>
  <c r="JO67" i="1" s="1"/>
  <c r="JP67" i="1"/>
  <c r="JQ67" i="1" s="1"/>
  <c r="JR67" i="1"/>
  <c r="JS67" i="1" s="1"/>
  <c r="JT67" i="1"/>
  <c r="JU67" i="1" s="1"/>
  <c r="JV67" i="1"/>
  <c r="JW67" i="1" s="1"/>
  <c r="JX67" i="1"/>
  <c r="JY67" i="1" s="1"/>
  <c r="JZ67" i="1"/>
  <c r="KA67" i="1"/>
  <c r="KB67" i="1"/>
  <c r="KC67" i="1" s="1"/>
  <c r="HF71" i="1"/>
  <c r="HG71" i="1" s="1"/>
  <c r="HH71" i="1"/>
  <c r="HI71" i="1" s="1"/>
  <c r="HJ71" i="1"/>
  <c r="HK71" i="1" s="1"/>
  <c r="HL71" i="1"/>
  <c r="HM71" i="1" s="1"/>
  <c r="HN71" i="1"/>
  <c r="HO71" i="1" s="1"/>
  <c r="HP71" i="1"/>
  <c r="HQ71" i="1" s="1"/>
  <c r="HR71" i="1"/>
  <c r="HS71" i="1" s="1"/>
  <c r="HT71" i="1"/>
  <c r="HU71" i="1" s="1"/>
  <c r="HV71" i="1"/>
  <c r="HW71" i="1" s="1"/>
  <c r="HX71" i="1"/>
  <c r="HY71" i="1" s="1"/>
  <c r="HZ71" i="1"/>
  <c r="IA71" i="1" s="1"/>
  <c r="ID71" i="1"/>
  <c r="IE71" i="1" s="1"/>
  <c r="IF71" i="1"/>
  <c r="IG71" i="1" s="1"/>
  <c r="IH71" i="1"/>
  <c r="II71" i="1" s="1"/>
  <c r="IB71" i="1"/>
  <c r="IC71" i="1" s="1"/>
  <c r="IJ71" i="1"/>
  <c r="IK71" i="1" s="1"/>
  <c r="IL71" i="1"/>
  <c r="IM71" i="1" s="1"/>
  <c r="IN71" i="1"/>
  <c r="IO71" i="1" s="1"/>
  <c r="IP71" i="1"/>
  <c r="IQ71" i="1" s="1"/>
  <c r="IR71" i="1"/>
  <c r="IS71" i="1" s="1"/>
  <c r="IT71" i="1"/>
  <c r="IU71" i="1" s="1"/>
  <c r="IV71" i="1"/>
  <c r="IW71" i="1" s="1"/>
  <c r="IX71" i="1"/>
  <c r="IY71" i="1" s="1"/>
  <c r="IZ71" i="1"/>
  <c r="JA71" i="1" s="1"/>
  <c r="JB71" i="1"/>
  <c r="JC71" i="1" s="1"/>
  <c r="JF71" i="1"/>
  <c r="JG71" i="1" s="1"/>
  <c r="JH71" i="1"/>
  <c r="JI71" i="1" s="1"/>
  <c r="JJ71" i="1"/>
  <c r="JK71" i="1" s="1"/>
  <c r="JD71" i="1"/>
  <c r="JE71" i="1" s="1"/>
  <c r="JL71" i="1"/>
  <c r="JM71" i="1" s="1"/>
  <c r="JN71" i="1"/>
  <c r="JO71" i="1" s="1"/>
  <c r="JP71" i="1"/>
  <c r="JQ71" i="1" s="1"/>
  <c r="JR71" i="1"/>
  <c r="JS71" i="1" s="1"/>
  <c r="JT71" i="1"/>
  <c r="JU71" i="1" s="1"/>
  <c r="JV71" i="1"/>
  <c r="JW71" i="1" s="1"/>
  <c r="JX71" i="1"/>
  <c r="JY71" i="1" s="1"/>
  <c r="JZ71" i="1"/>
  <c r="KA71" i="1" s="1"/>
  <c r="KB71" i="1"/>
  <c r="KC71" i="1" s="1"/>
  <c r="HF83" i="1"/>
  <c r="HG83" i="1" s="1"/>
  <c r="HH83" i="1"/>
  <c r="HI83" i="1" s="1"/>
  <c r="HJ83" i="1"/>
  <c r="HK83" i="1" s="1"/>
  <c r="HL83" i="1"/>
  <c r="HM83" i="1" s="1"/>
  <c r="HN83" i="1"/>
  <c r="HO83" i="1" s="1"/>
  <c r="HP83" i="1"/>
  <c r="HQ83" i="1" s="1"/>
  <c r="HR83" i="1"/>
  <c r="HS83" i="1" s="1"/>
  <c r="HT83" i="1"/>
  <c r="HU83" i="1" s="1"/>
  <c r="HV83" i="1"/>
  <c r="HW83" i="1" s="1"/>
  <c r="HX83" i="1"/>
  <c r="HY83" i="1" s="1"/>
  <c r="HZ83" i="1"/>
  <c r="IA83" i="1" s="1"/>
  <c r="ID83" i="1"/>
  <c r="IE83" i="1" s="1"/>
  <c r="IF83" i="1"/>
  <c r="IG83" i="1" s="1"/>
  <c r="IH83" i="1"/>
  <c r="II83" i="1" s="1"/>
  <c r="IB83" i="1"/>
  <c r="IC83" i="1" s="1"/>
  <c r="IJ83" i="1"/>
  <c r="IK83" i="1" s="1"/>
  <c r="IL83" i="1"/>
  <c r="IM83" i="1" s="1"/>
  <c r="IN83" i="1"/>
  <c r="IO83" i="1" s="1"/>
  <c r="IP83" i="1"/>
  <c r="IQ83" i="1" s="1"/>
  <c r="IR83" i="1"/>
  <c r="IS83" i="1" s="1"/>
  <c r="IT83" i="1"/>
  <c r="IU83" i="1" s="1"/>
  <c r="IV83" i="1"/>
  <c r="IW83" i="1" s="1"/>
  <c r="IX83" i="1"/>
  <c r="IY83" i="1" s="1"/>
  <c r="IZ83" i="1"/>
  <c r="JA83" i="1" s="1"/>
  <c r="JB83" i="1"/>
  <c r="JC83" i="1" s="1"/>
  <c r="JF83" i="1"/>
  <c r="JG83" i="1" s="1"/>
  <c r="JH83" i="1"/>
  <c r="JI83" i="1" s="1"/>
  <c r="JJ83" i="1"/>
  <c r="JK83" i="1" s="1"/>
  <c r="JD83" i="1"/>
  <c r="JE83" i="1" s="1"/>
  <c r="JL83" i="1"/>
  <c r="JM83" i="1" s="1"/>
  <c r="JN83" i="1"/>
  <c r="JO83" i="1" s="1"/>
  <c r="JP83" i="1"/>
  <c r="JQ83" i="1" s="1"/>
  <c r="JR83" i="1"/>
  <c r="JS83" i="1" s="1"/>
  <c r="JT83" i="1"/>
  <c r="JU83" i="1" s="1"/>
  <c r="JV83" i="1"/>
  <c r="JW83" i="1" s="1"/>
  <c r="JX83" i="1"/>
  <c r="JY83" i="1" s="1"/>
  <c r="JZ83" i="1"/>
  <c r="KA83" i="1" s="1"/>
  <c r="KB83" i="1"/>
  <c r="KC83" i="1" s="1"/>
  <c r="HF86" i="1"/>
  <c r="HG86" i="1" s="1"/>
  <c r="HH86" i="1"/>
  <c r="HI86" i="1" s="1"/>
  <c r="HJ86" i="1"/>
  <c r="HK86" i="1" s="1"/>
  <c r="HL86" i="1"/>
  <c r="HM86" i="1" s="1"/>
  <c r="HN86" i="1"/>
  <c r="HO86" i="1" s="1"/>
  <c r="HP86" i="1"/>
  <c r="HQ86" i="1" s="1"/>
  <c r="HR86" i="1"/>
  <c r="HS86" i="1" s="1"/>
  <c r="HT86" i="1"/>
  <c r="HU86" i="1" s="1"/>
  <c r="HV86" i="1"/>
  <c r="HW86" i="1" s="1"/>
  <c r="HX86" i="1"/>
  <c r="HY86" i="1" s="1"/>
  <c r="HZ86" i="1"/>
  <c r="IA86" i="1" s="1"/>
  <c r="ID86" i="1"/>
  <c r="IE86" i="1" s="1"/>
  <c r="IF86" i="1"/>
  <c r="IG86" i="1" s="1"/>
  <c r="IH86" i="1"/>
  <c r="II86" i="1" s="1"/>
  <c r="IB86" i="1"/>
  <c r="IC86" i="1" s="1"/>
  <c r="IJ86" i="1"/>
  <c r="IK86" i="1" s="1"/>
  <c r="IL86" i="1"/>
  <c r="IM86" i="1" s="1"/>
  <c r="IN86" i="1"/>
  <c r="IO86" i="1" s="1"/>
  <c r="IP86" i="1"/>
  <c r="IQ86" i="1" s="1"/>
  <c r="IR86" i="1"/>
  <c r="IS86" i="1" s="1"/>
  <c r="IT86" i="1"/>
  <c r="IU86" i="1" s="1"/>
  <c r="IV86" i="1"/>
  <c r="IW86" i="1" s="1"/>
  <c r="IX86" i="1"/>
  <c r="IY86" i="1" s="1"/>
  <c r="IZ86" i="1"/>
  <c r="JA86" i="1" s="1"/>
  <c r="JB86" i="1"/>
  <c r="JC86" i="1" s="1"/>
  <c r="JF86" i="1"/>
  <c r="JG86" i="1" s="1"/>
  <c r="JH86" i="1"/>
  <c r="JI86" i="1" s="1"/>
  <c r="JJ86" i="1"/>
  <c r="JK86" i="1" s="1"/>
  <c r="JD86" i="1"/>
  <c r="JE86" i="1" s="1"/>
  <c r="JL86" i="1"/>
  <c r="JM86" i="1" s="1"/>
  <c r="JN86" i="1"/>
  <c r="JO86" i="1" s="1"/>
  <c r="JP86" i="1"/>
  <c r="JQ86" i="1" s="1"/>
  <c r="JR86" i="1"/>
  <c r="JS86" i="1" s="1"/>
  <c r="JT86" i="1"/>
  <c r="JU86" i="1" s="1"/>
  <c r="JV86" i="1"/>
  <c r="JW86" i="1" s="1"/>
  <c r="JX86" i="1"/>
  <c r="JY86" i="1" s="1"/>
  <c r="JZ86" i="1"/>
  <c r="KA86" i="1" s="1"/>
  <c r="KB86" i="1"/>
  <c r="KC86" i="1"/>
  <c r="HF87" i="1"/>
  <c r="HG87" i="1" s="1"/>
  <c r="HH87" i="1"/>
  <c r="HI87" i="1" s="1"/>
  <c r="HJ87" i="1"/>
  <c r="HK87" i="1" s="1"/>
  <c r="HL87" i="1"/>
  <c r="HM87" i="1" s="1"/>
  <c r="HN87" i="1"/>
  <c r="HO87" i="1"/>
  <c r="HP87" i="1"/>
  <c r="HQ87" i="1" s="1"/>
  <c r="HR87" i="1"/>
  <c r="HS87" i="1" s="1"/>
  <c r="HT87" i="1"/>
  <c r="HU87" i="1" s="1"/>
  <c r="HV87" i="1"/>
  <c r="HW87" i="1" s="1"/>
  <c r="HX87" i="1"/>
  <c r="HY87" i="1" s="1"/>
  <c r="HZ87" i="1"/>
  <c r="IA87" i="1" s="1"/>
  <c r="ID87" i="1"/>
  <c r="IE87" i="1" s="1"/>
  <c r="IF87" i="1"/>
  <c r="IG87" i="1" s="1"/>
  <c r="IH87" i="1"/>
  <c r="II87" i="1" s="1"/>
  <c r="IB87" i="1"/>
  <c r="IC87" i="1" s="1"/>
  <c r="IJ87" i="1"/>
  <c r="IK87" i="1" s="1"/>
  <c r="IL87" i="1"/>
  <c r="IM87" i="1" s="1"/>
  <c r="IN87" i="1"/>
  <c r="IO87" i="1" s="1"/>
  <c r="IP87" i="1"/>
  <c r="IQ87" i="1" s="1"/>
  <c r="IR87" i="1"/>
  <c r="IS87" i="1" s="1"/>
  <c r="IT87" i="1"/>
  <c r="IU87" i="1" s="1"/>
  <c r="IV87" i="1"/>
  <c r="IW87" i="1" s="1"/>
  <c r="IX87" i="1"/>
  <c r="IY87" i="1" s="1"/>
  <c r="IZ87" i="1"/>
  <c r="JA87" i="1" s="1"/>
  <c r="JB87" i="1"/>
  <c r="JC87" i="1" s="1"/>
  <c r="JF87" i="1"/>
  <c r="JG87" i="1" s="1"/>
  <c r="JH87" i="1"/>
  <c r="JI87" i="1" s="1"/>
  <c r="JJ87" i="1"/>
  <c r="JK87" i="1" s="1"/>
  <c r="JD87" i="1"/>
  <c r="JE87" i="1" s="1"/>
  <c r="JL87" i="1"/>
  <c r="JM87" i="1" s="1"/>
  <c r="JN87" i="1"/>
  <c r="JO87" i="1" s="1"/>
  <c r="JP87" i="1"/>
  <c r="JQ87" i="1" s="1"/>
  <c r="JR87" i="1"/>
  <c r="JS87" i="1" s="1"/>
  <c r="JT87" i="1"/>
  <c r="JU87" i="1" s="1"/>
  <c r="JV87" i="1"/>
  <c r="JW87" i="1" s="1"/>
  <c r="JX87" i="1"/>
  <c r="JY87" i="1" s="1"/>
  <c r="JZ87" i="1"/>
  <c r="KA87" i="1" s="1"/>
  <c r="KB87" i="1"/>
  <c r="KC87" i="1" s="1"/>
  <c r="HF20" i="1"/>
  <c r="HG20" i="1" s="1"/>
  <c r="HH20" i="1"/>
  <c r="HI20" i="1" s="1"/>
  <c r="HJ20" i="1"/>
  <c r="HK20" i="1" s="1"/>
  <c r="HL20" i="1"/>
  <c r="HM20" i="1" s="1"/>
  <c r="HN20" i="1"/>
  <c r="HO20" i="1" s="1"/>
  <c r="HP20" i="1"/>
  <c r="HQ20" i="1" s="1"/>
  <c r="HR20" i="1"/>
  <c r="HS20" i="1" s="1"/>
  <c r="HT20" i="1"/>
  <c r="HU20" i="1" s="1"/>
  <c r="HV20" i="1"/>
  <c r="HW20" i="1" s="1"/>
  <c r="HX20" i="1"/>
  <c r="HY20" i="1" s="1"/>
  <c r="HZ20" i="1"/>
  <c r="IA20" i="1" s="1"/>
  <c r="IB20" i="1"/>
  <c r="IC20" i="1" s="1"/>
  <c r="ID20" i="1"/>
  <c r="IE20" i="1" s="1"/>
  <c r="IF20" i="1"/>
  <c r="IG20" i="1" s="1"/>
  <c r="IH20" i="1"/>
  <c r="II20" i="1" s="1"/>
  <c r="IJ20" i="1"/>
  <c r="IK20" i="1"/>
  <c r="IL20" i="1"/>
  <c r="IM20" i="1" s="1"/>
  <c r="IN20" i="1"/>
  <c r="IO20" i="1" s="1"/>
  <c r="IP20" i="1"/>
  <c r="IQ20" i="1" s="1"/>
  <c r="IR20" i="1"/>
  <c r="IS20" i="1" s="1"/>
  <c r="IT20" i="1"/>
  <c r="IU20" i="1" s="1"/>
  <c r="IV20" i="1"/>
  <c r="IW20" i="1" s="1"/>
  <c r="IX20" i="1"/>
  <c r="IY20" i="1" s="1"/>
  <c r="IZ20" i="1"/>
  <c r="JA20" i="1" s="1"/>
  <c r="JB20" i="1"/>
  <c r="JC20" i="1" s="1"/>
  <c r="JD20" i="1"/>
  <c r="JE20" i="1" s="1"/>
  <c r="JF20" i="1"/>
  <c r="JG20" i="1" s="1"/>
  <c r="JH20" i="1"/>
  <c r="JI20" i="1" s="1"/>
  <c r="JJ20" i="1"/>
  <c r="JK20" i="1" s="1"/>
  <c r="JL20" i="1"/>
  <c r="JM20" i="1" s="1"/>
  <c r="JN20" i="1"/>
  <c r="JO20" i="1" s="1"/>
  <c r="JP20" i="1"/>
  <c r="JQ20" i="1" s="1"/>
  <c r="JR20" i="1"/>
  <c r="JS20" i="1" s="1"/>
  <c r="JT20" i="1"/>
  <c r="JU20" i="1" s="1"/>
  <c r="JV20" i="1"/>
  <c r="JW20" i="1" s="1"/>
  <c r="JX20" i="1"/>
  <c r="JY20" i="1" s="1"/>
  <c r="JZ20" i="1"/>
  <c r="KA20" i="1" s="1"/>
  <c r="KB20" i="1"/>
  <c r="KC20" i="1" s="1"/>
  <c r="HF29" i="1"/>
  <c r="HG29" i="1" s="1"/>
  <c r="HH29" i="1"/>
  <c r="HI29" i="1" s="1"/>
  <c r="HJ29" i="1"/>
  <c r="HK29" i="1" s="1"/>
  <c r="HL29" i="1"/>
  <c r="HM29" i="1" s="1"/>
  <c r="HN29" i="1"/>
  <c r="HO29" i="1" s="1"/>
  <c r="HP29" i="1"/>
  <c r="HQ29" i="1" s="1"/>
  <c r="HR29" i="1"/>
  <c r="HS29" i="1" s="1"/>
  <c r="HT29" i="1"/>
  <c r="HU29" i="1" s="1"/>
  <c r="HV29" i="1"/>
  <c r="HW29" i="1" s="1"/>
  <c r="HX29" i="1"/>
  <c r="HY29" i="1" s="1"/>
  <c r="HZ29" i="1"/>
  <c r="IA29" i="1" s="1"/>
  <c r="IB29" i="1"/>
  <c r="IC29" i="1" s="1"/>
  <c r="ID29" i="1"/>
  <c r="IE29" i="1" s="1"/>
  <c r="IF29" i="1"/>
  <c r="IG29" i="1" s="1"/>
  <c r="IH29" i="1"/>
  <c r="II29" i="1" s="1"/>
  <c r="IJ29" i="1"/>
  <c r="IK29" i="1" s="1"/>
  <c r="IL29" i="1"/>
  <c r="IM29" i="1"/>
  <c r="IN29" i="1"/>
  <c r="IO29" i="1" s="1"/>
  <c r="IP29" i="1"/>
  <c r="IQ29" i="1" s="1"/>
  <c r="IR29" i="1"/>
  <c r="IS29" i="1" s="1"/>
  <c r="IT29" i="1"/>
  <c r="IU29" i="1" s="1"/>
  <c r="IV29" i="1"/>
  <c r="IW29" i="1" s="1"/>
  <c r="IX29" i="1"/>
  <c r="IY29" i="1" s="1"/>
  <c r="IZ29" i="1"/>
  <c r="JA29" i="1" s="1"/>
  <c r="JB29" i="1"/>
  <c r="JC29" i="1" s="1"/>
  <c r="JD29" i="1"/>
  <c r="JE29" i="1" s="1"/>
  <c r="JF29" i="1"/>
  <c r="JG29" i="1" s="1"/>
  <c r="JH29" i="1"/>
  <c r="JI29" i="1" s="1"/>
  <c r="JJ29" i="1"/>
  <c r="JK29" i="1" s="1"/>
  <c r="JL29" i="1"/>
  <c r="JM29" i="1" s="1"/>
  <c r="JN29" i="1"/>
  <c r="JO29" i="1"/>
  <c r="JP29" i="1"/>
  <c r="JQ29" i="1" s="1"/>
  <c r="JR29" i="1"/>
  <c r="JS29" i="1" s="1"/>
  <c r="JT29" i="1"/>
  <c r="JU29" i="1" s="1"/>
  <c r="JV29" i="1"/>
  <c r="JW29" i="1" s="1"/>
  <c r="JX29" i="1"/>
  <c r="JY29" i="1" s="1"/>
  <c r="JZ29" i="1"/>
  <c r="KA29" i="1" s="1"/>
  <c r="KB29" i="1"/>
  <c r="KC29" i="1" s="1"/>
  <c r="HF42" i="1"/>
  <c r="HG42" i="1" s="1"/>
  <c r="HH42" i="1"/>
  <c r="HI42" i="1" s="1"/>
  <c r="HJ42" i="1"/>
  <c r="HK42" i="1" s="1"/>
  <c r="HL42" i="1"/>
  <c r="HM42" i="1" s="1"/>
  <c r="HN42" i="1"/>
  <c r="HO42" i="1" s="1"/>
  <c r="HP42" i="1"/>
  <c r="HQ42" i="1" s="1"/>
  <c r="HR42" i="1"/>
  <c r="HS42" i="1" s="1"/>
  <c r="HT42" i="1"/>
  <c r="HU42" i="1" s="1"/>
  <c r="HV42" i="1"/>
  <c r="HW42" i="1" s="1"/>
  <c r="HX42" i="1"/>
  <c r="HY42" i="1" s="1"/>
  <c r="HZ42" i="1"/>
  <c r="IA42" i="1" s="1"/>
  <c r="IB42" i="1"/>
  <c r="IC42" i="1" s="1"/>
  <c r="ID42" i="1"/>
  <c r="IE42" i="1" s="1"/>
  <c r="IF42" i="1"/>
  <c r="IG42" i="1" s="1"/>
  <c r="IH42" i="1"/>
  <c r="II42" i="1" s="1"/>
  <c r="IJ42" i="1"/>
  <c r="IK42" i="1" s="1"/>
  <c r="IL42" i="1"/>
  <c r="IM42" i="1" s="1"/>
  <c r="IN42" i="1"/>
  <c r="IO42" i="1" s="1"/>
  <c r="IP42" i="1"/>
  <c r="IQ42" i="1" s="1"/>
  <c r="IR42" i="1"/>
  <c r="IS42" i="1" s="1"/>
  <c r="IT42" i="1"/>
  <c r="IU42" i="1" s="1"/>
  <c r="IV42" i="1"/>
  <c r="IW42" i="1" s="1"/>
  <c r="IX42" i="1"/>
  <c r="IY42" i="1" s="1"/>
  <c r="IZ42" i="1"/>
  <c r="JA42" i="1" s="1"/>
  <c r="JB42" i="1"/>
  <c r="JC42" i="1" s="1"/>
  <c r="JD42" i="1"/>
  <c r="JE42" i="1" s="1"/>
  <c r="JF42" i="1"/>
  <c r="JG42" i="1" s="1"/>
  <c r="JH42" i="1"/>
  <c r="JI42" i="1" s="1"/>
  <c r="JJ42" i="1"/>
  <c r="JK42" i="1" s="1"/>
  <c r="JL42" i="1"/>
  <c r="JM42" i="1" s="1"/>
  <c r="JN42" i="1"/>
  <c r="JO42" i="1" s="1"/>
  <c r="JP42" i="1"/>
  <c r="JQ42" i="1" s="1"/>
  <c r="JR42" i="1"/>
  <c r="JS42" i="1" s="1"/>
  <c r="JT42" i="1"/>
  <c r="JU42" i="1" s="1"/>
  <c r="JV42" i="1"/>
  <c r="JW42" i="1" s="1"/>
  <c r="JX42" i="1"/>
  <c r="JY42" i="1" s="1"/>
  <c r="JZ42" i="1"/>
  <c r="KA42" i="1" s="1"/>
  <c r="KB42" i="1"/>
  <c r="KC42" i="1" s="1"/>
  <c r="HF45" i="1"/>
  <c r="HG45" i="1" s="1"/>
  <c r="HH45" i="1"/>
  <c r="HI45" i="1" s="1"/>
  <c r="HJ45" i="1"/>
  <c r="HK45" i="1" s="1"/>
  <c r="HL45" i="1"/>
  <c r="HM45" i="1" s="1"/>
  <c r="HN45" i="1"/>
  <c r="HO45" i="1" s="1"/>
  <c r="HP45" i="1"/>
  <c r="HQ45" i="1" s="1"/>
  <c r="HR45" i="1"/>
  <c r="HS45" i="1" s="1"/>
  <c r="HT45" i="1"/>
  <c r="HU45" i="1" s="1"/>
  <c r="HV45" i="1"/>
  <c r="HW45" i="1" s="1"/>
  <c r="HX45" i="1"/>
  <c r="HY45" i="1" s="1"/>
  <c r="HZ45" i="1"/>
  <c r="IA45" i="1" s="1"/>
  <c r="IB45" i="1"/>
  <c r="IC45" i="1" s="1"/>
  <c r="ID45" i="1"/>
  <c r="IE45" i="1" s="1"/>
  <c r="IF45" i="1"/>
  <c r="IG45" i="1" s="1"/>
  <c r="IH45" i="1"/>
  <c r="II45" i="1" s="1"/>
  <c r="IJ45" i="1"/>
  <c r="IK45" i="1" s="1"/>
  <c r="IN45" i="1"/>
  <c r="IO45" i="1" s="1"/>
  <c r="IP45" i="1"/>
  <c r="IQ45" i="1" s="1"/>
  <c r="IR45" i="1"/>
  <c r="IS45" i="1" s="1"/>
  <c r="IT45" i="1"/>
  <c r="IU45" i="1" s="1"/>
  <c r="IV45" i="1"/>
  <c r="IW45" i="1" s="1"/>
  <c r="IX45" i="1"/>
  <c r="IY45" i="1" s="1"/>
  <c r="IZ45" i="1"/>
  <c r="JA45" i="1" s="1"/>
  <c r="JB45" i="1"/>
  <c r="JC45" i="1" s="1"/>
  <c r="JD45" i="1"/>
  <c r="JE45" i="1" s="1"/>
  <c r="JF45" i="1"/>
  <c r="JG45" i="1" s="1"/>
  <c r="JH45" i="1"/>
  <c r="JI45" i="1" s="1"/>
  <c r="JJ45" i="1"/>
  <c r="JK45" i="1" s="1"/>
  <c r="JL45" i="1"/>
  <c r="JM45" i="1" s="1"/>
  <c r="JN45" i="1"/>
  <c r="JO45" i="1" s="1"/>
  <c r="JP45" i="1"/>
  <c r="JQ45" i="1" s="1"/>
  <c r="JR45" i="1"/>
  <c r="JS45" i="1" s="1"/>
  <c r="JT45" i="1"/>
  <c r="JU45" i="1" s="1"/>
  <c r="JV45" i="1"/>
  <c r="JW45" i="1" s="1"/>
  <c r="JX45" i="1"/>
  <c r="JY45" i="1" s="1"/>
  <c r="JZ45" i="1"/>
  <c r="KA45" i="1" s="1"/>
  <c r="KB45" i="1"/>
  <c r="KC45" i="1" s="1"/>
  <c r="HF70" i="1"/>
  <c r="HG70" i="1" s="1"/>
  <c r="HH70" i="1"/>
  <c r="HI70" i="1" s="1"/>
  <c r="HJ70" i="1"/>
  <c r="HK70" i="1" s="1"/>
  <c r="HL70" i="1"/>
  <c r="HM70" i="1" s="1"/>
  <c r="HN70" i="1"/>
  <c r="HO70" i="1" s="1"/>
  <c r="HP70" i="1"/>
  <c r="HQ70" i="1" s="1"/>
  <c r="HR70" i="1"/>
  <c r="HS70" i="1" s="1"/>
  <c r="HT70" i="1"/>
  <c r="HU70" i="1" s="1"/>
  <c r="HV70" i="1"/>
  <c r="HW70" i="1" s="1"/>
  <c r="HX70" i="1"/>
  <c r="HY70" i="1" s="1"/>
  <c r="HZ70" i="1"/>
  <c r="IA70" i="1" s="1"/>
  <c r="IB70" i="1"/>
  <c r="IC70" i="1" s="1"/>
  <c r="ID70" i="1"/>
  <c r="IE70" i="1" s="1"/>
  <c r="IF70" i="1"/>
  <c r="IG70" i="1" s="1"/>
  <c r="IH70" i="1"/>
  <c r="II70" i="1" s="1"/>
  <c r="IJ70" i="1"/>
  <c r="IK70" i="1" s="1"/>
  <c r="IL70" i="1"/>
  <c r="IM70" i="1" s="1"/>
  <c r="IN70" i="1"/>
  <c r="IO70" i="1" s="1"/>
  <c r="IP70" i="1"/>
  <c r="IQ70" i="1" s="1"/>
  <c r="IR70" i="1"/>
  <c r="IS70" i="1" s="1"/>
  <c r="IT70" i="1"/>
  <c r="IU70" i="1" s="1"/>
  <c r="IV70" i="1"/>
  <c r="IW70" i="1" s="1"/>
  <c r="IX70" i="1"/>
  <c r="IY70" i="1" s="1"/>
  <c r="IZ70" i="1"/>
  <c r="JA70" i="1" s="1"/>
  <c r="JB70" i="1"/>
  <c r="JC70" i="1" s="1"/>
  <c r="JD70" i="1"/>
  <c r="JE70" i="1" s="1"/>
  <c r="JF70" i="1"/>
  <c r="JG70" i="1" s="1"/>
  <c r="JH70" i="1"/>
  <c r="JI70" i="1" s="1"/>
  <c r="JJ70" i="1"/>
  <c r="JK70" i="1" s="1"/>
  <c r="JL70" i="1"/>
  <c r="JM70" i="1" s="1"/>
  <c r="JN70" i="1"/>
  <c r="JO70" i="1" s="1"/>
  <c r="JP70" i="1"/>
  <c r="JQ70" i="1" s="1"/>
  <c r="JR70" i="1"/>
  <c r="JS70" i="1" s="1"/>
  <c r="JT70" i="1"/>
  <c r="JU70" i="1" s="1"/>
  <c r="JV70" i="1"/>
  <c r="JW70" i="1" s="1"/>
  <c r="JX70" i="1"/>
  <c r="JY70" i="1" s="1"/>
  <c r="JZ70" i="1"/>
  <c r="KA70" i="1" s="1"/>
  <c r="KB70" i="1"/>
  <c r="KC70" i="1" s="1"/>
  <c r="HF85" i="1"/>
  <c r="HG85" i="1" s="1"/>
  <c r="HH85" i="1"/>
  <c r="HI85" i="1" s="1"/>
  <c r="HJ85" i="1"/>
  <c r="HK85" i="1" s="1"/>
  <c r="HL85" i="1"/>
  <c r="HM85" i="1" s="1"/>
  <c r="HN85" i="1"/>
  <c r="HO85" i="1" s="1"/>
  <c r="HP85" i="1"/>
  <c r="HQ85" i="1" s="1"/>
  <c r="HR85" i="1"/>
  <c r="HS85" i="1" s="1"/>
  <c r="HT85" i="1"/>
  <c r="HU85" i="1" s="1"/>
  <c r="HV85" i="1"/>
  <c r="HW85" i="1" s="1"/>
  <c r="HX85" i="1"/>
  <c r="HY85" i="1" s="1"/>
  <c r="HZ85" i="1"/>
  <c r="IA85" i="1" s="1"/>
  <c r="IB85" i="1"/>
  <c r="IC85" i="1" s="1"/>
  <c r="ID85" i="1"/>
  <c r="IE85" i="1" s="1"/>
  <c r="IF85" i="1"/>
  <c r="IG85" i="1" s="1"/>
  <c r="IH85" i="1"/>
  <c r="II85" i="1" s="1"/>
  <c r="IJ85" i="1"/>
  <c r="IK85" i="1" s="1"/>
  <c r="IL85" i="1"/>
  <c r="IM85" i="1" s="1"/>
  <c r="IN85" i="1"/>
  <c r="IO85" i="1" s="1"/>
  <c r="IP85" i="1"/>
  <c r="IQ85" i="1" s="1"/>
  <c r="IR85" i="1"/>
  <c r="IS85" i="1" s="1"/>
  <c r="IT85" i="1"/>
  <c r="IU85" i="1" s="1"/>
  <c r="IV85" i="1"/>
  <c r="IW85" i="1" s="1"/>
  <c r="IX85" i="1"/>
  <c r="IY85" i="1" s="1"/>
  <c r="IZ85" i="1"/>
  <c r="JA85" i="1" s="1"/>
  <c r="JB85" i="1"/>
  <c r="JC85" i="1" s="1"/>
  <c r="JD85" i="1"/>
  <c r="JE85" i="1" s="1"/>
  <c r="JF85" i="1"/>
  <c r="JG85" i="1" s="1"/>
  <c r="JH85" i="1"/>
  <c r="JI85" i="1" s="1"/>
  <c r="JJ85" i="1"/>
  <c r="JK85" i="1" s="1"/>
  <c r="JL85" i="1"/>
  <c r="JM85" i="1" s="1"/>
  <c r="JN85" i="1"/>
  <c r="JO85" i="1" s="1"/>
  <c r="JP85" i="1"/>
  <c r="JQ85" i="1" s="1"/>
  <c r="JR85" i="1"/>
  <c r="JS85" i="1" s="1"/>
  <c r="JT85" i="1"/>
  <c r="JU85" i="1" s="1"/>
  <c r="JV85" i="1"/>
  <c r="JW85" i="1" s="1"/>
  <c r="JX85" i="1"/>
  <c r="JY85" i="1" s="1"/>
  <c r="JZ85" i="1"/>
  <c r="KA85" i="1" s="1"/>
  <c r="KB85" i="1"/>
  <c r="KC85" i="1" s="1"/>
  <c r="HF73" i="1"/>
  <c r="HG73" i="1" s="1"/>
  <c r="HH73" i="1"/>
  <c r="HI73" i="1" s="1"/>
  <c r="HJ73" i="1"/>
  <c r="HK73" i="1" s="1"/>
  <c r="HL73" i="1"/>
  <c r="HM73" i="1" s="1"/>
  <c r="HN73" i="1"/>
  <c r="HO73" i="1" s="1"/>
  <c r="HP73" i="1"/>
  <c r="HQ73" i="1" s="1"/>
  <c r="HR73" i="1"/>
  <c r="HS73" i="1" s="1"/>
  <c r="HT73" i="1"/>
  <c r="HU73" i="1" s="1"/>
  <c r="HV73" i="1"/>
  <c r="HW73" i="1" s="1"/>
  <c r="HX73" i="1"/>
  <c r="HY73" i="1" s="1"/>
  <c r="HZ73" i="1"/>
  <c r="IA73" i="1" s="1"/>
  <c r="IB73" i="1"/>
  <c r="IC73" i="1" s="1"/>
  <c r="ID73" i="1"/>
  <c r="IE73" i="1" s="1"/>
  <c r="IF73" i="1"/>
  <c r="IG73" i="1" s="1"/>
  <c r="IH73" i="1"/>
  <c r="II73" i="1" s="1"/>
  <c r="IJ73" i="1"/>
  <c r="IK73" i="1" s="1"/>
  <c r="IL73" i="1"/>
  <c r="IM73" i="1" s="1"/>
  <c r="IN73" i="1"/>
  <c r="IO73" i="1" s="1"/>
  <c r="IP73" i="1"/>
  <c r="IQ73" i="1" s="1"/>
  <c r="IR73" i="1"/>
  <c r="IS73" i="1" s="1"/>
  <c r="IT73" i="1"/>
  <c r="IU73" i="1" s="1"/>
  <c r="IV73" i="1"/>
  <c r="IW73" i="1" s="1"/>
  <c r="IX73" i="1"/>
  <c r="IY73" i="1" s="1"/>
  <c r="IZ73" i="1"/>
  <c r="JA73" i="1" s="1"/>
  <c r="JB73" i="1"/>
  <c r="JC73" i="1" s="1"/>
  <c r="JD73" i="1"/>
  <c r="JE73" i="1" s="1"/>
  <c r="JF73" i="1"/>
  <c r="JG73" i="1" s="1"/>
  <c r="JH73" i="1"/>
  <c r="JI73" i="1" s="1"/>
  <c r="JJ73" i="1"/>
  <c r="JK73" i="1" s="1"/>
  <c r="JL73" i="1"/>
  <c r="JM73" i="1" s="1"/>
  <c r="JN73" i="1"/>
  <c r="JO73" i="1" s="1"/>
  <c r="JP73" i="1"/>
  <c r="JQ73" i="1" s="1"/>
  <c r="JR73" i="1"/>
  <c r="JS73" i="1" s="1"/>
  <c r="JT73" i="1"/>
  <c r="JU73" i="1" s="1"/>
  <c r="JV73" i="1"/>
  <c r="JW73" i="1" s="1"/>
  <c r="JX73" i="1"/>
  <c r="JY73" i="1" s="1"/>
  <c r="JZ73" i="1"/>
  <c r="KA73" i="1" s="1"/>
  <c r="KB73" i="1"/>
  <c r="KC73" i="1" s="1"/>
  <c r="HF76" i="1"/>
  <c r="HG76" i="1" s="1"/>
  <c r="HH76" i="1"/>
  <c r="HI76" i="1" s="1"/>
  <c r="HJ76" i="1"/>
  <c r="HK76" i="1" s="1"/>
  <c r="HL76" i="1"/>
  <c r="HM76" i="1" s="1"/>
  <c r="HN76" i="1"/>
  <c r="HO76" i="1" s="1"/>
  <c r="HP76" i="1"/>
  <c r="HQ76" i="1" s="1"/>
  <c r="HR76" i="1"/>
  <c r="HS76" i="1" s="1"/>
  <c r="HT76" i="1"/>
  <c r="HU76" i="1" s="1"/>
  <c r="HV76" i="1"/>
  <c r="HW76" i="1" s="1"/>
  <c r="HX76" i="1"/>
  <c r="HY76" i="1" s="1"/>
  <c r="HZ76" i="1"/>
  <c r="IA76" i="1" s="1"/>
  <c r="IB76" i="1"/>
  <c r="IC76" i="1" s="1"/>
  <c r="ID76" i="1"/>
  <c r="IE76" i="1" s="1"/>
  <c r="IF76" i="1"/>
  <c r="IG76" i="1" s="1"/>
  <c r="IH76" i="1"/>
  <c r="II76" i="1" s="1"/>
  <c r="IJ76" i="1"/>
  <c r="IK76" i="1" s="1"/>
  <c r="IL76" i="1"/>
  <c r="IM76" i="1" s="1"/>
  <c r="IN76" i="1"/>
  <c r="IO76" i="1" s="1"/>
  <c r="IP76" i="1"/>
  <c r="IQ76" i="1" s="1"/>
  <c r="IR76" i="1"/>
  <c r="IS76" i="1" s="1"/>
  <c r="IT76" i="1"/>
  <c r="IU76" i="1" s="1"/>
  <c r="IV76" i="1"/>
  <c r="IW76" i="1" s="1"/>
  <c r="IX76" i="1"/>
  <c r="IY76" i="1" s="1"/>
  <c r="IZ76" i="1"/>
  <c r="JA76" i="1" s="1"/>
  <c r="JB76" i="1"/>
  <c r="JC76" i="1" s="1"/>
  <c r="JD76" i="1"/>
  <c r="JE76" i="1"/>
  <c r="JF76" i="1"/>
  <c r="JG76" i="1" s="1"/>
  <c r="JH76" i="1"/>
  <c r="JI76" i="1" s="1"/>
  <c r="JJ76" i="1"/>
  <c r="JK76" i="1" s="1"/>
  <c r="JL76" i="1"/>
  <c r="JM76" i="1" s="1"/>
  <c r="JN76" i="1"/>
  <c r="JO76" i="1" s="1"/>
  <c r="JP76" i="1"/>
  <c r="JQ76" i="1" s="1"/>
  <c r="JR76" i="1"/>
  <c r="JS76" i="1" s="1"/>
  <c r="JT76" i="1"/>
  <c r="JU76" i="1" s="1"/>
  <c r="JV76" i="1"/>
  <c r="JW76" i="1" s="1"/>
  <c r="JX76" i="1"/>
  <c r="JY76" i="1" s="1"/>
  <c r="JZ76" i="1"/>
  <c r="KA76" i="1" s="1"/>
  <c r="KB76" i="1"/>
  <c r="KC76" i="1" s="1"/>
  <c r="HF54" i="1"/>
  <c r="HG54" i="1" s="1"/>
  <c r="HH54" i="1"/>
  <c r="HI54" i="1" s="1"/>
  <c r="HJ54" i="1"/>
  <c r="HK54" i="1" s="1"/>
  <c r="HL54" i="1"/>
  <c r="HM54" i="1" s="1"/>
  <c r="HN54" i="1"/>
  <c r="HO54" i="1" s="1"/>
  <c r="HP54" i="1"/>
  <c r="HQ54" i="1" s="1"/>
  <c r="HR54" i="1"/>
  <c r="HS54" i="1" s="1"/>
  <c r="HT54" i="1"/>
  <c r="HU54" i="1" s="1"/>
  <c r="HV54" i="1"/>
  <c r="HW54" i="1" s="1"/>
  <c r="HX54" i="1"/>
  <c r="HY54" i="1" s="1"/>
  <c r="HZ54" i="1"/>
  <c r="IA54" i="1" s="1"/>
  <c r="IB54" i="1"/>
  <c r="IC54" i="1" s="1"/>
  <c r="ID54" i="1"/>
  <c r="IE54" i="1" s="1"/>
  <c r="IF54" i="1"/>
  <c r="IG54" i="1" s="1"/>
  <c r="IH54" i="1"/>
  <c r="II54" i="1" s="1"/>
  <c r="IJ54" i="1"/>
  <c r="IK54" i="1" s="1"/>
  <c r="IL54" i="1"/>
  <c r="IM54" i="1" s="1"/>
  <c r="IN54" i="1"/>
  <c r="IO54" i="1" s="1"/>
  <c r="IP54" i="1"/>
  <c r="IQ54" i="1" s="1"/>
  <c r="IR54" i="1"/>
  <c r="IS54" i="1" s="1"/>
  <c r="IT54" i="1"/>
  <c r="IU54" i="1" s="1"/>
  <c r="IV54" i="1"/>
  <c r="IW54" i="1" s="1"/>
  <c r="IX54" i="1"/>
  <c r="IY54" i="1" s="1"/>
  <c r="IZ54" i="1"/>
  <c r="JA54" i="1" s="1"/>
  <c r="JB54" i="1"/>
  <c r="JC54" i="1" s="1"/>
  <c r="JD54" i="1"/>
  <c r="JE54" i="1" s="1"/>
  <c r="JF54" i="1"/>
  <c r="JG54" i="1" s="1"/>
  <c r="JH54" i="1"/>
  <c r="JI54" i="1" s="1"/>
  <c r="JJ54" i="1"/>
  <c r="JK54" i="1" s="1"/>
  <c r="JL54" i="1"/>
  <c r="JM54" i="1" s="1"/>
  <c r="JN54" i="1"/>
  <c r="JO54" i="1" s="1"/>
  <c r="JP54" i="1"/>
  <c r="JQ54" i="1" s="1"/>
  <c r="JR54" i="1"/>
  <c r="JS54" i="1" s="1"/>
  <c r="JT54" i="1"/>
  <c r="JU54" i="1" s="1"/>
  <c r="JV54" i="1"/>
  <c r="JW54" i="1" s="1"/>
  <c r="JX54" i="1"/>
  <c r="JY54" i="1" s="1"/>
  <c r="JZ54" i="1"/>
  <c r="KA54" i="1" s="1"/>
  <c r="KB54" i="1"/>
  <c r="KC54" i="1" s="1"/>
  <c r="HF75" i="1"/>
  <c r="HG75" i="1" s="1"/>
  <c r="HH75" i="1"/>
  <c r="HI75" i="1" s="1"/>
  <c r="HJ75" i="1"/>
  <c r="HK75" i="1" s="1"/>
  <c r="HL75" i="1"/>
  <c r="HM75" i="1" s="1"/>
  <c r="HN75" i="1"/>
  <c r="HO75" i="1" s="1"/>
  <c r="HP75" i="1"/>
  <c r="HQ75" i="1" s="1"/>
  <c r="HR75" i="1"/>
  <c r="HS75" i="1" s="1"/>
  <c r="HT75" i="1"/>
  <c r="HU75" i="1" s="1"/>
  <c r="HV75" i="1"/>
  <c r="HW75" i="1" s="1"/>
  <c r="HX75" i="1"/>
  <c r="HY75" i="1" s="1"/>
  <c r="HZ75" i="1"/>
  <c r="IA75" i="1" s="1"/>
  <c r="IB75" i="1"/>
  <c r="IC75" i="1" s="1"/>
  <c r="ID75" i="1"/>
  <c r="IE75" i="1" s="1"/>
  <c r="IF75" i="1"/>
  <c r="IG75" i="1" s="1"/>
  <c r="IH75" i="1"/>
  <c r="II75" i="1" s="1"/>
  <c r="IJ75" i="1"/>
  <c r="IK75" i="1" s="1"/>
  <c r="IL75" i="1"/>
  <c r="IM75" i="1" s="1"/>
  <c r="IN75" i="1"/>
  <c r="IO75" i="1" s="1"/>
  <c r="IP75" i="1"/>
  <c r="IQ75" i="1" s="1"/>
  <c r="IR75" i="1"/>
  <c r="IS75" i="1" s="1"/>
  <c r="IT75" i="1"/>
  <c r="IU75" i="1" s="1"/>
  <c r="IV75" i="1"/>
  <c r="IW75" i="1" s="1"/>
  <c r="IX75" i="1"/>
  <c r="IY75" i="1" s="1"/>
  <c r="IZ75" i="1"/>
  <c r="JA75" i="1" s="1"/>
  <c r="JB75" i="1"/>
  <c r="JC75" i="1" s="1"/>
  <c r="JD75" i="1"/>
  <c r="JE75" i="1" s="1"/>
  <c r="JF75" i="1"/>
  <c r="JG75" i="1" s="1"/>
  <c r="JH75" i="1"/>
  <c r="JI75" i="1" s="1"/>
  <c r="JJ75" i="1"/>
  <c r="JK75" i="1" s="1"/>
  <c r="JL75" i="1"/>
  <c r="JM75" i="1" s="1"/>
  <c r="JN75" i="1"/>
  <c r="JO75" i="1" s="1"/>
  <c r="JP75" i="1"/>
  <c r="JQ75" i="1" s="1"/>
  <c r="JR75" i="1"/>
  <c r="JS75" i="1" s="1"/>
  <c r="JT75" i="1"/>
  <c r="JU75" i="1" s="1"/>
  <c r="JV75" i="1"/>
  <c r="JW75" i="1" s="1"/>
  <c r="JX75" i="1"/>
  <c r="JY75" i="1" s="1"/>
  <c r="JZ75" i="1"/>
  <c r="KA75" i="1" s="1"/>
  <c r="KB75" i="1"/>
  <c r="KC75" i="1" s="1"/>
  <c r="HF3" i="1"/>
  <c r="HG3" i="1" s="1"/>
  <c r="HH3" i="1"/>
  <c r="HI3" i="1" s="1"/>
  <c r="HJ3" i="1"/>
  <c r="HK3" i="1" s="1"/>
  <c r="HL3" i="1"/>
  <c r="HM3" i="1" s="1"/>
  <c r="HN3" i="1"/>
  <c r="HO3" i="1" s="1"/>
  <c r="HP3" i="1"/>
  <c r="HQ3" i="1" s="1"/>
  <c r="HR3" i="1"/>
  <c r="HS3" i="1" s="1"/>
  <c r="HT3" i="1"/>
  <c r="HU3" i="1" s="1"/>
  <c r="HV3" i="1"/>
  <c r="HW3" i="1" s="1"/>
  <c r="HX3" i="1"/>
  <c r="HY3" i="1" s="1"/>
  <c r="HZ3" i="1"/>
  <c r="IA3" i="1" s="1"/>
  <c r="IB3" i="1"/>
  <c r="IC3" i="1" s="1"/>
  <c r="ID3" i="1"/>
  <c r="IE3" i="1" s="1"/>
  <c r="IF3" i="1"/>
  <c r="IG3" i="1" s="1"/>
  <c r="IH3" i="1"/>
  <c r="II3" i="1" s="1"/>
  <c r="IJ3" i="1"/>
  <c r="IK3" i="1" s="1"/>
  <c r="IL3" i="1"/>
  <c r="IM3" i="1" s="1"/>
  <c r="IN3" i="1"/>
  <c r="IO3" i="1" s="1"/>
  <c r="IP3" i="1"/>
  <c r="IQ3" i="1" s="1"/>
  <c r="IR3" i="1"/>
  <c r="IS3" i="1" s="1"/>
  <c r="IT3" i="1"/>
  <c r="IU3" i="1" s="1"/>
  <c r="IV3" i="1"/>
  <c r="IW3" i="1" s="1"/>
  <c r="IX3" i="1"/>
  <c r="IY3" i="1" s="1"/>
  <c r="IZ3" i="1"/>
  <c r="JA3" i="1" s="1"/>
  <c r="JB3" i="1"/>
  <c r="JC3" i="1" s="1"/>
  <c r="JD3" i="1"/>
  <c r="JE3" i="1" s="1"/>
  <c r="JF3" i="1"/>
  <c r="JG3" i="1" s="1"/>
  <c r="JH3" i="1"/>
  <c r="JI3" i="1" s="1"/>
  <c r="JJ3" i="1"/>
  <c r="JK3" i="1" s="1"/>
  <c r="JL3" i="1"/>
  <c r="JM3" i="1" s="1"/>
  <c r="JN3" i="1"/>
  <c r="JO3" i="1" s="1"/>
  <c r="JP3" i="1"/>
  <c r="JQ3" i="1" s="1"/>
  <c r="JR3" i="1"/>
  <c r="JS3" i="1" s="1"/>
  <c r="JT3" i="1"/>
  <c r="JU3" i="1" s="1"/>
  <c r="JV3" i="1"/>
  <c r="JW3" i="1" s="1"/>
  <c r="JX3" i="1"/>
  <c r="JY3" i="1" s="1"/>
  <c r="JZ3" i="1"/>
  <c r="KA3" i="1" s="1"/>
  <c r="KB3" i="1"/>
  <c r="KC3" i="1" s="1"/>
  <c r="HF48" i="1"/>
  <c r="HG48" i="1" s="1"/>
  <c r="HH48" i="1"/>
  <c r="HI48" i="1" s="1"/>
  <c r="HJ48" i="1"/>
  <c r="HK48" i="1" s="1"/>
  <c r="HL48" i="1"/>
  <c r="HM48" i="1" s="1"/>
  <c r="HN48" i="1"/>
  <c r="HO48" i="1" s="1"/>
  <c r="HP48" i="1"/>
  <c r="HQ48" i="1" s="1"/>
  <c r="HR48" i="1"/>
  <c r="HS48" i="1" s="1"/>
  <c r="HT48" i="1"/>
  <c r="HU48" i="1" s="1"/>
  <c r="HV48" i="1"/>
  <c r="HW48" i="1" s="1"/>
  <c r="HX48" i="1"/>
  <c r="HY48" i="1" s="1"/>
  <c r="HZ48" i="1"/>
  <c r="IA48" i="1" s="1"/>
  <c r="IB48" i="1"/>
  <c r="IC48" i="1" s="1"/>
  <c r="ID48" i="1"/>
  <c r="IE48" i="1" s="1"/>
  <c r="IF48" i="1"/>
  <c r="IG48" i="1" s="1"/>
  <c r="IH48" i="1"/>
  <c r="II48" i="1" s="1"/>
  <c r="IJ48" i="1"/>
  <c r="IK48" i="1" s="1"/>
  <c r="IL48" i="1"/>
  <c r="IM48" i="1" s="1"/>
  <c r="IN48" i="1"/>
  <c r="IO48" i="1" s="1"/>
  <c r="IP48" i="1"/>
  <c r="IQ48" i="1" s="1"/>
  <c r="IR48" i="1"/>
  <c r="IS48" i="1" s="1"/>
  <c r="IT48" i="1"/>
  <c r="IU48" i="1" s="1"/>
  <c r="IV48" i="1"/>
  <c r="IW48" i="1" s="1"/>
  <c r="IX48" i="1"/>
  <c r="IY48" i="1" s="1"/>
  <c r="IZ48" i="1"/>
  <c r="JA48" i="1" s="1"/>
  <c r="JB48" i="1"/>
  <c r="JC48" i="1" s="1"/>
  <c r="JD48" i="1"/>
  <c r="JE48" i="1" s="1"/>
  <c r="JH48" i="1"/>
  <c r="JI48" i="1" s="1"/>
  <c r="JJ48" i="1"/>
  <c r="JK48" i="1" s="1"/>
  <c r="JL48" i="1"/>
  <c r="JM48" i="1" s="1"/>
  <c r="JN48" i="1"/>
  <c r="JO48" i="1" s="1"/>
  <c r="JP48" i="1"/>
  <c r="JQ48" i="1" s="1"/>
  <c r="JR48" i="1"/>
  <c r="JS48" i="1" s="1"/>
  <c r="JT48" i="1"/>
  <c r="JU48" i="1" s="1"/>
  <c r="JV48" i="1"/>
  <c r="JW48" i="1" s="1"/>
  <c r="JX48" i="1"/>
  <c r="JY48" i="1" s="1"/>
  <c r="JZ48" i="1"/>
  <c r="KA48" i="1" s="1"/>
  <c r="KB48" i="1"/>
  <c r="KC48" i="1" s="1"/>
  <c r="HF13" i="1"/>
  <c r="HG13" i="1" s="1"/>
  <c r="HH13" i="1"/>
  <c r="HI13" i="1" s="1"/>
  <c r="HJ13" i="1"/>
  <c r="HK13" i="1" s="1"/>
  <c r="HL13" i="1"/>
  <c r="HM13" i="1" s="1"/>
  <c r="HN13" i="1"/>
  <c r="HO13" i="1" s="1"/>
  <c r="HP13" i="1"/>
  <c r="HQ13" i="1" s="1"/>
  <c r="HR13" i="1"/>
  <c r="HS13" i="1" s="1"/>
  <c r="HT13" i="1"/>
  <c r="HU13" i="1" s="1"/>
  <c r="HV13" i="1"/>
  <c r="HW13" i="1" s="1"/>
  <c r="HX13" i="1"/>
  <c r="HY13" i="1" s="1"/>
  <c r="HZ13" i="1"/>
  <c r="IA13" i="1" s="1"/>
  <c r="IB13" i="1"/>
  <c r="IC13" i="1" s="1"/>
  <c r="ID13" i="1"/>
  <c r="IE13" i="1" s="1"/>
  <c r="IF13" i="1"/>
  <c r="IG13" i="1" s="1"/>
  <c r="IH13" i="1"/>
  <c r="II13" i="1" s="1"/>
  <c r="IJ13" i="1"/>
  <c r="IK13" i="1" s="1"/>
  <c r="IL13" i="1"/>
  <c r="IM13" i="1" s="1"/>
  <c r="IN13" i="1"/>
  <c r="IO13" i="1" s="1"/>
  <c r="IP13" i="1"/>
  <c r="IQ13" i="1" s="1"/>
  <c r="IR13" i="1"/>
  <c r="IS13" i="1" s="1"/>
  <c r="IT13" i="1"/>
  <c r="IU13" i="1" s="1"/>
  <c r="IV13" i="1"/>
  <c r="IW13" i="1" s="1"/>
  <c r="IX13" i="1"/>
  <c r="IY13" i="1" s="1"/>
  <c r="IZ13" i="1"/>
  <c r="JA13" i="1" s="1"/>
  <c r="JB13" i="1"/>
  <c r="JC13" i="1" s="1"/>
  <c r="JD13" i="1"/>
  <c r="JE13" i="1" s="1"/>
  <c r="JF13" i="1"/>
  <c r="JG13" i="1" s="1"/>
  <c r="JH13" i="1"/>
  <c r="JI13" i="1" s="1"/>
  <c r="JJ13" i="1"/>
  <c r="JK13" i="1" s="1"/>
  <c r="JL13" i="1"/>
  <c r="JM13" i="1" s="1"/>
  <c r="JN13" i="1"/>
  <c r="JO13" i="1" s="1"/>
  <c r="JP13" i="1"/>
  <c r="JQ13" i="1" s="1"/>
  <c r="JR13" i="1"/>
  <c r="JS13" i="1" s="1"/>
  <c r="JT13" i="1"/>
  <c r="JU13" i="1" s="1"/>
  <c r="JV13" i="1"/>
  <c r="JW13" i="1" s="1"/>
  <c r="JX13" i="1"/>
  <c r="JY13" i="1" s="1"/>
  <c r="JZ13" i="1"/>
  <c r="KA13" i="1" s="1"/>
  <c r="KB13" i="1"/>
  <c r="KC13" i="1" s="1"/>
  <c r="HF21" i="1"/>
  <c r="HG21" i="1" s="1"/>
  <c r="HH21" i="1"/>
  <c r="HI21" i="1" s="1"/>
  <c r="HJ21" i="1"/>
  <c r="HK21" i="1" s="1"/>
  <c r="HL21" i="1"/>
  <c r="HM21" i="1" s="1"/>
  <c r="HN21" i="1"/>
  <c r="HO21" i="1" s="1"/>
  <c r="HP21" i="1"/>
  <c r="HQ21" i="1" s="1"/>
  <c r="HR21" i="1"/>
  <c r="HS21" i="1" s="1"/>
  <c r="HT21" i="1"/>
  <c r="HU21" i="1" s="1"/>
  <c r="HV21" i="1"/>
  <c r="HW21" i="1" s="1"/>
  <c r="HX21" i="1"/>
  <c r="HY21" i="1" s="1"/>
  <c r="HZ21" i="1"/>
  <c r="IA21" i="1" s="1"/>
  <c r="IB21" i="1"/>
  <c r="IC21" i="1" s="1"/>
  <c r="ID21" i="1"/>
  <c r="IE21" i="1" s="1"/>
  <c r="IF21" i="1"/>
  <c r="IG21" i="1" s="1"/>
  <c r="IH21" i="1"/>
  <c r="II21" i="1" s="1"/>
  <c r="IJ21" i="1"/>
  <c r="IK21" i="1" s="1"/>
  <c r="IL21" i="1"/>
  <c r="IM21" i="1" s="1"/>
  <c r="IN21" i="1"/>
  <c r="IO21" i="1" s="1"/>
  <c r="IP21" i="1"/>
  <c r="IQ21" i="1" s="1"/>
  <c r="IR21" i="1"/>
  <c r="IS21" i="1" s="1"/>
  <c r="IT21" i="1"/>
  <c r="IU21" i="1" s="1"/>
  <c r="IV21" i="1"/>
  <c r="IW21" i="1" s="1"/>
  <c r="IX21" i="1"/>
  <c r="IY21" i="1" s="1"/>
  <c r="IZ21" i="1"/>
  <c r="JA21" i="1" s="1"/>
  <c r="JB21" i="1"/>
  <c r="JC21" i="1" s="1"/>
  <c r="JD21" i="1"/>
  <c r="JE21" i="1" s="1"/>
  <c r="JF21" i="1"/>
  <c r="JG21" i="1" s="1"/>
  <c r="JH21" i="1"/>
  <c r="JI21" i="1" s="1"/>
  <c r="JJ21" i="1"/>
  <c r="JK21" i="1" s="1"/>
  <c r="JL21" i="1"/>
  <c r="JM21" i="1" s="1"/>
  <c r="JN21" i="1"/>
  <c r="JO21" i="1" s="1"/>
  <c r="JP21" i="1"/>
  <c r="JQ21" i="1" s="1"/>
  <c r="JR21" i="1"/>
  <c r="JS21" i="1" s="1"/>
  <c r="JT21" i="1"/>
  <c r="JU21" i="1" s="1"/>
  <c r="JV21" i="1"/>
  <c r="JW21" i="1" s="1"/>
  <c r="JX21" i="1"/>
  <c r="JY21" i="1" s="1"/>
  <c r="JZ21" i="1"/>
  <c r="KA21" i="1" s="1"/>
  <c r="KB21" i="1"/>
  <c r="KC21" i="1" s="1"/>
  <c r="HF14" i="1"/>
  <c r="HG14" i="1" s="1"/>
  <c r="KE14" i="1" s="1"/>
  <c r="KG14" i="1" s="1"/>
  <c r="HH14" i="1"/>
  <c r="HI14" i="1" s="1"/>
  <c r="HJ14" i="1"/>
  <c r="HK14" i="1" s="1"/>
  <c r="HL14" i="1"/>
  <c r="HM14" i="1" s="1"/>
  <c r="HN14" i="1"/>
  <c r="HO14" i="1" s="1"/>
  <c r="HP14" i="1"/>
  <c r="HQ14" i="1" s="1"/>
  <c r="HR14" i="1"/>
  <c r="HS14" i="1" s="1"/>
  <c r="HT14" i="1"/>
  <c r="HU14" i="1" s="1"/>
  <c r="HV14" i="1"/>
  <c r="HW14" i="1" s="1"/>
  <c r="HX14" i="1"/>
  <c r="HY14" i="1" s="1"/>
  <c r="HZ14" i="1"/>
  <c r="IA14" i="1" s="1"/>
  <c r="ID14" i="1"/>
  <c r="IE14" i="1" s="1"/>
  <c r="IF14" i="1"/>
  <c r="IG14" i="1" s="1"/>
  <c r="IH14" i="1"/>
  <c r="II14" i="1" s="1"/>
  <c r="IJ14" i="1"/>
  <c r="IK14" i="1" s="1"/>
  <c r="IL14" i="1"/>
  <c r="IM14" i="1" s="1"/>
  <c r="IN14" i="1"/>
  <c r="IO14" i="1" s="1"/>
  <c r="IP14" i="1"/>
  <c r="IQ14" i="1" s="1"/>
  <c r="IR14" i="1"/>
  <c r="IS14" i="1" s="1"/>
  <c r="IT14" i="1"/>
  <c r="IU14" i="1" s="1"/>
  <c r="IV14" i="1"/>
  <c r="IW14" i="1" s="1"/>
  <c r="IX14" i="1"/>
  <c r="IY14" i="1" s="1"/>
  <c r="IZ14" i="1"/>
  <c r="JA14" i="1" s="1"/>
  <c r="JB14" i="1"/>
  <c r="JC14" i="1" s="1"/>
  <c r="JD14" i="1"/>
  <c r="JE14" i="1" s="1"/>
  <c r="JF14" i="1"/>
  <c r="JG14" i="1" s="1"/>
  <c r="JH14" i="1"/>
  <c r="JI14" i="1" s="1"/>
  <c r="JJ14" i="1"/>
  <c r="JK14" i="1" s="1"/>
  <c r="JL14" i="1"/>
  <c r="JM14" i="1" s="1"/>
  <c r="JN14" i="1"/>
  <c r="JO14" i="1"/>
  <c r="JP14" i="1"/>
  <c r="JQ14" i="1" s="1"/>
  <c r="JR14" i="1"/>
  <c r="JS14" i="1" s="1"/>
  <c r="JT14" i="1"/>
  <c r="JU14" i="1" s="1"/>
  <c r="JV14" i="1"/>
  <c r="JW14" i="1" s="1"/>
  <c r="JX14" i="1"/>
  <c r="JY14" i="1" s="1"/>
  <c r="JZ14" i="1"/>
  <c r="KA14" i="1" s="1"/>
  <c r="KB14" i="1"/>
  <c r="KC14" i="1" s="1"/>
  <c r="HF31" i="1"/>
  <c r="HG31" i="1" s="1"/>
  <c r="HH31" i="1"/>
  <c r="HI31" i="1" s="1"/>
  <c r="HJ31" i="1"/>
  <c r="HK31" i="1" s="1"/>
  <c r="HL31" i="1"/>
  <c r="HM31" i="1" s="1"/>
  <c r="HN31" i="1"/>
  <c r="HO31" i="1" s="1"/>
  <c r="HP31" i="1"/>
  <c r="HQ31" i="1" s="1"/>
  <c r="HR31" i="1"/>
  <c r="HS31" i="1" s="1"/>
  <c r="HT31" i="1"/>
  <c r="HU31" i="1" s="1"/>
  <c r="HV31" i="1"/>
  <c r="HW31" i="1" s="1"/>
  <c r="HX31" i="1"/>
  <c r="HY31" i="1" s="1"/>
  <c r="HZ31" i="1"/>
  <c r="IA31" i="1" s="1"/>
  <c r="IB31" i="1"/>
  <c r="IC31" i="1" s="1"/>
  <c r="ID31" i="1"/>
  <c r="IE31" i="1" s="1"/>
  <c r="IF31" i="1"/>
  <c r="IG31" i="1"/>
  <c r="IH31" i="1"/>
  <c r="II31" i="1" s="1"/>
  <c r="IJ31" i="1"/>
  <c r="IK31" i="1" s="1"/>
  <c r="IL31" i="1"/>
  <c r="IM31" i="1" s="1"/>
  <c r="IN31" i="1"/>
  <c r="IO31" i="1" s="1"/>
  <c r="IP31" i="1"/>
  <c r="IQ31" i="1" s="1"/>
  <c r="IR31" i="1"/>
  <c r="IS31" i="1"/>
  <c r="IT31" i="1"/>
  <c r="IU31" i="1" s="1"/>
  <c r="IV31" i="1"/>
  <c r="IW31" i="1" s="1"/>
  <c r="IX31" i="1"/>
  <c r="IY31" i="1" s="1"/>
  <c r="IZ31" i="1"/>
  <c r="JA31" i="1" s="1"/>
  <c r="JB31" i="1"/>
  <c r="JC31" i="1" s="1"/>
  <c r="JD31" i="1"/>
  <c r="JE31" i="1" s="1"/>
  <c r="JF31" i="1"/>
  <c r="JG31" i="1" s="1"/>
  <c r="JH31" i="1"/>
  <c r="JI31" i="1" s="1"/>
  <c r="JJ31" i="1"/>
  <c r="JK31" i="1" s="1"/>
  <c r="JL31" i="1"/>
  <c r="JM31" i="1"/>
  <c r="JN31" i="1"/>
  <c r="JO31" i="1" s="1"/>
  <c r="JP31" i="1"/>
  <c r="JQ31" i="1" s="1"/>
  <c r="JR31" i="1"/>
  <c r="JS31" i="1" s="1"/>
  <c r="JT31" i="1"/>
  <c r="JU31" i="1"/>
  <c r="JV31" i="1"/>
  <c r="JW31" i="1" s="1"/>
  <c r="JX31" i="1"/>
  <c r="JY31" i="1"/>
  <c r="JZ31" i="1"/>
  <c r="KA31" i="1" s="1"/>
  <c r="KB31" i="1"/>
  <c r="KC31" i="1" s="1"/>
  <c r="HF16" i="1"/>
  <c r="HG16" i="1" s="1"/>
  <c r="HH16" i="1"/>
  <c r="HI16" i="1" s="1"/>
  <c r="HJ16" i="1"/>
  <c r="HK16" i="1" s="1"/>
  <c r="HL16" i="1"/>
  <c r="HM16" i="1" s="1"/>
  <c r="HN16" i="1"/>
  <c r="HO16" i="1" s="1"/>
  <c r="HP16" i="1"/>
  <c r="HQ16" i="1" s="1"/>
  <c r="HR16" i="1"/>
  <c r="HS16" i="1" s="1"/>
  <c r="HT16" i="1"/>
  <c r="HU16" i="1" s="1"/>
  <c r="HV16" i="1"/>
  <c r="HW16" i="1" s="1"/>
  <c r="HX16" i="1"/>
  <c r="HY16" i="1" s="1"/>
  <c r="HZ16" i="1"/>
  <c r="IA16" i="1" s="1"/>
  <c r="IB16" i="1"/>
  <c r="IC16" i="1" s="1"/>
  <c r="ID16" i="1"/>
  <c r="IE16" i="1" s="1"/>
  <c r="IF16" i="1"/>
  <c r="IG16" i="1" s="1"/>
  <c r="IH16" i="1"/>
  <c r="II16" i="1" s="1"/>
  <c r="IJ16" i="1"/>
  <c r="IK16" i="1" s="1"/>
  <c r="IL16" i="1"/>
  <c r="IM16" i="1" s="1"/>
  <c r="IN16" i="1"/>
  <c r="IO16" i="1" s="1"/>
  <c r="IP16" i="1"/>
  <c r="IQ16" i="1" s="1"/>
  <c r="IR16" i="1"/>
  <c r="IS16" i="1" s="1"/>
  <c r="IT16" i="1"/>
  <c r="IU16" i="1" s="1"/>
  <c r="IV16" i="1"/>
  <c r="IW16" i="1" s="1"/>
  <c r="IX16" i="1"/>
  <c r="IY16" i="1" s="1"/>
  <c r="IZ16" i="1"/>
  <c r="JA16" i="1" s="1"/>
  <c r="JB16" i="1"/>
  <c r="JC16" i="1" s="1"/>
  <c r="JD16" i="1"/>
  <c r="JE16" i="1" s="1"/>
  <c r="JF16" i="1"/>
  <c r="JG16" i="1" s="1"/>
  <c r="JH16" i="1"/>
  <c r="JI16" i="1" s="1"/>
  <c r="JJ16" i="1"/>
  <c r="JK16" i="1" s="1"/>
  <c r="JL16" i="1"/>
  <c r="JM16" i="1" s="1"/>
  <c r="JN16" i="1"/>
  <c r="JO16" i="1" s="1"/>
  <c r="JP16" i="1"/>
  <c r="JQ16" i="1" s="1"/>
  <c r="JR16" i="1"/>
  <c r="JS16" i="1" s="1"/>
  <c r="JT16" i="1"/>
  <c r="JU16" i="1" s="1"/>
  <c r="JV16" i="1"/>
  <c r="JW16" i="1" s="1"/>
  <c r="JX16" i="1"/>
  <c r="JY16" i="1" s="1"/>
  <c r="JZ16" i="1"/>
  <c r="KA16" i="1" s="1"/>
  <c r="KB16" i="1"/>
  <c r="KC16" i="1" s="1"/>
  <c r="HF44" i="1"/>
  <c r="HG44" i="1" s="1"/>
  <c r="HH44" i="1"/>
  <c r="HI44" i="1" s="1"/>
  <c r="HJ44" i="1"/>
  <c r="HK44" i="1" s="1"/>
  <c r="HL44" i="1"/>
  <c r="HM44" i="1" s="1"/>
  <c r="HN44" i="1"/>
  <c r="HO44" i="1" s="1"/>
  <c r="HP44" i="1"/>
  <c r="HQ44" i="1" s="1"/>
  <c r="HR44" i="1"/>
  <c r="HS44" i="1" s="1"/>
  <c r="HT44" i="1"/>
  <c r="HU44" i="1" s="1"/>
  <c r="HV44" i="1"/>
  <c r="HW44" i="1" s="1"/>
  <c r="HX44" i="1"/>
  <c r="HY44" i="1" s="1"/>
  <c r="HZ44" i="1"/>
  <c r="IA44" i="1" s="1"/>
  <c r="IB44" i="1"/>
  <c r="IC44" i="1" s="1"/>
  <c r="ID44" i="1"/>
  <c r="IE44" i="1" s="1"/>
  <c r="IF44" i="1"/>
  <c r="IG44" i="1" s="1"/>
  <c r="IH44" i="1"/>
  <c r="II44" i="1" s="1"/>
  <c r="IJ44" i="1"/>
  <c r="IK44" i="1" s="1"/>
  <c r="IL44" i="1"/>
  <c r="IM44" i="1" s="1"/>
  <c r="IN44" i="1"/>
  <c r="IO44" i="1" s="1"/>
  <c r="IP44" i="1"/>
  <c r="IQ44" i="1" s="1"/>
  <c r="IR44" i="1"/>
  <c r="IS44" i="1" s="1"/>
  <c r="IT44" i="1"/>
  <c r="IU44" i="1" s="1"/>
  <c r="IV44" i="1"/>
  <c r="IW44" i="1" s="1"/>
  <c r="IX44" i="1"/>
  <c r="IY44" i="1" s="1"/>
  <c r="IZ44" i="1"/>
  <c r="JA44" i="1" s="1"/>
  <c r="JB44" i="1"/>
  <c r="JC44" i="1" s="1"/>
  <c r="JD44" i="1"/>
  <c r="JE44" i="1" s="1"/>
  <c r="JF44" i="1"/>
  <c r="JG44" i="1" s="1"/>
  <c r="JH44" i="1"/>
  <c r="JI44" i="1" s="1"/>
  <c r="JJ44" i="1"/>
  <c r="JK44" i="1" s="1"/>
  <c r="JL44" i="1"/>
  <c r="JM44" i="1" s="1"/>
  <c r="JN44" i="1"/>
  <c r="JO44" i="1" s="1"/>
  <c r="JP44" i="1"/>
  <c r="JQ44" i="1" s="1"/>
  <c r="JR44" i="1"/>
  <c r="JS44" i="1" s="1"/>
  <c r="JT44" i="1"/>
  <c r="JU44" i="1" s="1"/>
  <c r="JV44" i="1"/>
  <c r="JW44" i="1" s="1"/>
  <c r="JX44" i="1"/>
  <c r="JY44" i="1" s="1"/>
  <c r="JZ44" i="1"/>
  <c r="KA44" i="1" s="1"/>
  <c r="KB44" i="1"/>
  <c r="KC44" i="1" s="1"/>
  <c r="HF22" i="1"/>
  <c r="HG22" i="1" s="1"/>
  <c r="HH22" i="1"/>
  <c r="HI22" i="1" s="1"/>
  <c r="HJ22" i="1"/>
  <c r="HK22" i="1" s="1"/>
  <c r="HL22" i="1"/>
  <c r="HM22" i="1" s="1"/>
  <c r="HN22" i="1"/>
  <c r="HO22" i="1" s="1"/>
  <c r="HP22" i="1"/>
  <c r="HQ22" i="1" s="1"/>
  <c r="HR22" i="1"/>
  <c r="HS22" i="1" s="1"/>
  <c r="HT22" i="1"/>
  <c r="HU22" i="1" s="1"/>
  <c r="HV22" i="1"/>
  <c r="HW22" i="1" s="1"/>
  <c r="HX22" i="1"/>
  <c r="HY22" i="1" s="1"/>
  <c r="HZ22" i="1"/>
  <c r="IA22" i="1" s="1"/>
  <c r="IB22" i="1"/>
  <c r="IC22" i="1" s="1"/>
  <c r="ID22" i="1"/>
  <c r="IE22" i="1" s="1"/>
  <c r="IF22" i="1"/>
  <c r="IG22" i="1" s="1"/>
  <c r="IH22" i="1"/>
  <c r="II22" i="1" s="1"/>
  <c r="IJ22" i="1"/>
  <c r="IK22" i="1" s="1"/>
  <c r="IL22" i="1"/>
  <c r="IM22" i="1" s="1"/>
  <c r="IN22" i="1"/>
  <c r="IO22" i="1" s="1"/>
  <c r="IP22" i="1"/>
  <c r="IQ22" i="1" s="1"/>
  <c r="IR22" i="1"/>
  <c r="IS22" i="1" s="1"/>
  <c r="IT22" i="1"/>
  <c r="IU22" i="1" s="1"/>
  <c r="IV22" i="1"/>
  <c r="IW22" i="1" s="1"/>
  <c r="IX22" i="1"/>
  <c r="IY22" i="1" s="1"/>
  <c r="IZ22" i="1"/>
  <c r="JA22" i="1" s="1"/>
  <c r="JB22" i="1"/>
  <c r="JC22" i="1" s="1"/>
  <c r="JD22" i="1"/>
  <c r="JE22" i="1" s="1"/>
  <c r="JF22" i="1"/>
  <c r="JG22" i="1" s="1"/>
  <c r="JH22" i="1"/>
  <c r="JI22" i="1" s="1"/>
  <c r="JJ22" i="1"/>
  <c r="JK22" i="1" s="1"/>
  <c r="JL22" i="1"/>
  <c r="JM22" i="1" s="1"/>
  <c r="JN22" i="1"/>
  <c r="JO22" i="1" s="1"/>
  <c r="JP22" i="1"/>
  <c r="JQ22" i="1" s="1"/>
  <c r="JR22" i="1"/>
  <c r="JS22" i="1" s="1"/>
  <c r="JT22" i="1"/>
  <c r="JU22" i="1" s="1"/>
  <c r="JV22" i="1"/>
  <c r="JW22" i="1" s="1"/>
  <c r="JX22" i="1"/>
  <c r="JY22" i="1" s="1"/>
  <c r="JZ22" i="1"/>
  <c r="KA22" i="1" s="1"/>
  <c r="KB22" i="1"/>
  <c r="KC22" i="1" s="1"/>
  <c r="HF46" i="1"/>
  <c r="HG46" i="1" s="1"/>
  <c r="HH46" i="1"/>
  <c r="HI46" i="1" s="1"/>
  <c r="HJ46" i="1"/>
  <c r="HK46" i="1" s="1"/>
  <c r="HL46" i="1"/>
  <c r="HM46" i="1" s="1"/>
  <c r="HN46" i="1"/>
  <c r="HO46" i="1" s="1"/>
  <c r="HP46" i="1"/>
  <c r="HQ46" i="1" s="1"/>
  <c r="HR46" i="1"/>
  <c r="HS46" i="1" s="1"/>
  <c r="HT46" i="1"/>
  <c r="HU46" i="1" s="1"/>
  <c r="HV46" i="1"/>
  <c r="HW46" i="1" s="1"/>
  <c r="HX46" i="1"/>
  <c r="HY46" i="1" s="1"/>
  <c r="HZ46" i="1"/>
  <c r="IA46" i="1" s="1"/>
  <c r="IB46" i="1"/>
  <c r="IC46" i="1" s="1"/>
  <c r="ID46" i="1"/>
  <c r="IE46" i="1" s="1"/>
  <c r="IF46" i="1"/>
  <c r="IG46" i="1" s="1"/>
  <c r="IH46" i="1"/>
  <c r="II46" i="1" s="1"/>
  <c r="IJ46" i="1"/>
  <c r="IK46" i="1" s="1"/>
  <c r="IL46" i="1"/>
  <c r="IM46" i="1" s="1"/>
  <c r="IN46" i="1"/>
  <c r="IO46" i="1" s="1"/>
  <c r="IP46" i="1"/>
  <c r="IQ46" i="1" s="1"/>
  <c r="IR46" i="1"/>
  <c r="IS46" i="1" s="1"/>
  <c r="IT46" i="1"/>
  <c r="IU46" i="1" s="1"/>
  <c r="IV46" i="1"/>
  <c r="IW46" i="1" s="1"/>
  <c r="IX46" i="1"/>
  <c r="IY46" i="1" s="1"/>
  <c r="IZ46" i="1"/>
  <c r="JA46" i="1" s="1"/>
  <c r="JB46" i="1"/>
  <c r="JC46" i="1" s="1"/>
  <c r="JD46" i="1"/>
  <c r="JE46" i="1" s="1"/>
  <c r="JF46" i="1"/>
  <c r="JG46" i="1" s="1"/>
  <c r="JH46" i="1"/>
  <c r="JI46" i="1" s="1"/>
  <c r="JJ46" i="1"/>
  <c r="JK46" i="1" s="1"/>
  <c r="JL46" i="1"/>
  <c r="JM46" i="1" s="1"/>
  <c r="JN46" i="1"/>
  <c r="JO46" i="1" s="1"/>
  <c r="JP46" i="1"/>
  <c r="JQ46" i="1" s="1"/>
  <c r="JR46" i="1"/>
  <c r="JS46" i="1" s="1"/>
  <c r="JT46" i="1"/>
  <c r="JU46" i="1" s="1"/>
  <c r="JV46" i="1"/>
  <c r="JW46" i="1" s="1"/>
  <c r="JX46" i="1"/>
  <c r="JY46" i="1" s="1"/>
  <c r="JZ46" i="1"/>
  <c r="KA46" i="1" s="1"/>
  <c r="KB46" i="1"/>
  <c r="KC46" i="1" s="1"/>
  <c r="HF38" i="1"/>
  <c r="HG38" i="1" s="1"/>
  <c r="HH38" i="1"/>
  <c r="HI38" i="1" s="1"/>
  <c r="HJ38" i="1"/>
  <c r="HK38" i="1" s="1"/>
  <c r="HL38" i="1"/>
  <c r="HM38" i="1" s="1"/>
  <c r="HN38" i="1"/>
  <c r="HO38" i="1" s="1"/>
  <c r="HP38" i="1"/>
  <c r="HQ38" i="1" s="1"/>
  <c r="HR38" i="1"/>
  <c r="HS38" i="1" s="1"/>
  <c r="HT38" i="1"/>
  <c r="HU38" i="1" s="1"/>
  <c r="HV38" i="1"/>
  <c r="HW38" i="1" s="1"/>
  <c r="HX38" i="1"/>
  <c r="HY38" i="1" s="1"/>
  <c r="HZ38" i="1"/>
  <c r="IA38" i="1" s="1"/>
  <c r="IB38" i="1"/>
  <c r="IC38" i="1" s="1"/>
  <c r="ID38" i="1"/>
  <c r="IE38" i="1" s="1"/>
  <c r="IF38" i="1"/>
  <c r="IG38" i="1" s="1"/>
  <c r="IH38" i="1"/>
  <c r="II38" i="1" s="1"/>
  <c r="IJ38" i="1"/>
  <c r="IK38" i="1" s="1"/>
  <c r="IL38" i="1"/>
  <c r="IM38" i="1" s="1"/>
  <c r="IN38" i="1"/>
  <c r="IO38" i="1" s="1"/>
  <c r="IP38" i="1"/>
  <c r="IQ38" i="1"/>
  <c r="IR38" i="1"/>
  <c r="IS38" i="1" s="1"/>
  <c r="IT38" i="1"/>
  <c r="IU38" i="1" s="1"/>
  <c r="IV38" i="1"/>
  <c r="IW38" i="1" s="1"/>
  <c r="IX38" i="1"/>
  <c r="IY38" i="1" s="1"/>
  <c r="IZ38" i="1"/>
  <c r="JA38" i="1" s="1"/>
  <c r="JB38" i="1"/>
  <c r="JC38" i="1" s="1"/>
  <c r="JD38" i="1"/>
  <c r="JE38" i="1" s="1"/>
  <c r="JF38" i="1"/>
  <c r="JG38" i="1" s="1"/>
  <c r="JH38" i="1"/>
  <c r="JI38" i="1" s="1"/>
  <c r="JJ38" i="1"/>
  <c r="JK38" i="1" s="1"/>
  <c r="JL38" i="1"/>
  <c r="JM38" i="1" s="1"/>
  <c r="JN38" i="1"/>
  <c r="JO38" i="1" s="1"/>
  <c r="JP38" i="1"/>
  <c r="JQ38" i="1" s="1"/>
  <c r="JR38" i="1"/>
  <c r="JS38" i="1" s="1"/>
  <c r="JT38" i="1"/>
  <c r="JU38" i="1" s="1"/>
  <c r="JV38" i="1"/>
  <c r="JW38" i="1" s="1"/>
  <c r="JX38" i="1"/>
  <c r="JY38" i="1" s="1"/>
  <c r="JZ38" i="1"/>
  <c r="KA38" i="1" s="1"/>
  <c r="KB38" i="1"/>
  <c r="KC38" i="1" s="1"/>
  <c r="HF74" i="1"/>
  <c r="HG74" i="1" s="1"/>
  <c r="HH74" i="1"/>
  <c r="HI74" i="1" s="1"/>
  <c r="HJ74" i="1"/>
  <c r="HK74" i="1" s="1"/>
  <c r="HL74" i="1"/>
  <c r="HM74" i="1" s="1"/>
  <c r="HN74" i="1"/>
  <c r="HO74" i="1" s="1"/>
  <c r="HP74" i="1"/>
  <c r="HQ74" i="1" s="1"/>
  <c r="HR74" i="1"/>
  <c r="HS74" i="1" s="1"/>
  <c r="HT74" i="1"/>
  <c r="HU74" i="1" s="1"/>
  <c r="HV74" i="1"/>
  <c r="HW74" i="1" s="1"/>
  <c r="HX74" i="1"/>
  <c r="HY74" i="1" s="1"/>
  <c r="HZ74" i="1"/>
  <c r="IA74" i="1" s="1"/>
  <c r="IB74" i="1"/>
  <c r="IC74" i="1" s="1"/>
  <c r="ID74" i="1"/>
  <c r="IE74" i="1" s="1"/>
  <c r="IF74" i="1"/>
  <c r="IG74" i="1" s="1"/>
  <c r="IH74" i="1"/>
  <c r="II74" i="1" s="1"/>
  <c r="IJ74" i="1"/>
  <c r="IK74" i="1" s="1"/>
  <c r="IL74" i="1"/>
  <c r="IM74" i="1" s="1"/>
  <c r="IN74" i="1"/>
  <c r="IO74" i="1" s="1"/>
  <c r="IP74" i="1"/>
  <c r="IQ74" i="1" s="1"/>
  <c r="IR74" i="1"/>
  <c r="IS74" i="1" s="1"/>
  <c r="IT74" i="1"/>
  <c r="IU74" i="1" s="1"/>
  <c r="IV74" i="1"/>
  <c r="IW74" i="1" s="1"/>
  <c r="IX74" i="1"/>
  <c r="IY74" i="1" s="1"/>
  <c r="IZ74" i="1"/>
  <c r="JA74" i="1" s="1"/>
  <c r="JB74" i="1"/>
  <c r="JC74" i="1" s="1"/>
  <c r="JD74" i="1"/>
  <c r="JE74" i="1" s="1"/>
  <c r="JF74" i="1"/>
  <c r="JG74" i="1" s="1"/>
  <c r="JH74" i="1"/>
  <c r="JI74" i="1" s="1"/>
  <c r="JJ74" i="1"/>
  <c r="JK74" i="1" s="1"/>
  <c r="JL74" i="1"/>
  <c r="JM74" i="1" s="1"/>
  <c r="JN74" i="1"/>
  <c r="JO74" i="1" s="1"/>
  <c r="JP74" i="1"/>
  <c r="JQ74" i="1" s="1"/>
  <c r="JR74" i="1"/>
  <c r="JS74" i="1" s="1"/>
  <c r="JT74" i="1"/>
  <c r="JU74" i="1" s="1"/>
  <c r="JV74" i="1"/>
  <c r="JW74" i="1" s="1"/>
  <c r="JX74" i="1"/>
  <c r="JY74" i="1" s="1"/>
  <c r="JZ74" i="1"/>
  <c r="KA74" i="1" s="1"/>
  <c r="KB74" i="1"/>
  <c r="KC74" i="1" s="1"/>
  <c r="HF47" i="1"/>
  <c r="HG47" i="1" s="1"/>
  <c r="HH47" i="1"/>
  <c r="HI47" i="1" s="1"/>
  <c r="HJ47" i="1"/>
  <c r="HK47" i="1" s="1"/>
  <c r="HL47" i="1"/>
  <c r="HM47" i="1" s="1"/>
  <c r="HN47" i="1"/>
  <c r="HO47" i="1" s="1"/>
  <c r="HP47" i="1"/>
  <c r="HQ47" i="1" s="1"/>
  <c r="HR47" i="1"/>
  <c r="HS47" i="1" s="1"/>
  <c r="HT47" i="1"/>
  <c r="HU47" i="1" s="1"/>
  <c r="HV47" i="1"/>
  <c r="HW47" i="1" s="1"/>
  <c r="HX47" i="1"/>
  <c r="HY47" i="1" s="1"/>
  <c r="HZ47" i="1"/>
  <c r="IA47" i="1" s="1"/>
  <c r="IB47" i="1"/>
  <c r="IC47" i="1" s="1"/>
  <c r="ID47" i="1"/>
  <c r="IE47" i="1" s="1"/>
  <c r="IF47" i="1"/>
  <c r="IG47" i="1" s="1"/>
  <c r="IH47" i="1"/>
  <c r="II47" i="1" s="1"/>
  <c r="IJ47" i="1"/>
  <c r="IK47" i="1" s="1"/>
  <c r="IL47" i="1"/>
  <c r="IM47" i="1" s="1"/>
  <c r="IN47" i="1"/>
  <c r="IO47" i="1" s="1"/>
  <c r="IP47" i="1"/>
  <c r="IQ47" i="1" s="1"/>
  <c r="IR47" i="1"/>
  <c r="IS47" i="1" s="1"/>
  <c r="IT47" i="1"/>
  <c r="IU47" i="1" s="1"/>
  <c r="IV47" i="1"/>
  <c r="IW47" i="1" s="1"/>
  <c r="IX47" i="1"/>
  <c r="IY47" i="1" s="1"/>
  <c r="IZ47" i="1"/>
  <c r="JA47" i="1" s="1"/>
  <c r="JB47" i="1"/>
  <c r="JC47" i="1" s="1"/>
  <c r="JD47" i="1"/>
  <c r="JE47" i="1" s="1"/>
  <c r="JF47" i="1"/>
  <c r="JG47" i="1" s="1"/>
  <c r="JH47" i="1"/>
  <c r="JI47" i="1" s="1"/>
  <c r="JJ47" i="1"/>
  <c r="JK47" i="1" s="1"/>
  <c r="JL47" i="1"/>
  <c r="JM47" i="1" s="1"/>
  <c r="JN47" i="1"/>
  <c r="JO47" i="1" s="1"/>
  <c r="JP47" i="1"/>
  <c r="JQ47" i="1" s="1"/>
  <c r="JR47" i="1"/>
  <c r="JS47" i="1" s="1"/>
  <c r="JT47" i="1"/>
  <c r="JU47" i="1" s="1"/>
  <c r="JV47" i="1"/>
  <c r="JW47" i="1" s="1"/>
  <c r="JX47" i="1"/>
  <c r="JY47" i="1" s="1"/>
  <c r="JZ47" i="1"/>
  <c r="KA47" i="1" s="1"/>
  <c r="KB47" i="1"/>
  <c r="KC47" i="1" s="1"/>
  <c r="HF84" i="1"/>
  <c r="HG84" i="1" s="1"/>
  <c r="HH84" i="1"/>
  <c r="HI84" i="1" s="1"/>
  <c r="HJ84" i="1"/>
  <c r="HK84" i="1" s="1"/>
  <c r="HL84" i="1"/>
  <c r="HM84" i="1" s="1"/>
  <c r="HN84" i="1"/>
  <c r="HO84" i="1" s="1"/>
  <c r="HP84" i="1"/>
  <c r="HQ84" i="1" s="1"/>
  <c r="HR84" i="1"/>
  <c r="HS84" i="1" s="1"/>
  <c r="HT84" i="1"/>
  <c r="HU84" i="1" s="1"/>
  <c r="HV84" i="1"/>
  <c r="HW84" i="1" s="1"/>
  <c r="HX84" i="1"/>
  <c r="HY84" i="1" s="1"/>
  <c r="HZ84" i="1"/>
  <c r="IA84" i="1" s="1"/>
  <c r="IB84" i="1"/>
  <c r="IC84" i="1" s="1"/>
  <c r="ID84" i="1"/>
  <c r="IE84" i="1" s="1"/>
  <c r="IF84" i="1"/>
  <c r="IG84" i="1" s="1"/>
  <c r="IH84" i="1"/>
  <c r="II84" i="1" s="1"/>
  <c r="IJ84" i="1"/>
  <c r="IK84" i="1" s="1"/>
  <c r="IL84" i="1"/>
  <c r="IM84" i="1" s="1"/>
  <c r="IN84" i="1"/>
  <c r="IO84" i="1" s="1"/>
  <c r="IP84" i="1"/>
  <c r="IQ84" i="1" s="1"/>
  <c r="IR84" i="1"/>
  <c r="IS84" i="1" s="1"/>
  <c r="IT84" i="1"/>
  <c r="IU84" i="1" s="1"/>
  <c r="IV84" i="1"/>
  <c r="IW84" i="1" s="1"/>
  <c r="IX84" i="1"/>
  <c r="IY84" i="1" s="1"/>
  <c r="IZ84" i="1"/>
  <c r="JA84" i="1" s="1"/>
  <c r="JB84" i="1"/>
  <c r="JC84" i="1" s="1"/>
  <c r="JD84" i="1"/>
  <c r="JE84" i="1" s="1"/>
  <c r="JF84" i="1"/>
  <c r="JG84" i="1" s="1"/>
  <c r="JH84" i="1"/>
  <c r="JI84" i="1" s="1"/>
  <c r="JJ84" i="1"/>
  <c r="JK84" i="1" s="1"/>
  <c r="JL84" i="1"/>
  <c r="JM84" i="1" s="1"/>
  <c r="JN84" i="1"/>
  <c r="JO84" i="1" s="1"/>
  <c r="JP84" i="1"/>
  <c r="JQ84" i="1" s="1"/>
  <c r="JR84" i="1"/>
  <c r="JS84" i="1" s="1"/>
  <c r="JT84" i="1"/>
  <c r="JU84" i="1" s="1"/>
  <c r="JV84" i="1"/>
  <c r="JW84" i="1" s="1"/>
  <c r="JX84" i="1"/>
  <c r="JY84" i="1" s="1"/>
  <c r="JZ84" i="1"/>
  <c r="KA84" i="1" s="1"/>
  <c r="KB84" i="1"/>
  <c r="KC84" i="1" s="1"/>
  <c r="HF15" i="1"/>
  <c r="HG15" i="1" s="1"/>
  <c r="HH15" i="1"/>
  <c r="HI15" i="1" s="1"/>
  <c r="HJ15" i="1"/>
  <c r="HK15" i="1" s="1"/>
  <c r="HL15" i="1"/>
  <c r="HM15" i="1" s="1"/>
  <c r="HN15" i="1"/>
  <c r="HO15" i="1" s="1"/>
  <c r="HP15" i="1"/>
  <c r="HQ15" i="1" s="1"/>
  <c r="HR15" i="1"/>
  <c r="HS15" i="1" s="1"/>
  <c r="HT15" i="1"/>
  <c r="HU15" i="1" s="1"/>
  <c r="HV15" i="1"/>
  <c r="HW15" i="1" s="1"/>
  <c r="HX15" i="1"/>
  <c r="HY15" i="1" s="1"/>
  <c r="HZ15" i="1"/>
  <c r="IA15" i="1" s="1"/>
  <c r="IB15" i="1"/>
  <c r="IC15" i="1" s="1"/>
  <c r="ID15" i="1"/>
  <c r="IE15" i="1" s="1"/>
  <c r="IF15" i="1"/>
  <c r="IG15" i="1" s="1"/>
  <c r="IH15" i="1"/>
  <c r="II15" i="1" s="1"/>
  <c r="IJ15" i="1"/>
  <c r="IK15" i="1" s="1"/>
  <c r="IL15" i="1"/>
  <c r="IM15" i="1" s="1"/>
  <c r="IN15" i="1"/>
  <c r="IO15" i="1" s="1"/>
  <c r="IP15" i="1"/>
  <c r="IQ15" i="1" s="1"/>
  <c r="IR15" i="1"/>
  <c r="IS15" i="1" s="1"/>
  <c r="IT15" i="1"/>
  <c r="IU15" i="1" s="1"/>
  <c r="IV15" i="1"/>
  <c r="IW15" i="1" s="1"/>
  <c r="IX15" i="1"/>
  <c r="IY15" i="1" s="1"/>
  <c r="IZ15" i="1"/>
  <c r="JA15" i="1" s="1"/>
  <c r="JB15" i="1"/>
  <c r="JC15" i="1" s="1"/>
  <c r="JD15" i="1"/>
  <c r="JE15" i="1" s="1"/>
  <c r="JF15" i="1"/>
  <c r="JG15" i="1" s="1"/>
  <c r="JH15" i="1"/>
  <c r="JI15" i="1" s="1"/>
  <c r="JJ15" i="1"/>
  <c r="JK15" i="1" s="1"/>
  <c r="JL15" i="1"/>
  <c r="JM15" i="1" s="1"/>
  <c r="JN15" i="1"/>
  <c r="JO15" i="1" s="1"/>
  <c r="JP15" i="1"/>
  <c r="JQ15" i="1" s="1"/>
  <c r="JR15" i="1"/>
  <c r="JS15" i="1" s="1"/>
  <c r="JT15" i="1"/>
  <c r="JU15" i="1" s="1"/>
  <c r="JV15" i="1"/>
  <c r="JW15" i="1" s="1"/>
  <c r="JX15" i="1"/>
  <c r="JY15" i="1" s="1"/>
  <c r="JZ15" i="1"/>
  <c r="KA15" i="1" s="1"/>
  <c r="KB15" i="1"/>
  <c r="KC15" i="1" s="1"/>
  <c r="HF57" i="1"/>
  <c r="HG57" i="1" s="1"/>
  <c r="HH57" i="1"/>
  <c r="HI57" i="1" s="1"/>
  <c r="HJ57" i="1"/>
  <c r="HK57" i="1" s="1"/>
  <c r="HL57" i="1"/>
  <c r="HM57" i="1" s="1"/>
  <c r="HN57" i="1"/>
  <c r="HO57" i="1" s="1"/>
  <c r="HP57" i="1"/>
  <c r="HQ57" i="1" s="1"/>
  <c r="HR57" i="1"/>
  <c r="HS57" i="1" s="1"/>
  <c r="HT57" i="1"/>
  <c r="HU57" i="1" s="1"/>
  <c r="HV57" i="1"/>
  <c r="HW57" i="1" s="1"/>
  <c r="HX57" i="1"/>
  <c r="HY57" i="1" s="1"/>
  <c r="HZ57" i="1"/>
  <c r="IA57" i="1" s="1"/>
  <c r="IB57" i="1"/>
  <c r="IC57" i="1" s="1"/>
  <c r="ID57" i="1"/>
  <c r="IE57" i="1" s="1"/>
  <c r="IF57" i="1"/>
  <c r="IG57" i="1" s="1"/>
  <c r="IH57" i="1"/>
  <c r="II57" i="1" s="1"/>
  <c r="IJ57" i="1"/>
  <c r="IK57" i="1" s="1"/>
  <c r="IL57" i="1"/>
  <c r="IM57" i="1" s="1"/>
  <c r="IN57" i="1"/>
  <c r="IO57" i="1" s="1"/>
  <c r="IP57" i="1"/>
  <c r="IQ57" i="1" s="1"/>
  <c r="IR57" i="1"/>
  <c r="IS57" i="1" s="1"/>
  <c r="IT57" i="1"/>
  <c r="IU57" i="1" s="1"/>
  <c r="IV57" i="1"/>
  <c r="IW57" i="1" s="1"/>
  <c r="IX57" i="1"/>
  <c r="IY57" i="1" s="1"/>
  <c r="IZ57" i="1"/>
  <c r="JA57" i="1" s="1"/>
  <c r="JB57" i="1"/>
  <c r="JC57" i="1" s="1"/>
  <c r="JD57" i="1"/>
  <c r="JE57" i="1" s="1"/>
  <c r="JF57" i="1"/>
  <c r="JG57" i="1" s="1"/>
  <c r="JH57" i="1"/>
  <c r="JI57" i="1" s="1"/>
  <c r="JJ57" i="1"/>
  <c r="JK57" i="1" s="1"/>
  <c r="JL57" i="1"/>
  <c r="JM57" i="1" s="1"/>
  <c r="JN57" i="1"/>
  <c r="JO57" i="1" s="1"/>
  <c r="JP57" i="1"/>
  <c r="JQ57" i="1" s="1"/>
  <c r="JR57" i="1"/>
  <c r="JS57" i="1" s="1"/>
  <c r="JT57" i="1"/>
  <c r="JU57" i="1" s="1"/>
  <c r="JV57" i="1"/>
  <c r="JW57" i="1" s="1"/>
  <c r="JX57" i="1"/>
  <c r="JY57" i="1" s="1"/>
  <c r="JZ57" i="1"/>
  <c r="KA57" i="1" s="1"/>
  <c r="KB57" i="1"/>
  <c r="KC57" i="1" s="1"/>
  <c r="HF80" i="1"/>
  <c r="HG80" i="1" s="1"/>
  <c r="HH80" i="1"/>
  <c r="HI80" i="1" s="1"/>
  <c r="HJ80" i="1"/>
  <c r="HK80" i="1" s="1"/>
  <c r="HL80" i="1"/>
  <c r="HM80" i="1" s="1"/>
  <c r="HN80" i="1"/>
  <c r="HO80" i="1" s="1"/>
  <c r="HP80" i="1"/>
  <c r="HQ80" i="1" s="1"/>
  <c r="HR80" i="1"/>
  <c r="HS80" i="1" s="1"/>
  <c r="HT80" i="1"/>
  <c r="HU80" i="1" s="1"/>
  <c r="HV80" i="1"/>
  <c r="HW80" i="1" s="1"/>
  <c r="HX80" i="1"/>
  <c r="HY80" i="1" s="1"/>
  <c r="HZ80" i="1"/>
  <c r="IA80" i="1" s="1"/>
  <c r="IB80" i="1"/>
  <c r="IC80" i="1" s="1"/>
  <c r="ID80" i="1"/>
  <c r="IE80" i="1" s="1"/>
  <c r="IF80" i="1"/>
  <c r="IG80" i="1" s="1"/>
  <c r="IH80" i="1"/>
  <c r="II80" i="1" s="1"/>
  <c r="IJ80" i="1"/>
  <c r="IK80" i="1" s="1"/>
  <c r="IL80" i="1"/>
  <c r="IM80" i="1" s="1"/>
  <c r="IN80" i="1"/>
  <c r="IO80" i="1" s="1"/>
  <c r="IP80" i="1"/>
  <c r="IQ80" i="1" s="1"/>
  <c r="IR80" i="1"/>
  <c r="IS80" i="1" s="1"/>
  <c r="IT80" i="1"/>
  <c r="IU80" i="1" s="1"/>
  <c r="IV80" i="1"/>
  <c r="IW80" i="1" s="1"/>
  <c r="IX80" i="1"/>
  <c r="IY80" i="1" s="1"/>
  <c r="IZ80" i="1"/>
  <c r="JA80" i="1" s="1"/>
  <c r="JB80" i="1"/>
  <c r="JC80" i="1" s="1"/>
  <c r="JD80" i="1"/>
  <c r="JE80" i="1" s="1"/>
  <c r="JF80" i="1"/>
  <c r="JG80" i="1" s="1"/>
  <c r="JH80" i="1"/>
  <c r="JI80" i="1" s="1"/>
  <c r="JJ80" i="1"/>
  <c r="JK80" i="1" s="1"/>
  <c r="JL80" i="1"/>
  <c r="JM80" i="1" s="1"/>
  <c r="JN80" i="1"/>
  <c r="JO80" i="1" s="1"/>
  <c r="JP80" i="1"/>
  <c r="JQ80" i="1" s="1"/>
  <c r="JR80" i="1"/>
  <c r="JS80" i="1" s="1"/>
  <c r="JT80" i="1"/>
  <c r="JU80" i="1" s="1"/>
  <c r="JV80" i="1"/>
  <c r="JW80" i="1" s="1"/>
  <c r="JX80" i="1"/>
  <c r="JY80" i="1" s="1"/>
  <c r="JZ80" i="1"/>
  <c r="KA80" i="1" s="1"/>
  <c r="KB80" i="1"/>
  <c r="KC80" i="1" s="1"/>
  <c r="HF81" i="1"/>
  <c r="HG81" i="1" s="1"/>
  <c r="HH81" i="1"/>
  <c r="HI81" i="1" s="1"/>
  <c r="HJ81" i="1"/>
  <c r="HK81" i="1" s="1"/>
  <c r="HL81" i="1"/>
  <c r="HM81" i="1" s="1"/>
  <c r="HN81" i="1"/>
  <c r="HO81" i="1" s="1"/>
  <c r="HP81" i="1"/>
  <c r="HQ81" i="1" s="1"/>
  <c r="HR81" i="1"/>
  <c r="HS81" i="1" s="1"/>
  <c r="HT81" i="1"/>
  <c r="HU81" i="1" s="1"/>
  <c r="HV81" i="1"/>
  <c r="HW81" i="1" s="1"/>
  <c r="HX81" i="1"/>
  <c r="HY81" i="1" s="1"/>
  <c r="HZ81" i="1"/>
  <c r="IA81" i="1" s="1"/>
  <c r="IB81" i="1"/>
  <c r="IC81" i="1" s="1"/>
  <c r="ID81" i="1"/>
  <c r="IE81" i="1" s="1"/>
  <c r="IF81" i="1"/>
  <c r="IG81" i="1" s="1"/>
  <c r="IH81" i="1"/>
  <c r="II81" i="1" s="1"/>
  <c r="IJ81" i="1"/>
  <c r="IK81" i="1" s="1"/>
  <c r="IL81" i="1"/>
  <c r="IM81" i="1" s="1"/>
  <c r="IN81" i="1"/>
  <c r="IO81" i="1" s="1"/>
  <c r="IP81" i="1"/>
  <c r="IQ81" i="1" s="1"/>
  <c r="IR81" i="1"/>
  <c r="IS81" i="1" s="1"/>
  <c r="IT81" i="1"/>
  <c r="IU81" i="1" s="1"/>
  <c r="IV81" i="1"/>
  <c r="IW81" i="1" s="1"/>
  <c r="IX81" i="1"/>
  <c r="IY81" i="1" s="1"/>
  <c r="IZ81" i="1"/>
  <c r="JA81" i="1" s="1"/>
  <c r="JB81" i="1"/>
  <c r="JC81" i="1" s="1"/>
  <c r="JD81" i="1"/>
  <c r="JE81" i="1" s="1"/>
  <c r="JF81" i="1"/>
  <c r="JG81" i="1" s="1"/>
  <c r="JH81" i="1"/>
  <c r="JI81" i="1" s="1"/>
  <c r="JJ81" i="1"/>
  <c r="JK81" i="1" s="1"/>
  <c r="JL81" i="1"/>
  <c r="JM81" i="1" s="1"/>
  <c r="JN81" i="1"/>
  <c r="JO81" i="1" s="1"/>
  <c r="JP81" i="1"/>
  <c r="JQ81" i="1" s="1"/>
  <c r="JR81" i="1"/>
  <c r="JS81" i="1" s="1"/>
  <c r="JT81" i="1"/>
  <c r="JU81" i="1" s="1"/>
  <c r="JV81" i="1"/>
  <c r="JW81" i="1" s="1"/>
  <c r="JX81" i="1"/>
  <c r="JY81" i="1" s="1"/>
  <c r="JZ81" i="1"/>
  <c r="KA81" i="1" s="1"/>
  <c r="KB81" i="1"/>
  <c r="KC81" i="1" s="1"/>
  <c r="HF62" i="1"/>
  <c r="HG62" i="1" s="1"/>
  <c r="HH62" i="1"/>
  <c r="HI62" i="1" s="1"/>
  <c r="HJ62" i="1"/>
  <c r="HK62" i="1" s="1"/>
  <c r="HL62" i="1"/>
  <c r="HM62" i="1" s="1"/>
  <c r="HN62" i="1"/>
  <c r="HO62" i="1" s="1"/>
  <c r="HP62" i="1"/>
  <c r="HQ62" i="1" s="1"/>
  <c r="HR62" i="1"/>
  <c r="HS62" i="1" s="1"/>
  <c r="HT62" i="1"/>
  <c r="HU62" i="1" s="1"/>
  <c r="HV62" i="1"/>
  <c r="HW62" i="1" s="1"/>
  <c r="HX62" i="1"/>
  <c r="HY62" i="1" s="1"/>
  <c r="HZ62" i="1"/>
  <c r="IA62" i="1" s="1"/>
  <c r="IB62" i="1"/>
  <c r="IC62" i="1" s="1"/>
  <c r="ID62" i="1"/>
  <c r="IE62" i="1" s="1"/>
  <c r="IF62" i="1"/>
  <c r="IG62" i="1" s="1"/>
  <c r="IH62" i="1"/>
  <c r="II62" i="1" s="1"/>
  <c r="IJ62" i="1"/>
  <c r="IK62" i="1" s="1"/>
  <c r="IL62" i="1"/>
  <c r="IM62" i="1" s="1"/>
  <c r="IN62" i="1"/>
  <c r="IO62" i="1" s="1"/>
  <c r="IP62" i="1"/>
  <c r="IQ62" i="1" s="1"/>
  <c r="IR62" i="1"/>
  <c r="IS62" i="1" s="1"/>
  <c r="IT62" i="1"/>
  <c r="IU62" i="1" s="1"/>
  <c r="IV62" i="1"/>
  <c r="IW62" i="1" s="1"/>
  <c r="IX62" i="1"/>
  <c r="IY62" i="1" s="1"/>
  <c r="IZ62" i="1"/>
  <c r="JA62" i="1" s="1"/>
  <c r="JB62" i="1"/>
  <c r="JC62" i="1" s="1"/>
  <c r="JD62" i="1"/>
  <c r="JE62" i="1" s="1"/>
  <c r="JF62" i="1"/>
  <c r="JG62" i="1" s="1"/>
  <c r="JH62" i="1"/>
  <c r="JI62" i="1" s="1"/>
  <c r="JJ62" i="1"/>
  <c r="JK62" i="1" s="1"/>
  <c r="JL62" i="1"/>
  <c r="JM62" i="1" s="1"/>
  <c r="JN62" i="1"/>
  <c r="JO62" i="1" s="1"/>
  <c r="JP62" i="1"/>
  <c r="JQ62" i="1" s="1"/>
  <c r="JR62" i="1"/>
  <c r="JS62" i="1" s="1"/>
  <c r="JT62" i="1"/>
  <c r="JU62" i="1" s="1"/>
  <c r="JV62" i="1"/>
  <c r="JW62" i="1" s="1"/>
  <c r="JX62" i="1"/>
  <c r="JY62" i="1" s="1"/>
  <c r="JZ62" i="1"/>
  <c r="KA62" i="1" s="1"/>
  <c r="KB62" i="1"/>
  <c r="KC62" i="1" s="1"/>
  <c r="HF82" i="1"/>
  <c r="HG82" i="1" s="1"/>
  <c r="HH82" i="1"/>
  <c r="HI82" i="1" s="1"/>
  <c r="HJ82" i="1"/>
  <c r="HK82" i="1" s="1"/>
  <c r="HL82" i="1"/>
  <c r="HM82" i="1" s="1"/>
  <c r="HN82" i="1"/>
  <c r="HO82" i="1" s="1"/>
  <c r="HP82" i="1"/>
  <c r="HQ82" i="1" s="1"/>
  <c r="HR82" i="1"/>
  <c r="HS82" i="1" s="1"/>
  <c r="HT82" i="1"/>
  <c r="HU82" i="1" s="1"/>
  <c r="HV82" i="1"/>
  <c r="HW82" i="1" s="1"/>
  <c r="HX82" i="1"/>
  <c r="HY82" i="1" s="1"/>
  <c r="HZ82" i="1"/>
  <c r="IA82" i="1" s="1"/>
  <c r="IB82" i="1"/>
  <c r="IC82" i="1" s="1"/>
  <c r="ID82" i="1"/>
  <c r="IE82" i="1" s="1"/>
  <c r="IF82" i="1"/>
  <c r="IG82" i="1" s="1"/>
  <c r="IH82" i="1"/>
  <c r="II82" i="1" s="1"/>
  <c r="IJ82" i="1"/>
  <c r="IK82" i="1" s="1"/>
  <c r="IL82" i="1"/>
  <c r="IM82" i="1" s="1"/>
  <c r="IN82" i="1"/>
  <c r="IO82" i="1" s="1"/>
  <c r="IP82" i="1"/>
  <c r="IQ82" i="1" s="1"/>
  <c r="IR82" i="1"/>
  <c r="IS82" i="1" s="1"/>
  <c r="IT82" i="1"/>
  <c r="IU82" i="1" s="1"/>
  <c r="IV82" i="1"/>
  <c r="IW82" i="1" s="1"/>
  <c r="IX82" i="1"/>
  <c r="IY82" i="1" s="1"/>
  <c r="IZ82" i="1"/>
  <c r="JA82" i="1" s="1"/>
  <c r="JB82" i="1"/>
  <c r="JC82" i="1" s="1"/>
  <c r="JD82" i="1"/>
  <c r="JE82" i="1" s="1"/>
  <c r="JF82" i="1"/>
  <c r="JG82" i="1" s="1"/>
  <c r="JH82" i="1"/>
  <c r="JI82" i="1" s="1"/>
  <c r="JJ82" i="1"/>
  <c r="JK82" i="1" s="1"/>
  <c r="JL82" i="1"/>
  <c r="JM82" i="1" s="1"/>
  <c r="JN82" i="1"/>
  <c r="JO82" i="1" s="1"/>
  <c r="JP82" i="1"/>
  <c r="JQ82" i="1" s="1"/>
  <c r="JR82" i="1"/>
  <c r="JS82" i="1" s="1"/>
  <c r="JT82" i="1"/>
  <c r="JU82" i="1" s="1"/>
  <c r="JV82" i="1"/>
  <c r="JW82" i="1" s="1"/>
  <c r="JX82" i="1"/>
  <c r="JY82" i="1" s="1"/>
  <c r="JZ82" i="1"/>
  <c r="KA82" i="1" s="1"/>
  <c r="KB82" i="1"/>
  <c r="KC82" i="1" s="1"/>
  <c r="HF9" i="1"/>
  <c r="HG9" i="1" s="1"/>
  <c r="HH9" i="1"/>
  <c r="HI9" i="1" s="1"/>
  <c r="HJ9" i="1"/>
  <c r="HK9" i="1" s="1"/>
  <c r="HL9" i="1"/>
  <c r="HM9" i="1" s="1"/>
  <c r="HN9" i="1"/>
  <c r="HO9" i="1" s="1"/>
  <c r="HP9" i="1"/>
  <c r="HQ9" i="1" s="1"/>
  <c r="HR9" i="1"/>
  <c r="HS9" i="1" s="1"/>
  <c r="HT9" i="1"/>
  <c r="HU9" i="1" s="1"/>
  <c r="HV9" i="1"/>
  <c r="HW9" i="1" s="1"/>
  <c r="HX9" i="1"/>
  <c r="HY9" i="1" s="1"/>
  <c r="HZ9" i="1"/>
  <c r="IA9" i="1" s="1"/>
  <c r="IB9" i="1"/>
  <c r="IC9" i="1" s="1"/>
  <c r="ID9" i="1"/>
  <c r="IE9" i="1" s="1"/>
  <c r="IF9" i="1"/>
  <c r="IG9" i="1" s="1"/>
  <c r="IH9" i="1"/>
  <c r="II9" i="1" s="1"/>
  <c r="IJ9" i="1"/>
  <c r="IK9" i="1" s="1"/>
  <c r="IL9" i="1"/>
  <c r="IM9" i="1" s="1"/>
  <c r="IN9" i="1"/>
  <c r="IO9" i="1" s="1"/>
  <c r="IP9" i="1"/>
  <c r="IQ9" i="1" s="1"/>
  <c r="IR9" i="1"/>
  <c r="IS9" i="1" s="1"/>
  <c r="IT9" i="1"/>
  <c r="IU9" i="1" s="1"/>
  <c r="IV9" i="1"/>
  <c r="IW9" i="1" s="1"/>
  <c r="IX9" i="1"/>
  <c r="IY9" i="1" s="1"/>
  <c r="IZ9" i="1"/>
  <c r="JA9" i="1" s="1"/>
  <c r="JB9" i="1"/>
  <c r="JC9" i="1" s="1"/>
  <c r="JD9" i="1"/>
  <c r="JE9" i="1" s="1"/>
  <c r="JF9" i="1"/>
  <c r="JG9" i="1" s="1"/>
  <c r="JH9" i="1"/>
  <c r="JI9" i="1" s="1"/>
  <c r="JJ9" i="1"/>
  <c r="JK9" i="1" s="1"/>
  <c r="JL9" i="1"/>
  <c r="JM9" i="1" s="1"/>
  <c r="JN9" i="1"/>
  <c r="JO9" i="1" s="1"/>
  <c r="JP9" i="1"/>
  <c r="JQ9" i="1" s="1"/>
  <c r="JR9" i="1"/>
  <c r="JS9" i="1" s="1"/>
  <c r="JT9" i="1"/>
  <c r="JU9" i="1" s="1"/>
  <c r="JV9" i="1"/>
  <c r="JW9" i="1" s="1"/>
  <c r="JX9" i="1"/>
  <c r="JY9" i="1" s="1"/>
  <c r="JZ9" i="1"/>
  <c r="KA9" i="1" s="1"/>
  <c r="KB9" i="1"/>
  <c r="KC9" i="1" s="1"/>
  <c r="HF78" i="1"/>
  <c r="HG78" i="1" s="1"/>
  <c r="HH78" i="1"/>
  <c r="HI78" i="1" s="1"/>
  <c r="HJ78" i="1"/>
  <c r="HK78" i="1" s="1"/>
  <c r="HL78" i="1"/>
  <c r="HM78" i="1" s="1"/>
  <c r="HN78" i="1"/>
  <c r="HO78" i="1" s="1"/>
  <c r="HP78" i="1"/>
  <c r="HQ78" i="1" s="1"/>
  <c r="HR78" i="1"/>
  <c r="HS78" i="1" s="1"/>
  <c r="HT78" i="1"/>
  <c r="HU78" i="1" s="1"/>
  <c r="HV78" i="1"/>
  <c r="HW78" i="1" s="1"/>
  <c r="HX78" i="1"/>
  <c r="HY78" i="1" s="1"/>
  <c r="HZ78" i="1"/>
  <c r="IA78" i="1" s="1"/>
  <c r="IB78" i="1"/>
  <c r="IC78" i="1" s="1"/>
  <c r="ID78" i="1"/>
  <c r="IE78" i="1" s="1"/>
  <c r="IF78" i="1"/>
  <c r="IG78" i="1" s="1"/>
  <c r="IH78" i="1"/>
  <c r="II78" i="1" s="1"/>
  <c r="IJ78" i="1"/>
  <c r="IK78" i="1" s="1"/>
  <c r="IL78" i="1"/>
  <c r="IM78" i="1" s="1"/>
  <c r="IN78" i="1"/>
  <c r="IO78" i="1" s="1"/>
  <c r="IP78" i="1"/>
  <c r="IQ78" i="1" s="1"/>
  <c r="IR78" i="1"/>
  <c r="IS78" i="1" s="1"/>
  <c r="IT78" i="1"/>
  <c r="IU78" i="1" s="1"/>
  <c r="IV78" i="1"/>
  <c r="IW78" i="1" s="1"/>
  <c r="IX78" i="1"/>
  <c r="IY78" i="1" s="1"/>
  <c r="IZ78" i="1"/>
  <c r="JA78" i="1" s="1"/>
  <c r="JB78" i="1"/>
  <c r="JC78" i="1" s="1"/>
  <c r="JD78" i="1"/>
  <c r="JE78" i="1" s="1"/>
  <c r="JF78" i="1"/>
  <c r="JG78" i="1" s="1"/>
  <c r="JH78" i="1"/>
  <c r="JI78" i="1" s="1"/>
  <c r="JJ78" i="1"/>
  <c r="JK78" i="1" s="1"/>
  <c r="JL78" i="1"/>
  <c r="JM78" i="1" s="1"/>
  <c r="JN78" i="1"/>
  <c r="JO78" i="1" s="1"/>
  <c r="JP78" i="1"/>
  <c r="JQ78" i="1" s="1"/>
  <c r="JR78" i="1"/>
  <c r="JS78" i="1" s="1"/>
  <c r="JT78" i="1"/>
  <c r="JU78" i="1" s="1"/>
  <c r="JV78" i="1"/>
  <c r="JW78" i="1" s="1"/>
  <c r="JX78" i="1"/>
  <c r="JY78" i="1" s="1"/>
  <c r="JZ78" i="1"/>
  <c r="KA78" i="1" s="1"/>
  <c r="KB78" i="1"/>
  <c r="KC78" i="1" s="1"/>
  <c r="HF24" i="1"/>
  <c r="HG24" i="1" s="1"/>
  <c r="HH24" i="1"/>
  <c r="HI24" i="1" s="1"/>
  <c r="HJ24" i="1"/>
  <c r="HK24" i="1" s="1"/>
  <c r="HL24" i="1"/>
  <c r="HM24" i="1" s="1"/>
  <c r="HN24" i="1"/>
  <c r="HO24" i="1" s="1"/>
  <c r="HP24" i="1"/>
  <c r="HQ24" i="1" s="1"/>
  <c r="HR24" i="1"/>
  <c r="HS24" i="1" s="1"/>
  <c r="HT24" i="1"/>
  <c r="HU24" i="1" s="1"/>
  <c r="HV24" i="1"/>
  <c r="HW24" i="1" s="1"/>
  <c r="HX24" i="1"/>
  <c r="HY24" i="1" s="1"/>
  <c r="HZ24" i="1"/>
  <c r="IA24" i="1" s="1"/>
  <c r="IB24" i="1"/>
  <c r="IC24" i="1" s="1"/>
  <c r="ID24" i="1"/>
  <c r="IE24" i="1" s="1"/>
  <c r="IF24" i="1"/>
  <c r="IG24" i="1" s="1"/>
  <c r="IH24" i="1"/>
  <c r="II24" i="1" s="1"/>
  <c r="IJ24" i="1"/>
  <c r="IK24" i="1" s="1"/>
  <c r="IL24" i="1"/>
  <c r="IM24" i="1" s="1"/>
  <c r="IN24" i="1"/>
  <c r="IO24" i="1" s="1"/>
  <c r="IP24" i="1"/>
  <c r="IQ24" i="1" s="1"/>
  <c r="IR24" i="1"/>
  <c r="IS24" i="1" s="1"/>
  <c r="IT24" i="1"/>
  <c r="IU24" i="1" s="1"/>
  <c r="IV24" i="1"/>
  <c r="IW24" i="1" s="1"/>
  <c r="IX24" i="1"/>
  <c r="IY24" i="1" s="1"/>
  <c r="IZ24" i="1"/>
  <c r="JA24" i="1" s="1"/>
  <c r="JB24" i="1"/>
  <c r="JC24" i="1" s="1"/>
  <c r="JD24" i="1"/>
  <c r="JE24" i="1" s="1"/>
  <c r="JF24" i="1"/>
  <c r="JG24" i="1" s="1"/>
  <c r="JH24" i="1"/>
  <c r="JI24" i="1" s="1"/>
  <c r="JJ24" i="1"/>
  <c r="JK24" i="1"/>
  <c r="JL24" i="1"/>
  <c r="JM24" i="1" s="1"/>
  <c r="JN24" i="1"/>
  <c r="JO24" i="1" s="1"/>
  <c r="JP24" i="1"/>
  <c r="JQ24" i="1" s="1"/>
  <c r="JR24" i="1"/>
  <c r="JS24" i="1" s="1"/>
  <c r="JT24" i="1"/>
  <c r="JU24" i="1" s="1"/>
  <c r="JV24" i="1"/>
  <c r="JW24" i="1" s="1"/>
  <c r="JX24" i="1"/>
  <c r="JY24" i="1" s="1"/>
  <c r="JZ24" i="1"/>
  <c r="KA24" i="1" s="1"/>
  <c r="KB24" i="1"/>
  <c r="KC24" i="1" s="1"/>
  <c r="HF90" i="1"/>
  <c r="HG90" i="1" s="1"/>
  <c r="HH90" i="1"/>
  <c r="HI90" i="1" s="1"/>
  <c r="HJ90" i="1"/>
  <c r="HK90" i="1" s="1"/>
  <c r="HL90" i="1"/>
  <c r="HM90" i="1" s="1"/>
  <c r="HN90" i="1"/>
  <c r="HO90" i="1" s="1"/>
  <c r="HP90" i="1"/>
  <c r="HQ90" i="1" s="1"/>
  <c r="HR90" i="1"/>
  <c r="HS90" i="1" s="1"/>
  <c r="HT90" i="1"/>
  <c r="HU90" i="1" s="1"/>
  <c r="HV90" i="1"/>
  <c r="HW90" i="1" s="1"/>
  <c r="HX90" i="1"/>
  <c r="HY90" i="1" s="1"/>
  <c r="HZ90" i="1"/>
  <c r="IA90" i="1" s="1"/>
  <c r="IB90" i="1"/>
  <c r="IC90" i="1" s="1"/>
  <c r="ID90" i="1"/>
  <c r="IE90" i="1" s="1"/>
  <c r="IF90" i="1"/>
  <c r="IG90" i="1" s="1"/>
  <c r="IH90" i="1"/>
  <c r="II90" i="1" s="1"/>
  <c r="IJ90" i="1"/>
  <c r="IK90" i="1" s="1"/>
  <c r="IL90" i="1"/>
  <c r="IM90" i="1" s="1"/>
  <c r="IN90" i="1"/>
  <c r="IO90" i="1" s="1"/>
  <c r="IP90" i="1"/>
  <c r="IQ90" i="1" s="1"/>
  <c r="IR90" i="1"/>
  <c r="IS90" i="1" s="1"/>
  <c r="IT90" i="1"/>
  <c r="IU90" i="1" s="1"/>
  <c r="IV90" i="1"/>
  <c r="IW90" i="1" s="1"/>
  <c r="IX90" i="1"/>
  <c r="IY90" i="1" s="1"/>
  <c r="IZ90" i="1"/>
  <c r="JA90" i="1" s="1"/>
  <c r="JB90" i="1"/>
  <c r="JC90" i="1" s="1"/>
  <c r="JD90" i="1"/>
  <c r="JE90" i="1" s="1"/>
  <c r="JF90" i="1"/>
  <c r="JG90" i="1" s="1"/>
  <c r="JH90" i="1"/>
  <c r="JI90" i="1" s="1"/>
  <c r="JJ90" i="1"/>
  <c r="JK90" i="1" s="1"/>
  <c r="JL90" i="1"/>
  <c r="JM90" i="1" s="1"/>
  <c r="JN90" i="1"/>
  <c r="JO90" i="1" s="1"/>
  <c r="JP90" i="1"/>
  <c r="JQ90" i="1" s="1"/>
  <c r="JR90" i="1"/>
  <c r="JS90" i="1" s="1"/>
  <c r="JT90" i="1"/>
  <c r="JU90" i="1" s="1"/>
  <c r="JV90" i="1"/>
  <c r="JW90" i="1" s="1"/>
  <c r="JX90" i="1"/>
  <c r="JY90" i="1" s="1"/>
  <c r="JZ90" i="1"/>
  <c r="KA90" i="1" s="1"/>
  <c r="KB90" i="1"/>
  <c r="KC90" i="1" s="1"/>
  <c r="HF19" i="1"/>
  <c r="HG19" i="1" s="1"/>
  <c r="HH19" i="1"/>
  <c r="HI19" i="1" s="1"/>
  <c r="HJ19" i="1"/>
  <c r="HK19" i="1" s="1"/>
  <c r="HL19" i="1"/>
  <c r="HM19" i="1" s="1"/>
  <c r="HN19" i="1"/>
  <c r="HO19" i="1" s="1"/>
  <c r="HP19" i="1"/>
  <c r="HQ19" i="1" s="1"/>
  <c r="HR19" i="1"/>
  <c r="HS19" i="1" s="1"/>
  <c r="HT19" i="1"/>
  <c r="HU19" i="1" s="1"/>
  <c r="HV19" i="1"/>
  <c r="HW19" i="1" s="1"/>
  <c r="HX19" i="1"/>
  <c r="HY19" i="1" s="1"/>
  <c r="HZ19" i="1"/>
  <c r="IA19" i="1" s="1"/>
  <c r="IB19" i="1"/>
  <c r="IC19" i="1" s="1"/>
  <c r="ID19" i="1"/>
  <c r="IE19" i="1" s="1"/>
  <c r="IF19" i="1"/>
  <c r="IG19" i="1" s="1"/>
  <c r="IH19" i="1"/>
  <c r="II19" i="1" s="1"/>
  <c r="IJ19" i="1"/>
  <c r="IK19" i="1" s="1"/>
  <c r="IL19" i="1"/>
  <c r="IM19" i="1" s="1"/>
  <c r="IN19" i="1"/>
  <c r="IO19" i="1" s="1"/>
  <c r="IP19" i="1"/>
  <c r="IQ19" i="1" s="1"/>
  <c r="IR19" i="1"/>
  <c r="IS19" i="1" s="1"/>
  <c r="IT19" i="1"/>
  <c r="IU19" i="1" s="1"/>
  <c r="IV19" i="1"/>
  <c r="IW19" i="1" s="1"/>
  <c r="IX19" i="1"/>
  <c r="IY19" i="1" s="1"/>
  <c r="IZ19" i="1"/>
  <c r="JA19" i="1" s="1"/>
  <c r="JB19" i="1"/>
  <c r="JC19" i="1" s="1"/>
  <c r="JD19" i="1"/>
  <c r="JE19" i="1" s="1"/>
  <c r="JF19" i="1"/>
  <c r="JG19" i="1" s="1"/>
  <c r="JH19" i="1"/>
  <c r="JI19" i="1" s="1"/>
  <c r="JJ19" i="1"/>
  <c r="JK19" i="1" s="1"/>
  <c r="JL19" i="1"/>
  <c r="JM19" i="1" s="1"/>
  <c r="JN19" i="1"/>
  <c r="JO19" i="1" s="1"/>
  <c r="JP19" i="1"/>
  <c r="JQ19" i="1" s="1"/>
  <c r="JR19" i="1"/>
  <c r="JS19" i="1" s="1"/>
  <c r="JT19" i="1"/>
  <c r="JU19" i="1" s="1"/>
  <c r="JV19" i="1"/>
  <c r="JW19" i="1" s="1"/>
  <c r="JX19" i="1"/>
  <c r="JY19" i="1" s="1"/>
  <c r="JZ19" i="1"/>
  <c r="KA19" i="1" s="1"/>
  <c r="KB19" i="1"/>
  <c r="KC19" i="1" s="1"/>
  <c r="HF25" i="1"/>
  <c r="HG25" i="1" s="1"/>
  <c r="HH25" i="1"/>
  <c r="HI25" i="1" s="1"/>
  <c r="HJ25" i="1"/>
  <c r="HK25" i="1" s="1"/>
  <c r="HL25" i="1"/>
  <c r="HM25" i="1" s="1"/>
  <c r="HN25" i="1"/>
  <c r="HO25" i="1" s="1"/>
  <c r="HP25" i="1"/>
  <c r="HQ25" i="1" s="1"/>
  <c r="HR25" i="1"/>
  <c r="HS25" i="1" s="1"/>
  <c r="HT25" i="1"/>
  <c r="HU25" i="1" s="1"/>
  <c r="HV25" i="1"/>
  <c r="HW25" i="1" s="1"/>
  <c r="HX25" i="1"/>
  <c r="HY25" i="1" s="1"/>
  <c r="HZ25" i="1"/>
  <c r="IA25" i="1" s="1"/>
  <c r="IB25" i="1"/>
  <c r="IC25" i="1" s="1"/>
  <c r="ID25" i="1"/>
  <c r="IE25" i="1" s="1"/>
  <c r="IF25" i="1"/>
  <c r="IG25" i="1" s="1"/>
  <c r="IH25" i="1"/>
  <c r="II25" i="1" s="1"/>
  <c r="IJ25" i="1"/>
  <c r="IK25" i="1" s="1"/>
  <c r="IL25" i="1"/>
  <c r="IM25" i="1" s="1"/>
  <c r="IN25" i="1"/>
  <c r="IO25" i="1" s="1"/>
  <c r="IP25" i="1"/>
  <c r="IQ25" i="1" s="1"/>
  <c r="IR25" i="1"/>
  <c r="IS25" i="1" s="1"/>
  <c r="IT25" i="1"/>
  <c r="IU25" i="1" s="1"/>
  <c r="IV25" i="1"/>
  <c r="IW25" i="1" s="1"/>
  <c r="IX25" i="1"/>
  <c r="IY25" i="1" s="1"/>
  <c r="IZ25" i="1"/>
  <c r="JA25" i="1" s="1"/>
  <c r="JB25" i="1"/>
  <c r="JC25" i="1" s="1"/>
  <c r="JD25" i="1"/>
  <c r="JE25" i="1" s="1"/>
  <c r="JF25" i="1"/>
  <c r="JG25" i="1" s="1"/>
  <c r="JH25" i="1"/>
  <c r="JI25" i="1" s="1"/>
  <c r="JJ25" i="1"/>
  <c r="JK25" i="1" s="1"/>
  <c r="JL25" i="1"/>
  <c r="JM25" i="1" s="1"/>
  <c r="JN25" i="1"/>
  <c r="JO25" i="1" s="1"/>
  <c r="JP25" i="1"/>
  <c r="JQ25" i="1" s="1"/>
  <c r="JR25" i="1"/>
  <c r="JS25" i="1" s="1"/>
  <c r="JT25" i="1"/>
  <c r="JU25" i="1" s="1"/>
  <c r="JV25" i="1"/>
  <c r="JW25" i="1" s="1"/>
  <c r="JX25" i="1"/>
  <c r="JY25" i="1" s="1"/>
  <c r="JZ25" i="1"/>
  <c r="KA25" i="1" s="1"/>
  <c r="KB25" i="1"/>
  <c r="KC25" i="1" s="1"/>
  <c r="HF4" i="1"/>
  <c r="HG4" i="1" s="1"/>
  <c r="HH4" i="1"/>
  <c r="HI4" i="1" s="1"/>
  <c r="HJ4" i="1"/>
  <c r="HK4" i="1" s="1"/>
  <c r="HL4" i="1"/>
  <c r="HM4" i="1" s="1"/>
  <c r="HN4" i="1"/>
  <c r="HO4" i="1" s="1"/>
  <c r="HP4" i="1"/>
  <c r="HQ4" i="1" s="1"/>
  <c r="HR4" i="1"/>
  <c r="HS4" i="1" s="1"/>
  <c r="HT4" i="1"/>
  <c r="HU4" i="1" s="1"/>
  <c r="HV4" i="1"/>
  <c r="HW4" i="1" s="1"/>
  <c r="HX4" i="1"/>
  <c r="HY4" i="1" s="1"/>
  <c r="HZ4" i="1"/>
  <c r="IA4" i="1" s="1"/>
  <c r="IB4" i="1"/>
  <c r="IC4" i="1" s="1"/>
  <c r="ID4" i="1"/>
  <c r="IE4" i="1" s="1"/>
  <c r="IF4" i="1"/>
  <c r="IG4" i="1" s="1"/>
  <c r="IH4" i="1"/>
  <c r="II4" i="1" s="1"/>
  <c r="IJ4" i="1"/>
  <c r="IK4" i="1" s="1"/>
  <c r="IL4" i="1"/>
  <c r="IM4" i="1" s="1"/>
  <c r="IN4" i="1"/>
  <c r="IO4" i="1" s="1"/>
  <c r="IP4" i="1"/>
  <c r="IQ4" i="1"/>
  <c r="IR4" i="1"/>
  <c r="IS4" i="1" s="1"/>
  <c r="IT4" i="1"/>
  <c r="IU4" i="1" s="1"/>
  <c r="IV4" i="1"/>
  <c r="IW4" i="1" s="1"/>
  <c r="IX4" i="1"/>
  <c r="IY4" i="1" s="1"/>
  <c r="IZ4" i="1"/>
  <c r="JA4" i="1" s="1"/>
  <c r="JB4" i="1"/>
  <c r="JC4" i="1" s="1"/>
  <c r="JD4" i="1"/>
  <c r="JE4" i="1" s="1"/>
  <c r="JF4" i="1"/>
  <c r="JG4" i="1" s="1"/>
  <c r="JH4" i="1"/>
  <c r="JI4" i="1" s="1"/>
  <c r="JJ4" i="1"/>
  <c r="JK4" i="1" s="1"/>
  <c r="JL4" i="1"/>
  <c r="JM4" i="1" s="1"/>
  <c r="JN4" i="1"/>
  <c r="JO4" i="1" s="1"/>
  <c r="JP4" i="1"/>
  <c r="JQ4" i="1" s="1"/>
  <c r="JR4" i="1"/>
  <c r="JS4" i="1" s="1"/>
  <c r="JT4" i="1"/>
  <c r="JU4" i="1" s="1"/>
  <c r="JV4" i="1"/>
  <c r="JW4" i="1" s="1"/>
  <c r="JX4" i="1"/>
  <c r="JY4" i="1" s="1"/>
  <c r="JZ4" i="1"/>
  <c r="KA4" i="1" s="1"/>
  <c r="KB4" i="1"/>
  <c r="KC4" i="1" s="1"/>
  <c r="HF89" i="1"/>
  <c r="HG89" i="1" s="1"/>
  <c r="HH89" i="1"/>
  <c r="HI89" i="1" s="1"/>
  <c r="HJ89" i="1"/>
  <c r="HK89" i="1" s="1"/>
  <c r="HL89" i="1"/>
  <c r="HM89" i="1" s="1"/>
  <c r="HN89" i="1"/>
  <c r="HO89" i="1" s="1"/>
  <c r="HP89" i="1"/>
  <c r="HQ89" i="1" s="1"/>
  <c r="HR89" i="1"/>
  <c r="HS89" i="1" s="1"/>
  <c r="HT89" i="1"/>
  <c r="HU89" i="1" s="1"/>
  <c r="HV89" i="1"/>
  <c r="HW89" i="1" s="1"/>
  <c r="HX89" i="1"/>
  <c r="HY89" i="1" s="1"/>
  <c r="HZ89" i="1"/>
  <c r="IA89" i="1" s="1"/>
  <c r="IB89" i="1"/>
  <c r="IC89" i="1" s="1"/>
  <c r="ID89" i="1"/>
  <c r="IE89" i="1" s="1"/>
  <c r="IF89" i="1"/>
  <c r="IG89" i="1" s="1"/>
  <c r="IH89" i="1"/>
  <c r="II89" i="1" s="1"/>
  <c r="IJ89" i="1"/>
  <c r="IK89" i="1" s="1"/>
  <c r="IL89" i="1"/>
  <c r="IM89" i="1" s="1"/>
  <c r="IN89" i="1"/>
  <c r="IO89" i="1" s="1"/>
  <c r="IP89" i="1"/>
  <c r="IQ89" i="1" s="1"/>
  <c r="IR89" i="1"/>
  <c r="IS89" i="1" s="1"/>
  <c r="IT89" i="1"/>
  <c r="IU89" i="1" s="1"/>
  <c r="IV89" i="1"/>
  <c r="IW89" i="1" s="1"/>
  <c r="IX89" i="1"/>
  <c r="IY89" i="1" s="1"/>
  <c r="IZ89" i="1"/>
  <c r="JA89" i="1" s="1"/>
  <c r="JB89" i="1"/>
  <c r="JC89" i="1" s="1"/>
  <c r="JD89" i="1"/>
  <c r="JE89" i="1" s="1"/>
  <c r="JF89" i="1"/>
  <c r="JG89" i="1" s="1"/>
  <c r="JH89" i="1"/>
  <c r="JI89" i="1" s="1"/>
  <c r="JJ89" i="1"/>
  <c r="JK89" i="1" s="1"/>
  <c r="JL89" i="1"/>
  <c r="JM89" i="1" s="1"/>
  <c r="JN89" i="1"/>
  <c r="JO89" i="1" s="1"/>
  <c r="JP89" i="1"/>
  <c r="JQ89" i="1" s="1"/>
  <c r="JR89" i="1"/>
  <c r="JS89" i="1" s="1"/>
  <c r="JT89" i="1"/>
  <c r="JU89" i="1" s="1"/>
  <c r="JV89" i="1"/>
  <c r="JW89" i="1" s="1"/>
  <c r="JX89" i="1"/>
  <c r="JY89" i="1" s="1"/>
  <c r="JZ89" i="1"/>
  <c r="KA89" i="1" s="1"/>
  <c r="KB89" i="1"/>
  <c r="KC89" i="1" s="1"/>
  <c r="HF12" i="1"/>
  <c r="HG12" i="1" s="1"/>
  <c r="HH12" i="1"/>
  <c r="HI12" i="1" s="1"/>
  <c r="HJ12" i="1"/>
  <c r="HK12" i="1" s="1"/>
  <c r="HL12" i="1"/>
  <c r="HM12" i="1" s="1"/>
  <c r="HN12" i="1"/>
  <c r="HO12" i="1" s="1"/>
  <c r="HP12" i="1"/>
  <c r="HQ12" i="1" s="1"/>
  <c r="HR12" i="1"/>
  <c r="HS12" i="1"/>
  <c r="HT12" i="1"/>
  <c r="HU12" i="1" s="1"/>
  <c r="HV12" i="1"/>
  <c r="HW12" i="1" s="1"/>
  <c r="HX12" i="1"/>
  <c r="HY12" i="1" s="1"/>
  <c r="HZ12" i="1"/>
  <c r="IA12" i="1" s="1"/>
  <c r="IB12" i="1"/>
  <c r="IC12" i="1" s="1"/>
  <c r="ID12" i="1"/>
  <c r="IE12" i="1" s="1"/>
  <c r="IF12" i="1"/>
  <c r="IG12" i="1" s="1"/>
  <c r="IH12" i="1"/>
  <c r="II12" i="1" s="1"/>
  <c r="IJ12" i="1"/>
  <c r="IK12" i="1" s="1"/>
  <c r="IL12" i="1"/>
  <c r="IM12" i="1" s="1"/>
  <c r="IN12" i="1"/>
  <c r="IO12" i="1" s="1"/>
  <c r="IP12" i="1"/>
  <c r="IQ12" i="1" s="1"/>
  <c r="IR12" i="1"/>
  <c r="IS12" i="1" s="1"/>
  <c r="IT12" i="1"/>
  <c r="IU12" i="1" s="1"/>
  <c r="IV12" i="1"/>
  <c r="IW12" i="1" s="1"/>
  <c r="IX12" i="1"/>
  <c r="IY12" i="1" s="1"/>
  <c r="IZ12" i="1"/>
  <c r="JA12" i="1" s="1"/>
  <c r="JB12" i="1"/>
  <c r="JC12" i="1" s="1"/>
  <c r="JD12" i="1"/>
  <c r="JE12" i="1" s="1"/>
  <c r="JF12" i="1"/>
  <c r="JG12" i="1" s="1"/>
  <c r="JH12" i="1"/>
  <c r="JI12" i="1" s="1"/>
  <c r="JJ12" i="1"/>
  <c r="JK12" i="1" s="1"/>
  <c r="JL12" i="1"/>
  <c r="JM12" i="1" s="1"/>
  <c r="JN12" i="1"/>
  <c r="JO12" i="1" s="1"/>
  <c r="JP12" i="1"/>
  <c r="JQ12" i="1" s="1"/>
  <c r="JR12" i="1"/>
  <c r="JS12" i="1" s="1"/>
  <c r="JT12" i="1"/>
  <c r="JU12" i="1" s="1"/>
  <c r="JV12" i="1"/>
  <c r="JW12" i="1" s="1"/>
  <c r="JX12" i="1"/>
  <c r="JY12" i="1" s="1"/>
  <c r="JZ12" i="1"/>
  <c r="KA12" i="1" s="1"/>
  <c r="KB12" i="1"/>
  <c r="KC12" i="1" s="1"/>
  <c r="HF28" i="1"/>
  <c r="HG28" i="1" s="1"/>
  <c r="HH28" i="1"/>
  <c r="HI28" i="1" s="1"/>
  <c r="HJ28" i="1"/>
  <c r="HK28" i="1" s="1"/>
  <c r="HL28" i="1"/>
  <c r="HM28" i="1" s="1"/>
  <c r="HN28" i="1"/>
  <c r="HO28" i="1" s="1"/>
  <c r="HP28" i="1"/>
  <c r="HQ28" i="1" s="1"/>
  <c r="HR28" i="1"/>
  <c r="HS28" i="1" s="1"/>
  <c r="HT28" i="1"/>
  <c r="HU28" i="1" s="1"/>
  <c r="HV28" i="1"/>
  <c r="HW28" i="1" s="1"/>
  <c r="HX28" i="1"/>
  <c r="HY28" i="1" s="1"/>
  <c r="HZ28" i="1"/>
  <c r="IA28" i="1" s="1"/>
  <c r="IB28" i="1"/>
  <c r="IC28" i="1" s="1"/>
  <c r="ID28" i="1"/>
  <c r="IE28" i="1" s="1"/>
  <c r="IF28" i="1"/>
  <c r="IG28" i="1"/>
  <c r="IH28" i="1"/>
  <c r="II28" i="1" s="1"/>
  <c r="IJ28" i="1"/>
  <c r="IK28" i="1" s="1"/>
  <c r="IL28" i="1"/>
  <c r="IM28" i="1" s="1"/>
  <c r="IN28" i="1"/>
  <c r="IO28" i="1" s="1"/>
  <c r="IP28" i="1"/>
  <c r="IQ28" i="1" s="1"/>
  <c r="IR28" i="1"/>
  <c r="IS28" i="1" s="1"/>
  <c r="IT28" i="1"/>
  <c r="IU28" i="1" s="1"/>
  <c r="IV28" i="1"/>
  <c r="IW28" i="1" s="1"/>
  <c r="IX28" i="1"/>
  <c r="IY28" i="1" s="1"/>
  <c r="IZ28" i="1"/>
  <c r="JA28" i="1" s="1"/>
  <c r="JB28" i="1"/>
  <c r="JC28" i="1" s="1"/>
  <c r="JD28" i="1"/>
  <c r="JE28" i="1" s="1"/>
  <c r="JF28" i="1"/>
  <c r="JG28" i="1" s="1"/>
  <c r="JH28" i="1"/>
  <c r="JI28" i="1" s="1"/>
  <c r="JJ28" i="1"/>
  <c r="JK28" i="1" s="1"/>
  <c r="JL28" i="1"/>
  <c r="JM28" i="1" s="1"/>
  <c r="JN28" i="1"/>
  <c r="JO28" i="1" s="1"/>
  <c r="JP28" i="1"/>
  <c r="JQ28" i="1" s="1"/>
  <c r="JR28" i="1"/>
  <c r="JS28" i="1" s="1"/>
  <c r="JT28" i="1"/>
  <c r="JU28" i="1" s="1"/>
  <c r="JV28" i="1"/>
  <c r="JW28" i="1" s="1"/>
  <c r="JX28" i="1"/>
  <c r="JY28" i="1" s="1"/>
  <c r="JZ28" i="1"/>
  <c r="KA28" i="1" s="1"/>
  <c r="KB28" i="1"/>
  <c r="KC28" i="1" s="1"/>
  <c r="HF27" i="1"/>
  <c r="HG27" i="1" s="1"/>
  <c r="HH27" i="1"/>
  <c r="HI27" i="1" s="1"/>
  <c r="HJ27" i="1"/>
  <c r="HK27" i="1" s="1"/>
  <c r="HL27" i="1"/>
  <c r="HM27" i="1" s="1"/>
  <c r="HN27" i="1"/>
  <c r="HO27" i="1" s="1"/>
  <c r="HP27" i="1"/>
  <c r="HQ27" i="1" s="1"/>
  <c r="HR27" i="1"/>
  <c r="HS27" i="1" s="1"/>
  <c r="HT27" i="1"/>
  <c r="HU27" i="1" s="1"/>
  <c r="HV27" i="1"/>
  <c r="HW27" i="1" s="1"/>
  <c r="HX27" i="1"/>
  <c r="HY27" i="1" s="1"/>
  <c r="HZ27" i="1"/>
  <c r="IA27" i="1" s="1"/>
  <c r="IB27" i="1"/>
  <c r="IC27" i="1" s="1"/>
  <c r="ID27" i="1"/>
  <c r="IE27" i="1" s="1"/>
  <c r="IF27" i="1"/>
  <c r="IG27" i="1" s="1"/>
  <c r="IH27" i="1"/>
  <c r="II27" i="1" s="1"/>
  <c r="IJ27" i="1"/>
  <c r="IK27" i="1" s="1"/>
  <c r="IL27" i="1"/>
  <c r="IM27" i="1" s="1"/>
  <c r="IN27" i="1"/>
  <c r="IO27" i="1" s="1"/>
  <c r="IP27" i="1"/>
  <c r="IQ27" i="1" s="1"/>
  <c r="IR27" i="1"/>
  <c r="IS27" i="1" s="1"/>
  <c r="IT27" i="1"/>
  <c r="IU27" i="1" s="1"/>
  <c r="IV27" i="1"/>
  <c r="IW27" i="1" s="1"/>
  <c r="IX27" i="1"/>
  <c r="IY27" i="1" s="1"/>
  <c r="IZ27" i="1"/>
  <c r="JA27" i="1" s="1"/>
  <c r="JB27" i="1"/>
  <c r="JC27" i="1" s="1"/>
  <c r="JD27" i="1"/>
  <c r="JE27" i="1" s="1"/>
  <c r="JF27" i="1"/>
  <c r="JG27" i="1" s="1"/>
  <c r="JH27" i="1"/>
  <c r="JI27" i="1" s="1"/>
  <c r="JJ27" i="1"/>
  <c r="JK27" i="1" s="1"/>
  <c r="JL27" i="1"/>
  <c r="JM27" i="1" s="1"/>
  <c r="JN27" i="1"/>
  <c r="JO27" i="1" s="1"/>
  <c r="JP27" i="1"/>
  <c r="JQ27" i="1" s="1"/>
  <c r="JR27" i="1"/>
  <c r="JS27" i="1" s="1"/>
  <c r="JT27" i="1"/>
  <c r="JU27" i="1" s="1"/>
  <c r="JV27" i="1"/>
  <c r="JW27" i="1" s="1"/>
  <c r="JX27" i="1"/>
  <c r="JY27" i="1" s="1"/>
  <c r="JZ27" i="1"/>
  <c r="KA27" i="1" s="1"/>
  <c r="KB27" i="1"/>
  <c r="KC27" i="1" s="1"/>
  <c r="HF72" i="1"/>
  <c r="HG72" i="1" s="1"/>
  <c r="HH72" i="1"/>
  <c r="HI72" i="1" s="1"/>
  <c r="HJ72" i="1"/>
  <c r="HK72" i="1" s="1"/>
  <c r="HL72" i="1"/>
  <c r="HM72" i="1" s="1"/>
  <c r="HN72" i="1"/>
  <c r="HO72" i="1" s="1"/>
  <c r="HP72" i="1"/>
  <c r="HQ72" i="1" s="1"/>
  <c r="HR72" i="1"/>
  <c r="HS72" i="1" s="1"/>
  <c r="HT72" i="1"/>
  <c r="HU72" i="1" s="1"/>
  <c r="HV72" i="1"/>
  <c r="HW72" i="1" s="1"/>
  <c r="HX72" i="1"/>
  <c r="HY72" i="1" s="1"/>
  <c r="HZ72" i="1"/>
  <c r="IA72" i="1" s="1"/>
  <c r="IB72" i="1"/>
  <c r="IC72" i="1" s="1"/>
  <c r="ID72" i="1"/>
  <c r="IE72" i="1" s="1"/>
  <c r="IF72" i="1"/>
  <c r="IG72" i="1" s="1"/>
  <c r="IH72" i="1"/>
  <c r="II72" i="1" s="1"/>
  <c r="IJ72" i="1"/>
  <c r="IK72" i="1" s="1"/>
  <c r="IL72" i="1"/>
  <c r="IM72" i="1" s="1"/>
  <c r="IN72" i="1"/>
  <c r="IO72" i="1" s="1"/>
  <c r="IP72" i="1"/>
  <c r="IQ72" i="1" s="1"/>
  <c r="IR72" i="1"/>
  <c r="IS72" i="1" s="1"/>
  <c r="IT72" i="1"/>
  <c r="IU72" i="1" s="1"/>
  <c r="IV72" i="1"/>
  <c r="IW72" i="1" s="1"/>
  <c r="IX72" i="1"/>
  <c r="IY72" i="1" s="1"/>
  <c r="IZ72" i="1"/>
  <c r="JA72" i="1" s="1"/>
  <c r="JB72" i="1"/>
  <c r="JC72" i="1" s="1"/>
  <c r="JD72" i="1"/>
  <c r="JE72" i="1" s="1"/>
  <c r="JF72" i="1"/>
  <c r="JG72" i="1" s="1"/>
  <c r="JH72" i="1"/>
  <c r="JI72" i="1" s="1"/>
  <c r="JJ72" i="1"/>
  <c r="JK72" i="1" s="1"/>
  <c r="JL72" i="1"/>
  <c r="JM72" i="1" s="1"/>
  <c r="JN72" i="1"/>
  <c r="JO72" i="1" s="1"/>
  <c r="JP72" i="1"/>
  <c r="JQ72" i="1" s="1"/>
  <c r="JR72" i="1"/>
  <c r="JS72" i="1"/>
  <c r="JT72" i="1"/>
  <c r="JU72" i="1" s="1"/>
  <c r="JV72" i="1"/>
  <c r="JW72" i="1" s="1"/>
  <c r="JX72" i="1"/>
  <c r="JY72" i="1" s="1"/>
  <c r="JZ72" i="1"/>
  <c r="KA72" i="1" s="1"/>
  <c r="KB72" i="1"/>
  <c r="KC72" i="1" s="1"/>
  <c r="HF30" i="1"/>
  <c r="HG30" i="1" s="1"/>
  <c r="HH30" i="1"/>
  <c r="HI30" i="1" s="1"/>
  <c r="HJ30" i="1"/>
  <c r="HK30" i="1" s="1"/>
  <c r="HL30" i="1"/>
  <c r="HM30" i="1" s="1"/>
  <c r="HN30" i="1"/>
  <c r="HO30" i="1" s="1"/>
  <c r="HP30" i="1"/>
  <c r="HQ30" i="1" s="1"/>
  <c r="HR30" i="1"/>
  <c r="HS30" i="1" s="1"/>
  <c r="HT30" i="1"/>
  <c r="HU30" i="1" s="1"/>
  <c r="HV30" i="1"/>
  <c r="HW30" i="1" s="1"/>
  <c r="HX30" i="1"/>
  <c r="HY30" i="1"/>
  <c r="HZ30" i="1"/>
  <c r="IA30" i="1" s="1"/>
  <c r="IB30" i="1"/>
  <c r="IC30" i="1" s="1"/>
  <c r="ID30" i="1"/>
  <c r="IE30" i="1" s="1"/>
  <c r="IF30" i="1"/>
  <c r="IG30" i="1" s="1"/>
  <c r="IH30" i="1"/>
  <c r="II30" i="1" s="1"/>
  <c r="IJ30" i="1"/>
  <c r="IK30" i="1" s="1"/>
  <c r="IL30" i="1"/>
  <c r="IM30" i="1" s="1"/>
  <c r="IN30" i="1"/>
  <c r="IO30" i="1" s="1"/>
  <c r="IP30" i="1"/>
  <c r="IQ30" i="1" s="1"/>
  <c r="IR30" i="1"/>
  <c r="IS30" i="1" s="1"/>
  <c r="IT30" i="1"/>
  <c r="IU30" i="1" s="1"/>
  <c r="IV30" i="1"/>
  <c r="IW30" i="1" s="1"/>
  <c r="IX30" i="1"/>
  <c r="IY30" i="1" s="1"/>
  <c r="IZ30" i="1"/>
  <c r="JA30" i="1" s="1"/>
  <c r="JB30" i="1"/>
  <c r="JC30" i="1" s="1"/>
  <c r="JD30" i="1"/>
  <c r="JE30" i="1" s="1"/>
  <c r="JF30" i="1"/>
  <c r="JG30" i="1" s="1"/>
  <c r="JH30" i="1"/>
  <c r="JI30" i="1" s="1"/>
  <c r="JJ30" i="1"/>
  <c r="JK30" i="1" s="1"/>
  <c r="JL30" i="1"/>
  <c r="JM30" i="1" s="1"/>
  <c r="JN30" i="1"/>
  <c r="JO30" i="1" s="1"/>
  <c r="JP30" i="1"/>
  <c r="JQ30" i="1" s="1"/>
  <c r="JR30" i="1"/>
  <c r="JS30" i="1" s="1"/>
  <c r="JT30" i="1"/>
  <c r="JU30" i="1" s="1"/>
  <c r="JV30" i="1"/>
  <c r="JW30" i="1" s="1"/>
  <c r="JX30" i="1"/>
  <c r="JY30" i="1" s="1"/>
  <c r="JZ30" i="1"/>
  <c r="KA30" i="1" s="1"/>
  <c r="KB30" i="1"/>
  <c r="KC30" i="1" s="1"/>
  <c r="HF40" i="1"/>
  <c r="HG40" i="1" s="1"/>
  <c r="KE40" i="1" s="1"/>
  <c r="KG40" i="1" s="1"/>
  <c r="HH40" i="1"/>
  <c r="HI40" i="1" s="1"/>
  <c r="HJ40" i="1"/>
  <c r="HK40" i="1"/>
  <c r="HL40" i="1"/>
  <c r="HM40" i="1" s="1"/>
  <c r="HN40" i="1"/>
  <c r="HO40" i="1" s="1"/>
  <c r="HP40" i="1"/>
  <c r="HQ40" i="1" s="1"/>
  <c r="HR40" i="1"/>
  <c r="HS40" i="1" s="1"/>
  <c r="HT40" i="1"/>
  <c r="HU40" i="1" s="1"/>
  <c r="HV40" i="1"/>
  <c r="HW40" i="1" s="1"/>
  <c r="HX40" i="1"/>
  <c r="HY40" i="1" s="1"/>
  <c r="HZ40" i="1"/>
  <c r="IA40" i="1" s="1"/>
  <c r="IB40" i="1"/>
  <c r="IC40" i="1" s="1"/>
  <c r="ID40" i="1"/>
  <c r="IE40" i="1" s="1"/>
  <c r="IF40" i="1"/>
  <c r="IG40" i="1" s="1"/>
  <c r="IH40" i="1"/>
  <c r="II40" i="1" s="1"/>
  <c r="IJ40" i="1"/>
  <c r="IK40" i="1"/>
  <c r="IL40" i="1"/>
  <c r="IM40" i="1" s="1"/>
  <c r="IN40" i="1"/>
  <c r="IO40" i="1" s="1"/>
  <c r="IP40" i="1"/>
  <c r="IQ40" i="1" s="1"/>
  <c r="IR40" i="1"/>
  <c r="IS40" i="1" s="1"/>
  <c r="IT40" i="1"/>
  <c r="IU40" i="1" s="1"/>
  <c r="IV40" i="1"/>
  <c r="IW40" i="1" s="1"/>
  <c r="IX40" i="1"/>
  <c r="IY40" i="1" s="1"/>
  <c r="IZ40" i="1"/>
  <c r="JA40" i="1" s="1"/>
  <c r="JB40" i="1"/>
  <c r="JC40" i="1" s="1"/>
  <c r="JD40" i="1"/>
  <c r="JE40" i="1" s="1"/>
  <c r="JF40" i="1"/>
  <c r="JG40" i="1" s="1"/>
  <c r="JH40" i="1"/>
  <c r="JI40" i="1" s="1"/>
  <c r="JJ40" i="1"/>
  <c r="JK40" i="1" s="1"/>
  <c r="JL40" i="1"/>
  <c r="JM40" i="1" s="1"/>
  <c r="JN40" i="1"/>
  <c r="JO40" i="1" s="1"/>
  <c r="JP40" i="1"/>
  <c r="JQ40" i="1" s="1"/>
  <c r="JR40" i="1"/>
  <c r="JS40" i="1" s="1"/>
  <c r="JT40" i="1"/>
  <c r="JU40" i="1" s="1"/>
  <c r="JV40" i="1"/>
  <c r="JW40" i="1" s="1"/>
  <c r="JX40" i="1"/>
  <c r="JY40" i="1" s="1"/>
  <c r="JZ40" i="1"/>
  <c r="KA40" i="1" s="1"/>
  <c r="KB40" i="1"/>
  <c r="KC40" i="1" s="1"/>
  <c r="HF32" i="1"/>
  <c r="HG32" i="1" s="1"/>
  <c r="HH32" i="1"/>
  <c r="HI32" i="1" s="1"/>
  <c r="HJ32" i="1"/>
  <c r="HK32" i="1" s="1"/>
  <c r="HL32" i="1"/>
  <c r="HM32" i="1" s="1"/>
  <c r="HN32" i="1"/>
  <c r="HO32" i="1" s="1"/>
  <c r="HP32" i="1"/>
  <c r="HQ32" i="1" s="1"/>
  <c r="HR32" i="1"/>
  <c r="HS32" i="1" s="1"/>
  <c r="HT32" i="1"/>
  <c r="HU32" i="1" s="1"/>
  <c r="HV32" i="1"/>
  <c r="HW32" i="1" s="1"/>
  <c r="HX32" i="1"/>
  <c r="HY32" i="1" s="1"/>
  <c r="HZ32" i="1"/>
  <c r="IA32" i="1" s="1"/>
  <c r="IB32" i="1"/>
  <c r="IC32" i="1" s="1"/>
  <c r="ID32" i="1"/>
  <c r="IE32" i="1" s="1"/>
  <c r="IF32" i="1"/>
  <c r="IG32" i="1" s="1"/>
  <c r="IH32" i="1"/>
  <c r="II32" i="1" s="1"/>
  <c r="IJ32" i="1"/>
  <c r="IK32" i="1" s="1"/>
  <c r="IL32" i="1"/>
  <c r="IM32" i="1" s="1"/>
  <c r="IN32" i="1"/>
  <c r="IO32" i="1" s="1"/>
  <c r="IP32" i="1"/>
  <c r="IQ32" i="1" s="1"/>
  <c r="IR32" i="1"/>
  <c r="IS32" i="1" s="1"/>
  <c r="IT32" i="1"/>
  <c r="IU32" i="1" s="1"/>
  <c r="IV32" i="1"/>
  <c r="IW32" i="1" s="1"/>
  <c r="IX32" i="1"/>
  <c r="IY32" i="1" s="1"/>
  <c r="IZ32" i="1"/>
  <c r="JA32" i="1" s="1"/>
  <c r="JB32" i="1"/>
  <c r="JC32" i="1" s="1"/>
  <c r="JD32" i="1"/>
  <c r="JE32" i="1" s="1"/>
  <c r="JF32" i="1"/>
  <c r="JG32" i="1" s="1"/>
  <c r="JH32" i="1"/>
  <c r="JI32" i="1" s="1"/>
  <c r="JJ32" i="1"/>
  <c r="JK32" i="1" s="1"/>
  <c r="JL32" i="1"/>
  <c r="JM32" i="1" s="1"/>
  <c r="JN32" i="1"/>
  <c r="JO32" i="1" s="1"/>
  <c r="JP32" i="1"/>
  <c r="JQ32" i="1" s="1"/>
  <c r="JR32" i="1"/>
  <c r="JS32" i="1" s="1"/>
  <c r="JT32" i="1"/>
  <c r="JU32" i="1" s="1"/>
  <c r="JV32" i="1"/>
  <c r="JW32" i="1" s="1"/>
  <c r="JX32" i="1"/>
  <c r="JY32" i="1" s="1"/>
  <c r="JZ32" i="1"/>
  <c r="KA32" i="1" s="1"/>
  <c r="KB32" i="1"/>
  <c r="KC32" i="1" s="1"/>
  <c r="HF50" i="1"/>
  <c r="HG50" i="1" s="1"/>
  <c r="KE50" i="1" s="1"/>
  <c r="KG50" i="1" s="1"/>
  <c r="HH50" i="1"/>
  <c r="HI50" i="1" s="1"/>
  <c r="HJ50" i="1"/>
  <c r="HK50" i="1" s="1"/>
  <c r="HL50" i="1"/>
  <c r="HM50" i="1" s="1"/>
  <c r="HN50" i="1"/>
  <c r="HO50" i="1" s="1"/>
  <c r="HP50" i="1"/>
  <c r="HQ50" i="1" s="1"/>
  <c r="HR50" i="1"/>
  <c r="HS50" i="1" s="1"/>
  <c r="HT50" i="1"/>
  <c r="HU50" i="1" s="1"/>
  <c r="HV50" i="1"/>
  <c r="HW50" i="1" s="1"/>
  <c r="HX50" i="1"/>
  <c r="HY50" i="1" s="1"/>
  <c r="HZ50" i="1"/>
  <c r="IA50" i="1" s="1"/>
  <c r="IB50" i="1"/>
  <c r="IC50" i="1" s="1"/>
  <c r="ID50" i="1"/>
  <c r="IE50" i="1"/>
  <c r="IF50" i="1"/>
  <c r="IG50" i="1" s="1"/>
  <c r="IH50" i="1"/>
  <c r="II50" i="1"/>
  <c r="IJ50" i="1"/>
  <c r="IK50" i="1" s="1"/>
  <c r="IL50" i="1"/>
  <c r="IM50" i="1" s="1"/>
  <c r="IN50" i="1"/>
  <c r="IO50" i="1" s="1"/>
  <c r="IP50" i="1"/>
  <c r="IQ50" i="1" s="1"/>
  <c r="IR50" i="1"/>
  <c r="IS50" i="1" s="1"/>
  <c r="IT50" i="1"/>
  <c r="IU50" i="1" s="1"/>
  <c r="IV50" i="1"/>
  <c r="IW50" i="1" s="1"/>
  <c r="IX50" i="1"/>
  <c r="IY50" i="1" s="1"/>
  <c r="IZ50" i="1"/>
  <c r="JA50" i="1" s="1"/>
  <c r="JB50" i="1"/>
  <c r="JC50" i="1" s="1"/>
  <c r="JD50" i="1"/>
  <c r="JE50" i="1" s="1"/>
  <c r="JF50" i="1"/>
  <c r="JG50" i="1" s="1"/>
  <c r="JH50" i="1"/>
  <c r="JI50" i="1" s="1"/>
  <c r="JJ50" i="1"/>
  <c r="JK50" i="1" s="1"/>
  <c r="JL50" i="1"/>
  <c r="JM50" i="1" s="1"/>
  <c r="JN50" i="1"/>
  <c r="JO50" i="1" s="1"/>
  <c r="JP50" i="1"/>
  <c r="JQ50" i="1" s="1"/>
  <c r="JR50" i="1"/>
  <c r="JS50" i="1" s="1"/>
  <c r="JT50" i="1"/>
  <c r="JU50" i="1" s="1"/>
  <c r="JV50" i="1"/>
  <c r="JW50" i="1" s="1"/>
  <c r="JX50" i="1"/>
  <c r="JY50" i="1" s="1"/>
  <c r="JZ50" i="1"/>
  <c r="KA50" i="1" s="1"/>
  <c r="KB50" i="1"/>
  <c r="KC50" i="1" s="1"/>
  <c r="HF41" i="1"/>
  <c r="HG41" i="1" s="1"/>
  <c r="HH41" i="1"/>
  <c r="HI41" i="1" s="1"/>
  <c r="HJ41" i="1"/>
  <c r="HK41" i="1" s="1"/>
  <c r="HL41" i="1"/>
  <c r="HM41" i="1"/>
  <c r="HN41" i="1"/>
  <c r="HO41" i="1" s="1"/>
  <c r="HP41" i="1"/>
  <c r="HQ41" i="1" s="1"/>
  <c r="HR41" i="1"/>
  <c r="HS41" i="1" s="1"/>
  <c r="HT41" i="1"/>
  <c r="HU41" i="1" s="1"/>
  <c r="HV41" i="1"/>
  <c r="HW41" i="1"/>
  <c r="HX41" i="1"/>
  <c r="HY41" i="1" s="1"/>
  <c r="HZ41" i="1"/>
  <c r="IA41" i="1" s="1"/>
  <c r="IB41" i="1"/>
  <c r="IC41" i="1" s="1"/>
  <c r="ID41" i="1"/>
  <c r="IE41" i="1" s="1"/>
  <c r="IF41" i="1"/>
  <c r="IG41" i="1" s="1"/>
  <c r="IH41" i="1"/>
  <c r="II41" i="1" s="1"/>
  <c r="IJ41" i="1"/>
  <c r="IK41" i="1" s="1"/>
  <c r="IL41" i="1"/>
  <c r="IM41" i="1" s="1"/>
  <c r="IN41" i="1"/>
  <c r="IO41" i="1" s="1"/>
  <c r="IP41" i="1"/>
  <c r="IQ41" i="1" s="1"/>
  <c r="IR41" i="1"/>
  <c r="IS41" i="1" s="1"/>
  <c r="IT41" i="1"/>
  <c r="IU41" i="1" s="1"/>
  <c r="IV41" i="1"/>
  <c r="IW41" i="1" s="1"/>
  <c r="IX41" i="1"/>
  <c r="IY41" i="1" s="1"/>
  <c r="IZ41" i="1"/>
  <c r="JA41" i="1" s="1"/>
  <c r="JB41" i="1"/>
  <c r="JC41" i="1" s="1"/>
  <c r="JD41" i="1"/>
  <c r="JE41" i="1" s="1"/>
  <c r="JF41" i="1"/>
  <c r="JG41" i="1" s="1"/>
  <c r="JH41" i="1"/>
  <c r="JI41" i="1" s="1"/>
  <c r="JJ41" i="1"/>
  <c r="JK41" i="1" s="1"/>
  <c r="JL41" i="1"/>
  <c r="JM41" i="1" s="1"/>
  <c r="JN41" i="1"/>
  <c r="JO41" i="1" s="1"/>
  <c r="JP41" i="1"/>
  <c r="JQ41" i="1" s="1"/>
  <c r="JR41" i="1"/>
  <c r="JS41" i="1" s="1"/>
  <c r="JT41" i="1"/>
  <c r="JU41" i="1" s="1"/>
  <c r="JV41" i="1"/>
  <c r="JW41" i="1" s="1"/>
  <c r="JX41" i="1"/>
  <c r="JY41" i="1" s="1"/>
  <c r="JZ41" i="1"/>
  <c r="KA41" i="1" s="1"/>
  <c r="KB41" i="1"/>
  <c r="KC41" i="1" s="1"/>
  <c r="HF61" i="1"/>
  <c r="HG61" i="1" s="1"/>
  <c r="KE61" i="1" s="1"/>
  <c r="KG61" i="1" s="1"/>
  <c r="HH61" i="1"/>
  <c r="HI61" i="1" s="1"/>
  <c r="HJ61" i="1"/>
  <c r="HK61" i="1" s="1"/>
  <c r="HL61" i="1"/>
  <c r="HM61" i="1" s="1"/>
  <c r="HN61" i="1"/>
  <c r="HO61" i="1" s="1"/>
  <c r="HP61" i="1"/>
  <c r="HQ61" i="1" s="1"/>
  <c r="HR61" i="1"/>
  <c r="HS61" i="1" s="1"/>
  <c r="HT61" i="1"/>
  <c r="HU61" i="1" s="1"/>
  <c r="HV61" i="1"/>
  <c r="HW61" i="1" s="1"/>
  <c r="HX61" i="1"/>
  <c r="HY61" i="1" s="1"/>
  <c r="HZ61" i="1"/>
  <c r="IA61" i="1" s="1"/>
  <c r="IB61" i="1"/>
  <c r="IC61" i="1" s="1"/>
  <c r="ID61" i="1"/>
  <c r="IE61" i="1" s="1"/>
  <c r="IF61" i="1"/>
  <c r="IG61" i="1" s="1"/>
  <c r="IH61" i="1"/>
  <c r="II61" i="1" s="1"/>
  <c r="IJ61" i="1"/>
  <c r="IK61" i="1" s="1"/>
  <c r="IL61" i="1"/>
  <c r="IM61" i="1" s="1"/>
  <c r="IN61" i="1"/>
  <c r="IO61" i="1" s="1"/>
  <c r="IP61" i="1"/>
  <c r="IQ61" i="1" s="1"/>
  <c r="IR61" i="1"/>
  <c r="IS61" i="1" s="1"/>
  <c r="IT61" i="1"/>
  <c r="IU61" i="1" s="1"/>
  <c r="IV61" i="1"/>
  <c r="IW61" i="1" s="1"/>
  <c r="IX61" i="1"/>
  <c r="IY61" i="1" s="1"/>
  <c r="IZ61" i="1"/>
  <c r="JA61" i="1" s="1"/>
  <c r="JB61" i="1"/>
  <c r="JC61" i="1" s="1"/>
  <c r="JD61" i="1"/>
  <c r="JE61" i="1" s="1"/>
  <c r="JF61" i="1"/>
  <c r="JG61" i="1" s="1"/>
  <c r="JH61" i="1"/>
  <c r="JI61" i="1" s="1"/>
  <c r="JJ61" i="1"/>
  <c r="JK61" i="1" s="1"/>
  <c r="JL61" i="1"/>
  <c r="JM61" i="1" s="1"/>
  <c r="JN61" i="1"/>
  <c r="JO61" i="1" s="1"/>
  <c r="JP61" i="1"/>
  <c r="JQ61" i="1" s="1"/>
  <c r="JR61" i="1"/>
  <c r="JS61" i="1" s="1"/>
  <c r="JT61" i="1"/>
  <c r="JU61" i="1" s="1"/>
  <c r="JV61" i="1"/>
  <c r="JW61" i="1" s="1"/>
  <c r="JX61" i="1"/>
  <c r="JY61" i="1" s="1"/>
  <c r="JZ61" i="1"/>
  <c r="KA61" i="1" s="1"/>
  <c r="KB61" i="1"/>
  <c r="KC61" i="1" s="1"/>
  <c r="HF56" i="1"/>
  <c r="HG56" i="1"/>
  <c r="HH56" i="1"/>
  <c r="HI56" i="1" s="1"/>
  <c r="HJ56" i="1"/>
  <c r="HK56" i="1" s="1"/>
  <c r="HL56" i="1"/>
  <c r="HM56" i="1" s="1"/>
  <c r="HN56" i="1"/>
  <c r="HO56" i="1" s="1"/>
  <c r="HP56" i="1"/>
  <c r="HQ56" i="1" s="1"/>
  <c r="HR56" i="1"/>
  <c r="HS56" i="1" s="1"/>
  <c r="HT56" i="1"/>
  <c r="HU56" i="1" s="1"/>
  <c r="HV56" i="1"/>
  <c r="HW56" i="1"/>
  <c r="HX56" i="1"/>
  <c r="HY56" i="1" s="1"/>
  <c r="HZ56" i="1"/>
  <c r="IA56" i="1" s="1"/>
  <c r="IB56" i="1"/>
  <c r="IC56" i="1" s="1"/>
  <c r="ID56" i="1"/>
  <c r="IE56" i="1" s="1"/>
  <c r="IF56" i="1"/>
  <c r="IG56" i="1" s="1"/>
  <c r="IH56" i="1"/>
  <c r="II56" i="1" s="1"/>
  <c r="IJ56" i="1"/>
  <c r="IK56" i="1" s="1"/>
  <c r="IL56" i="1"/>
  <c r="IM56" i="1" s="1"/>
  <c r="IN56" i="1"/>
  <c r="IO56" i="1" s="1"/>
  <c r="IP56" i="1"/>
  <c r="IQ56" i="1" s="1"/>
  <c r="IR56" i="1"/>
  <c r="IS56" i="1" s="1"/>
  <c r="IT56" i="1"/>
  <c r="IU56" i="1" s="1"/>
  <c r="IV56" i="1"/>
  <c r="IW56" i="1" s="1"/>
  <c r="IX56" i="1"/>
  <c r="IY56" i="1"/>
  <c r="IZ56" i="1"/>
  <c r="JA56" i="1" s="1"/>
  <c r="JB56" i="1"/>
  <c r="JC56" i="1" s="1"/>
  <c r="JD56" i="1"/>
  <c r="JE56" i="1" s="1"/>
  <c r="JF56" i="1"/>
  <c r="JG56" i="1" s="1"/>
  <c r="JH56" i="1"/>
  <c r="JI56" i="1" s="1"/>
  <c r="JJ56" i="1"/>
  <c r="JK56" i="1" s="1"/>
  <c r="JL56" i="1"/>
  <c r="JM56" i="1" s="1"/>
  <c r="JN56" i="1"/>
  <c r="JO56" i="1" s="1"/>
  <c r="JP56" i="1"/>
  <c r="JQ56" i="1" s="1"/>
  <c r="JR56" i="1"/>
  <c r="JS56" i="1" s="1"/>
  <c r="JT56" i="1"/>
  <c r="JU56" i="1" s="1"/>
  <c r="JV56" i="1"/>
  <c r="JW56" i="1" s="1"/>
  <c r="JX56" i="1"/>
  <c r="JY56" i="1" s="1"/>
  <c r="JZ56" i="1"/>
  <c r="KA56" i="1" s="1"/>
  <c r="KB56" i="1"/>
  <c r="KC56" i="1" s="1"/>
  <c r="HF79" i="1"/>
  <c r="HG79" i="1" s="1"/>
  <c r="HH79" i="1"/>
  <c r="HI79" i="1" s="1"/>
  <c r="HJ79" i="1"/>
  <c r="HK79" i="1" s="1"/>
  <c r="HL79" i="1"/>
  <c r="HM79" i="1" s="1"/>
  <c r="HN79" i="1"/>
  <c r="HO79" i="1"/>
  <c r="HP79" i="1"/>
  <c r="HQ79" i="1" s="1"/>
  <c r="HR79" i="1"/>
  <c r="HS79" i="1" s="1"/>
  <c r="HT79" i="1"/>
  <c r="HU79" i="1" s="1"/>
  <c r="HV79" i="1"/>
  <c r="HW79" i="1" s="1"/>
  <c r="HX79" i="1"/>
  <c r="HY79" i="1" s="1"/>
  <c r="HZ79" i="1"/>
  <c r="IA79" i="1" s="1"/>
  <c r="IB79" i="1"/>
  <c r="IC79" i="1" s="1"/>
  <c r="ID79" i="1"/>
  <c r="IE79" i="1" s="1"/>
  <c r="IF79" i="1"/>
  <c r="IG79" i="1" s="1"/>
  <c r="IH79" i="1"/>
  <c r="II79" i="1" s="1"/>
  <c r="IJ79" i="1"/>
  <c r="IK79" i="1" s="1"/>
  <c r="IL79" i="1"/>
  <c r="IM79" i="1" s="1"/>
  <c r="IN79" i="1"/>
  <c r="IO79" i="1" s="1"/>
  <c r="IP79" i="1"/>
  <c r="IQ79" i="1"/>
  <c r="IR79" i="1"/>
  <c r="IS79" i="1" s="1"/>
  <c r="IT79" i="1"/>
  <c r="IU79" i="1" s="1"/>
  <c r="IV79" i="1"/>
  <c r="IW79" i="1" s="1"/>
  <c r="IX79" i="1"/>
  <c r="IY79" i="1" s="1"/>
  <c r="IZ79" i="1"/>
  <c r="JA79" i="1" s="1"/>
  <c r="JB79" i="1"/>
  <c r="JC79" i="1" s="1"/>
  <c r="JD79" i="1"/>
  <c r="JE79" i="1"/>
  <c r="JF79" i="1"/>
  <c r="JG79" i="1" s="1"/>
  <c r="JH79" i="1"/>
  <c r="JI79" i="1" s="1"/>
  <c r="JJ79" i="1"/>
  <c r="JK79" i="1" s="1"/>
  <c r="JL79" i="1"/>
  <c r="JM79" i="1" s="1"/>
  <c r="JN79" i="1"/>
  <c r="JO79" i="1"/>
  <c r="JP79" i="1"/>
  <c r="JQ79" i="1" s="1"/>
  <c r="JR79" i="1"/>
  <c r="JS79" i="1" s="1"/>
  <c r="JT79" i="1"/>
  <c r="JU79" i="1" s="1"/>
  <c r="JV79" i="1"/>
  <c r="JW79" i="1" s="1"/>
  <c r="JX79" i="1"/>
  <c r="JY79" i="1" s="1"/>
  <c r="JZ79" i="1"/>
  <c r="KA79" i="1" s="1"/>
  <c r="KB79" i="1"/>
  <c r="KC79" i="1" s="1"/>
  <c r="HF5" i="1"/>
  <c r="HG5" i="1" s="1"/>
  <c r="HH5" i="1"/>
  <c r="HI5" i="1" s="1"/>
  <c r="HJ5" i="1"/>
  <c r="HK5" i="1" s="1"/>
  <c r="HL5" i="1"/>
  <c r="HM5" i="1" s="1"/>
  <c r="HN5" i="1"/>
  <c r="HO5" i="1" s="1"/>
  <c r="HP5" i="1"/>
  <c r="HQ5" i="1" s="1"/>
  <c r="HR5" i="1"/>
  <c r="HS5" i="1" s="1"/>
  <c r="HT5" i="1"/>
  <c r="HU5" i="1" s="1"/>
  <c r="HV5" i="1"/>
  <c r="HW5" i="1" s="1"/>
  <c r="HX5" i="1"/>
  <c r="HY5" i="1" s="1"/>
  <c r="HZ5" i="1"/>
  <c r="IA5" i="1" s="1"/>
  <c r="IB5" i="1"/>
  <c r="IC5" i="1" s="1"/>
  <c r="ID5" i="1"/>
  <c r="IE5" i="1" s="1"/>
  <c r="IF5" i="1"/>
  <c r="IG5" i="1" s="1"/>
  <c r="IH5" i="1"/>
  <c r="II5" i="1" s="1"/>
  <c r="IJ5" i="1"/>
  <c r="IK5" i="1" s="1"/>
  <c r="IL5" i="1"/>
  <c r="IM5" i="1" s="1"/>
  <c r="IN5" i="1"/>
  <c r="IO5" i="1" s="1"/>
  <c r="IP5" i="1"/>
  <c r="IQ5" i="1" s="1"/>
  <c r="IR5" i="1"/>
  <c r="IS5" i="1" s="1"/>
  <c r="IT5" i="1"/>
  <c r="IU5" i="1" s="1"/>
  <c r="IV5" i="1"/>
  <c r="IW5" i="1" s="1"/>
  <c r="IX5" i="1"/>
  <c r="IY5" i="1" s="1"/>
  <c r="IZ5" i="1"/>
  <c r="JA5" i="1" s="1"/>
  <c r="JB5" i="1"/>
  <c r="JC5" i="1" s="1"/>
  <c r="JD5" i="1"/>
  <c r="JE5" i="1" s="1"/>
  <c r="JF5" i="1"/>
  <c r="JG5" i="1" s="1"/>
  <c r="JH5" i="1"/>
  <c r="JI5" i="1" s="1"/>
  <c r="JJ5" i="1"/>
  <c r="JK5" i="1" s="1"/>
  <c r="JL5" i="1"/>
  <c r="JM5" i="1" s="1"/>
  <c r="JN5" i="1"/>
  <c r="JO5" i="1" s="1"/>
  <c r="JP5" i="1"/>
  <c r="JQ5" i="1" s="1"/>
  <c r="JR5" i="1"/>
  <c r="JS5" i="1" s="1"/>
  <c r="JT5" i="1"/>
  <c r="JU5" i="1" s="1"/>
  <c r="JV5" i="1"/>
  <c r="JW5" i="1" s="1"/>
  <c r="JX5" i="1"/>
  <c r="JY5" i="1" s="1"/>
  <c r="JZ5" i="1"/>
  <c r="KA5" i="1" s="1"/>
  <c r="KB5" i="1"/>
  <c r="KC5" i="1" s="1"/>
  <c r="HF77" i="1"/>
  <c r="HG77" i="1" s="1"/>
  <c r="KE77" i="1" s="1"/>
  <c r="KG77" i="1" s="1"/>
  <c r="HH77" i="1"/>
  <c r="HI77" i="1" s="1"/>
  <c r="HJ77" i="1"/>
  <c r="HK77" i="1" s="1"/>
  <c r="HL77" i="1"/>
  <c r="HM77" i="1" s="1"/>
  <c r="HN77" i="1"/>
  <c r="HO77" i="1" s="1"/>
  <c r="HP77" i="1"/>
  <c r="HQ77" i="1" s="1"/>
  <c r="HR77" i="1"/>
  <c r="HS77" i="1" s="1"/>
  <c r="HT77" i="1"/>
  <c r="HU77" i="1"/>
  <c r="HV77" i="1"/>
  <c r="HW77" i="1" s="1"/>
  <c r="HX77" i="1"/>
  <c r="HY77" i="1" s="1"/>
  <c r="HZ77" i="1"/>
  <c r="IA77" i="1" s="1"/>
  <c r="IB77" i="1"/>
  <c r="IC77" i="1" s="1"/>
  <c r="ID77" i="1"/>
  <c r="IE77" i="1" s="1"/>
  <c r="IF77" i="1"/>
  <c r="IG77" i="1" s="1"/>
  <c r="IH77" i="1"/>
  <c r="II77" i="1" s="1"/>
  <c r="IJ77" i="1"/>
  <c r="IK77" i="1" s="1"/>
  <c r="IL77" i="1"/>
  <c r="IM77" i="1" s="1"/>
  <c r="IN77" i="1"/>
  <c r="IO77" i="1" s="1"/>
  <c r="IP77" i="1"/>
  <c r="IQ77" i="1"/>
  <c r="IR77" i="1"/>
  <c r="IS77" i="1" s="1"/>
  <c r="IT77" i="1"/>
  <c r="IU77" i="1" s="1"/>
  <c r="IV77" i="1"/>
  <c r="IW77" i="1" s="1"/>
  <c r="IX77" i="1"/>
  <c r="IY77" i="1" s="1"/>
  <c r="IZ77" i="1"/>
  <c r="JA77" i="1" s="1"/>
  <c r="JB77" i="1"/>
  <c r="JC77" i="1" s="1"/>
  <c r="JD77" i="1"/>
  <c r="JE77" i="1" s="1"/>
  <c r="JF77" i="1"/>
  <c r="JG77" i="1" s="1"/>
  <c r="JH77" i="1"/>
  <c r="JI77" i="1" s="1"/>
  <c r="JJ77" i="1"/>
  <c r="JK77" i="1" s="1"/>
  <c r="JL77" i="1"/>
  <c r="JM77" i="1" s="1"/>
  <c r="JN77" i="1"/>
  <c r="JO77" i="1"/>
  <c r="JP77" i="1"/>
  <c r="JQ77" i="1" s="1"/>
  <c r="JR77" i="1"/>
  <c r="JS77" i="1" s="1"/>
  <c r="JT77" i="1"/>
  <c r="JU77" i="1" s="1"/>
  <c r="JV77" i="1"/>
  <c r="JW77" i="1" s="1"/>
  <c r="JX77" i="1"/>
  <c r="JY77" i="1" s="1"/>
  <c r="JZ77" i="1"/>
  <c r="KA77" i="1" s="1"/>
  <c r="KB77" i="1"/>
  <c r="KC77" i="1" s="1"/>
  <c r="HF37" i="1"/>
  <c r="HG37" i="1"/>
  <c r="HH37" i="1"/>
  <c r="HI37" i="1" s="1"/>
  <c r="HJ37" i="1"/>
  <c r="HK37" i="1" s="1"/>
  <c r="HL37" i="1"/>
  <c r="HM37" i="1"/>
  <c r="HN37" i="1"/>
  <c r="HO37" i="1" s="1"/>
  <c r="HP37" i="1"/>
  <c r="HQ37" i="1" s="1"/>
  <c r="HR37" i="1"/>
  <c r="HS37" i="1" s="1"/>
  <c r="HT37" i="1"/>
  <c r="HU37" i="1" s="1"/>
  <c r="HV37" i="1"/>
  <c r="HW37" i="1" s="1"/>
  <c r="HX37" i="1"/>
  <c r="HY37" i="1" s="1"/>
  <c r="HZ37" i="1"/>
  <c r="IA37" i="1" s="1"/>
  <c r="IB37" i="1"/>
  <c r="IC37" i="1" s="1"/>
  <c r="ID37" i="1"/>
  <c r="IE37" i="1" s="1"/>
  <c r="IF37" i="1"/>
  <c r="IG37" i="1"/>
  <c r="IH37" i="1"/>
  <c r="II37" i="1" s="1"/>
  <c r="IJ37" i="1"/>
  <c r="IK37" i="1" s="1"/>
  <c r="IL37" i="1"/>
  <c r="IM37" i="1" s="1"/>
  <c r="IN37" i="1"/>
  <c r="IO37" i="1" s="1"/>
  <c r="IP37" i="1"/>
  <c r="IQ37" i="1" s="1"/>
  <c r="IR37" i="1"/>
  <c r="IS37" i="1" s="1"/>
  <c r="IT37" i="1"/>
  <c r="IU37" i="1" s="1"/>
  <c r="IV37" i="1"/>
  <c r="IW37" i="1" s="1"/>
  <c r="IX37" i="1"/>
  <c r="IY37" i="1" s="1"/>
  <c r="IZ37" i="1"/>
  <c r="JA37" i="1" s="1"/>
  <c r="JB37" i="1"/>
  <c r="JC37" i="1" s="1"/>
  <c r="JD37" i="1"/>
  <c r="JE37" i="1"/>
  <c r="JF37" i="1"/>
  <c r="JG37" i="1" s="1"/>
  <c r="JH37" i="1"/>
  <c r="JI37" i="1" s="1"/>
  <c r="JJ37" i="1"/>
  <c r="JK37" i="1" s="1"/>
  <c r="JL37" i="1"/>
  <c r="JM37" i="1" s="1"/>
  <c r="JN37" i="1"/>
  <c r="JO37" i="1" s="1"/>
  <c r="JP37" i="1"/>
  <c r="JQ37" i="1" s="1"/>
  <c r="JR37" i="1"/>
  <c r="JS37" i="1" s="1"/>
  <c r="JT37" i="1"/>
  <c r="JU37" i="1" s="1"/>
  <c r="JV37" i="1"/>
  <c r="JW37" i="1" s="1"/>
  <c r="JX37" i="1"/>
  <c r="JY37" i="1" s="1"/>
  <c r="JZ37" i="1"/>
  <c r="KA37" i="1" s="1"/>
  <c r="KB37" i="1"/>
  <c r="KC37" i="1" s="1"/>
  <c r="HF66" i="1"/>
  <c r="HG66" i="1" s="1"/>
  <c r="KE66" i="1" s="1"/>
  <c r="KG66" i="1" s="1"/>
  <c r="HH66" i="1"/>
  <c r="HI66" i="1"/>
  <c r="HJ66" i="1"/>
  <c r="HK66" i="1" s="1"/>
  <c r="HL66" i="1"/>
  <c r="HM66" i="1" s="1"/>
  <c r="HN66" i="1"/>
  <c r="HO66" i="1" s="1"/>
  <c r="HP66" i="1"/>
  <c r="HQ66" i="1" s="1"/>
  <c r="HR66" i="1"/>
  <c r="HS66" i="1" s="1"/>
  <c r="HT66" i="1"/>
  <c r="HU66" i="1" s="1"/>
  <c r="HV66" i="1"/>
  <c r="HW66" i="1" s="1"/>
  <c r="HX66" i="1"/>
  <c r="HY66" i="1" s="1"/>
  <c r="HZ66" i="1"/>
  <c r="IA66" i="1" s="1"/>
  <c r="IB66" i="1"/>
  <c r="IC66" i="1" s="1"/>
  <c r="ID66" i="1"/>
  <c r="IE66" i="1" s="1"/>
  <c r="IF66" i="1"/>
  <c r="IG66" i="1" s="1"/>
  <c r="IH66" i="1"/>
  <c r="II66" i="1" s="1"/>
  <c r="IJ66" i="1"/>
  <c r="IK66" i="1" s="1"/>
  <c r="IL66" i="1"/>
  <c r="IM66" i="1" s="1"/>
  <c r="IN66" i="1"/>
  <c r="IO66" i="1"/>
  <c r="IP66" i="1"/>
  <c r="IQ66" i="1"/>
  <c r="IR66" i="1"/>
  <c r="IS66" i="1" s="1"/>
  <c r="IT66" i="1"/>
  <c r="IU66" i="1" s="1"/>
  <c r="IV66" i="1"/>
  <c r="IW66" i="1" s="1"/>
  <c r="IX66" i="1"/>
  <c r="IY66" i="1" s="1"/>
  <c r="IZ66" i="1"/>
  <c r="JA66" i="1" s="1"/>
  <c r="JB66" i="1"/>
  <c r="JC66" i="1" s="1"/>
  <c r="JD66" i="1"/>
  <c r="JE66" i="1" s="1"/>
  <c r="JF66" i="1"/>
  <c r="JG66" i="1" s="1"/>
  <c r="JH66" i="1"/>
  <c r="JI66" i="1" s="1"/>
  <c r="JJ66" i="1"/>
  <c r="JK66" i="1" s="1"/>
  <c r="JL66" i="1"/>
  <c r="JM66" i="1" s="1"/>
  <c r="JN66" i="1"/>
  <c r="JO66" i="1" s="1"/>
  <c r="JP66" i="1"/>
  <c r="JQ66" i="1" s="1"/>
  <c r="JR66" i="1"/>
  <c r="JS66" i="1" s="1"/>
  <c r="JT66" i="1"/>
  <c r="JU66" i="1" s="1"/>
  <c r="JV66" i="1"/>
  <c r="JW66" i="1" s="1"/>
  <c r="JX66" i="1"/>
  <c r="JY66" i="1" s="1"/>
  <c r="JZ66" i="1"/>
  <c r="KA66" i="1" s="1"/>
  <c r="KB66" i="1"/>
  <c r="KC66" i="1" s="1"/>
  <c r="HF11" i="1"/>
  <c r="HG11" i="1"/>
  <c r="HH11" i="1"/>
  <c r="HI11" i="1" s="1"/>
  <c r="HJ11" i="1"/>
  <c r="HK11" i="1" s="1"/>
  <c r="HL11" i="1"/>
  <c r="HM11" i="1" s="1"/>
  <c r="HN11" i="1"/>
  <c r="HO11" i="1" s="1"/>
  <c r="HP11" i="1"/>
  <c r="HQ11" i="1" s="1"/>
  <c r="HR11" i="1"/>
  <c r="HS11" i="1" s="1"/>
  <c r="HT11" i="1"/>
  <c r="HU11" i="1" s="1"/>
  <c r="HV11" i="1"/>
  <c r="HW11" i="1"/>
  <c r="HX11" i="1"/>
  <c r="HY11" i="1" s="1"/>
  <c r="HZ11" i="1"/>
  <c r="IA11" i="1" s="1"/>
  <c r="IB11" i="1"/>
  <c r="IC11" i="1" s="1"/>
  <c r="ID11" i="1"/>
  <c r="IE11" i="1" s="1"/>
  <c r="IF11" i="1"/>
  <c r="IG11" i="1"/>
  <c r="IH11" i="1"/>
  <c r="II11" i="1" s="1"/>
  <c r="IJ11" i="1"/>
  <c r="IK11" i="1" s="1"/>
  <c r="IL11" i="1"/>
  <c r="IM11" i="1" s="1"/>
  <c r="IN11" i="1"/>
  <c r="IO11" i="1" s="1"/>
  <c r="IP11" i="1"/>
  <c r="IQ11" i="1" s="1"/>
  <c r="IR11" i="1"/>
  <c r="IS11" i="1" s="1"/>
  <c r="IT11" i="1"/>
  <c r="IU11" i="1" s="1"/>
  <c r="IV11" i="1"/>
  <c r="IW11" i="1" s="1"/>
  <c r="IX11" i="1"/>
  <c r="IY11" i="1" s="1"/>
  <c r="IZ11" i="1"/>
  <c r="JA11" i="1" s="1"/>
  <c r="JB11" i="1"/>
  <c r="JC11" i="1" s="1"/>
  <c r="JD11" i="1"/>
  <c r="JE11" i="1" s="1"/>
  <c r="JF11" i="1"/>
  <c r="JG11" i="1" s="1"/>
  <c r="JH11" i="1"/>
  <c r="JI11" i="1"/>
  <c r="JJ11" i="1"/>
  <c r="JK11" i="1" s="1"/>
  <c r="JL11" i="1"/>
  <c r="JM11" i="1" s="1"/>
  <c r="JN11" i="1"/>
  <c r="JO11" i="1" s="1"/>
  <c r="JP11" i="1"/>
  <c r="JQ11" i="1" s="1"/>
  <c r="JR11" i="1"/>
  <c r="JS11" i="1" s="1"/>
  <c r="JT11" i="1"/>
  <c r="JU11" i="1" s="1"/>
  <c r="JV11" i="1"/>
  <c r="JW11" i="1" s="1"/>
  <c r="JX11" i="1"/>
  <c r="JY11" i="1" s="1"/>
  <c r="JZ11" i="1"/>
  <c r="KA11" i="1" s="1"/>
  <c r="KB11" i="1"/>
  <c r="KC11" i="1" s="1"/>
  <c r="HF49" i="1"/>
  <c r="HG49" i="1" s="1"/>
  <c r="KE49" i="1" s="1"/>
  <c r="KG49" i="1" s="1"/>
  <c r="HH49" i="1"/>
  <c r="HI49" i="1" s="1"/>
  <c r="HJ49" i="1"/>
  <c r="HK49" i="1" s="1"/>
  <c r="HL49" i="1"/>
  <c r="HM49" i="1" s="1"/>
  <c r="HN49" i="1"/>
  <c r="HO49" i="1" s="1"/>
  <c r="HP49" i="1"/>
  <c r="HQ49" i="1" s="1"/>
  <c r="HR49" i="1"/>
  <c r="HS49" i="1" s="1"/>
  <c r="HT49" i="1"/>
  <c r="HU49" i="1" s="1"/>
  <c r="HV49" i="1"/>
  <c r="HW49" i="1" s="1"/>
  <c r="HX49" i="1"/>
  <c r="HY49" i="1" s="1"/>
  <c r="HZ49" i="1"/>
  <c r="IA49" i="1" s="1"/>
  <c r="IB49" i="1"/>
  <c r="IC49" i="1" s="1"/>
  <c r="ID49" i="1"/>
  <c r="IE49" i="1" s="1"/>
  <c r="IF49" i="1"/>
  <c r="IG49" i="1" s="1"/>
  <c r="IH49" i="1"/>
  <c r="II49" i="1" s="1"/>
  <c r="IJ49" i="1"/>
  <c r="IK49" i="1"/>
  <c r="IL49" i="1"/>
  <c r="IM49" i="1" s="1"/>
  <c r="IN49" i="1"/>
  <c r="IO49" i="1" s="1"/>
  <c r="IP49" i="1"/>
  <c r="IQ49" i="1" s="1"/>
  <c r="IR49" i="1"/>
  <c r="IS49" i="1" s="1"/>
  <c r="IT49" i="1"/>
  <c r="IU49" i="1" s="1"/>
  <c r="IV49" i="1"/>
  <c r="IW49" i="1" s="1"/>
  <c r="IX49" i="1"/>
  <c r="IY49" i="1" s="1"/>
  <c r="IZ49" i="1"/>
  <c r="JA49" i="1" s="1"/>
  <c r="JB49" i="1"/>
  <c r="JC49" i="1" s="1"/>
  <c r="JD49" i="1"/>
  <c r="JE49" i="1" s="1"/>
  <c r="JF49" i="1"/>
  <c r="JG49" i="1" s="1"/>
  <c r="JH49" i="1"/>
  <c r="JI49" i="1" s="1"/>
  <c r="JJ49" i="1"/>
  <c r="JK49" i="1" s="1"/>
  <c r="JL49" i="1"/>
  <c r="JM49" i="1" s="1"/>
  <c r="JN49" i="1"/>
  <c r="JO49" i="1" s="1"/>
  <c r="JP49" i="1"/>
  <c r="JQ49" i="1" s="1"/>
  <c r="JR49" i="1"/>
  <c r="JS49" i="1" s="1"/>
  <c r="JT49" i="1"/>
  <c r="JU49" i="1" s="1"/>
  <c r="JV49" i="1"/>
  <c r="JW49" i="1" s="1"/>
  <c r="JX49" i="1"/>
  <c r="JY49" i="1" s="1"/>
  <c r="JZ49" i="1"/>
  <c r="KA49" i="1" s="1"/>
  <c r="KB49" i="1"/>
  <c r="KC49" i="1" s="1"/>
  <c r="HF63" i="1"/>
  <c r="HG63" i="1" s="1"/>
  <c r="HH63" i="1"/>
  <c r="HI63" i="1" s="1"/>
  <c r="HJ63" i="1"/>
  <c r="HK63" i="1" s="1"/>
  <c r="HL63" i="1"/>
  <c r="HM63" i="1" s="1"/>
  <c r="HN63" i="1"/>
  <c r="HO63" i="1" s="1"/>
  <c r="HP63" i="1"/>
  <c r="HQ63" i="1"/>
  <c r="HR63" i="1"/>
  <c r="HS63" i="1" s="1"/>
  <c r="HT63" i="1"/>
  <c r="HU63" i="1" s="1"/>
  <c r="HV63" i="1"/>
  <c r="HW63" i="1" s="1"/>
  <c r="HX63" i="1"/>
  <c r="HY63" i="1" s="1"/>
  <c r="HZ63" i="1"/>
  <c r="IA63" i="1" s="1"/>
  <c r="IB63" i="1"/>
  <c r="IC63" i="1"/>
  <c r="ID63" i="1"/>
  <c r="IE63" i="1" s="1"/>
  <c r="IF63" i="1"/>
  <c r="IG63" i="1" s="1"/>
  <c r="IH63" i="1"/>
  <c r="II63" i="1" s="1"/>
  <c r="IJ63" i="1"/>
  <c r="IK63" i="1" s="1"/>
  <c r="IL63" i="1"/>
  <c r="IM63" i="1" s="1"/>
  <c r="IN63" i="1"/>
  <c r="IO63" i="1" s="1"/>
  <c r="IP63" i="1"/>
  <c r="IQ63" i="1" s="1"/>
  <c r="IR63" i="1"/>
  <c r="IS63" i="1" s="1"/>
  <c r="IT63" i="1"/>
  <c r="IU63" i="1" s="1"/>
  <c r="IV63" i="1"/>
  <c r="IW63" i="1" s="1"/>
  <c r="IX63" i="1"/>
  <c r="IY63" i="1" s="1"/>
  <c r="IZ63" i="1"/>
  <c r="JA63" i="1" s="1"/>
  <c r="JB63" i="1"/>
  <c r="JC63" i="1" s="1"/>
  <c r="JD63" i="1"/>
  <c r="JE63" i="1" s="1"/>
  <c r="JF63" i="1"/>
  <c r="JG63" i="1" s="1"/>
  <c r="JH63" i="1"/>
  <c r="JI63" i="1" s="1"/>
  <c r="JJ63" i="1"/>
  <c r="JK63" i="1" s="1"/>
  <c r="JL63" i="1"/>
  <c r="JM63" i="1" s="1"/>
  <c r="JN63" i="1"/>
  <c r="JO63" i="1" s="1"/>
  <c r="JP63" i="1"/>
  <c r="JQ63" i="1" s="1"/>
  <c r="JR63" i="1"/>
  <c r="JS63" i="1"/>
  <c r="JT63" i="1"/>
  <c r="JU63" i="1" s="1"/>
  <c r="JV63" i="1"/>
  <c r="JW63" i="1" s="1"/>
  <c r="JX63" i="1"/>
  <c r="JY63" i="1" s="1"/>
  <c r="JZ63" i="1"/>
  <c r="KA63" i="1" s="1"/>
  <c r="KB63" i="1"/>
  <c r="KC63" i="1" s="1"/>
  <c r="HF92" i="1"/>
  <c r="HG92" i="1" s="1"/>
  <c r="KE92" i="1" s="1"/>
  <c r="KG92" i="1" s="1"/>
  <c r="HH92" i="1"/>
  <c r="HI92" i="1" s="1"/>
  <c r="HJ92" i="1"/>
  <c r="HK92" i="1" s="1"/>
  <c r="HL92" i="1"/>
  <c r="HM92" i="1" s="1"/>
  <c r="HN92" i="1"/>
  <c r="HO92" i="1" s="1"/>
  <c r="HP92" i="1"/>
  <c r="HQ92" i="1" s="1"/>
  <c r="HR92" i="1"/>
  <c r="HS92" i="1" s="1"/>
  <c r="HT92" i="1"/>
  <c r="HU92" i="1" s="1"/>
  <c r="HV92" i="1"/>
  <c r="HW92" i="1" s="1"/>
  <c r="HX92" i="1"/>
  <c r="HY92" i="1" s="1"/>
  <c r="HZ92" i="1"/>
  <c r="IA92" i="1" s="1"/>
  <c r="IB92" i="1"/>
  <c r="IC92" i="1" s="1"/>
  <c r="ID92" i="1"/>
  <c r="IE92" i="1" s="1"/>
  <c r="IF92" i="1"/>
  <c r="IG92" i="1" s="1"/>
  <c r="IH92" i="1"/>
  <c r="II92" i="1" s="1"/>
  <c r="IJ92" i="1"/>
  <c r="IK92" i="1" s="1"/>
  <c r="IL92" i="1"/>
  <c r="IM92" i="1" s="1"/>
  <c r="IN92" i="1"/>
  <c r="IO92" i="1" s="1"/>
  <c r="IP92" i="1"/>
  <c r="IQ92" i="1" s="1"/>
  <c r="IR92" i="1"/>
  <c r="IS92" i="1" s="1"/>
  <c r="IT92" i="1"/>
  <c r="IU92" i="1" s="1"/>
  <c r="IV92" i="1"/>
  <c r="IW92" i="1" s="1"/>
  <c r="IX92" i="1"/>
  <c r="IY92" i="1" s="1"/>
  <c r="IZ92" i="1"/>
  <c r="JA92" i="1" s="1"/>
  <c r="JB92" i="1"/>
  <c r="JC92" i="1" s="1"/>
  <c r="JD92" i="1"/>
  <c r="JE92" i="1" s="1"/>
  <c r="JF92" i="1"/>
  <c r="JG92" i="1" s="1"/>
  <c r="JH92" i="1"/>
  <c r="JI92" i="1" s="1"/>
  <c r="JJ92" i="1"/>
  <c r="JK92" i="1" s="1"/>
  <c r="JL92" i="1"/>
  <c r="JM92" i="1" s="1"/>
  <c r="JN92" i="1"/>
  <c r="JO92" i="1" s="1"/>
  <c r="JP92" i="1"/>
  <c r="JQ92" i="1" s="1"/>
  <c r="JR92" i="1"/>
  <c r="JS92" i="1" s="1"/>
  <c r="JT92" i="1"/>
  <c r="JU92" i="1" s="1"/>
  <c r="JV92" i="1"/>
  <c r="JW92" i="1"/>
  <c r="JX92" i="1"/>
  <c r="JY92" i="1" s="1"/>
  <c r="JZ92" i="1"/>
  <c r="KA92" i="1" s="1"/>
  <c r="KB92" i="1"/>
  <c r="KC92" i="1" s="1"/>
  <c r="A93" i="1"/>
  <c r="Y41" i="2"/>
  <c r="X41" i="2"/>
  <c r="W41" i="2"/>
  <c r="V41" i="2"/>
  <c r="U41" i="2"/>
  <c r="T41" i="2"/>
  <c r="S41" i="2"/>
  <c r="Y39" i="2"/>
  <c r="X39" i="2"/>
  <c r="W39" i="2"/>
  <c r="V39" i="2"/>
  <c r="U39" i="2"/>
  <c r="T39" i="2"/>
  <c r="S39" i="2"/>
  <c r="Y38" i="2"/>
  <c r="X38" i="2"/>
  <c r="W38" i="2"/>
  <c r="V38" i="2"/>
  <c r="U38" i="2"/>
  <c r="T38" i="2"/>
  <c r="S38" i="2"/>
  <c r="Y37" i="2"/>
  <c r="X37" i="2"/>
  <c r="W37" i="2"/>
  <c r="V37" i="2"/>
  <c r="U37" i="2"/>
  <c r="T37" i="2"/>
  <c r="S37" i="2"/>
  <c r="Y36" i="2"/>
  <c r="X36" i="2"/>
  <c r="W36" i="2"/>
  <c r="V36" i="2"/>
  <c r="U36" i="2"/>
  <c r="T36" i="2"/>
  <c r="S36" i="2"/>
  <c r="Y35" i="2"/>
  <c r="X35" i="2"/>
  <c r="W35" i="2"/>
  <c r="V35" i="2"/>
  <c r="U35" i="2"/>
  <c r="T35" i="2"/>
  <c r="S35" i="2"/>
  <c r="Y34" i="2"/>
  <c r="X34" i="2"/>
  <c r="W34" i="2"/>
  <c r="V34" i="2"/>
  <c r="U34" i="2"/>
  <c r="T34" i="2"/>
  <c r="S34" i="2"/>
  <c r="Y33" i="2"/>
  <c r="X33" i="2"/>
  <c r="W33" i="2"/>
  <c r="V33" i="2"/>
  <c r="U33" i="2"/>
  <c r="T33" i="2"/>
  <c r="S33" i="2"/>
  <c r="Y32" i="2"/>
  <c r="X32" i="2"/>
  <c r="W32" i="2"/>
  <c r="V32" i="2"/>
  <c r="U32" i="2"/>
  <c r="T32" i="2"/>
  <c r="S32" i="2"/>
  <c r="Y31" i="2"/>
  <c r="X31" i="2"/>
  <c r="W31" i="2"/>
  <c r="V31" i="2"/>
  <c r="U31" i="2"/>
  <c r="T31" i="2"/>
  <c r="S31" i="2"/>
  <c r="Y30" i="2"/>
  <c r="X30" i="2"/>
  <c r="W30" i="2"/>
  <c r="V30" i="2"/>
  <c r="U30" i="2"/>
  <c r="T30" i="2"/>
  <c r="S30" i="2"/>
  <c r="Y29" i="2"/>
  <c r="X29" i="2"/>
  <c r="W29" i="2"/>
  <c r="V29" i="2"/>
  <c r="U29" i="2"/>
  <c r="T29" i="2"/>
  <c r="S29" i="2"/>
  <c r="Y28" i="2"/>
  <c r="X28" i="2"/>
  <c r="W28" i="2"/>
  <c r="V28" i="2"/>
  <c r="U28" i="2"/>
  <c r="T28" i="2"/>
  <c r="S28" i="2"/>
  <c r="Y27" i="2"/>
  <c r="X27" i="2"/>
  <c r="W27" i="2"/>
  <c r="V27" i="2"/>
  <c r="U27" i="2"/>
  <c r="T27" i="2"/>
  <c r="S27" i="2"/>
  <c r="Y26" i="2"/>
  <c r="X26" i="2"/>
  <c r="W26" i="2"/>
  <c r="V26" i="2"/>
  <c r="U26" i="2"/>
  <c r="T26" i="2"/>
  <c r="S26" i="2"/>
  <c r="Y25" i="2"/>
  <c r="X25" i="2"/>
  <c r="W25" i="2"/>
  <c r="V25" i="2"/>
  <c r="U25" i="2"/>
  <c r="T25" i="2"/>
  <c r="S25" i="2"/>
  <c r="Y24" i="2"/>
  <c r="X24" i="2"/>
  <c r="W24" i="2"/>
  <c r="V24" i="2"/>
  <c r="U24" i="2"/>
  <c r="T24" i="2"/>
  <c r="S24" i="2"/>
  <c r="Y23" i="2"/>
  <c r="X23" i="2"/>
  <c r="W23" i="2"/>
  <c r="V23" i="2"/>
  <c r="U23" i="2"/>
  <c r="T23" i="2"/>
  <c r="S23" i="2"/>
  <c r="Y22" i="2"/>
  <c r="X22" i="2"/>
  <c r="W22" i="2"/>
  <c r="V22" i="2"/>
  <c r="U22" i="2"/>
  <c r="T22" i="2"/>
  <c r="S22" i="2"/>
  <c r="Y21" i="2"/>
  <c r="X21" i="2"/>
  <c r="W21" i="2"/>
  <c r="V21" i="2"/>
  <c r="U21" i="2"/>
  <c r="T21" i="2"/>
  <c r="S21" i="2"/>
  <c r="Y20" i="2"/>
  <c r="X20" i="2"/>
  <c r="W20" i="2"/>
  <c r="V20" i="2"/>
  <c r="U20" i="2"/>
  <c r="T20" i="2"/>
  <c r="S20" i="2"/>
  <c r="Y18" i="2"/>
  <c r="X18" i="2"/>
  <c r="W18" i="2"/>
  <c r="V18" i="2"/>
  <c r="U18" i="2"/>
  <c r="T18" i="2"/>
  <c r="S18" i="2"/>
  <c r="Y17" i="2"/>
  <c r="X17" i="2"/>
  <c r="W17" i="2"/>
  <c r="V17" i="2"/>
  <c r="U17" i="2"/>
  <c r="T17" i="2"/>
  <c r="S17" i="2"/>
  <c r="Y16" i="2"/>
  <c r="X16" i="2"/>
  <c r="W16" i="2"/>
  <c r="V16" i="2"/>
  <c r="U16" i="2"/>
  <c r="T16" i="2"/>
  <c r="S16" i="2"/>
  <c r="Y15" i="2"/>
  <c r="X15" i="2"/>
  <c r="W15" i="2"/>
  <c r="V15" i="2"/>
  <c r="U15" i="2"/>
  <c r="T15" i="2"/>
  <c r="S15" i="2"/>
  <c r="Y14" i="2"/>
  <c r="X14" i="2"/>
  <c r="W14" i="2"/>
  <c r="V14" i="2"/>
  <c r="U14" i="2"/>
  <c r="T14" i="2"/>
  <c r="S14" i="2"/>
  <c r="Y13" i="2"/>
  <c r="X13" i="2"/>
  <c r="W13" i="2"/>
  <c r="V13" i="2"/>
  <c r="U13" i="2"/>
  <c r="T13" i="2"/>
  <c r="S13" i="2"/>
  <c r="Y12" i="2"/>
  <c r="X12" i="2"/>
  <c r="W12" i="2"/>
  <c r="V12" i="2"/>
  <c r="U12" i="2"/>
  <c r="T12" i="2"/>
  <c r="S12" i="2"/>
  <c r="Y11" i="2"/>
  <c r="X11" i="2"/>
  <c r="W11" i="2"/>
  <c r="V11" i="2"/>
  <c r="U11" i="2"/>
  <c r="T11" i="2"/>
  <c r="S11" i="2"/>
  <c r="Y10" i="2"/>
  <c r="X10" i="2"/>
  <c r="W10" i="2"/>
  <c r="V10" i="2"/>
  <c r="U10" i="2"/>
  <c r="T10" i="2"/>
  <c r="S10" i="2"/>
  <c r="Y9" i="2"/>
  <c r="X9" i="2"/>
  <c r="W9" i="2"/>
  <c r="V9" i="2"/>
  <c r="U9" i="2"/>
  <c r="T9" i="2"/>
  <c r="S9" i="2"/>
  <c r="Y8" i="2"/>
  <c r="X8" i="2"/>
  <c r="W8" i="2"/>
  <c r="V8" i="2"/>
  <c r="U8" i="2"/>
  <c r="T8" i="2"/>
  <c r="S8" i="2"/>
  <c r="Y7" i="2"/>
  <c r="X7" i="2"/>
  <c r="W7" i="2"/>
  <c r="V7" i="2"/>
  <c r="U7" i="2"/>
  <c r="T7" i="2"/>
  <c r="S7" i="2"/>
  <c r="Y6" i="2"/>
  <c r="X6" i="2"/>
  <c r="W6" i="2"/>
  <c r="V6" i="2"/>
  <c r="U6" i="2"/>
  <c r="T6" i="2"/>
  <c r="S6" i="2"/>
  <c r="Y5" i="2"/>
  <c r="X5" i="2"/>
  <c r="W5" i="2"/>
  <c r="V5" i="2"/>
  <c r="U5" i="2"/>
  <c r="T5" i="2"/>
  <c r="S5" i="2"/>
  <c r="Y4" i="2"/>
  <c r="X4" i="2"/>
  <c r="W4" i="2"/>
  <c r="V4" i="2"/>
  <c r="U4" i="2"/>
  <c r="T4" i="2"/>
  <c r="S4" i="2"/>
  <c r="Y3" i="2"/>
  <c r="X3" i="2"/>
  <c r="W3" i="2"/>
  <c r="V3" i="2"/>
  <c r="U3" i="2"/>
  <c r="T3" i="2"/>
  <c r="S3" i="2"/>
  <c r="S2" i="2"/>
  <c r="Y1" i="2"/>
  <c r="X1" i="2"/>
  <c r="V1" i="2"/>
  <c r="U1" i="2"/>
  <c r="T1" i="2"/>
  <c r="HD18" i="1"/>
  <c r="HB18" i="1"/>
  <c r="GR18" i="1"/>
  <c r="GP18" i="1"/>
  <c r="GL18" i="1"/>
  <c r="GJ18" i="1"/>
  <c r="GF18" i="1"/>
  <c r="GD18" i="1"/>
  <c r="FZ18" i="1"/>
  <c r="FX18" i="1"/>
  <c r="FH18" i="1"/>
  <c r="FF18" i="1"/>
  <c r="FB18" i="1"/>
  <c r="EZ18" i="1"/>
  <c r="EV18" i="1"/>
  <c r="ET18" i="1"/>
  <c r="EP18" i="1"/>
  <c r="EN18" i="1"/>
  <c r="EJ18" i="1"/>
  <c r="ED18" i="1"/>
  <c r="DF18" i="1"/>
  <c r="DD18" i="1"/>
  <c r="IT18" i="1" s="1"/>
  <c r="DE6" i="1"/>
  <c r="CB6" i="1"/>
  <c r="BV26" i="1"/>
  <c r="CH26" i="1"/>
  <c r="EP26" i="1"/>
  <c r="JG26" i="1" s="1"/>
  <c r="FH26" i="1"/>
  <c r="GF26" i="1"/>
  <c r="JU26" i="1" s="1"/>
  <c r="GL26" i="1"/>
  <c r="JW26" i="1" s="1"/>
  <c r="DV98" i="1" l="1"/>
  <c r="AJ98" i="1"/>
  <c r="AV96" i="1"/>
  <c r="AP95" i="1"/>
  <c r="EB101" i="1"/>
  <c r="DV101" i="1"/>
  <c r="AP101" i="1"/>
  <c r="JM26" i="1"/>
  <c r="EB97" i="1"/>
  <c r="AP97" i="1"/>
  <c r="CR95" i="1"/>
  <c r="EB98" i="1"/>
  <c r="CR97" i="1"/>
  <c r="AJ96" i="1"/>
  <c r="CR98" i="1"/>
  <c r="AV95" i="1"/>
  <c r="CX97" i="1"/>
  <c r="AL97" i="1"/>
  <c r="AL96" i="1"/>
  <c r="AL100" i="1"/>
  <c r="AL99" i="1"/>
  <c r="EH95" i="1"/>
  <c r="CX95" i="1"/>
  <c r="EH96" i="1"/>
  <c r="CX96" i="1"/>
  <c r="DV95" i="1"/>
  <c r="AL95" i="1"/>
  <c r="AX101" i="1"/>
  <c r="CF101" i="1"/>
  <c r="CF96" i="1"/>
  <c r="CF97" i="1"/>
  <c r="CF98" i="1"/>
  <c r="CF99" i="1"/>
  <c r="CF100" i="1"/>
  <c r="BZ101" i="1"/>
  <c r="BZ95" i="1"/>
  <c r="BZ96" i="1"/>
  <c r="BZ97" i="1"/>
  <c r="BZ98" i="1"/>
  <c r="BZ99" i="1"/>
  <c r="BZ100" i="1"/>
  <c r="IJ6" i="1"/>
  <c r="IK6" i="1" s="1"/>
  <c r="IK93" i="1" s="1"/>
  <c r="IA26" i="1"/>
  <c r="IE93" i="1"/>
  <c r="CF95" i="1"/>
  <c r="AR100" i="1"/>
  <c r="AR99" i="1"/>
  <c r="AR98" i="1"/>
  <c r="AR97" i="1"/>
  <c r="AR96" i="1"/>
  <c r="AR95" i="1"/>
  <c r="HJ6" i="1"/>
  <c r="HK6" i="1" s="1"/>
  <c r="HK93" i="1" s="1"/>
  <c r="IB14" i="1"/>
  <c r="IC14" i="1" s="1"/>
  <c r="KE86" i="1"/>
  <c r="KG86" i="1" s="1"/>
  <c r="HL68" i="1"/>
  <c r="HM68" i="1" s="1"/>
  <c r="HM93" i="1" s="1"/>
  <c r="KA93" i="1"/>
  <c r="KE75" i="1"/>
  <c r="KG75" i="1" s="1"/>
  <c r="JO93" i="1"/>
  <c r="KE17" i="1"/>
  <c r="KG17" i="1" s="1"/>
  <c r="KE48" i="1"/>
  <c r="KG48" i="1" s="1"/>
  <c r="HW93" i="1"/>
  <c r="IG93" i="1"/>
  <c r="KE5" i="1"/>
  <c r="KG5" i="1" s="1"/>
  <c r="KE56" i="1"/>
  <c r="KG56" i="1" s="1"/>
  <c r="KE41" i="1"/>
  <c r="KG41" i="1" s="1"/>
  <c r="KE32" i="1"/>
  <c r="KG32" i="1" s="1"/>
  <c r="KE30" i="1"/>
  <c r="KG30" i="1" s="1"/>
  <c r="KE24" i="1"/>
  <c r="KG24" i="1" s="1"/>
  <c r="KE73" i="1"/>
  <c r="KG73" i="1" s="1"/>
  <c r="IY93" i="1"/>
  <c r="HO93" i="1"/>
  <c r="KE31" i="1"/>
  <c r="KG31" i="1" s="1"/>
  <c r="KE57" i="1"/>
  <c r="KG57" i="1" s="1"/>
  <c r="KE11" i="1"/>
  <c r="KG11" i="1" s="1"/>
  <c r="KE78" i="1"/>
  <c r="KG78" i="1" s="1"/>
  <c r="KE44" i="1"/>
  <c r="KG44" i="1" s="1"/>
  <c r="KE79" i="1"/>
  <c r="KG79" i="1" s="1"/>
  <c r="KE85" i="1"/>
  <c r="KG85" i="1" s="1"/>
  <c r="KE72" i="1"/>
  <c r="KG72" i="1" s="1"/>
  <c r="KE47" i="1"/>
  <c r="KG47" i="1" s="1"/>
  <c r="KE63" i="1"/>
  <c r="KG63" i="1" s="1"/>
  <c r="KE37" i="1"/>
  <c r="KG37" i="1" s="1"/>
  <c r="KE81" i="1"/>
  <c r="KG81" i="1" s="1"/>
  <c r="HQ93" i="1"/>
  <c r="KE19" i="1"/>
  <c r="KG19" i="1" s="1"/>
  <c r="KE82" i="1"/>
  <c r="KG82" i="1" s="1"/>
  <c r="KE46" i="1"/>
  <c r="KG46" i="1" s="1"/>
  <c r="KE21" i="1"/>
  <c r="KG21" i="1" s="1"/>
  <c r="KE65" i="1"/>
  <c r="KG65" i="1" s="1"/>
  <c r="KE9" i="1"/>
  <c r="KG9" i="1" s="1"/>
  <c r="KE74" i="1"/>
  <c r="KG74" i="1" s="1"/>
  <c r="KE84" i="1"/>
  <c r="KG84" i="1" s="1"/>
  <c r="KE60" i="1"/>
  <c r="KG60" i="1" s="1"/>
  <c r="KE76" i="1"/>
  <c r="KG76" i="1" s="1"/>
  <c r="KE71" i="1"/>
  <c r="KG71" i="1" s="1"/>
  <c r="AT101" i="1"/>
  <c r="AN101" i="1"/>
  <c r="G122" i="3"/>
  <c r="H122" i="3"/>
  <c r="AV101" i="1"/>
  <c r="KE27" i="1"/>
  <c r="KG27" i="1" s="1"/>
  <c r="KE12" i="1"/>
  <c r="KG12" i="1" s="1"/>
  <c r="KE90" i="1"/>
  <c r="KG90" i="1" s="1"/>
  <c r="IS93" i="1"/>
  <c r="JQ93" i="1"/>
  <c r="JA93" i="1"/>
  <c r="HU93" i="1"/>
  <c r="IO93" i="1"/>
  <c r="KE89" i="1"/>
  <c r="KG89" i="1" s="1"/>
  <c r="IW93" i="1"/>
  <c r="IQ93" i="1"/>
  <c r="KE25" i="1"/>
  <c r="KG25" i="1" s="1"/>
  <c r="HS93" i="1"/>
  <c r="KE28" i="1"/>
  <c r="KG28" i="1" s="1"/>
  <c r="KE4" i="1"/>
  <c r="KG4" i="1" s="1"/>
  <c r="HG93" i="1"/>
  <c r="HY93" i="1"/>
  <c r="IC18" i="1"/>
  <c r="IC93" i="1" s="1"/>
  <c r="EV95" i="1"/>
  <c r="EV96" i="1"/>
  <c r="EV97" i="1"/>
  <c r="EV98" i="1"/>
  <c r="EV99" i="1"/>
  <c r="EV101" i="1"/>
  <c r="EV100" i="1"/>
  <c r="GR95" i="1"/>
  <c r="GR96" i="1"/>
  <c r="GR97" i="1"/>
  <c r="GR98" i="1"/>
  <c r="GR99" i="1"/>
  <c r="GR101" i="1"/>
  <c r="GR100" i="1"/>
  <c r="CB95" i="1"/>
  <c r="CB96" i="1"/>
  <c r="CB97" i="1"/>
  <c r="CB98" i="1"/>
  <c r="CB99" i="1"/>
  <c r="CB101" i="1"/>
  <c r="CB100" i="1"/>
  <c r="FX101" i="1"/>
  <c r="FX95" i="1"/>
  <c r="FX96" i="1"/>
  <c r="FX97" i="1"/>
  <c r="FX98" i="1"/>
  <c r="FX99" i="1"/>
  <c r="FX100" i="1"/>
  <c r="JR18" i="1"/>
  <c r="KE15" i="1"/>
  <c r="KG15" i="1" s="1"/>
  <c r="KE16" i="1"/>
  <c r="KG16" i="1" s="1"/>
  <c r="KE54" i="1"/>
  <c r="KG54" i="1" s="1"/>
  <c r="KE70" i="1"/>
  <c r="KG70" i="1" s="1"/>
  <c r="KE20" i="1"/>
  <c r="KG20" i="1" s="1"/>
  <c r="EJ95" i="1"/>
  <c r="EJ96" i="1"/>
  <c r="EJ97" i="1"/>
  <c r="EJ98" i="1"/>
  <c r="EJ99" i="1"/>
  <c r="EJ101" i="1"/>
  <c r="EJ100" i="1"/>
  <c r="JE18" i="1"/>
  <c r="JE93" i="1" s="1"/>
  <c r="GF101" i="1"/>
  <c r="GF95" i="1"/>
  <c r="GF96" i="1"/>
  <c r="GF97" i="1"/>
  <c r="GF98" i="1"/>
  <c r="GF99" i="1"/>
  <c r="GF100" i="1"/>
  <c r="KE67" i="1"/>
  <c r="KG67" i="1" s="1"/>
  <c r="DD95" i="1"/>
  <c r="DD96" i="1"/>
  <c r="DD97" i="1"/>
  <c r="DD98" i="1"/>
  <c r="DD99" i="1"/>
  <c r="DD100" i="1"/>
  <c r="EZ101" i="1"/>
  <c r="EZ95" i="1"/>
  <c r="EZ96" i="1"/>
  <c r="EZ97" i="1"/>
  <c r="EZ98" i="1"/>
  <c r="EZ99" i="1"/>
  <c r="EZ100" i="1"/>
  <c r="JJ18" i="1"/>
  <c r="JK18" i="1" s="1"/>
  <c r="JK93" i="1" s="1"/>
  <c r="HB95" i="1"/>
  <c r="HB96" i="1"/>
  <c r="HB97" i="1"/>
  <c r="HB98" i="1"/>
  <c r="HB100" i="1"/>
  <c r="HB99" i="1"/>
  <c r="KB18" i="1"/>
  <c r="BV101" i="1"/>
  <c r="BV95" i="1"/>
  <c r="BV96" i="1"/>
  <c r="BV97" i="1"/>
  <c r="BV98" i="1"/>
  <c r="BV99" i="1"/>
  <c r="BV100" i="1"/>
  <c r="II26" i="1"/>
  <c r="II93" i="1" s="1"/>
  <c r="DE95" i="1"/>
  <c r="DE96" i="1"/>
  <c r="DE97" i="1"/>
  <c r="DE98" i="1"/>
  <c r="DE99" i="1"/>
  <c r="DE101" i="1"/>
  <c r="IT6" i="1"/>
  <c r="IU6" i="1" s="1"/>
  <c r="DE100" i="1"/>
  <c r="DF101" i="1"/>
  <c r="DF95" i="1"/>
  <c r="DF96" i="1"/>
  <c r="DF97" i="1"/>
  <c r="DF98" i="1"/>
  <c r="DF99" i="1"/>
  <c r="DF100" i="1"/>
  <c r="IU18" i="1"/>
  <c r="EP101" i="1"/>
  <c r="EP95" i="1"/>
  <c r="EP96" i="1"/>
  <c r="EP97" i="1"/>
  <c r="EP98" i="1"/>
  <c r="EP99" i="1"/>
  <c r="EP100" i="1"/>
  <c r="FB101" i="1"/>
  <c r="FB95" i="1"/>
  <c r="FB96" i="1"/>
  <c r="FB97" i="1"/>
  <c r="FB98" i="1"/>
  <c r="FB99" i="1"/>
  <c r="FB100" i="1"/>
  <c r="FZ101" i="1"/>
  <c r="FZ95" i="1"/>
  <c r="FZ96" i="1"/>
  <c r="FZ97" i="1"/>
  <c r="FZ98" i="1"/>
  <c r="FZ99" i="1"/>
  <c r="FZ100" i="1"/>
  <c r="JS18" i="1"/>
  <c r="JS93" i="1" s="1"/>
  <c r="GL101" i="1"/>
  <c r="GL95" i="1"/>
  <c r="GL96" i="1"/>
  <c r="GL97" i="1"/>
  <c r="GL98" i="1"/>
  <c r="GL100" i="1"/>
  <c r="GL99" i="1"/>
  <c r="HD101" i="1"/>
  <c r="HD95" i="1"/>
  <c r="HD96" i="1"/>
  <c r="HD97" i="1"/>
  <c r="HD98" i="1"/>
  <c r="HD99" i="1"/>
  <c r="KC18" i="1"/>
  <c r="KC93" i="1" s="1"/>
  <c r="HD100" i="1"/>
  <c r="KE80" i="1"/>
  <c r="KG80" i="1" s="1"/>
  <c r="KE22" i="1"/>
  <c r="KG22" i="1" s="1"/>
  <c r="KE3" i="1"/>
  <c r="KE52" i="1"/>
  <c r="KG52" i="1" s="1"/>
  <c r="KE7" i="1"/>
  <c r="KG7" i="1" s="1"/>
  <c r="KE55" i="1"/>
  <c r="KG55" i="1" s="1"/>
  <c r="HI26" i="1"/>
  <c r="FH101" i="1"/>
  <c r="FH95" i="1"/>
  <c r="FH96" i="1"/>
  <c r="FH97" i="1"/>
  <c r="FH98" i="1"/>
  <c r="FH99" i="1"/>
  <c r="FH100" i="1"/>
  <c r="KE23" i="1"/>
  <c r="KG23" i="1" s="1"/>
  <c r="KE8" i="1"/>
  <c r="KG8" i="1" s="1"/>
  <c r="CH95" i="1"/>
  <c r="CH96" i="1"/>
  <c r="CH97" i="1"/>
  <c r="CH98" i="1"/>
  <c r="CH99" i="1"/>
  <c r="CH101" i="1"/>
  <c r="CH100" i="1"/>
  <c r="IM26" i="1"/>
  <c r="EN95" i="1"/>
  <c r="EN96" i="1"/>
  <c r="EN97" i="1"/>
  <c r="EN98" i="1"/>
  <c r="EN99" i="1"/>
  <c r="EN101" i="1"/>
  <c r="EN100" i="1"/>
  <c r="JF18" i="1"/>
  <c r="JG18" i="1" s="1"/>
  <c r="GJ101" i="1"/>
  <c r="GJ95" i="1"/>
  <c r="GJ96" i="1"/>
  <c r="GJ97" i="1"/>
  <c r="GJ98" i="1"/>
  <c r="GJ99" i="1"/>
  <c r="GJ100" i="1"/>
  <c r="JV18" i="1"/>
  <c r="JW18" i="1" s="1"/>
  <c r="JW93" i="1" s="1"/>
  <c r="IA18" i="1"/>
  <c r="IA93" i="1" s="1"/>
  <c r="ED101" i="1"/>
  <c r="ED95" i="1"/>
  <c r="ED96" i="1"/>
  <c r="ED97" i="1"/>
  <c r="ED98" i="1"/>
  <c r="ED99" i="1"/>
  <c r="ED100" i="1"/>
  <c r="JC18" i="1"/>
  <c r="JC93" i="1" s="1"/>
  <c r="ET101" i="1"/>
  <c r="ET95" i="1"/>
  <c r="ET96" i="1"/>
  <c r="ET97" i="1"/>
  <c r="ET98" i="1"/>
  <c r="ET99" i="1"/>
  <c r="ET100" i="1"/>
  <c r="JH18" i="1"/>
  <c r="JI18" i="1" s="1"/>
  <c r="JI93" i="1" s="1"/>
  <c r="FF101" i="1"/>
  <c r="FF95" i="1"/>
  <c r="FF96" i="1"/>
  <c r="FF97" i="1"/>
  <c r="FF98" i="1"/>
  <c r="FF99" i="1"/>
  <c r="FF100" i="1"/>
  <c r="JL18" i="1"/>
  <c r="JM18" i="1" s="1"/>
  <c r="GD101" i="1"/>
  <c r="GD95" i="1"/>
  <c r="GD96" i="1"/>
  <c r="GD97" i="1"/>
  <c r="GD98" i="1"/>
  <c r="GD99" i="1"/>
  <c r="GD100" i="1"/>
  <c r="JT18" i="1"/>
  <c r="JU18" i="1" s="1"/>
  <c r="JU93" i="1" s="1"/>
  <c r="GP95" i="1"/>
  <c r="GP96" i="1"/>
  <c r="GP97" i="1"/>
  <c r="GP98" i="1"/>
  <c r="GP100" i="1"/>
  <c r="GP99" i="1"/>
  <c r="JX18" i="1"/>
  <c r="JY18" i="1" s="1"/>
  <c r="JY93" i="1" s="1"/>
  <c r="KE62" i="1"/>
  <c r="KG62" i="1" s="1"/>
  <c r="KE38" i="1"/>
  <c r="KG38" i="1" s="1"/>
  <c r="KE13" i="1"/>
  <c r="KG13" i="1" s="1"/>
  <c r="KE42" i="1"/>
  <c r="KG42" i="1" s="1"/>
  <c r="KE58" i="1"/>
  <c r="KG58" i="1" s="1"/>
  <c r="KE43" i="1"/>
  <c r="KG43" i="1" s="1"/>
  <c r="KE88" i="1"/>
  <c r="KG88" i="1" s="1"/>
  <c r="KE83" i="1"/>
  <c r="KG83" i="1" s="1"/>
  <c r="KE10" i="1"/>
  <c r="KG10" i="1" s="1"/>
  <c r="KE87" i="1"/>
  <c r="KG87" i="1" s="1"/>
  <c r="KE39" i="1"/>
  <c r="KG39" i="1" s="1"/>
  <c r="KE64" i="1"/>
  <c r="KG64" i="1" s="1"/>
  <c r="KE29" i="1"/>
  <c r="KG29" i="1" s="1"/>
  <c r="KE53" i="1"/>
  <c r="KG53" i="1" s="1"/>
  <c r="KE91" i="1"/>
  <c r="KG91" i="1" s="1"/>
  <c r="KE69" i="1"/>
  <c r="KG69" i="1" s="1"/>
  <c r="KE51" i="1"/>
  <c r="KG51" i="1" s="1"/>
  <c r="KE35" i="1"/>
  <c r="KG35" i="1" s="1"/>
  <c r="KE34" i="1"/>
  <c r="KG34" i="1" s="1"/>
  <c r="KE33" i="1"/>
  <c r="KG33" i="1" s="1"/>
  <c r="KE36" i="1"/>
  <c r="KG36" i="1" s="1"/>
  <c r="KE59" i="1"/>
  <c r="KG59" i="1" s="1"/>
  <c r="HB101" i="1"/>
  <c r="GP101" i="1"/>
  <c r="DD101" i="1"/>
  <c r="CG45" i="1"/>
  <c r="JM93" i="1" l="1"/>
  <c r="KE6" i="1"/>
  <c r="KG6" i="1" s="1"/>
  <c r="KE68" i="1"/>
  <c r="KG68" i="1" s="1"/>
  <c r="KE26" i="1"/>
  <c r="KG26" i="1" s="1"/>
  <c r="KE18" i="1"/>
  <c r="KG18" i="1" s="1"/>
  <c r="JG93" i="1"/>
  <c r="HI93" i="1"/>
  <c r="CG95" i="1"/>
  <c r="CG96" i="1"/>
  <c r="CG97" i="1"/>
  <c r="CG98" i="1"/>
  <c r="CG99" i="1"/>
  <c r="CG101" i="1"/>
  <c r="CG100" i="1"/>
  <c r="IL45" i="1"/>
  <c r="IM45" i="1" s="1"/>
  <c r="KE45" i="1" s="1"/>
  <c r="KG45" i="1" s="1"/>
  <c r="KG3" i="1"/>
  <c r="IU93" i="1"/>
  <c r="KG93" i="1" l="1"/>
  <c r="KE93" i="1"/>
  <c r="IM93" i="1"/>
  <c r="KF93" i="1" s="1"/>
</calcChain>
</file>

<file path=xl/sharedStrings.xml><?xml version="1.0" encoding="utf-8"?>
<sst xmlns="http://schemas.openxmlformats.org/spreadsheetml/2006/main" count="1131" uniqueCount="530">
  <si>
    <t>Program</t>
  </si>
  <si>
    <t>EADA ID</t>
  </si>
  <si>
    <t>Year</t>
  </si>
  <si>
    <t>Classification</t>
  </si>
  <si>
    <t>Conference</t>
  </si>
  <si>
    <t>UGMale</t>
  </si>
  <si>
    <t>UGFemale</t>
  </si>
  <si>
    <t>InstExpenses</t>
  </si>
  <si>
    <t>LastInstExpense</t>
  </si>
  <si>
    <t>AthDebtService</t>
  </si>
  <si>
    <t>LastAthDebtService</t>
  </si>
  <si>
    <t>InstDebtService</t>
  </si>
  <si>
    <t>LastInstDebtService</t>
  </si>
  <si>
    <t>AthOutstandDebt</t>
  </si>
  <si>
    <t>LastAthOutstandDebt</t>
  </si>
  <si>
    <t>TotOutstandDebtBal</t>
  </si>
  <si>
    <t>LastTotOutstandDebtBal</t>
  </si>
  <si>
    <t>InstE&amp;Gexpenses</t>
  </si>
  <si>
    <t>LastInstG&amp;Eexpenses</t>
  </si>
  <si>
    <t>ACFullGIAInState</t>
  </si>
  <si>
    <t>LastACFullGIAInState</t>
  </si>
  <si>
    <t>ACFullGIAOutOfState</t>
  </si>
  <si>
    <t>LastACFullGIAOutOfState</t>
  </si>
  <si>
    <t>TotalCOAInState</t>
  </si>
  <si>
    <t>LastTotalCOAInState</t>
  </si>
  <si>
    <t>TotalCOAOutOfState</t>
  </si>
  <si>
    <t>LastTotalCOAOutOfState</t>
  </si>
  <si>
    <t>#MensTeams</t>
  </si>
  <si>
    <t>#WomensTeams</t>
  </si>
  <si>
    <t>#MixedTeams</t>
  </si>
  <si>
    <t>AthleticRelatedStudentAidMens</t>
  </si>
  <si>
    <t>AthleticRelatedStudentAidWomens</t>
  </si>
  <si>
    <t>RecruitingMens</t>
  </si>
  <si>
    <t>RecruitingWomens</t>
  </si>
  <si>
    <t>AveHCSalariesMensPerFTE</t>
  </si>
  <si>
    <t>HCMensFTEs</t>
  </si>
  <si>
    <t>AveHCSalariesMensPerPosition</t>
  </si>
  <si>
    <t>HCMensPositions</t>
  </si>
  <si>
    <t>AveHCSalariesWomensPerFTE</t>
  </si>
  <si>
    <t>HCWomensFTEs</t>
  </si>
  <si>
    <t>AveHCSalariesWomensPerPosition</t>
  </si>
  <si>
    <t>HCWomensPositions</t>
  </si>
  <si>
    <t>AveACSalariesMensPerFTE</t>
  </si>
  <si>
    <t>ACMensFTEs</t>
  </si>
  <si>
    <t>AveACSalariesMensPerPosition</t>
  </si>
  <si>
    <t>ACMensPositions</t>
  </si>
  <si>
    <t>AveACSalariesWomensPerFTE</t>
  </si>
  <si>
    <t>ACWomensFTEs</t>
  </si>
  <si>
    <t>AveACSalariesWomensPerPosition</t>
  </si>
  <si>
    <t>ACWomensPositions</t>
  </si>
  <si>
    <t>TicketRevFB</t>
  </si>
  <si>
    <t>GuarFB</t>
  </si>
  <si>
    <t>ContribsFB</t>
  </si>
  <si>
    <t>ConcessFB</t>
  </si>
  <si>
    <t>SponsFB</t>
  </si>
  <si>
    <t>CampsFB</t>
  </si>
  <si>
    <t>CampsMBKB</t>
  </si>
  <si>
    <t>CampsWBKB</t>
  </si>
  <si>
    <t>CampsOtherSports</t>
  </si>
  <si>
    <t>CampsNPS</t>
  </si>
  <si>
    <t>CampsTot</t>
  </si>
  <si>
    <t>EndowFB</t>
  </si>
  <si>
    <t>EndowMBKB</t>
  </si>
  <si>
    <t>EndowWBKB</t>
  </si>
  <si>
    <t>EndowOtherSports</t>
  </si>
  <si>
    <t>EndowNPS</t>
  </si>
  <si>
    <t>EndowTot</t>
  </si>
  <si>
    <t>OtherFB</t>
  </si>
  <si>
    <t>OtherMBKB</t>
  </si>
  <si>
    <t>OtherWBKB</t>
  </si>
  <si>
    <t>OtherOtherSports</t>
  </si>
  <si>
    <t>OtherNPS</t>
  </si>
  <si>
    <t>OtherTot</t>
  </si>
  <si>
    <t>TotRevFB</t>
  </si>
  <si>
    <t>TotRevMBKB</t>
  </si>
  <si>
    <t>TotRevWBKB</t>
  </si>
  <si>
    <t>TotRevOtherSports</t>
  </si>
  <si>
    <t>TotRevNPS</t>
  </si>
  <si>
    <t>AidFB</t>
  </si>
  <si>
    <t>AidMBKB</t>
  </si>
  <si>
    <t>AidWBKB</t>
  </si>
  <si>
    <t>AidOtherSports</t>
  </si>
  <si>
    <t>AidNPS</t>
  </si>
  <si>
    <t>AidTot</t>
  </si>
  <si>
    <t>GuarExpFB</t>
  </si>
  <si>
    <t>GuarExpMBKB</t>
  </si>
  <si>
    <t>GuarExpWBKB</t>
  </si>
  <si>
    <t>GuarExpOtherSports</t>
  </si>
  <si>
    <t>GuarExpNPS</t>
  </si>
  <si>
    <t>GuarExpTot</t>
  </si>
  <si>
    <t>CoachSalBenFB</t>
  </si>
  <si>
    <t>CoachSalBenMBKB</t>
  </si>
  <si>
    <t>CoachSalBenWBKB</t>
  </si>
  <si>
    <t>CoachSalBenOtherSports</t>
  </si>
  <si>
    <t>CoachSalBenNPS</t>
  </si>
  <si>
    <t>CoachSalBenTot</t>
  </si>
  <si>
    <t>CoachOtherFB</t>
  </si>
  <si>
    <t>CoachOtherMBKB</t>
  </si>
  <si>
    <t>CoachOtherWBKB</t>
  </si>
  <si>
    <t>CoachOtherOtherSports</t>
  </si>
  <si>
    <t>CoachOtherNPS</t>
  </si>
  <si>
    <t>CoachOtherTot</t>
  </si>
  <si>
    <t>StaffSalBenFB</t>
  </si>
  <si>
    <t>StaffSalBenMBKB</t>
  </si>
  <si>
    <t>StaffSalBenWBKB</t>
  </si>
  <si>
    <t>StaffSalBenOtherSports</t>
  </si>
  <si>
    <t>StaffSalBenNPS</t>
  </si>
  <si>
    <t>StaffSalBenTot</t>
  </si>
  <si>
    <t>StaffOtherFB</t>
  </si>
  <si>
    <t>StaffOtherMBKB</t>
  </si>
  <si>
    <t>StaffOtherWBKB</t>
  </si>
  <si>
    <t>StaffOtherOtherSports</t>
  </si>
  <si>
    <t>StaffOtherNPS</t>
  </si>
  <si>
    <t>StaffOtherTot</t>
  </si>
  <si>
    <t>SeveranceFB</t>
  </si>
  <si>
    <t>SeveranceMBKB</t>
  </si>
  <si>
    <t>SeveranceWBKB</t>
  </si>
  <si>
    <t>SeveranceOtherSports</t>
  </si>
  <si>
    <t>SeveranceNPS</t>
  </si>
  <si>
    <t>SeveranceTot</t>
  </si>
  <si>
    <t>RecruitFB</t>
  </si>
  <si>
    <t>RecruitMBKB</t>
  </si>
  <si>
    <t>RecruitWBKB</t>
  </si>
  <si>
    <t>RecruitOtherSports</t>
  </si>
  <si>
    <t>RecruitNPS</t>
  </si>
  <si>
    <t>RecruitTot</t>
  </si>
  <si>
    <t>TravelFB</t>
  </si>
  <si>
    <t>TravelMBKB</t>
  </si>
  <si>
    <t>TravelWBKB</t>
  </si>
  <si>
    <t>TravelOtherSports</t>
  </si>
  <si>
    <t>TravelNPS</t>
  </si>
  <si>
    <t>TravelTot</t>
  </si>
  <si>
    <t>EquipFB</t>
  </si>
  <si>
    <t>EquipMBKB</t>
  </si>
  <si>
    <t>EquipWBKB</t>
  </si>
  <si>
    <t>EquipOtherSports</t>
  </si>
  <si>
    <t>EquipNPS</t>
  </si>
  <si>
    <t>EquipTot</t>
  </si>
  <si>
    <t>GameFB</t>
  </si>
  <si>
    <t>GameMBKB</t>
  </si>
  <si>
    <t>GameWBKB</t>
  </si>
  <si>
    <t>GameOtherSports</t>
  </si>
  <si>
    <t>GameNPS</t>
  </si>
  <si>
    <t>GameTot</t>
  </si>
  <si>
    <t>MktgFB</t>
  </si>
  <si>
    <t>MktgMBKB</t>
  </si>
  <si>
    <t>MktgWBKB</t>
  </si>
  <si>
    <t>MktgOtherSports</t>
  </si>
  <si>
    <t>MktgNPS</t>
  </si>
  <si>
    <t>MktgTot</t>
  </si>
  <si>
    <t>CampExpFB</t>
  </si>
  <si>
    <t>CampExpMBKB</t>
  </si>
  <si>
    <t>CampExpWBKB</t>
  </si>
  <si>
    <t>CampExpOtherSports</t>
  </si>
  <si>
    <t>CampExpNPS</t>
  </si>
  <si>
    <t>CampExpTot</t>
  </si>
  <si>
    <t>DirFacilitiesFB</t>
  </si>
  <si>
    <t>DirFacilitiesMBKB</t>
  </si>
  <si>
    <t>DirFacilitiesWBKB</t>
  </si>
  <si>
    <t>DirFacilitiesOtherSports</t>
  </si>
  <si>
    <t>DirFacilitiesNPS</t>
  </si>
  <si>
    <t>DirFacilitiesTot</t>
  </si>
  <si>
    <t>SpiritFB</t>
  </si>
  <si>
    <t>SpiritMBKB</t>
  </si>
  <si>
    <t>SpiritWBKB</t>
  </si>
  <si>
    <t>SpiritOtherSports</t>
  </si>
  <si>
    <t>SpiritNPS</t>
  </si>
  <si>
    <t>SpiritTot</t>
  </si>
  <si>
    <t>IndirFacilitiesFB</t>
  </si>
  <si>
    <t>IndirFacilitiesMBKB</t>
  </si>
  <si>
    <t>IndirFacilitiesWBKB</t>
  </si>
  <si>
    <t>IndirFacilitiesOtherSports</t>
  </si>
  <si>
    <t>IndirFacilitiesNPS</t>
  </si>
  <si>
    <t>IndirFacilitiesTot</t>
  </si>
  <si>
    <t>Medical&amp;InsurFB</t>
  </si>
  <si>
    <t>Medical&amp;InsurMBKB</t>
  </si>
  <si>
    <t>Medical&amp;InsurWBKB</t>
  </si>
  <si>
    <t>Medical&amp;InsurOtherSports</t>
  </si>
  <si>
    <t>Medical&amp;InsurNPS</t>
  </si>
  <si>
    <t>Medical&amp;InsurTot</t>
  </si>
  <si>
    <t>DuesFB</t>
  </si>
  <si>
    <t>DuesMBKB</t>
  </si>
  <si>
    <t>DuesWBKB</t>
  </si>
  <si>
    <t>DuesOtherSports</t>
  </si>
  <si>
    <t>DuesNPS</t>
  </si>
  <si>
    <t>DuesTot</t>
  </si>
  <si>
    <t>OtherExpFB</t>
  </si>
  <si>
    <t>OtherExpMBKB</t>
  </si>
  <si>
    <t>OtherExpWBKB</t>
  </si>
  <si>
    <t>OtherExpOtherSports</t>
  </si>
  <si>
    <t>OtherExpNPS</t>
  </si>
  <si>
    <t>OtherExpTot</t>
  </si>
  <si>
    <t>TotExpFB</t>
  </si>
  <si>
    <t>TotExpMBKB</t>
  </si>
  <si>
    <t>TotExpWBKB</t>
  </si>
  <si>
    <t>TotExpOtherSports</t>
  </si>
  <si>
    <t>TotExpNPS</t>
  </si>
  <si>
    <t>TotExpTot</t>
  </si>
  <si>
    <t>TransfersFB</t>
  </si>
  <si>
    <t>TransfersMBKB</t>
  </si>
  <si>
    <t>TransfersWBKB</t>
  </si>
  <si>
    <t>TransfersOtherSports</t>
  </si>
  <si>
    <t>TransfersNPS</t>
  </si>
  <si>
    <t>TransfersTot</t>
  </si>
  <si>
    <t>Grand TotExpFB</t>
  </si>
  <si>
    <t>GrandTotExpMBKB</t>
  </si>
  <si>
    <t>GrandTotExpWBKB</t>
  </si>
  <si>
    <t>GrandTotExpOtherSports</t>
  </si>
  <si>
    <t>GrandTotExpNPS</t>
  </si>
  <si>
    <t>GrandTotExpTot</t>
  </si>
  <si>
    <t>Check 1</t>
  </si>
  <si>
    <t>Actual - Check</t>
  </si>
  <si>
    <t>Check 2</t>
  </si>
  <si>
    <t>Check 3</t>
  </si>
  <si>
    <t>Check 4</t>
  </si>
  <si>
    <t>Check 5</t>
  </si>
  <si>
    <t>Check 6</t>
  </si>
  <si>
    <t>Check 7</t>
  </si>
  <si>
    <t>Check 8</t>
  </si>
  <si>
    <t>Check 9</t>
  </si>
  <si>
    <t>Check 10</t>
  </si>
  <si>
    <t>Check 11</t>
  </si>
  <si>
    <t>Check 12</t>
  </si>
  <si>
    <t>Check 13</t>
  </si>
  <si>
    <t>Check 14</t>
  </si>
  <si>
    <t>Check 15</t>
  </si>
  <si>
    <t>Check 16</t>
  </si>
  <si>
    <t>Check 17</t>
  </si>
  <si>
    <t>Check 18</t>
  </si>
  <si>
    <t>Check 19</t>
  </si>
  <si>
    <t>Check 20</t>
  </si>
  <si>
    <t>Check 21</t>
  </si>
  <si>
    <t>Check 22</t>
  </si>
  <si>
    <t>Check 23</t>
  </si>
  <si>
    <t>Check 24</t>
  </si>
  <si>
    <t>Check 25</t>
  </si>
  <si>
    <t>Check 26</t>
  </si>
  <si>
    <t>Check 27</t>
  </si>
  <si>
    <t>Check 28</t>
  </si>
  <si>
    <t>Check 29</t>
  </si>
  <si>
    <t>Check 30</t>
  </si>
  <si>
    <t>Check 31</t>
  </si>
  <si>
    <t>Check 32</t>
  </si>
  <si>
    <t>Check 33</t>
  </si>
  <si>
    <t>Check 34</t>
  </si>
  <si>
    <t>Check 35</t>
  </si>
  <si>
    <t>Check 36</t>
  </si>
  <si>
    <t>Check 37</t>
  </si>
  <si>
    <t>Check 38</t>
  </si>
  <si>
    <t>Row Error Sum</t>
  </si>
  <si>
    <t>Row Error Count</t>
  </si>
  <si>
    <t>Coder</t>
  </si>
  <si>
    <t>TotRevTot</t>
  </si>
  <si>
    <t>Florida State</t>
  </si>
  <si>
    <t>Busch</t>
  </si>
  <si>
    <t>Clemson</t>
  </si>
  <si>
    <t>Benjamin</t>
  </si>
  <si>
    <t>North Carolina</t>
  </si>
  <si>
    <t>Camina</t>
  </si>
  <si>
    <t>North Carolina State</t>
  </si>
  <si>
    <t>Cassar</t>
  </si>
  <si>
    <t>Iowa State</t>
  </si>
  <si>
    <t>Deitch</t>
  </si>
  <si>
    <t>Oklahoma</t>
  </si>
  <si>
    <t>Florin</t>
  </si>
  <si>
    <t>Indiana</t>
  </si>
  <si>
    <t>Foug</t>
  </si>
  <si>
    <t>Iowa</t>
  </si>
  <si>
    <t>Glod</t>
  </si>
  <si>
    <t>Minnesota</t>
  </si>
  <si>
    <t>Gruich</t>
  </si>
  <si>
    <t>Ohio State</t>
  </si>
  <si>
    <t>Kramer</t>
  </si>
  <si>
    <t>Purdue</t>
  </si>
  <si>
    <t>Lemire</t>
  </si>
  <si>
    <t>Wisconsin</t>
  </si>
  <si>
    <t>Levine</t>
  </si>
  <si>
    <t>Lippin-Foster</t>
  </si>
  <si>
    <t>Arizona</t>
  </si>
  <si>
    <t>Arizona State</t>
  </si>
  <si>
    <t>Lipsitz</t>
  </si>
  <si>
    <t>Colorado</t>
  </si>
  <si>
    <t>Maentz</t>
  </si>
  <si>
    <t>Oregon State</t>
  </si>
  <si>
    <t>Miller</t>
  </si>
  <si>
    <t>Washington State</t>
  </si>
  <si>
    <t>Reiver</t>
  </si>
  <si>
    <t>Arkansas</t>
  </si>
  <si>
    <t>Robbins</t>
  </si>
  <si>
    <t>Auburn</t>
  </si>
  <si>
    <t>Rotter</t>
  </si>
  <si>
    <t>Florida</t>
  </si>
  <si>
    <t>Rubin</t>
  </si>
  <si>
    <t>Kentucky</t>
  </si>
  <si>
    <t>Scherick</t>
  </si>
  <si>
    <t>LSU</t>
  </si>
  <si>
    <t>Schultz</t>
  </si>
  <si>
    <t>Mississippi</t>
  </si>
  <si>
    <t>Schwartz</t>
  </si>
  <si>
    <t>Mississippi State</t>
  </si>
  <si>
    <t>Vazquez</t>
  </si>
  <si>
    <t>San Jose State</t>
  </si>
  <si>
    <t>Utah State</t>
  </si>
  <si>
    <t>Fort</t>
  </si>
  <si>
    <t>Reporting error #36</t>
  </si>
  <si>
    <t>Illinois</t>
  </si>
  <si>
    <t>Foreman</t>
  </si>
  <si>
    <t>Nebraska</t>
  </si>
  <si>
    <t>Katz</t>
  </si>
  <si>
    <t>New Mexico State</t>
  </si>
  <si>
    <t>Fort (Daley)</t>
  </si>
  <si>
    <t>Fort (McAuliffe)</t>
  </si>
  <si>
    <t>Virginia Tech</t>
  </si>
  <si>
    <t>Oregon</t>
  </si>
  <si>
    <t>Washington</t>
  </si>
  <si>
    <t>Quam</t>
  </si>
  <si>
    <t>New Mexico</t>
  </si>
  <si>
    <t>UCLA</t>
  </si>
  <si>
    <t>UNLV</t>
  </si>
  <si>
    <t>Northern Illinois</t>
  </si>
  <si>
    <t>#28, #34, #35 rounding error to whole $.</t>
  </si>
  <si>
    <t>Utah</t>
  </si>
  <si>
    <t>Arkansas State</t>
  </si>
  <si>
    <t>Toledo</t>
  </si>
  <si>
    <t>-</t>
  </si>
  <si>
    <t>Florida Atlantic</t>
  </si>
  <si>
    <t>Western Michigan</t>
  </si>
  <si>
    <t>Colorado State</t>
  </si>
  <si>
    <t>Florida International</t>
  </si>
  <si>
    <t>Alabama</t>
  </si>
  <si>
    <t>Western Kentucky</t>
  </si>
  <si>
    <t>Boise State</t>
  </si>
  <si>
    <t>Georgia</t>
  </si>
  <si>
    <t>Fresno State</t>
  </si>
  <si>
    <t>South Carolina</t>
  </si>
  <si>
    <t>Hawaii</t>
  </si>
  <si>
    <t>Sherick</t>
  </si>
  <si>
    <t>Louisiana Lafayette</t>
  </si>
  <si>
    <t>Idaho</t>
  </si>
  <si>
    <t xml:space="preserve">DNR any of the institution-wide data; DNR capital survey results; DNR miscellaneous information, so no FTEs or Positions so no average salaries; #14, #16,  #21, #29, #35, #36 differ from original by rounding error; DNR #31 assume it is zero; </t>
  </si>
  <si>
    <t>Middle Tennessee State</t>
  </si>
  <si>
    <t>Louisiana Tech</t>
  </si>
  <si>
    <t>North Texas</t>
  </si>
  <si>
    <t>Nevada</t>
  </si>
  <si>
    <t>Troy</t>
  </si>
  <si>
    <t>Alabama Birmingham</t>
  </si>
  <si>
    <t>Texas Tech</t>
  </si>
  <si>
    <t>DNR E&amp;G.</t>
  </si>
  <si>
    <t>Kansas</t>
  </si>
  <si>
    <t>Oklahoma State</t>
  </si>
  <si>
    <t>DNR E&amp;G; DNR capital survey results.</t>
  </si>
  <si>
    <t>Ball State</t>
  </si>
  <si>
    <t>Michigan State</t>
  </si>
  <si>
    <t>DNR survey results; DNR miscellaneous information (all calculated from rest of the report);</t>
  </si>
  <si>
    <t>Ohio</t>
  </si>
  <si>
    <t>Wyoming</t>
  </si>
  <si>
    <t>Connecticut</t>
  </si>
  <si>
    <t>Georgia Tech</t>
  </si>
  <si>
    <t>Louisville</t>
  </si>
  <si>
    <t>Maryland</t>
  </si>
  <si>
    <t>Rutgers</t>
  </si>
  <si>
    <t>Virginia</t>
  </si>
  <si>
    <t>South Florida</t>
  </si>
  <si>
    <t>Texas A&amp;M</t>
  </si>
  <si>
    <t>Missouri</t>
  </si>
  <si>
    <t>Texas</t>
  </si>
  <si>
    <t>Akron</t>
  </si>
  <si>
    <t>Michigan</t>
  </si>
  <si>
    <t>Bowling Green</t>
  </si>
  <si>
    <t>East Carolina</t>
  </si>
  <si>
    <t>Buffalo</t>
  </si>
  <si>
    <t>Houston</t>
  </si>
  <si>
    <t>Central Michigan</t>
  </si>
  <si>
    <t>Marshall</t>
  </si>
  <si>
    <t>Eastern Michigan</t>
  </si>
  <si>
    <t>Memphis</t>
  </si>
  <si>
    <t>Kent State</t>
  </si>
  <si>
    <t>Southern Mississippi</t>
  </si>
  <si>
    <t>Miami (OH)</t>
  </si>
  <si>
    <t>UTEP</t>
  </si>
  <si>
    <t>California</t>
  </si>
  <si>
    <t>11.5`</t>
  </si>
  <si>
    <t>#17 NPS Calculated (chopped in the original); #21 NPS Calcualted (chopped in the original).</t>
  </si>
  <si>
    <t>DNR InstE&amp;Gexpenses.</t>
  </si>
  <si>
    <t>DNR InstExpenses, InstE&amp;Gexpenses, ACFullGIAInState, ACFullGIAOutOfState. Not sure where found TotalCOAInState or TotalCOAOutOfState (maybe under "last" for next year?).</t>
  </si>
  <si>
    <t>DNR InstE&amp;Gexpenses</t>
  </si>
  <si>
    <t>#12 rounding error to whole $.</t>
  </si>
  <si>
    <t>DNR Positions or FTEs, only totals for all coaches salaries.</t>
  </si>
  <si>
    <t>AveACSalaries(Men&amp;Women) cutoff and could not impute. Also effects #19; entries would only include head coaches.</t>
  </si>
  <si>
    <t>FB</t>
  </si>
  <si>
    <t>MBB</t>
  </si>
  <si>
    <t>MTr</t>
  </si>
  <si>
    <t>Mgolf</t>
  </si>
  <si>
    <t>Mten</t>
  </si>
  <si>
    <t>WBB</t>
  </si>
  <si>
    <t>WVB</t>
  </si>
  <si>
    <t>W Tr</t>
  </si>
  <si>
    <t>Wgolf</t>
  </si>
  <si>
    <t>Wten</t>
  </si>
  <si>
    <t>Wsoc</t>
  </si>
  <si>
    <t>Wswim</t>
  </si>
  <si>
    <t>Men Total</t>
  </si>
  <si>
    <t>Women Total</t>
  </si>
  <si>
    <t>NPS</t>
  </si>
  <si>
    <t>Grand Total</t>
  </si>
  <si>
    <t>Other Sports</t>
  </si>
  <si>
    <t>OPERATING REVENUES:</t>
  </si>
  <si>
    <t>01 Ticket Sales</t>
  </si>
  <si>
    <t>02 Student Fees</t>
  </si>
  <si>
    <t>03 Guarantees</t>
  </si>
  <si>
    <t>04 Contributions</t>
  </si>
  <si>
    <t>05 3rd Party Compensation/Benefits</t>
  </si>
  <si>
    <t>06 Direct State/Govt Support</t>
  </si>
  <si>
    <t>07 Direct Institutional Support</t>
  </si>
  <si>
    <t>08 Indirect Facilities/Admin Support</t>
  </si>
  <si>
    <t>09 NCAA/Conference/Tournaments</t>
  </si>
  <si>
    <t>10 Broadcast TV/Radio Rights</t>
  </si>
  <si>
    <t>11 Program/Novelty Sales, Concessions, Parking</t>
  </si>
  <si>
    <t>12 Royalties, Advertisements, Sponsorships</t>
  </si>
  <si>
    <t>13 Sport Camp Revenues</t>
  </si>
  <si>
    <t>14 Endowment/Investment Income</t>
  </si>
  <si>
    <t>15 Other</t>
  </si>
  <si>
    <t xml:space="preserve">     Total operating revenues</t>
  </si>
  <si>
    <t>OPERATING EXPENDITURES:</t>
  </si>
  <si>
    <t>17 Athletics Student Aid</t>
  </si>
  <si>
    <t>18 Guarantees</t>
  </si>
  <si>
    <t>19 Coaching Salary/Benefits - UI</t>
  </si>
  <si>
    <t>20 Non UI Coaches Compensation</t>
  </si>
  <si>
    <t>21 Admin Staff Salary/Benefits - UI</t>
  </si>
  <si>
    <t>22 Non UI Admin Staff Compensation</t>
  </si>
  <si>
    <t>23 Severence Payments</t>
  </si>
  <si>
    <t>24 Recruiting</t>
  </si>
  <si>
    <t>25 Team Travel</t>
  </si>
  <si>
    <t>26 Equipment, Uniforms and Supplies</t>
  </si>
  <si>
    <t>27 Game Expenses</t>
  </si>
  <si>
    <t>28 Fund Raising, Marketing, Promotion</t>
  </si>
  <si>
    <t>29 Sports Camp Expenses</t>
  </si>
  <si>
    <t>30 Direct Facilities/Maint/Rentals</t>
  </si>
  <si>
    <t>32 Indirect Facilities &amp; Admin Support</t>
  </si>
  <si>
    <t>33 Medical Expenses &amp; Insurance</t>
  </si>
  <si>
    <t>34 Memberships &amp; Dues</t>
  </si>
  <si>
    <t>35 Other Operating Expenses</t>
  </si>
  <si>
    <t xml:space="preserve">     Total operating Expenses</t>
  </si>
  <si>
    <t>Net Income/(deficit)</t>
  </si>
  <si>
    <t>min</t>
  </si>
  <si>
    <t>max</t>
  </si>
  <si>
    <t>ave</t>
  </si>
  <si>
    <t>median</t>
  </si>
  <si>
    <t>mode</t>
  </si>
  <si>
    <t>sd</t>
  </si>
  <si>
    <t>How many equal 0?</t>
  </si>
  <si>
    <t>First and last initial.</t>
  </si>
  <si>
    <t>NOTE: The adopted convention  is to enter zero in the RevExp columns if 1) the # row is there but an entry is - or 0 or blank or 2) enter zeroes if the #row is not even supplied (see Idaho).</t>
  </si>
  <si>
    <t>Department ID number from EADA.</t>
  </si>
  <si>
    <t>NOTE: The adopted convention  is to enter zero in the non-RevExp columns if a zero really was entered in the PDF, otherwise, it's a blank.</t>
  </si>
  <si>
    <t>Year of the report.</t>
  </si>
  <si>
    <t>1 = FBS</t>
  </si>
  <si>
    <t>ACC</t>
  </si>
  <si>
    <t>Big 12</t>
  </si>
  <si>
    <t>Big Ten</t>
  </si>
  <si>
    <t>Pac-12</t>
  </si>
  <si>
    <t>SEC</t>
  </si>
  <si>
    <t>AAC</t>
  </si>
  <si>
    <t>Big East</t>
  </si>
  <si>
    <t>CUSA</t>
  </si>
  <si>
    <t>MAC</t>
  </si>
  <si>
    <t>MWC</t>
  </si>
  <si>
    <t>Centrtal Florida</t>
  </si>
  <si>
    <t>Sun Belt</t>
  </si>
  <si>
    <t>Kansas State</t>
  </si>
  <si>
    <t>WAC</t>
  </si>
  <si>
    <t>Louisisna Monroe</t>
  </si>
  <si>
    <t>The rest are all self-explanatory via the reports.</t>
  </si>
  <si>
    <t>Penn State</t>
  </si>
  <si>
    <t>San Diego State</t>
  </si>
  <si>
    <t>2010-2011 Schools and Conferences</t>
  </si>
  <si>
    <t>Tennessee</t>
  </si>
  <si>
    <t>No Report =</t>
  </si>
  <si>
    <t>Don't expect any report on the private programs or the service academies. But there are a few that must have simply not submitted to FOIA:</t>
  </si>
  <si>
    <t>West Virginia</t>
  </si>
  <si>
    <t>Problems</t>
  </si>
  <si>
    <t>General</t>
  </si>
  <si>
    <t>Non-#</t>
  </si>
  <si>
    <t>Rev Exp #</t>
  </si>
  <si>
    <t>Air Force</t>
  </si>
  <si>
    <t>x</t>
  </si>
  <si>
    <t>Pac12</t>
  </si>
  <si>
    <t>SunBelt</t>
  </si>
  <si>
    <t>Army</t>
  </si>
  <si>
    <t>INDEP</t>
  </si>
  <si>
    <t>Baylor</t>
  </si>
  <si>
    <t>Big12</t>
  </si>
  <si>
    <t>Boston College</t>
  </si>
  <si>
    <t>BYU</t>
  </si>
  <si>
    <t>BigEast</t>
  </si>
  <si>
    <t>Cincinnati</t>
  </si>
  <si>
    <t>Duke</t>
  </si>
  <si>
    <t>BigTen</t>
  </si>
  <si>
    <t>Louisiana Monroe</t>
  </si>
  <si>
    <t>Navy</t>
  </si>
  <si>
    <t>Northwestern</t>
  </si>
  <si>
    <t>Notre Dame</t>
  </si>
  <si>
    <t>Pittsburgh</t>
  </si>
  <si>
    <t>Rice</t>
  </si>
  <si>
    <t>SMU</t>
  </si>
  <si>
    <t>Stanford</t>
  </si>
  <si>
    <t>Syracuse</t>
  </si>
  <si>
    <t>TCU</t>
  </si>
  <si>
    <t>Temple</t>
  </si>
  <si>
    <t>Tulane</t>
  </si>
  <si>
    <t>Tulsa</t>
  </si>
  <si>
    <t>USC</t>
  </si>
  <si>
    <t>Vanderbilt</t>
  </si>
  <si>
    <t>Wake Forest</t>
  </si>
  <si>
    <t>2010 Data file reports for June 30, 2010. That means the file is for the 2009-10 School/Sports Year (e.g., 2009 regular FB season, 2010 FB Post-Season</t>
  </si>
  <si>
    <t>Florida Intl</t>
  </si>
  <si>
    <t>Miami</t>
  </si>
  <si>
    <t>Middle Tennessee</t>
  </si>
  <si>
    <t>NC State</t>
  </si>
  <si>
    <t>Ole Miss</t>
  </si>
  <si>
    <t>San José State</t>
  </si>
  <si>
    <t>UAB</t>
  </si>
  <si>
    <t>UCF</t>
  </si>
  <si>
    <t>Institutional Expenses and E&amp;G make no sense--Ath Debt is larger!</t>
  </si>
  <si>
    <t>NOTE: Nobody reports trasfers back to the university on the expense side in any of the 2009-2010 reports. Some report it in the second part of the Capital Survey, under "Surplus/Deficit Allocation…" Q5.</t>
  </si>
  <si>
    <t>So, what to do. If we just put it in as #37 Total Transfer, then the individual item totals will not equal the grand total. But then we would like to know how many did transfer money back.</t>
  </si>
  <si>
    <r>
      <t xml:space="preserve">But then we don't know what to make of the final Revenue/Expense report; is this transfer back to the university </t>
    </r>
    <r>
      <rPr>
        <i/>
        <sz val="12"/>
        <color rgb="FFFF0000"/>
        <rFont val="Calibri"/>
        <family val="2"/>
        <scheme val="minor"/>
      </rPr>
      <t>already</t>
    </r>
    <r>
      <rPr>
        <sz val="12"/>
        <color rgb="FFFF0000"/>
        <rFont val="Calibri"/>
        <family val="2"/>
        <scheme val="minor"/>
      </rPr>
      <t xml:space="preserve"> </t>
    </r>
    <r>
      <rPr>
        <i/>
        <sz val="12"/>
        <color rgb="FFFF0000"/>
        <rFont val="Calibri"/>
        <family val="2"/>
        <scheme val="minor"/>
      </rPr>
      <t>included</t>
    </r>
    <r>
      <rPr>
        <sz val="12"/>
        <color rgb="FFFF0000"/>
        <rFont val="Calibri"/>
        <family val="2"/>
        <scheme val="minor"/>
      </rPr>
      <t xml:space="preserve"> under #35 (Other Expneses)? One would think so.</t>
    </r>
  </si>
  <si>
    <t xml:space="preserve">Example: In the file, the total from the capital survey response is listed as #37 NPR and #37 Total, but #37 NPR and #37 Total already have this expense included. </t>
  </si>
  <si>
    <t>Also: In later files, some of the depts that did transfer money back do break it out by subcategory, e.g., how much from FB, MKB, WBKB, Other.</t>
  </si>
  <si>
    <t>Also: for 2010, in the capital survey response, some depts actually state "0" while others just leave it blank. Need a convention here.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</si>
</sst>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#,##0\ ;\(#,##0\)"/>
    <numFmt numFmtId="167" formatCode="_(* #,##0_);_(* \(#,##0\);_(* &quot;-&quot;??_);_(@_)"/>
  </numFmts>
  <fonts count="4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6"/>
      <color theme="1"/>
      <name val="Calibri"/>
      <family val="2"/>
      <scheme val="minor"/>
    </font>
    <font>
      <u/>
      <sz val="6"/>
      <color theme="1"/>
      <name val="Calibri"/>
      <family val="2"/>
      <scheme val="minor"/>
    </font>
    <font>
      <sz val="6"/>
      <name val="Calibri"/>
      <family val="2"/>
      <scheme val="minor"/>
    </font>
    <font>
      <sz val="6"/>
      <color rgb="FF212121"/>
      <name val="Calibri"/>
      <family val="2"/>
      <scheme val="minor"/>
    </font>
    <font>
      <sz val="6"/>
      <color rgb="FF3F3F3F"/>
      <name val="Calibri"/>
      <family val="2"/>
      <scheme val="minor"/>
    </font>
    <font>
      <sz val="6"/>
      <color rgb="FF363636"/>
      <name val="Calibri"/>
      <family val="2"/>
      <scheme val="minor"/>
    </font>
    <font>
      <sz val="6"/>
      <color rgb="FF444444"/>
      <name val="Calibri"/>
      <family val="2"/>
      <scheme val="minor"/>
    </font>
    <font>
      <sz val="6"/>
      <color rgb="FF313131"/>
      <name val="Calibri"/>
      <family val="2"/>
      <scheme val="minor"/>
    </font>
    <font>
      <sz val="6"/>
      <color rgb="FF000000"/>
      <name val="Calibri"/>
      <family val="2"/>
      <scheme val="minor"/>
    </font>
    <font>
      <sz val="6"/>
      <color rgb="FF0E0E0E"/>
      <name val="Calibri"/>
      <family val="2"/>
      <scheme val="minor"/>
    </font>
    <font>
      <sz val="6"/>
      <color rgb="FF232323"/>
      <name val="Calibri"/>
      <family val="2"/>
      <scheme val="minor"/>
    </font>
    <font>
      <sz val="6"/>
      <color rgb="FF0A0A0A"/>
      <name val="Calibri"/>
      <family val="2"/>
      <scheme val="minor"/>
    </font>
    <font>
      <sz val="6"/>
      <color rgb="FF070707"/>
      <name val="Calibri"/>
      <family val="2"/>
      <scheme val="minor"/>
    </font>
    <font>
      <sz val="6"/>
      <color rgb="FF1C1C1C"/>
      <name val="Calibri"/>
      <family val="2"/>
      <scheme val="minor"/>
    </font>
    <font>
      <sz val="6"/>
      <color rgb="FF414141"/>
      <name val="Calibri"/>
      <family val="2"/>
      <scheme val="minor"/>
    </font>
    <font>
      <sz val="6"/>
      <color rgb="FF545454"/>
      <name val="Calibri"/>
      <family val="2"/>
      <scheme val="minor"/>
    </font>
    <font>
      <sz val="6"/>
      <color rgb="FF59595B"/>
      <name val="Calibri"/>
      <family val="2"/>
      <scheme val="minor"/>
    </font>
    <font>
      <sz val="6"/>
      <color rgb="FF464646"/>
      <name val="Calibri"/>
      <family val="2"/>
      <scheme val="minor"/>
    </font>
    <font>
      <sz val="6"/>
      <color rgb="FF707070"/>
      <name val="Calibri"/>
      <family val="2"/>
      <scheme val="minor"/>
    </font>
    <font>
      <i/>
      <sz val="6"/>
      <color rgb="FF59595B"/>
      <name val="Calibri"/>
      <family val="2"/>
      <scheme val="minor"/>
    </font>
    <font>
      <sz val="6"/>
      <color rgb="FF000000"/>
      <name val="Calibri"/>
      <family val="2"/>
    </font>
    <font>
      <sz val="6"/>
      <name val="Calibri"/>
      <family val="2"/>
    </font>
    <font>
      <sz val="6"/>
      <color theme="1"/>
      <name val="MicrosoftSansSerif"/>
    </font>
    <font>
      <sz val="8"/>
      <color theme="1"/>
      <name val="Arial"/>
      <family val="2"/>
    </font>
    <font>
      <sz val="6"/>
      <color rgb="FF424242"/>
      <name val="Calibri"/>
      <family val="2"/>
      <scheme val="minor"/>
    </font>
    <font>
      <sz val="6"/>
      <color rgb="FF383838"/>
      <name val="Calibri"/>
      <family val="2"/>
      <scheme val="minor"/>
    </font>
    <font>
      <sz val="6"/>
      <color rgb="FF4B4B4B"/>
      <name val="Calibri"/>
      <family val="2"/>
      <scheme val="minor"/>
    </font>
    <font>
      <sz val="6"/>
      <color rgb="FF1F1F1F"/>
      <name val="Calibri"/>
      <family val="2"/>
      <scheme val="minor"/>
    </font>
    <font>
      <sz val="6"/>
      <color theme="1"/>
      <name val="Helvetica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Ms sans serif"/>
    </font>
    <font>
      <sz val="10"/>
      <name val="Helv"/>
    </font>
    <font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</font>
    <font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</borders>
  <cellStyleXfs count="11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4">
    <xf numFmtId="0" fontId="0" fillId="0" borderId="0" xfId="0"/>
    <xf numFmtId="0" fontId="4" fillId="0" borderId="0" xfId="0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right"/>
    </xf>
    <xf numFmtId="164" fontId="5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164" fontId="6" fillId="0" borderId="0" xfId="0" applyNumberFormat="1" applyFont="1" applyFill="1" applyBorder="1" applyAlignment="1">
      <alignment horizontal="right"/>
    </xf>
    <xf numFmtId="164" fontId="7" fillId="0" borderId="0" xfId="0" applyNumberFormat="1" applyFont="1" applyFill="1" applyBorder="1" applyAlignment="1">
      <alignment horizontal="right" vertical="top"/>
    </xf>
    <xf numFmtId="164" fontId="6" fillId="0" borderId="0" xfId="0" applyNumberFormat="1" applyFont="1" applyFill="1" applyBorder="1" applyAlignment="1">
      <alignment horizontal="right" vertical="top"/>
    </xf>
    <xf numFmtId="0" fontId="6" fillId="0" borderId="0" xfId="0" applyFont="1" applyFill="1" applyBorder="1" applyAlignment="1">
      <alignment horizontal="right"/>
    </xf>
    <xf numFmtId="6" fontId="4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left"/>
    </xf>
    <xf numFmtId="3" fontId="4" fillId="0" borderId="0" xfId="0" applyNumberFormat="1" applyFont="1" applyFill="1" applyBorder="1" applyAlignment="1">
      <alignment horizontal="right"/>
    </xf>
    <xf numFmtId="2" fontId="4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right"/>
    </xf>
    <xf numFmtId="164" fontId="5" fillId="2" borderId="0" xfId="0" applyNumberFormat="1" applyFont="1" applyFill="1" applyBorder="1" applyAlignment="1">
      <alignment horizontal="right"/>
    </xf>
    <xf numFmtId="1" fontId="4" fillId="0" borderId="0" xfId="0" applyNumberFormat="1" applyFont="1" applyFill="1" applyBorder="1" applyAlignment="1">
      <alignment horizontal="left"/>
    </xf>
    <xf numFmtId="8" fontId="4" fillId="0" borderId="0" xfId="0" applyNumberFormat="1" applyFont="1" applyFill="1" applyBorder="1" applyAlignment="1">
      <alignment horizontal="right"/>
    </xf>
    <xf numFmtId="2" fontId="5" fillId="2" borderId="0" xfId="0" applyNumberFormat="1" applyFont="1" applyFill="1" applyBorder="1" applyAlignment="1">
      <alignment horizontal="right"/>
    </xf>
    <xf numFmtId="0" fontId="5" fillId="4" borderId="0" xfId="0" applyFont="1" applyFill="1" applyBorder="1" applyAlignment="1">
      <alignment horizontal="center"/>
    </xf>
    <xf numFmtId="3" fontId="5" fillId="4" borderId="0" xfId="0" applyNumberFormat="1" applyFont="1" applyFill="1" applyBorder="1" applyAlignment="1">
      <alignment horizontal="right"/>
    </xf>
    <xf numFmtId="164" fontId="5" fillId="4" borderId="0" xfId="0" applyNumberFormat="1" applyFont="1" applyFill="1" applyBorder="1" applyAlignment="1">
      <alignment horizontal="right"/>
    </xf>
    <xf numFmtId="0" fontId="5" fillId="2" borderId="0" xfId="0" applyNumberFormat="1" applyFont="1" applyFill="1" applyBorder="1" applyAlignment="1">
      <alignment horizontal="right"/>
    </xf>
    <xf numFmtId="0" fontId="4" fillId="2" borderId="0" xfId="0" applyFont="1" applyFill="1" applyBorder="1" applyAlignment="1">
      <alignment horizontal="right"/>
    </xf>
    <xf numFmtId="49" fontId="4" fillId="0" borderId="0" xfId="0" applyNumberFormat="1" applyFont="1" applyFill="1" applyBorder="1" applyAlignment="1">
      <alignment horizontal="left"/>
    </xf>
    <xf numFmtId="49" fontId="6" fillId="0" borderId="0" xfId="0" applyNumberFormat="1" applyFont="1" applyFill="1" applyBorder="1" applyAlignment="1">
      <alignment horizontal="left"/>
    </xf>
    <xf numFmtId="49" fontId="24" fillId="0" borderId="0" xfId="0" applyNumberFormat="1" applyFont="1" applyAlignment="1">
      <alignment horizontal="left"/>
    </xf>
    <xf numFmtId="0" fontId="25" fillId="0" borderId="0" xfId="0" applyFont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3" fontId="5" fillId="3" borderId="0" xfId="0" applyNumberFormat="1" applyFont="1" applyFill="1" applyBorder="1" applyAlignment="1">
      <alignment horizontal="right"/>
    </xf>
    <xf numFmtId="49" fontId="6" fillId="5" borderId="0" xfId="0" applyNumberFormat="1" applyFont="1" applyFill="1" applyBorder="1" applyAlignment="1">
      <alignment horizontal="left"/>
    </xf>
    <xf numFmtId="49" fontId="24" fillId="0" borderId="0" xfId="0" applyNumberFormat="1" applyFont="1" applyFill="1" applyAlignment="1">
      <alignment horizontal="left"/>
    </xf>
    <xf numFmtId="49" fontId="24" fillId="5" borderId="0" xfId="0" applyNumberFormat="1" applyFont="1" applyFill="1" applyAlignment="1">
      <alignment horizontal="left"/>
    </xf>
    <xf numFmtId="165" fontId="6" fillId="5" borderId="0" xfId="0" applyNumberFormat="1" applyFont="1" applyFill="1" applyBorder="1" applyAlignment="1">
      <alignment horizontal="left"/>
    </xf>
    <xf numFmtId="166" fontId="33" fillId="0" borderId="0" xfId="0" applyNumberFormat="1" applyFont="1" applyAlignment="1">
      <alignment horizontal="center"/>
    </xf>
    <xf numFmtId="167" fontId="33" fillId="0" borderId="1" xfId="0" applyNumberFormat="1" applyFont="1" applyBorder="1" applyAlignment="1">
      <alignment horizontal="center"/>
    </xf>
    <xf numFmtId="167" fontId="33" fillId="0" borderId="2" xfId="0" applyNumberFormat="1" applyFont="1" applyBorder="1" applyAlignment="1">
      <alignment horizontal="center"/>
    </xf>
    <xf numFmtId="167" fontId="33" fillId="0" borderId="3" xfId="0" applyNumberFormat="1" applyFont="1" applyBorder="1" applyAlignment="1">
      <alignment horizontal="center"/>
    </xf>
    <xf numFmtId="166" fontId="0" fillId="0" borderId="0" xfId="0" applyNumberFormat="1"/>
    <xf numFmtId="167" fontId="0" fillId="0" borderId="4" xfId="0" applyNumberFormat="1" applyBorder="1"/>
    <xf numFmtId="0" fontId="0" fillId="0" borderId="4" xfId="0" applyBorder="1"/>
    <xf numFmtId="38" fontId="34" fillId="0" borderId="0" xfId="0" applyNumberFormat="1" applyFont="1"/>
    <xf numFmtId="167" fontId="33" fillId="0" borderId="5" xfId="0" applyNumberFormat="1" applyFont="1" applyBorder="1"/>
    <xf numFmtId="167" fontId="33" fillId="0" borderId="0" xfId="0" applyNumberFormat="1" applyFont="1"/>
    <xf numFmtId="167" fontId="33" fillId="0" borderId="6" xfId="0" applyNumberFormat="1" applyFont="1" applyBorder="1"/>
    <xf numFmtId="167" fontId="0" fillId="0" borderId="0" xfId="0" applyNumberFormat="1"/>
    <xf numFmtId="0" fontId="35" fillId="0" borderId="7" xfId="0" applyFont="1" applyBorder="1"/>
    <xf numFmtId="0" fontId="35" fillId="0" borderId="5" xfId="0" applyFont="1" applyBorder="1"/>
    <xf numFmtId="167" fontId="33" fillId="0" borderId="8" xfId="0" applyNumberFormat="1" applyFont="1" applyBorder="1"/>
    <xf numFmtId="167" fontId="33" fillId="0" borderId="9" xfId="0" applyNumberFormat="1" applyFont="1" applyBorder="1"/>
    <xf numFmtId="167" fontId="33" fillId="0" borderId="10" xfId="0" applyNumberFormat="1" applyFont="1" applyBorder="1"/>
    <xf numFmtId="38" fontId="33" fillId="0" borderId="0" xfId="0" applyNumberFormat="1" applyFont="1"/>
    <xf numFmtId="0" fontId="35" fillId="0" borderId="0" xfId="0" applyFont="1"/>
    <xf numFmtId="166" fontId="36" fillId="0" borderId="0" xfId="0" applyNumberFormat="1" applyFont="1"/>
    <xf numFmtId="167" fontId="36" fillId="0" borderId="5" xfId="0" applyNumberFormat="1" applyFont="1" applyBorder="1"/>
    <xf numFmtId="167" fontId="36" fillId="0" borderId="0" xfId="0" applyNumberFormat="1" applyFont="1"/>
    <xf numFmtId="167" fontId="36" fillId="0" borderId="6" xfId="0" applyNumberFormat="1" applyFont="1" applyBorder="1"/>
    <xf numFmtId="167" fontId="36" fillId="0" borderId="11" xfId="0" applyNumberFormat="1" applyFont="1" applyBorder="1"/>
    <xf numFmtId="167" fontId="36" fillId="0" borderId="12" xfId="0" applyNumberFormat="1" applyFont="1" applyBorder="1"/>
    <xf numFmtId="167" fontId="36" fillId="0" borderId="13" xfId="0" applyNumberFormat="1" applyFont="1" applyBorder="1"/>
    <xf numFmtId="0" fontId="4" fillId="4" borderId="0" xfId="0" applyFont="1" applyFill="1" applyBorder="1" applyAlignment="1">
      <alignment horizontal="center"/>
    </xf>
    <xf numFmtId="3" fontId="4" fillId="4" borderId="0" xfId="0" applyNumberFormat="1" applyFont="1" applyFill="1" applyBorder="1" applyAlignment="1">
      <alignment horizontal="right"/>
    </xf>
    <xf numFmtId="164" fontId="4" fillId="4" borderId="0" xfId="0" applyNumberFormat="1" applyFont="1" applyFill="1" applyBorder="1" applyAlignment="1">
      <alignment horizontal="right"/>
    </xf>
    <xf numFmtId="3" fontId="4" fillId="4" borderId="0" xfId="0" applyNumberFormat="1" applyFont="1" applyFill="1"/>
    <xf numFmtId="164" fontId="4" fillId="4" borderId="0" xfId="0" applyNumberFormat="1" applyFont="1" applyFill="1"/>
    <xf numFmtId="164" fontId="19" fillId="4" borderId="0" xfId="0" applyNumberFormat="1" applyFont="1" applyFill="1" applyBorder="1" applyAlignment="1">
      <alignment horizontal="right"/>
    </xf>
    <xf numFmtId="0" fontId="6" fillId="4" borderId="0" xfId="0" applyFont="1" applyFill="1" applyBorder="1" applyAlignment="1">
      <alignment horizontal="center"/>
    </xf>
    <xf numFmtId="164" fontId="4" fillId="4" borderId="0" xfId="0" applyNumberFormat="1" applyFont="1" applyFill="1" applyBorder="1" applyAlignment="1"/>
    <xf numFmtId="0" fontId="24" fillId="4" borderId="0" xfId="0" applyFont="1" applyFill="1" applyAlignment="1">
      <alignment horizontal="center"/>
    </xf>
    <xf numFmtId="3" fontId="24" fillId="4" borderId="0" xfId="0" applyNumberFormat="1" applyFont="1" applyFill="1" applyAlignment="1">
      <alignment horizontal="right"/>
    </xf>
    <xf numFmtId="164" fontId="24" fillId="4" borderId="0" xfId="0" applyNumberFormat="1" applyFont="1" applyFill="1" applyAlignment="1">
      <alignment horizontal="right"/>
    </xf>
    <xf numFmtId="164" fontId="26" fillId="4" borderId="0" xfId="0" applyNumberFormat="1" applyFont="1" applyFill="1"/>
    <xf numFmtId="164" fontId="6" fillId="4" borderId="0" xfId="0" applyNumberFormat="1" applyFont="1" applyFill="1" applyBorder="1" applyAlignment="1">
      <alignment horizontal="right"/>
    </xf>
    <xf numFmtId="3" fontId="6" fillId="4" borderId="0" xfId="0" applyNumberFormat="1" applyFont="1" applyFill="1" applyBorder="1" applyAlignment="1">
      <alignment horizontal="right"/>
    </xf>
    <xf numFmtId="3" fontId="4" fillId="4" borderId="0" xfId="0" applyNumberFormat="1" applyFont="1" applyFill="1" applyBorder="1" applyAlignment="1">
      <alignment horizontal="right" vertical="center"/>
    </xf>
    <xf numFmtId="0" fontId="25" fillId="4" borderId="0" xfId="0" applyFont="1" applyFill="1" applyAlignment="1">
      <alignment horizontal="center"/>
    </xf>
    <xf numFmtId="164" fontId="4" fillId="4" borderId="0" xfId="0" applyNumberFormat="1" applyFont="1" applyFill="1" applyBorder="1" applyAlignment="1">
      <alignment horizontal="right" vertical="center"/>
    </xf>
    <xf numFmtId="164" fontId="4" fillId="4" borderId="0" xfId="0" applyNumberFormat="1" applyFont="1" applyFill="1" applyBorder="1" applyAlignment="1">
      <alignment vertical="center"/>
    </xf>
    <xf numFmtId="3" fontId="7" fillId="4" borderId="0" xfId="0" applyNumberFormat="1" applyFont="1" applyFill="1" applyBorder="1" applyAlignment="1">
      <alignment horizontal="right"/>
    </xf>
    <xf numFmtId="164" fontId="13" fillId="4" borderId="0" xfId="0" applyNumberFormat="1" applyFont="1" applyFill="1" applyBorder="1" applyAlignment="1">
      <alignment horizontal="right"/>
    </xf>
    <xf numFmtId="164" fontId="13" fillId="4" borderId="0" xfId="0" applyNumberFormat="1" applyFont="1" applyFill="1" applyBorder="1" applyAlignment="1">
      <alignment horizontal="right" vertical="center"/>
    </xf>
    <xf numFmtId="164" fontId="14" fillId="4" borderId="0" xfId="0" applyNumberFormat="1" applyFont="1" applyFill="1" applyBorder="1" applyAlignment="1">
      <alignment horizontal="right"/>
    </xf>
    <xf numFmtId="164" fontId="15" fillId="4" borderId="0" xfId="0" applyNumberFormat="1" applyFont="1" applyFill="1" applyBorder="1" applyAlignment="1">
      <alignment horizontal="right"/>
    </xf>
    <xf numFmtId="164" fontId="15" fillId="4" borderId="0" xfId="0" applyNumberFormat="1" applyFont="1" applyFill="1" applyBorder="1" applyAlignment="1">
      <alignment horizontal="right" vertical="center"/>
    </xf>
    <xf numFmtId="164" fontId="14" fillId="4" borderId="0" xfId="0" applyNumberFormat="1" applyFont="1" applyFill="1" applyBorder="1" applyAlignment="1">
      <alignment horizontal="right" vertical="center"/>
    </xf>
    <xf numFmtId="164" fontId="15" fillId="4" borderId="0" xfId="0" applyNumberFormat="1" applyFont="1" applyFill="1" applyBorder="1" applyAlignment="1">
      <alignment vertical="center"/>
    </xf>
    <xf numFmtId="164" fontId="14" fillId="4" borderId="0" xfId="0" applyNumberFormat="1" applyFont="1" applyFill="1" applyBorder="1" applyAlignment="1">
      <alignment vertical="center"/>
    </xf>
    <xf numFmtId="3" fontId="12" fillId="4" borderId="0" xfId="0" applyNumberFormat="1" applyFont="1" applyFill="1" applyAlignment="1">
      <alignment horizontal="right"/>
    </xf>
    <xf numFmtId="2" fontId="4" fillId="2" borderId="0" xfId="0" applyNumberFormat="1" applyFont="1" applyFill="1" applyBorder="1" applyAlignment="1">
      <alignment horizontal="right"/>
    </xf>
    <xf numFmtId="164" fontId="4" fillId="2" borderId="0" xfId="0" applyNumberFormat="1" applyFont="1" applyFill="1"/>
    <xf numFmtId="2" fontId="4" fillId="2" borderId="0" xfId="0" applyNumberFormat="1" applyFont="1" applyFill="1"/>
    <xf numFmtId="164" fontId="20" fillId="2" borderId="0" xfId="0" applyNumberFormat="1" applyFont="1" applyFill="1" applyBorder="1" applyAlignment="1">
      <alignment horizontal="right" vertical="center" wrapText="1"/>
    </xf>
    <xf numFmtId="2" fontId="20" fillId="2" borderId="0" xfId="0" applyNumberFormat="1" applyFont="1" applyFill="1" applyBorder="1" applyAlignment="1">
      <alignment horizontal="right" vertical="center" wrapText="1"/>
    </xf>
    <xf numFmtId="2" fontId="21" fillId="2" borderId="0" xfId="0" applyNumberFormat="1" applyFont="1" applyFill="1" applyBorder="1" applyAlignment="1">
      <alignment horizontal="right" vertical="center" wrapText="1"/>
    </xf>
    <xf numFmtId="0" fontId="24" fillId="2" borderId="0" xfId="0" applyFont="1" applyFill="1" applyAlignment="1">
      <alignment horizontal="right"/>
    </xf>
    <xf numFmtId="164" fontId="24" fillId="2" borderId="0" xfId="0" applyNumberFormat="1" applyFont="1" applyFill="1" applyAlignment="1">
      <alignment horizontal="right"/>
    </xf>
    <xf numFmtId="2" fontId="24" fillId="2" borderId="0" xfId="0" applyNumberFormat="1" applyFont="1" applyFill="1" applyAlignment="1">
      <alignment horizontal="right"/>
    </xf>
    <xf numFmtId="0" fontId="4" fillId="2" borderId="0" xfId="0" applyNumberFormat="1" applyFont="1" applyFill="1" applyBorder="1" applyAlignment="1">
      <alignment horizontal="right"/>
    </xf>
    <xf numFmtId="1" fontId="4" fillId="2" borderId="0" xfId="0" applyNumberFormat="1" applyFont="1" applyFill="1" applyBorder="1" applyAlignment="1">
      <alignment horizontal="right"/>
    </xf>
    <xf numFmtId="0" fontId="6" fillId="2" borderId="0" xfId="0" applyFont="1" applyFill="1" applyBorder="1" applyAlignment="1">
      <alignment horizontal="right"/>
    </xf>
    <xf numFmtId="164" fontId="6" fillId="2" borderId="0" xfId="0" applyNumberFormat="1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164" fontId="28" fillId="2" borderId="0" xfId="0" applyNumberFormat="1" applyFont="1" applyFill="1" applyBorder="1" applyAlignment="1">
      <alignment horizontal="right"/>
    </xf>
    <xf numFmtId="164" fontId="28" fillId="2" borderId="0" xfId="0" applyNumberFormat="1" applyFont="1" applyFill="1" applyBorder="1" applyAlignment="1">
      <alignment horizontal="right" vertical="center"/>
    </xf>
    <xf numFmtId="2" fontId="28" fillId="2" borderId="0" xfId="0" applyNumberFormat="1" applyFont="1" applyFill="1" applyBorder="1" applyAlignment="1">
      <alignment horizontal="right" vertical="center"/>
    </xf>
    <xf numFmtId="1" fontId="24" fillId="2" borderId="0" xfId="0" applyNumberFormat="1" applyFont="1" applyFill="1" applyAlignment="1">
      <alignment horizontal="right"/>
    </xf>
    <xf numFmtId="164" fontId="4" fillId="2" borderId="0" xfId="0" applyNumberFormat="1" applyFont="1" applyFill="1" applyBorder="1" applyAlignment="1">
      <alignment vertical="center"/>
    </xf>
    <xf numFmtId="2" fontId="4" fillId="2" borderId="0" xfId="0" applyNumberFormat="1" applyFont="1" applyFill="1" applyBorder="1" applyAlignment="1">
      <alignment vertical="center"/>
    </xf>
    <xf numFmtId="164" fontId="4" fillId="2" borderId="0" xfId="0" applyNumberFormat="1" applyFont="1" applyFill="1" applyBorder="1" applyAlignment="1">
      <alignment horizontal="right" vertical="center"/>
    </xf>
    <xf numFmtId="2" fontId="4" fillId="2" borderId="0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Border="1" applyAlignment="1">
      <alignment vertical="center"/>
    </xf>
    <xf numFmtId="164" fontId="6" fillId="2" borderId="0" xfId="0" applyNumberFormat="1" applyFont="1" applyFill="1" applyBorder="1" applyAlignment="1">
      <alignment horizontal="right" vertical="center"/>
    </xf>
    <xf numFmtId="164" fontId="16" fillId="2" borderId="0" xfId="0" applyNumberFormat="1" applyFont="1" applyFill="1" applyBorder="1" applyAlignment="1">
      <alignment vertical="center"/>
    </xf>
    <xf numFmtId="164" fontId="16" fillId="2" borderId="0" xfId="0" applyNumberFormat="1" applyFont="1" applyFill="1" applyBorder="1" applyAlignment="1">
      <alignment horizontal="right"/>
    </xf>
    <xf numFmtId="164" fontId="17" fillId="2" borderId="0" xfId="0" applyNumberFormat="1" applyFont="1" applyFill="1" applyBorder="1" applyAlignment="1">
      <alignment vertical="center"/>
    </xf>
    <xf numFmtId="164" fontId="17" fillId="2" borderId="0" xfId="0" applyNumberFormat="1" applyFont="1" applyFill="1" applyBorder="1" applyAlignment="1">
      <alignment horizontal="right"/>
    </xf>
    <xf numFmtId="164" fontId="17" fillId="2" borderId="0" xfId="0" applyNumberFormat="1" applyFont="1" applyFill="1" applyBorder="1" applyAlignment="1">
      <alignment horizontal="right" vertical="center"/>
    </xf>
    <xf numFmtId="164" fontId="16" fillId="2" borderId="0" xfId="0" applyNumberFormat="1" applyFont="1" applyFill="1" applyBorder="1" applyAlignment="1">
      <alignment horizontal="right" vertical="center"/>
    </xf>
    <xf numFmtId="2" fontId="17" fillId="2" borderId="0" xfId="0" applyNumberFormat="1" applyFont="1" applyFill="1" applyBorder="1" applyAlignment="1">
      <alignment horizontal="right" vertical="center"/>
    </xf>
    <xf numFmtId="2" fontId="16" fillId="2" borderId="0" xfId="0" applyNumberFormat="1" applyFont="1" applyFill="1" applyBorder="1" applyAlignment="1">
      <alignment horizontal="right" vertical="center"/>
    </xf>
    <xf numFmtId="3" fontId="4" fillId="2" borderId="0" xfId="0" applyNumberFormat="1" applyFont="1" applyFill="1" applyBorder="1" applyAlignment="1">
      <alignment horizontal="right"/>
    </xf>
    <xf numFmtId="3" fontId="12" fillId="2" borderId="0" xfId="0" applyNumberFormat="1" applyFont="1" applyFill="1" applyAlignment="1">
      <alignment horizontal="right"/>
    </xf>
    <xf numFmtId="164" fontId="4" fillId="3" borderId="0" xfId="0" applyNumberFormat="1" applyFont="1" applyFill="1" applyBorder="1" applyAlignment="1">
      <alignment horizontal="right" vertical="center"/>
    </xf>
    <xf numFmtId="164" fontId="6" fillId="3" borderId="0" xfId="0" applyNumberFormat="1" applyFont="1" applyFill="1" applyBorder="1" applyAlignment="1">
      <alignment horizontal="right" vertical="center"/>
    </xf>
    <xf numFmtId="164" fontId="4" fillId="3" borderId="0" xfId="0" applyNumberFormat="1" applyFont="1" applyFill="1" applyBorder="1" applyAlignment="1">
      <alignment horizontal="right"/>
    </xf>
    <xf numFmtId="164" fontId="12" fillId="3" borderId="0" xfId="0" applyNumberFormat="1" applyFont="1" applyFill="1" applyAlignment="1">
      <alignment horizontal="right"/>
    </xf>
    <xf numFmtId="164" fontId="6" fillId="3" borderId="0" xfId="0" applyNumberFormat="1" applyFont="1" applyFill="1" applyBorder="1" applyAlignment="1">
      <alignment horizontal="right"/>
    </xf>
    <xf numFmtId="164" fontId="6" fillId="3" borderId="0" xfId="0" applyNumberFormat="1" applyFont="1" applyFill="1" applyBorder="1" applyAlignment="1">
      <alignment horizontal="right" vertical="top"/>
    </xf>
    <xf numFmtId="164" fontId="7" fillId="3" borderId="0" xfId="0" applyNumberFormat="1" applyFont="1" applyFill="1" applyBorder="1" applyAlignment="1">
      <alignment horizontal="right" vertical="top"/>
    </xf>
    <xf numFmtId="164" fontId="7" fillId="3" borderId="0" xfId="0" applyNumberFormat="1" applyFont="1" applyFill="1" applyBorder="1" applyAlignment="1">
      <alignment horizontal="right"/>
    </xf>
    <xf numFmtId="164" fontId="8" fillId="3" borderId="0" xfId="0" applyNumberFormat="1" applyFont="1" applyFill="1" applyBorder="1" applyAlignment="1">
      <alignment horizontal="right" vertical="top"/>
    </xf>
    <xf numFmtId="164" fontId="9" fillId="3" borderId="0" xfId="0" applyNumberFormat="1" applyFont="1" applyFill="1" applyBorder="1" applyAlignment="1">
      <alignment horizontal="right" vertical="top"/>
    </xf>
    <xf numFmtId="164" fontId="9" fillId="3" borderId="0" xfId="0" applyNumberFormat="1" applyFont="1" applyFill="1" applyBorder="1" applyAlignment="1">
      <alignment vertical="top"/>
    </xf>
    <xf numFmtId="164" fontId="4" fillId="3" borderId="0" xfId="0" applyNumberFormat="1" applyFont="1" applyFill="1" applyBorder="1" applyAlignment="1"/>
    <xf numFmtId="164" fontId="4" fillId="3" borderId="0" xfId="0" applyNumberFormat="1" applyFont="1" applyFill="1" applyBorder="1" applyAlignment="1">
      <alignment horizontal="right" vertical="top"/>
    </xf>
    <xf numFmtId="164" fontId="4" fillId="3" borderId="0" xfId="0" applyNumberFormat="1" applyFont="1" applyFill="1" applyBorder="1"/>
    <xf numFmtId="164" fontId="29" fillId="3" borderId="0" xfId="0" applyNumberFormat="1" applyFont="1" applyFill="1" applyBorder="1" applyAlignment="1">
      <alignment horizontal="right" vertical="center"/>
    </xf>
    <xf numFmtId="164" fontId="30" fillId="3" borderId="0" xfId="0" applyNumberFormat="1" applyFont="1" applyFill="1" applyBorder="1" applyAlignment="1">
      <alignment horizontal="right" vertical="center"/>
    </xf>
    <xf numFmtId="164" fontId="31" fillId="3" borderId="0" xfId="0" applyNumberFormat="1" applyFont="1" applyFill="1" applyBorder="1" applyAlignment="1">
      <alignment horizontal="right" vertical="center"/>
    </xf>
    <xf numFmtId="164" fontId="29" fillId="3" borderId="0" xfId="0" applyNumberFormat="1" applyFont="1" applyFill="1" applyBorder="1" applyAlignment="1">
      <alignment horizontal="right"/>
    </xf>
    <xf numFmtId="164" fontId="10" fillId="3" borderId="0" xfId="0" applyNumberFormat="1" applyFont="1" applyFill="1" applyBorder="1" applyAlignment="1">
      <alignment horizontal="right" vertical="center"/>
    </xf>
    <xf numFmtId="164" fontId="11" fillId="3" borderId="0" xfId="0" applyNumberFormat="1" applyFont="1" applyFill="1" applyBorder="1" applyAlignment="1">
      <alignment horizontal="right" vertical="center"/>
    </xf>
    <xf numFmtId="164" fontId="10" fillId="3" borderId="0" xfId="0" applyNumberFormat="1" applyFont="1" applyFill="1" applyBorder="1" applyAlignment="1">
      <alignment horizontal="right" vertical="center" indent="1"/>
    </xf>
    <xf numFmtId="164" fontId="11" fillId="3" borderId="0" xfId="0" applyNumberFormat="1" applyFont="1" applyFill="1" applyBorder="1" applyAlignment="1">
      <alignment vertical="center"/>
    </xf>
    <xf numFmtId="164" fontId="11" fillId="3" borderId="0" xfId="0" applyNumberFormat="1" applyFont="1" applyFill="1" applyBorder="1" applyAlignment="1">
      <alignment horizontal="right" vertical="center" indent="1"/>
    </xf>
    <xf numFmtId="164" fontId="6" fillId="3" borderId="0" xfId="0" applyNumberFormat="1" applyFont="1" applyFill="1" applyBorder="1"/>
    <xf numFmtId="164" fontId="12" fillId="3" borderId="0" xfId="0" applyNumberFormat="1" applyFont="1" applyFill="1" applyBorder="1" applyAlignment="1">
      <alignment horizontal="right" vertical="center"/>
    </xf>
    <xf numFmtId="164" fontId="24" fillId="3" borderId="0" xfId="0" applyNumberFormat="1" applyFont="1" applyFill="1" applyAlignment="1">
      <alignment horizontal="right" vertical="center"/>
    </xf>
    <xf numFmtId="164" fontId="24" fillId="3" borderId="0" xfId="0" applyNumberFormat="1" applyFont="1" applyFill="1" applyAlignment="1">
      <alignment horizontal="right"/>
    </xf>
    <xf numFmtId="164" fontId="4" fillId="3" borderId="0" xfId="0" applyNumberFormat="1" applyFont="1" applyFill="1" applyBorder="1" applyAlignment="1">
      <alignment vertical="center"/>
    </xf>
    <xf numFmtId="164" fontId="4" fillId="3" borderId="0" xfId="0" applyNumberFormat="1" applyFont="1" applyFill="1" applyBorder="1" applyAlignment="1">
      <alignment horizontal="right" vertical="center" indent="1"/>
    </xf>
    <xf numFmtId="164" fontId="12" fillId="3" borderId="0" xfId="0" applyNumberFormat="1" applyFont="1" applyFill="1" applyAlignment="1">
      <alignment horizontal="right" vertical="center"/>
    </xf>
    <xf numFmtId="164" fontId="12" fillId="3" borderId="0" xfId="0" applyNumberFormat="1" applyFont="1" applyFill="1" applyAlignment="1">
      <alignment vertical="center"/>
    </xf>
    <xf numFmtId="164" fontId="18" fillId="3" borderId="0" xfId="0" applyNumberFormat="1" applyFont="1" applyFill="1" applyBorder="1" applyAlignment="1">
      <alignment horizontal="right" vertical="center"/>
    </xf>
    <xf numFmtId="164" fontId="8" fillId="3" borderId="0" xfId="0" applyNumberFormat="1" applyFont="1" applyFill="1" applyBorder="1" applyAlignment="1">
      <alignment horizontal="right" vertical="center"/>
    </xf>
    <xf numFmtId="164" fontId="8" fillId="3" borderId="0" xfId="0" applyNumberFormat="1" applyFont="1" applyFill="1" applyBorder="1" applyAlignment="1">
      <alignment vertical="center"/>
    </xf>
    <xf numFmtId="164" fontId="8" fillId="3" borderId="0" xfId="0" applyNumberFormat="1" applyFont="1" applyFill="1" applyAlignment="1">
      <alignment horizontal="right" vertical="center"/>
    </xf>
    <xf numFmtId="164" fontId="8" fillId="3" borderId="0" xfId="0" applyNumberFormat="1" applyFont="1" applyFill="1" applyAlignment="1">
      <alignment vertical="center"/>
    </xf>
    <xf numFmtId="0" fontId="0" fillId="0" borderId="0" xfId="0" applyNumberFormat="1" applyFill="1" applyAlignment="1"/>
    <xf numFmtId="49" fontId="37" fillId="0" borderId="0" xfId="0" applyNumberFormat="1" applyFont="1"/>
    <xf numFmtId="0" fontId="0" fillId="0" borderId="0" xfId="0" applyFill="1"/>
    <xf numFmtId="0" fontId="0" fillId="7" borderId="0" xfId="0" applyFill="1"/>
    <xf numFmtId="0" fontId="0" fillId="0" borderId="0" xfId="0" applyFont="1" applyBorder="1" applyAlignment="1">
      <alignment horizontal="left"/>
    </xf>
    <xf numFmtId="0" fontId="0" fillId="0" borderId="4" xfId="0" applyBorder="1" applyAlignment="1">
      <alignment horizontal="center"/>
    </xf>
    <xf numFmtId="49" fontId="38" fillId="0" borderId="0" xfId="0" applyNumberFormat="1" applyFont="1" applyAlignment="1"/>
    <xf numFmtId="49" fontId="0" fillId="8" borderId="0" xfId="0" applyNumberFormat="1" applyFill="1"/>
    <xf numFmtId="49" fontId="0" fillId="0" borderId="0" xfId="0" applyNumberFormat="1" applyAlignment="1"/>
    <xf numFmtId="49" fontId="0" fillId="0" borderId="0" xfId="0" applyNumberFormat="1"/>
    <xf numFmtId="0" fontId="39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37" fillId="0" borderId="0" xfId="0" applyFont="1" applyAlignment="1">
      <alignment horizontal="center"/>
    </xf>
    <xf numFmtId="49" fontId="0" fillId="0" borderId="0" xfId="0" applyNumberFormat="1" applyFill="1" applyAlignment="1"/>
    <xf numFmtId="49" fontId="0" fillId="0" borderId="0" xfId="0" applyNumberFormat="1" applyFill="1"/>
    <xf numFmtId="0" fontId="0" fillId="0" borderId="0" xfId="0" applyNumberFormat="1" applyFill="1" applyAlignment="1">
      <alignment horizontal="center"/>
    </xf>
    <xf numFmtId="0" fontId="39" fillId="0" borderId="0" xfId="0" applyFont="1" applyFill="1" applyBorder="1" applyAlignment="1">
      <alignment horizontal="left"/>
    </xf>
    <xf numFmtId="164" fontId="12" fillId="4" borderId="0" xfId="0" applyNumberFormat="1" applyFont="1" applyFill="1" applyAlignment="1">
      <alignment horizontal="right"/>
    </xf>
    <xf numFmtId="164" fontId="32" fillId="2" borderId="0" xfId="0" applyNumberFormat="1" applyFont="1" applyFill="1"/>
    <xf numFmtId="164" fontId="12" fillId="2" borderId="0" xfId="0" applyNumberFormat="1" applyFont="1" applyFill="1" applyAlignment="1">
      <alignment horizontal="right"/>
    </xf>
    <xf numFmtId="2" fontId="12" fillId="2" borderId="0" xfId="0" applyNumberFormat="1" applyFont="1" applyFill="1" applyAlignment="1">
      <alignment horizontal="right"/>
    </xf>
    <xf numFmtId="2" fontId="25" fillId="2" borderId="0" xfId="0" applyNumberFormat="1" applyFont="1" applyFill="1" applyAlignment="1"/>
    <xf numFmtId="164" fontId="25" fillId="2" borderId="0" xfId="0" applyNumberFormat="1" applyFont="1" applyFill="1" applyAlignment="1"/>
    <xf numFmtId="164" fontId="4" fillId="3" borderId="0" xfId="0" applyNumberFormat="1" applyFont="1" applyFill="1"/>
    <xf numFmtId="164" fontId="21" fillId="3" borderId="0" xfId="0" applyNumberFormat="1" applyFont="1" applyFill="1" applyBorder="1" applyAlignment="1">
      <alignment horizontal="right" vertical="center" wrapText="1"/>
    </xf>
    <xf numFmtId="164" fontId="22" fillId="3" borderId="0" xfId="0" applyNumberFormat="1" applyFont="1" applyFill="1" applyBorder="1" applyAlignment="1">
      <alignment horizontal="right" vertical="center" wrapText="1"/>
    </xf>
    <xf numFmtId="164" fontId="20" fillId="3" borderId="0" xfId="0" applyNumberFormat="1" applyFont="1" applyFill="1" applyBorder="1" applyAlignment="1">
      <alignment horizontal="right" vertical="center" wrapText="1"/>
    </xf>
    <xf numFmtId="164" fontId="23" fillId="3" borderId="0" xfId="0" applyNumberFormat="1" applyFont="1" applyFill="1" applyBorder="1" applyAlignment="1">
      <alignment horizontal="right" vertical="center" wrapText="1"/>
    </xf>
    <xf numFmtId="164" fontId="4" fillId="3" borderId="0" xfId="0" applyNumberFormat="1" applyFont="1" applyFill="1" applyBorder="1" applyAlignment="1">
      <alignment horizontal="right" vertical="center" wrapText="1"/>
    </xf>
    <xf numFmtId="164" fontId="25" fillId="3" borderId="0" xfId="0" applyNumberFormat="1" applyFont="1" applyFill="1" applyAlignment="1">
      <alignment horizontal="right" vertical="center"/>
    </xf>
    <xf numFmtId="164" fontId="4" fillId="3" borderId="0" xfId="77" applyNumberFormat="1" applyFont="1" applyFill="1"/>
    <xf numFmtId="164" fontId="4" fillId="3" borderId="0" xfId="77" applyNumberFormat="1" applyFont="1" applyFill="1" applyBorder="1" applyAlignment="1">
      <alignment horizontal="right" vertical="center"/>
    </xf>
    <xf numFmtId="164" fontId="24" fillId="6" borderId="0" xfId="0" applyNumberFormat="1" applyFont="1" applyFill="1" applyAlignment="1">
      <alignment horizontal="right"/>
    </xf>
    <xf numFmtId="164" fontId="27" fillId="3" borderId="0" xfId="0" applyNumberFormat="1" applyFont="1" applyFill="1"/>
    <xf numFmtId="165" fontId="6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" fontId="4" fillId="4" borderId="0" xfId="0" applyNumberFormat="1" applyFont="1" applyFill="1" applyBorder="1" applyAlignment="1">
      <alignment horizontal="center"/>
    </xf>
    <xf numFmtId="49" fontId="39" fillId="0" borderId="0" xfId="0" applyNumberFormat="1" applyFont="1" applyFill="1" applyBorder="1" applyAlignment="1">
      <alignment horizontal="left"/>
    </xf>
    <xf numFmtId="49" fontId="0" fillId="0" borderId="0" xfId="0" applyNumberFormat="1" applyFont="1" applyFill="1" applyBorder="1" applyAlignment="1">
      <alignment horizontal="left"/>
    </xf>
    <xf numFmtId="49" fontId="40" fillId="0" borderId="0" xfId="0" applyNumberFormat="1" applyFont="1" applyAlignment="1">
      <alignment horizontal="left"/>
    </xf>
    <xf numFmtId="0" fontId="0" fillId="0" borderId="0" xfId="0" applyFont="1" applyFill="1" applyBorder="1" applyAlignment="1">
      <alignment horizontal="left"/>
    </xf>
    <xf numFmtId="49" fontId="39" fillId="5" borderId="0" xfId="0" applyNumberFormat="1" applyFont="1" applyFill="1" applyBorder="1" applyAlignment="1">
      <alignment horizontal="left"/>
    </xf>
    <xf numFmtId="165" fontId="39" fillId="5" borderId="0" xfId="0" applyNumberFormat="1" applyFont="1" applyFill="1" applyBorder="1" applyAlignment="1">
      <alignment horizontal="left"/>
    </xf>
    <xf numFmtId="49" fontId="40" fillId="0" borderId="0" xfId="0" applyNumberFormat="1" applyFont="1" applyFill="1" applyAlignment="1">
      <alignment horizontal="left"/>
    </xf>
    <xf numFmtId="49" fontId="40" fillId="5" borderId="0" xfId="0" applyNumberFormat="1" applyFont="1" applyFill="1" applyAlignment="1">
      <alignment horizontal="left"/>
    </xf>
    <xf numFmtId="0" fontId="0" fillId="0" borderId="0" xfId="0" applyFont="1" applyFill="1" applyBorder="1" applyAlignment="1">
      <alignment horizontal="right"/>
    </xf>
    <xf numFmtId="0" fontId="39" fillId="0" borderId="0" xfId="0" applyFont="1" applyFill="1" applyBorder="1" applyAlignment="1">
      <alignment horizontal="right"/>
    </xf>
    <xf numFmtId="0" fontId="41" fillId="0" borderId="0" xfId="0" applyFont="1"/>
  </cellXfs>
  <cellStyles count="116">
    <cellStyle name="Currency" xfId="77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Normal" xfId="0" builtinId="0"/>
  </cellStyles>
  <dxfs count="1">
    <dxf>
      <font>
        <color rgb="FFFF0000"/>
      </font>
    </dxf>
  </dxfs>
  <tableStyles count="0" defaultTableStyle="TableStyleMedium9" defaultPivotStyle="PivotStyleMedium7"/>
  <colors>
    <mruColors>
      <color rgb="FF957F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R101"/>
  <sheetViews>
    <sheetView tabSelected="1" zoomScale="200" zoomScaleNormal="200" zoomScalePageLayoutView="200" workbookViewId="0">
      <pane xSplit="4440" ySplit="18880" topLeftCell="AX90" activePane="topRight"/>
      <selection activeCell="A15" sqref="A15:XFD15"/>
      <selection pane="topRight" activeCell="BF3" sqref="BF3"/>
      <selection pane="bottomLeft" activeCell="G96" sqref="G96"/>
      <selection pane="bottomRight" activeCell="GG96" sqref="GG96"/>
    </sheetView>
  </sheetViews>
  <sheetFormatPr baseColWidth="10" defaultRowHeight="10"/>
  <cols>
    <col min="1" max="1" width="14.5" style="13" customWidth="1"/>
    <col min="2" max="2" width="8" style="16" customWidth="1"/>
    <col min="3" max="3" width="8.1640625" style="16" bestFit="1" customWidth="1"/>
    <col min="4" max="4" width="3" style="16" bestFit="1" customWidth="1"/>
    <col min="5" max="5" width="6.33203125" style="16" bestFit="1" customWidth="1"/>
    <col min="6" max="6" width="5.5" style="16" bestFit="1" customWidth="1"/>
    <col min="7" max="7" width="4.33203125" style="14" bestFit="1" customWidth="1"/>
    <col min="8" max="8" width="5.33203125" style="14" bestFit="1" customWidth="1"/>
    <col min="9" max="9" width="7.6640625" style="2" bestFit="1" customWidth="1"/>
    <col min="10" max="11" width="7.5" style="2" bestFit="1" customWidth="1"/>
    <col min="12" max="12" width="8.83203125" style="2" bestFit="1" customWidth="1"/>
    <col min="13" max="13" width="7.83203125" style="2" bestFit="1" customWidth="1"/>
    <col min="14" max="14" width="8.83203125" style="2" bestFit="1" customWidth="1"/>
    <col min="15" max="15" width="8.1640625" style="2" bestFit="1" customWidth="1"/>
    <col min="16" max="16" width="9.5" style="2" bestFit="1" customWidth="1"/>
    <col min="17" max="17" width="9.33203125" style="2" bestFit="1" customWidth="1"/>
    <col min="18" max="18" width="10.83203125" style="2" bestFit="1" customWidth="1"/>
    <col min="19" max="19" width="8.1640625" style="2" bestFit="1" customWidth="1"/>
    <col min="20" max="20" width="9.83203125" style="2" bestFit="1" customWidth="1"/>
    <col min="21" max="21" width="8.5" style="2" bestFit="1" customWidth="1"/>
    <col min="22" max="23" width="10.1640625" style="2" bestFit="1" customWidth="1"/>
    <col min="24" max="24" width="12" style="2" bestFit="1" customWidth="1"/>
    <col min="25" max="25" width="8" style="2" bestFit="1" customWidth="1"/>
    <col min="26" max="27" width="9.6640625" style="2" bestFit="1" customWidth="1"/>
    <col min="28" max="28" width="11.33203125" style="2" bestFit="1" customWidth="1"/>
    <col min="29" max="29" width="6.33203125" style="12" bestFit="1" customWidth="1"/>
    <col min="30" max="30" width="7.6640625" style="12" bestFit="1" customWidth="1"/>
    <col min="31" max="31" width="6.6640625" style="12" bestFit="1" customWidth="1"/>
    <col min="32" max="32" width="14" style="2" bestFit="1" customWidth="1"/>
    <col min="33" max="33" width="15.33203125" style="2" bestFit="1" customWidth="1"/>
    <col min="34" max="34" width="7.33203125" style="2" bestFit="1" customWidth="1"/>
    <col min="35" max="35" width="8.6640625" style="2" bestFit="1" customWidth="1"/>
    <col min="36" max="36" width="12.5" style="2" bestFit="1" customWidth="1"/>
    <col min="37" max="37" width="6.6640625" style="15" bestFit="1" customWidth="1"/>
    <col min="38" max="38" width="14" style="2" bestFit="1" customWidth="1"/>
    <col min="39" max="39" width="8.1640625" style="15" bestFit="1" customWidth="1"/>
    <col min="40" max="40" width="13.83203125" style="2" bestFit="1" customWidth="1"/>
    <col min="41" max="41" width="8" style="15" bestFit="1" customWidth="1"/>
    <col min="42" max="42" width="15.33203125" style="2" bestFit="1" customWidth="1"/>
    <col min="43" max="43" width="9.5" style="15" bestFit="1" customWidth="1"/>
    <col min="44" max="44" width="12.5" style="2" bestFit="1" customWidth="1"/>
    <col min="45" max="45" width="6.6640625" style="15" bestFit="1" customWidth="1"/>
    <col min="46" max="46" width="14" style="2" bestFit="1" customWidth="1"/>
    <col min="47" max="47" width="8.1640625" style="15" bestFit="1" customWidth="1"/>
    <col min="48" max="48" width="13.83203125" style="2" bestFit="1" customWidth="1"/>
    <col min="49" max="49" width="8" style="15" bestFit="1" customWidth="1"/>
    <col min="50" max="50" width="15.33203125" style="2" bestFit="1" customWidth="1"/>
    <col min="51" max="51" width="9.5" style="15" bestFit="1" customWidth="1"/>
    <col min="52" max="52" width="8.33203125" style="14" bestFit="1" customWidth="1"/>
    <col min="53" max="53" width="9.83203125" style="14" bestFit="1" customWidth="1"/>
    <col min="54" max="54" width="8" style="14" bestFit="1" customWidth="1"/>
    <col min="55" max="55" width="7.5" style="14" bestFit="1" customWidth="1"/>
    <col min="56" max="56" width="8" style="14" bestFit="1" customWidth="1"/>
    <col min="57" max="59" width="7.5" style="14" bestFit="1" customWidth="1"/>
    <col min="60" max="60" width="9.1640625" style="14" bestFit="1" customWidth="1"/>
    <col min="61" max="61" width="7.5" style="14" bestFit="1" customWidth="1"/>
    <col min="62" max="62" width="8.33203125" style="14" bestFit="1" customWidth="1"/>
    <col min="63" max="63" width="7.5" style="14" bestFit="1" customWidth="1"/>
    <col min="64" max="65" width="7.33203125" style="14" bestFit="1" customWidth="1"/>
    <col min="66" max="66" width="9.1640625" style="14" bestFit="1" customWidth="1"/>
    <col min="67" max="70" width="7.5" style="14" bestFit="1" customWidth="1"/>
    <col min="71" max="71" width="6.83203125" style="14" bestFit="1" customWidth="1"/>
    <col min="72" max="72" width="8.83203125" style="14" bestFit="1" customWidth="1"/>
    <col min="73" max="74" width="8.33203125" style="14" bestFit="1" customWidth="1"/>
    <col min="75" max="75" width="10" style="14" bestFit="1" customWidth="1"/>
    <col min="76" max="79" width="9.83203125" style="14" bestFit="1" customWidth="1"/>
    <col min="80" max="80" width="10.6640625" style="14" bestFit="1" customWidth="1"/>
    <col min="81" max="81" width="9.83203125" style="14" bestFit="1" customWidth="1"/>
    <col min="82" max="83" width="8.33203125" style="14" bestFit="1" customWidth="1"/>
    <col min="84" max="84" width="9.83203125" style="14" bestFit="1" customWidth="1"/>
    <col min="85" max="85" width="8" style="14" bestFit="1" customWidth="1"/>
    <col min="86" max="86" width="9.83203125" style="14" bestFit="1" customWidth="1"/>
    <col min="87" max="87" width="9.5" style="14" bestFit="1" customWidth="1"/>
    <col min="88" max="88" width="8.33203125" style="14" bestFit="1" customWidth="1"/>
    <col min="89" max="89" width="8.1640625" style="14" bestFit="1" customWidth="1"/>
    <col min="90" max="90" width="10" style="14" bestFit="1" customWidth="1"/>
    <col min="91" max="91" width="7.5" style="14" bestFit="1" customWidth="1"/>
    <col min="92" max="92" width="8.33203125" style="14" bestFit="1" customWidth="1"/>
    <col min="93" max="93" width="9.83203125" style="14" bestFit="1" customWidth="1"/>
    <col min="94" max="95" width="10" style="14" bestFit="1" customWidth="1"/>
    <col min="96" max="96" width="11.83203125" style="14" bestFit="1" customWidth="1"/>
    <col min="97" max="97" width="8.83203125" style="14" bestFit="1" customWidth="1"/>
    <col min="98" max="98" width="9.83203125" style="14" bestFit="1" customWidth="1"/>
    <col min="99" max="99" width="7.6640625" style="14" bestFit="1" customWidth="1"/>
    <col min="100" max="101" width="9.33203125" style="14" bestFit="1" customWidth="1"/>
    <col min="102" max="102" width="11.33203125" style="14" bestFit="1" customWidth="1"/>
    <col min="103" max="103" width="8.1640625" style="14" bestFit="1" customWidth="1"/>
    <col min="104" max="104" width="8" style="14" bestFit="1" customWidth="1"/>
    <col min="105" max="105" width="8.33203125" style="14" bestFit="1" customWidth="1"/>
    <col min="106" max="107" width="9.33203125" style="14" bestFit="1" customWidth="1"/>
    <col min="108" max="108" width="11.1640625" style="14" bestFit="1" customWidth="1"/>
    <col min="109" max="110" width="9.83203125" style="14" bestFit="1" customWidth="1"/>
    <col min="111" max="111" width="7" style="14" bestFit="1" customWidth="1"/>
    <col min="112" max="112" width="8.6640625" style="14" bestFit="1" customWidth="1"/>
    <col min="113" max="113" width="8.83203125" style="14" bestFit="1" customWidth="1"/>
    <col min="114" max="114" width="10.6640625" style="14" bestFit="1" customWidth="1"/>
    <col min="115" max="115" width="7.6640625" style="14" bestFit="1" customWidth="1"/>
    <col min="116" max="116" width="7.1640625" style="14" bestFit="1" customWidth="1"/>
    <col min="117" max="117" width="7.5" style="14" bestFit="1" customWidth="1"/>
    <col min="118" max="119" width="8.6640625" style="14" bestFit="1" customWidth="1"/>
    <col min="120" max="120" width="10.6640625" style="14" bestFit="1" customWidth="1"/>
    <col min="121" max="122" width="7.5" style="14" bestFit="1" customWidth="1"/>
    <col min="123" max="123" width="8.33203125" style="14" bestFit="1" customWidth="1"/>
    <col min="124" max="125" width="7.5" style="14" bestFit="1" customWidth="1"/>
    <col min="126" max="126" width="9.33203125" style="14" bestFit="1" customWidth="1"/>
    <col min="127" max="127" width="6.83203125" style="14" bestFit="1" customWidth="1"/>
    <col min="128" max="130" width="8.33203125" style="14" bestFit="1" customWidth="1"/>
    <col min="131" max="131" width="7.5" style="14" bestFit="1" customWidth="1"/>
    <col min="132" max="132" width="9" style="14" bestFit="1" customWidth="1"/>
    <col min="133" max="133" width="8.33203125" style="14" bestFit="1" customWidth="1"/>
    <col min="134" max="134" width="9.83203125" style="14" bestFit="1" customWidth="1"/>
    <col min="135" max="135" width="8.33203125" style="14" bestFit="1" customWidth="1"/>
    <col min="136" max="137" width="7.5" style="14" bestFit="1" customWidth="1"/>
    <col min="138" max="138" width="8.83203125" style="14" bestFit="1" customWidth="1"/>
    <col min="139" max="139" width="8.33203125" style="14" bestFit="1" customWidth="1"/>
    <col min="140" max="140" width="9.83203125" style="14" bestFit="1" customWidth="1"/>
    <col min="141" max="141" width="8.33203125" style="14" bestFit="1" customWidth="1"/>
    <col min="142" max="143" width="7.5" style="14" bestFit="1" customWidth="1"/>
    <col min="144" max="144" width="8.83203125" style="14" bestFit="1" customWidth="1"/>
    <col min="145" max="145" width="8" style="14" bestFit="1" customWidth="1"/>
    <col min="146" max="146" width="8.33203125" style="14" bestFit="1" customWidth="1"/>
    <col min="147" max="149" width="7.5" style="14" bestFit="1" customWidth="1"/>
    <col min="150" max="150" width="8.6640625" style="14" bestFit="1" customWidth="1"/>
    <col min="151" max="152" width="8.33203125" style="14" bestFit="1" customWidth="1"/>
    <col min="153" max="153" width="6.83203125" style="14" bestFit="1" customWidth="1"/>
    <col min="154" max="155" width="8.5" style="14" bestFit="1" customWidth="1"/>
    <col min="156" max="156" width="10.33203125" style="14" bestFit="1" customWidth="1"/>
    <col min="157" max="158" width="7.5" style="14" bestFit="1" customWidth="1"/>
    <col min="159" max="159" width="8" style="14" bestFit="1" customWidth="1"/>
    <col min="160" max="161" width="9.5" style="14" bestFit="1" customWidth="1"/>
    <col min="162" max="162" width="11.33203125" style="14" bestFit="1" customWidth="1"/>
    <col min="163" max="163" width="8.5" style="14" bestFit="1" customWidth="1"/>
    <col min="164" max="164" width="8.33203125" style="14" bestFit="1" customWidth="1"/>
    <col min="165" max="167" width="6.83203125" style="14" bestFit="1" customWidth="1"/>
    <col min="168" max="168" width="8.6640625" style="14" bestFit="1" customWidth="1"/>
    <col min="169" max="170" width="7.5" style="14" bestFit="1" customWidth="1"/>
    <col min="171" max="171" width="9.83203125" style="14" bestFit="1" customWidth="1"/>
    <col min="172" max="173" width="10.1640625" style="14" bestFit="1" customWidth="1"/>
    <col min="174" max="174" width="12" style="14" bestFit="1" customWidth="1"/>
    <col min="175" max="176" width="9.83203125" style="14" bestFit="1" customWidth="1"/>
    <col min="177" max="177" width="8.83203125" style="14" bestFit="1" customWidth="1"/>
    <col min="178" max="179" width="10.6640625" style="14" bestFit="1" customWidth="1"/>
    <col min="180" max="180" width="12.5" style="14" bestFit="1" customWidth="1"/>
    <col min="181" max="181" width="9.5" style="14" bestFit="1" customWidth="1"/>
    <col min="182" max="182" width="9" style="14" bestFit="1" customWidth="1"/>
    <col min="183" max="183" width="6.83203125" style="14" bestFit="1" customWidth="1"/>
    <col min="184" max="185" width="6.6640625" style="14" bestFit="1" customWidth="1"/>
    <col min="186" max="186" width="8.5" style="14" bestFit="1" customWidth="1"/>
    <col min="187" max="190" width="8.33203125" style="14" bestFit="1" customWidth="1"/>
    <col min="191" max="191" width="8.5" style="14" bestFit="1" customWidth="1"/>
    <col min="192" max="192" width="10.33203125" style="14" bestFit="1" customWidth="1"/>
    <col min="193" max="193" width="8.33203125" style="14" bestFit="1" customWidth="1"/>
    <col min="194" max="199" width="9.83203125" style="14" bestFit="1" customWidth="1"/>
    <col min="200" max="200" width="10.6640625" style="14" bestFit="1" customWidth="1"/>
    <col min="201" max="201" width="7.5" style="14" bestFit="1" customWidth="1"/>
    <col min="202" max="203" width="8.33203125" style="14" bestFit="1" customWidth="1"/>
    <col min="204" max="204" width="10.1640625" style="14" bestFit="1" customWidth="1"/>
    <col min="205" max="206" width="7.5" style="14" bestFit="1" customWidth="1"/>
    <col min="207" max="207" width="9.83203125" style="14" bestFit="1" customWidth="1"/>
    <col min="208" max="209" width="10" style="14" bestFit="1" customWidth="1"/>
    <col min="210" max="210" width="11.83203125" style="14" bestFit="1" customWidth="1"/>
    <col min="211" max="211" width="9.83203125" style="14" bestFit="1" customWidth="1"/>
    <col min="212" max="212" width="10.6640625" style="14" bestFit="1" customWidth="1"/>
    <col min="213" max="213" width="16.83203125" style="2" customWidth="1"/>
    <col min="214" max="214" width="6" style="2" bestFit="1" customWidth="1"/>
    <col min="215" max="215" width="7" style="19" bestFit="1" customWidth="1"/>
    <col min="216" max="216" width="6.5" style="2" customWidth="1"/>
    <col min="217" max="217" width="7" style="19" bestFit="1" customWidth="1"/>
    <col min="218" max="218" width="6" style="2" customWidth="1"/>
    <col min="219" max="219" width="7" style="19" bestFit="1" customWidth="1"/>
    <col min="220" max="220" width="6" style="2" bestFit="1" customWidth="1"/>
    <col min="221" max="221" width="7" style="19" bestFit="1" customWidth="1"/>
    <col min="222" max="222" width="5.5" style="2" customWidth="1"/>
    <col min="223" max="223" width="7" style="19" bestFit="1" customWidth="1"/>
    <col min="224" max="224" width="6.1640625" style="2" customWidth="1"/>
    <col min="225" max="225" width="7" style="19" bestFit="1" customWidth="1"/>
    <col min="226" max="226" width="6.33203125" style="2" customWidth="1"/>
    <col min="227" max="227" width="7" style="19" bestFit="1" customWidth="1"/>
    <col min="228" max="228" width="5.33203125" style="2" customWidth="1"/>
    <col min="229" max="229" width="7" style="19" bestFit="1" customWidth="1"/>
    <col min="230" max="230" width="6" style="2" bestFit="1" customWidth="1"/>
    <col min="231" max="231" width="7" style="19" bestFit="1" customWidth="1"/>
    <col min="232" max="232" width="5.83203125" style="2" customWidth="1"/>
    <col min="233" max="233" width="7" style="19" bestFit="1" customWidth="1"/>
    <col min="234" max="234" width="5.5" style="2" bestFit="1" customWidth="1"/>
    <col min="235" max="235" width="7" style="19" bestFit="1" customWidth="1"/>
    <col min="236" max="236" width="6.6640625" style="2" customWidth="1"/>
    <col min="237" max="237" width="7" style="19" bestFit="1" customWidth="1"/>
    <col min="238" max="238" width="5.5" style="2" bestFit="1" customWidth="1"/>
    <col min="239" max="239" width="7" style="19" bestFit="1" customWidth="1"/>
    <col min="240" max="240" width="6" style="2" bestFit="1" customWidth="1"/>
    <col min="241" max="241" width="7" style="19" bestFit="1" customWidth="1"/>
    <col min="242" max="242" width="6.33203125" style="2" customWidth="1"/>
    <col min="243" max="243" width="7" style="19" bestFit="1" customWidth="1"/>
    <col min="244" max="244" width="6.6640625" style="2" customWidth="1"/>
    <col min="245" max="245" width="7" style="19" bestFit="1" customWidth="1"/>
    <col min="246" max="246" width="6" style="2" bestFit="1" customWidth="1"/>
    <col min="247" max="247" width="7" style="19" bestFit="1" customWidth="1"/>
    <col min="248" max="248" width="5.5" style="2" bestFit="1" customWidth="1"/>
    <col min="249" max="249" width="7" style="19" bestFit="1" customWidth="1"/>
    <col min="250" max="250" width="6" style="2" bestFit="1" customWidth="1"/>
    <col min="251" max="251" width="7" style="19" bestFit="1" customWidth="1"/>
    <col min="252" max="252" width="5.33203125" style="2" customWidth="1"/>
    <col min="253" max="253" width="7" style="19" bestFit="1" customWidth="1"/>
    <col min="254" max="254" width="6" style="2" bestFit="1" customWidth="1"/>
    <col min="255" max="255" width="7" style="19" bestFit="1" customWidth="1"/>
    <col min="256" max="256" width="4.6640625" style="2" bestFit="1" customWidth="1"/>
    <col min="257" max="257" width="7" style="19" bestFit="1" customWidth="1"/>
    <col min="258" max="258" width="5.5" style="2" bestFit="1" customWidth="1"/>
    <col min="259" max="259" width="7" style="19" bestFit="1" customWidth="1"/>
    <col min="260" max="260" width="6.33203125" style="2" customWidth="1"/>
    <col min="261" max="261" width="7" style="19" bestFit="1" customWidth="1"/>
    <col min="262" max="262" width="5.5" style="2" bestFit="1" customWidth="1"/>
    <col min="263" max="263" width="7" style="19" bestFit="1" customWidth="1"/>
    <col min="264" max="264" width="5.5" style="2" bestFit="1" customWidth="1"/>
    <col min="265" max="265" width="7" style="19" bestFit="1" customWidth="1"/>
    <col min="266" max="266" width="6.6640625" style="2" customWidth="1"/>
    <col min="267" max="267" width="7" style="19" bestFit="1" customWidth="1"/>
    <col min="268" max="268" width="5.83203125" style="2" bestFit="1" customWidth="1"/>
    <col min="269" max="269" width="7" style="19" bestFit="1" customWidth="1"/>
    <col min="270" max="270" width="5.6640625" style="2" customWidth="1"/>
    <col min="271" max="271" width="7" style="19" bestFit="1" customWidth="1"/>
    <col min="272" max="272" width="6" style="2" customWidth="1"/>
    <col min="273" max="273" width="7" style="19" bestFit="1" customWidth="1"/>
    <col min="274" max="274" width="5.5" style="2" customWidth="1"/>
    <col min="275" max="275" width="7" style="19" bestFit="1" customWidth="1"/>
    <col min="276" max="276" width="6.33203125" style="2" customWidth="1"/>
    <col min="277" max="277" width="7" style="19" bestFit="1" customWidth="1"/>
    <col min="278" max="278" width="5.5" style="2" bestFit="1" customWidth="1"/>
    <col min="279" max="279" width="7" style="19" bestFit="1" customWidth="1"/>
    <col min="280" max="280" width="5.83203125" style="2" customWidth="1"/>
    <col min="281" max="281" width="7" style="19" bestFit="1" customWidth="1"/>
    <col min="282" max="282" width="6" style="2" bestFit="1" customWidth="1"/>
    <col min="283" max="283" width="7" style="19" bestFit="1" customWidth="1"/>
    <col min="284" max="284" width="6.83203125" style="2" customWidth="1"/>
    <col min="285" max="285" width="7" style="19" bestFit="1" customWidth="1"/>
    <col min="286" max="286" width="5.5" style="2" bestFit="1" customWidth="1"/>
    <col min="287" max="287" width="7" style="19" bestFit="1" customWidth="1"/>
    <col min="288" max="288" width="6.83203125" style="2" customWidth="1"/>
    <col min="289" max="289" width="7" style="19" bestFit="1" customWidth="1"/>
    <col min="290" max="290" width="12.1640625" style="2" customWidth="1"/>
    <col min="291" max="291" width="7.1640625" style="2" bestFit="1" customWidth="1"/>
    <col min="292" max="292" width="10.83203125" style="1"/>
    <col min="293" max="293" width="7.83203125" style="1" bestFit="1" customWidth="1"/>
    <col min="294" max="303" width="10.83203125" style="1"/>
    <col min="304" max="304" width="15" style="1" customWidth="1"/>
    <col min="305" max="16384" width="10.83203125" style="1"/>
  </cols>
  <sheetData>
    <row r="1" spans="1:295">
      <c r="AZ1" s="14">
        <v>1</v>
      </c>
      <c r="BA1" s="14">
        <v>3</v>
      </c>
      <c r="BB1" s="14">
        <v>4</v>
      </c>
      <c r="BC1" s="14">
        <v>11</v>
      </c>
      <c r="BD1" s="14">
        <v>12</v>
      </c>
      <c r="BE1" s="14">
        <v>13</v>
      </c>
      <c r="BF1" s="14">
        <v>13</v>
      </c>
      <c r="BG1" s="14">
        <v>13</v>
      </c>
      <c r="BH1" s="14">
        <v>13</v>
      </c>
      <c r="BI1" s="14">
        <v>13</v>
      </c>
      <c r="BJ1" s="14">
        <v>13</v>
      </c>
      <c r="BK1" s="14">
        <v>14</v>
      </c>
      <c r="BL1" s="14">
        <v>14</v>
      </c>
      <c r="BM1" s="14">
        <v>14</v>
      </c>
      <c r="BN1" s="14">
        <v>14</v>
      </c>
      <c r="BO1" s="14">
        <v>14</v>
      </c>
      <c r="BP1" s="14">
        <v>14</v>
      </c>
      <c r="BQ1" s="14">
        <v>15</v>
      </c>
      <c r="BR1" s="14">
        <v>15</v>
      </c>
      <c r="BS1" s="14">
        <v>15</v>
      </c>
      <c r="BT1" s="14">
        <v>15</v>
      </c>
      <c r="BU1" s="14">
        <v>15</v>
      </c>
      <c r="BV1" s="14">
        <v>15</v>
      </c>
      <c r="BW1" s="14">
        <v>16</v>
      </c>
      <c r="BX1" s="14">
        <v>16</v>
      </c>
      <c r="BY1" s="14">
        <v>16</v>
      </c>
      <c r="BZ1" s="14">
        <v>16</v>
      </c>
      <c r="CA1" s="14">
        <v>16</v>
      </c>
      <c r="CB1" s="14">
        <v>16</v>
      </c>
      <c r="CC1" s="14">
        <v>17</v>
      </c>
      <c r="CD1" s="14">
        <v>17</v>
      </c>
      <c r="CE1" s="14">
        <v>17</v>
      </c>
      <c r="CF1" s="14">
        <v>17</v>
      </c>
      <c r="CG1" s="14">
        <v>17</v>
      </c>
      <c r="CH1" s="14">
        <v>17</v>
      </c>
      <c r="CI1" s="14">
        <v>18</v>
      </c>
      <c r="CJ1" s="14">
        <v>18</v>
      </c>
      <c r="CK1" s="14">
        <v>18</v>
      </c>
      <c r="CL1" s="14">
        <v>18</v>
      </c>
      <c r="CM1" s="14">
        <v>18</v>
      </c>
      <c r="CN1" s="14">
        <v>18</v>
      </c>
      <c r="CO1" s="14">
        <v>19</v>
      </c>
      <c r="CP1" s="14">
        <v>19</v>
      </c>
      <c r="CQ1" s="14">
        <v>19</v>
      </c>
      <c r="CR1" s="14">
        <v>19</v>
      </c>
      <c r="CS1" s="14">
        <v>19</v>
      </c>
      <c r="CT1" s="14">
        <v>19</v>
      </c>
      <c r="CU1" s="14">
        <v>20</v>
      </c>
      <c r="CV1" s="14">
        <v>20</v>
      </c>
      <c r="CW1" s="14">
        <v>20</v>
      </c>
      <c r="CX1" s="14">
        <v>20</v>
      </c>
      <c r="CY1" s="14">
        <v>20</v>
      </c>
      <c r="CZ1" s="14">
        <v>20</v>
      </c>
      <c r="DA1" s="14">
        <v>21</v>
      </c>
      <c r="DB1" s="14">
        <v>21</v>
      </c>
      <c r="DC1" s="14">
        <v>21</v>
      </c>
      <c r="DD1" s="14">
        <v>21</v>
      </c>
      <c r="DE1" s="14">
        <v>21</v>
      </c>
      <c r="DF1" s="14">
        <v>21</v>
      </c>
      <c r="DG1" s="14">
        <v>22</v>
      </c>
      <c r="DH1" s="14">
        <v>22</v>
      </c>
      <c r="DI1" s="14">
        <v>22</v>
      </c>
      <c r="DJ1" s="14">
        <v>22</v>
      </c>
      <c r="DK1" s="14">
        <v>22</v>
      </c>
      <c r="DL1" s="14">
        <v>22</v>
      </c>
      <c r="DM1" s="14">
        <v>23</v>
      </c>
      <c r="DN1" s="14">
        <v>23</v>
      </c>
      <c r="DO1" s="14">
        <v>23</v>
      </c>
      <c r="DP1" s="14">
        <v>23</v>
      </c>
      <c r="DQ1" s="14">
        <v>23</v>
      </c>
      <c r="DR1" s="14">
        <v>23</v>
      </c>
      <c r="DS1" s="14">
        <v>24</v>
      </c>
      <c r="DT1" s="14">
        <v>24</v>
      </c>
      <c r="DU1" s="14">
        <v>24</v>
      </c>
      <c r="DV1" s="14">
        <v>24</v>
      </c>
      <c r="DW1" s="14">
        <v>24</v>
      </c>
      <c r="DX1" s="14">
        <v>24</v>
      </c>
      <c r="DY1" s="14">
        <v>25</v>
      </c>
      <c r="DZ1" s="14">
        <v>25</v>
      </c>
      <c r="EA1" s="14">
        <v>25</v>
      </c>
      <c r="EB1" s="14">
        <v>25</v>
      </c>
      <c r="EC1" s="14">
        <v>25</v>
      </c>
      <c r="ED1" s="14">
        <v>25</v>
      </c>
      <c r="EE1" s="14">
        <v>26</v>
      </c>
      <c r="EF1" s="14">
        <v>26</v>
      </c>
      <c r="EG1" s="14">
        <v>26</v>
      </c>
      <c r="EH1" s="14">
        <v>26</v>
      </c>
      <c r="EI1" s="14">
        <v>26</v>
      </c>
      <c r="EJ1" s="14">
        <v>26</v>
      </c>
      <c r="EK1" s="14">
        <v>27</v>
      </c>
      <c r="EL1" s="14">
        <v>27</v>
      </c>
      <c r="EM1" s="14">
        <v>27</v>
      </c>
      <c r="EN1" s="14">
        <v>27</v>
      </c>
      <c r="EO1" s="14">
        <v>27</v>
      </c>
      <c r="EP1" s="14">
        <v>27</v>
      </c>
      <c r="EQ1" s="14">
        <v>28</v>
      </c>
      <c r="ER1" s="14">
        <v>28</v>
      </c>
      <c r="ES1" s="14">
        <v>28</v>
      </c>
      <c r="ET1" s="14">
        <v>28</v>
      </c>
      <c r="EU1" s="14">
        <v>28</v>
      </c>
      <c r="EV1" s="14">
        <v>28</v>
      </c>
      <c r="EW1" s="14">
        <v>29</v>
      </c>
      <c r="EX1" s="14">
        <v>29</v>
      </c>
      <c r="EY1" s="14">
        <v>29</v>
      </c>
      <c r="EZ1" s="14">
        <v>29</v>
      </c>
      <c r="FA1" s="14">
        <v>29</v>
      </c>
      <c r="FB1" s="14">
        <v>29</v>
      </c>
      <c r="FC1" s="14">
        <v>30</v>
      </c>
      <c r="FD1" s="14">
        <v>30</v>
      </c>
      <c r="FE1" s="14">
        <v>30</v>
      </c>
      <c r="FF1" s="14">
        <v>30</v>
      </c>
      <c r="FG1" s="14">
        <v>30</v>
      </c>
      <c r="FH1" s="14">
        <v>30</v>
      </c>
      <c r="FI1" s="14">
        <v>31</v>
      </c>
      <c r="FJ1" s="14">
        <v>31</v>
      </c>
      <c r="FK1" s="14">
        <v>31</v>
      </c>
      <c r="FL1" s="14">
        <v>31</v>
      </c>
      <c r="FM1" s="14">
        <v>31</v>
      </c>
      <c r="FN1" s="14">
        <v>31</v>
      </c>
      <c r="FO1" s="14">
        <v>32</v>
      </c>
      <c r="FP1" s="14">
        <v>32</v>
      </c>
      <c r="FQ1" s="14">
        <v>32</v>
      </c>
      <c r="FR1" s="14">
        <v>32</v>
      </c>
      <c r="FS1" s="14">
        <v>32</v>
      </c>
      <c r="FT1" s="14">
        <v>32</v>
      </c>
      <c r="FU1" s="14">
        <v>33</v>
      </c>
      <c r="FV1" s="14">
        <v>33</v>
      </c>
      <c r="FW1" s="14">
        <v>33</v>
      </c>
      <c r="FX1" s="14">
        <v>33</v>
      </c>
      <c r="FY1" s="14">
        <v>33</v>
      </c>
      <c r="FZ1" s="14">
        <v>33</v>
      </c>
      <c r="GA1" s="14">
        <v>34</v>
      </c>
      <c r="GB1" s="14">
        <v>34</v>
      </c>
      <c r="GC1" s="14">
        <v>34</v>
      </c>
      <c r="GD1" s="14">
        <v>34</v>
      </c>
      <c r="GE1" s="14">
        <v>34</v>
      </c>
      <c r="GF1" s="14">
        <v>34</v>
      </c>
      <c r="GG1" s="14">
        <v>35</v>
      </c>
      <c r="GH1" s="14">
        <v>35</v>
      </c>
      <c r="GI1" s="14">
        <v>35</v>
      </c>
      <c r="GJ1" s="14">
        <v>35</v>
      </c>
      <c r="GK1" s="14">
        <v>35</v>
      </c>
      <c r="GL1" s="14">
        <v>35</v>
      </c>
      <c r="GM1" s="14">
        <v>36</v>
      </c>
      <c r="GN1" s="14">
        <v>36</v>
      </c>
      <c r="GO1" s="14">
        <v>36</v>
      </c>
      <c r="GP1" s="14">
        <v>36</v>
      </c>
      <c r="GQ1" s="14">
        <v>36</v>
      </c>
      <c r="GR1" s="14">
        <v>36</v>
      </c>
      <c r="GS1" s="14">
        <v>37</v>
      </c>
      <c r="GT1" s="14">
        <v>37</v>
      </c>
      <c r="GU1" s="14">
        <v>37</v>
      </c>
      <c r="GV1" s="14">
        <v>37</v>
      </c>
      <c r="GW1" s="14">
        <v>37</v>
      </c>
      <c r="GX1" s="14">
        <v>37</v>
      </c>
      <c r="GY1" s="14">
        <v>38</v>
      </c>
      <c r="GZ1" s="14">
        <v>38</v>
      </c>
      <c r="HA1" s="14">
        <v>38</v>
      </c>
      <c r="HB1" s="14">
        <v>38</v>
      </c>
      <c r="HC1" s="14">
        <v>38</v>
      </c>
      <c r="HD1" s="14">
        <v>38</v>
      </c>
    </row>
    <row r="2" spans="1:295" s="4" customFormat="1">
      <c r="A2" s="3" t="s">
        <v>0</v>
      </c>
      <c r="B2" s="17" t="s">
        <v>251</v>
      </c>
      <c r="C2" s="24" t="s">
        <v>1</v>
      </c>
      <c r="D2" s="24" t="s">
        <v>2</v>
      </c>
      <c r="E2" s="24" t="s">
        <v>3</v>
      </c>
      <c r="F2" s="24" t="s">
        <v>4</v>
      </c>
      <c r="G2" s="25" t="s">
        <v>5</v>
      </c>
      <c r="H2" s="25" t="s">
        <v>6</v>
      </c>
      <c r="I2" s="26" t="s">
        <v>7</v>
      </c>
      <c r="J2" s="26" t="s">
        <v>8</v>
      </c>
      <c r="K2" s="26" t="s">
        <v>9</v>
      </c>
      <c r="L2" s="26" t="s">
        <v>10</v>
      </c>
      <c r="M2" s="26" t="s">
        <v>11</v>
      </c>
      <c r="N2" s="26" t="s">
        <v>12</v>
      </c>
      <c r="O2" s="26" t="s">
        <v>13</v>
      </c>
      <c r="P2" s="26" t="s">
        <v>14</v>
      </c>
      <c r="Q2" s="26" t="s">
        <v>15</v>
      </c>
      <c r="R2" s="26" t="s">
        <v>16</v>
      </c>
      <c r="S2" s="26" t="s">
        <v>17</v>
      </c>
      <c r="T2" s="26" t="s">
        <v>18</v>
      </c>
      <c r="U2" s="26" t="s">
        <v>19</v>
      </c>
      <c r="V2" s="26" t="s">
        <v>20</v>
      </c>
      <c r="W2" s="26" t="s">
        <v>21</v>
      </c>
      <c r="X2" s="26" t="s">
        <v>22</v>
      </c>
      <c r="Y2" s="26" t="s">
        <v>23</v>
      </c>
      <c r="Z2" s="26" t="s">
        <v>24</v>
      </c>
      <c r="AA2" s="26" t="s">
        <v>25</v>
      </c>
      <c r="AB2" s="26" t="s">
        <v>26</v>
      </c>
      <c r="AC2" s="27" t="s">
        <v>27</v>
      </c>
      <c r="AD2" s="27" t="s">
        <v>28</v>
      </c>
      <c r="AE2" s="27" t="s">
        <v>29</v>
      </c>
      <c r="AF2" s="20" t="s">
        <v>30</v>
      </c>
      <c r="AG2" s="20" t="s">
        <v>31</v>
      </c>
      <c r="AH2" s="20" t="s">
        <v>32</v>
      </c>
      <c r="AI2" s="20" t="s">
        <v>33</v>
      </c>
      <c r="AJ2" s="20" t="s">
        <v>34</v>
      </c>
      <c r="AK2" s="23" t="s">
        <v>35</v>
      </c>
      <c r="AL2" s="20" t="s">
        <v>36</v>
      </c>
      <c r="AM2" s="23" t="s">
        <v>37</v>
      </c>
      <c r="AN2" s="20" t="s">
        <v>38</v>
      </c>
      <c r="AO2" s="23" t="s">
        <v>39</v>
      </c>
      <c r="AP2" s="20" t="s">
        <v>40</v>
      </c>
      <c r="AQ2" s="23" t="s">
        <v>41</v>
      </c>
      <c r="AR2" s="20" t="s">
        <v>42</v>
      </c>
      <c r="AS2" s="23" t="s">
        <v>43</v>
      </c>
      <c r="AT2" s="20" t="s">
        <v>44</v>
      </c>
      <c r="AU2" s="23" t="s">
        <v>45</v>
      </c>
      <c r="AV2" s="20" t="s">
        <v>46</v>
      </c>
      <c r="AW2" s="23" t="s">
        <v>47</v>
      </c>
      <c r="AX2" s="20" t="s">
        <v>48</v>
      </c>
      <c r="AY2" s="23" t="s">
        <v>49</v>
      </c>
      <c r="AZ2" s="34" t="s">
        <v>50</v>
      </c>
      <c r="BA2" s="34" t="s">
        <v>51</v>
      </c>
      <c r="BB2" s="34" t="s">
        <v>52</v>
      </c>
      <c r="BC2" s="34" t="s">
        <v>53</v>
      </c>
      <c r="BD2" s="34" t="s">
        <v>54</v>
      </c>
      <c r="BE2" s="34" t="s">
        <v>55</v>
      </c>
      <c r="BF2" s="34" t="s">
        <v>56</v>
      </c>
      <c r="BG2" s="34" t="s">
        <v>57</v>
      </c>
      <c r="BH2" s="34" t="s">
        <v>58</v>
      </c>
      <c r="BI2" s="34" t="s">
        <v>59</v>
      </c>
      <c r="BJ2" s="34" t="s">
        <v>60</v>
      </c>
      <c r="BK2" s="34" t="s">
        <v>61</v>
      </c>
      <c r="BL2" s="34" t="s">
        <v>62</v>
      </c>
      <c r="BM2" s="34" t="s">
        <v>63</v>
      </c>
      <c r="BN2" s="34" t="s">
        <v>64</v>
      </c>
      <c r="BO2" s="34" t="s">
        <v>65</v>
      </c>
      <c r="BP2" s="34" t="s">
        <v>66</v>
      </c>
      <c r="BQ2" s="34" t="s">
        <v>67</v>
      </c>
      <c r="BR2" s="34" t="s">
        <v>68</v>
      </c>
      <c r="BS2" s="34" t="s">
        <v>69</v>
      </c>
      <c r="BT2" s="34" t="s">
        <v>70</v>
      </c>
      <c r="BU2" s="34" t="s">
        <v>71</v>
      </c>
      <c r="BV2" s="34" t="s">
        <v>72</v>
      </c>
      <c r="BW2" s="34" t="s">
        <v>73</v>
      </c>
      <c r="BX2" s="34" t="s">
        <v>74</v>
      </c>
      <c r="BY2" s="34" t="s">
        <v>75</v>
      </c>
      <c r="BZ2" s="34" t="s">
        <v>76</v>
      </c>
      <c r="CA2" s="34" t="s">
        <v>77</v>
      </c>
      <c r="CB2" s="34" t="s">
        <v>252</v>
      </c>
      <c r="CC2" s="34" t="s">
        <v>78</v>
      </c>
      <c r="CD2" s="34" t="s">
        <v>79</v>
      </c>
      <c r="CE2" s="34" t="s">
        <v>80</v>
      </c>
      <c r="CF2" s="34" t="s">
        <v>81</v>
      </c>
      <c r="CG2" s="34" t="s">
        <v>82</v>
      </c>
      <c r="CH2" s="34" t="s">
        <v>83</v>
      </c>
      <c r="CI2" s="34" t="s">
        <v>84</v>
      </c>
      <c r="CJ2" s="34" t="s">
        <v>85</v>
      </c>
      <c r="CK2" s="34" t="s">
        <v>86</v>
      </c>
      <c r="CL2" s="34" t="s">
        <v>87</v>
      </c>
      <c r="CM2" s="34" t="s">
        <v>88</v>
      </c>
      <c r="CN2" s="34" t="s">
        <v>89</v>
      </c>
      <c r="CO2" s="34" t="s">
        <v>90</v>
      </c>
      <c r="CP2" s="34" t="s">
        <v>91</v>
      </c>
      <c r="CQ2" s="34" t="s">
        <v>92</v>
      </c>
      <c r="CR2" s="34" t="s">
        <v>93</v>
      </c>
      <c r="CS2" s="34" t="s">
        <v>94</v>
      </c>
      <c r="CT2" s="34" t="s">
        <v>95</v>
      </c>
      <c r="CU2" s="34" t="s">
        <v>96</v>
      </c>
      <c r="CV2" s="34" t="s">
        <v>97</v>
      </c>
      <c r="CW2" s="34" t="s">
        <v>98</v>
      </c>
      <c r="CX2" s="34" t="s">
        <v>99</v>
      </c>
      <c r="CY2" s="34" t="s">
        <v>100</v>
      </c>
      <c r="CZ2" s="34" t="s">
        <v>101</v>
      </c>
      <c r="DA2" s="34" t="s">
        <v>102</v>
      </c>
      <c r="DB2" s="34" t="s">
        <v>103</v>
      </c>
      <c r="DC2" s="34" t="s">
        <v>104</v>
      </c>
      <c r="DD2" s="34" t="s">
        <v>105</v>
      </c>
      <c r="DE2" s="34" t="s">
        <v>106</v>
      </c>
      <c r="DF2" s="34" t="s">
        <v>107</v>
      </c>
      <c r="DG2" s="34" t="s">
        <v>108</v>
      </c>
      <c r="DH2" s="34" t="s">
        <v>109</v>
      </c>
      <c r="DI2" s="34" t="s">
        <v>110</v>
      </c>
      <c r="DJ2" s="34" t="s">
        <v>111</v>
      </c>
      <c r="DK2" s="34" t="s">
        <v>112</v>
      </c>
      <c r="DL2" s="34" t="s">
        <v>113</v>
      </c>
      <c r="DM2" s="34" t="s">
        <v>114</v>
      </c>
      <c r="DN2" s="34" t="s">
        <v>115</v>
      </c>
      <c r="DO2" s="34" t="s">
        <v>116</v>
      </c>
      <c r="DP2" s="34" t="s">
        <v>117</v>
      </c>
      <c r="DQ2" s="34" t="s">
        <v>118</v>
      </c>
      <c r="DR2" s="34" t="s">
        <v>119</v>
      </c>
      <c r="DS2" s="34" t="s">
        <v>120</v>
      </c>
      <c r="DT2" s="34" t="s">
        <v>121</v>
      </c>
      <c r="DU2" s="34" t="s">
        <v>122</v>
      </c>
      <c r="DV2" s="34" t="s">
        <v>123</v>
      </c>
      <c r="DW2" s="34" t="s">
        <v>124</v>
      </c>
      <c r="DX2" s="34" t="s">
        <v>125</v>
      </c>
      <c r="DY2" s="34" t="s">
        <v>126</v>
      </c>
      <c r="DZ2" s="34" t="s">
        <v>127</v>
      </c>
      <c r="EA2" s="34" t="s">
        <v>128</v>
      </c>
      <c r="EB2" s="34" t="s">
        <v>129</v>
      </c>
      <c r="EC2" s="34" t="s">
        <v>130</v>
      </c>
      <c r="ED2" s="34" t="s">
        <v>131</v>
      </c>
      <c r="EE2" s="34" t="s">
        <v>132</v>
      </c>
      <c r="EF2" s="34" t="s">
        <v>133</v>
      </c>
      <c r="EG2" s="34" t="s">
        <v>134</v>
      </c>
      <c r="EH2" s="34" t="s">
        <v>135</v>
      </c>
      <c r="EI2" s="34" t="s">
        <v>136</v>
      </c>
      <c r="EJ2" s="34" t="s">
        <v>137</v>
      </c>
      <c r="EK2" s="34" t="s">
        <v>138</v>
      </c>
      <c r="EL2" s="34" t="s">
        <v>139</v>
      </c>
      <c r="EM2" s="34" t="s">
        <v>140</v>
      </c>
      <c r="EN2" s="34" t="s">
        <v>141</v>
      </c>
      <c r="EO2" s="34" t="s">
        <v>142</v>
      </c>
      <c r="EP2" s="34" t="s">
        <v>143</v>
      </c>
      <c r="EQ2" s="34" t="s">
        <v>144</v>
      </c>
      <c r="ER2" s="34" t="s">
        <v>145</v>
      </c>
      <c r="ES2" s="34" t="s">
        <v>146</v>
      </c>
      <c r="ET2" s="34" t="s">
        <v>147</v>
      </c>
      <c r="EU2" s="34" t="s">
        <v>148</v>
      </c>
      <c r="EV2" s="34" t="s">
        <v>149</v>
      </c>
      <c r="EW2" s="34" t="s">
        <v>150</v>
      </c>
      <c r="EX2" s="34" t="s">
        <v>151</v>
      </c>
      <c r="EY2" s="34" t="s">
        <v>152</v>
      </c>
      <c r="EZ2" s="34" t="s">
        <v>153</v>
      </c>
      <c r="FA2" s="34" t="s">
        <v>154</v>
      </c>
      <c r="FB2" s="34" t="s">
        <v>155</v>
      </c>
      <c r="FC2" s="34" t="s">
        <v>156</v>
      </c>
      <c r="FD2" s="34" t="s">
        <v>157</v>
      </c>
      <c r="FE2" s="34" t="s">
        <v>158</v>
      </c>
      <c r="FF2" s="34" t="s">
        <v>159</v>
      </c>
      <c r="FG2" s="34" t="s">
        <v>160</v>
      </c>
      <c r="FH2" s="34" t="s">
        <v>161</v>
      </c>
      <c r="FI2" s="34" t="s">
        <v>162</v>
      </c>
      <c r="FJ2" s="34" t="s">
        <v>163</v>
      </c>
      <c r="FK2" s="34" t="s">
        <v>164</v>
      </c>
      <c r="FL2" s="34" t="s">
        <v>165</v>
      </c>
      <c r="FM2" s="34" t="s">
        <v>166</v>
      </c>
      <c r="FN2" s="34" t="s">
        <v>167</v>
      </c>
      <c r="FO2" s="34" t="s">
        <v>168</v>
      </c>
      <c r="FP2" s="34" t="s">
        <v>169</v>
      </c>
      <c r="FQ2" s="34" t="s">
        <v>170</v>
      </c>
      <c r="FR2" s="34" t="s">
        <v>171</v>
      </c>
      <c r="FS2" s="34" t="s">
        <v>172</v>
      </c>
      <c r="FT2" s="34" t="s">
        <v>173</v>
      </c>
      <c r="FU2" s="34" t="s">
        <v>174</v>
      </c>
      <c r="FV2" s="34" t="s">
        <v>175</v>
      </c>
      <c r="FW2" s="34" t="s">
        <v>176</v>
      </c>
      <c r="FX2" s="34" t="s">
        <v>177</v>
      </c>
      <c r="FY2" s="34" t="s">
        <v>178</v>
      </c>
      <c r="FZ2" s="34" t="s">
        <v>179</v>
      </c>
      <c r="GA2" s="34" t="s">
        <v>180</v>
      </c>
      <c r="GB2" s="34" t="s">
        <v>181</v>
      </c>
      <c r="GC2" s="34" t="s">
        <v>182</v>
      </c>
      <c r="GD2" s="34" t="s">
        <v>183</v>
      </c>
      <c r="GE2" s="34" t="s">
        <v>184</v>
      </c>
      <c r="GF2" s="34" t="s">
        <v>185</v>
      </c>
      <c r="GG2" s="34" t="s">
        <v>186</v>
      </c>
      <c r="GH2" s="34" t="s">
        <v>187</v>
      </c>
      <c r="GI2" s="34" t="s">
        <v>188</v>
      </c>
      <c r="GJ2" s="34" t="s">
        <v>189</v>
      </c>
      <c r="GK2" s="34" t="s">
        <v>190</v>
      </c>
      <c r="GL2" s="34" t="s">
        <v>191</v>
      </c>
      <c r="GM2" s="34" t="s">
        <v>192</v>
      </c>
      <c r="GN2" s="34" t="s">
        <v>193</v>
      </c>
      <c r="GO2" s="34" t="s">
        <v>194</v>
      </c>
      <c r="GP2" s="34" t="s">
        <v>195</v>
      </c>
      <c r="GQ2" s="34" t="s">
        <v>196</v>
      </c>
      <c r="GR2" s="34" t="s">
        <v>197</v>
      </c>
      <c r="GS2" s="34" t="s">
        <v>198</v>
      </c>
      <c r="GT2" s="34" t="s">
        <v>199</v>
      </c>
      <c r="GU2" s="34" t="s">
        <v>200</v>
      </c>
      <c r="GV2" s="34" t="s">
        <v>201</v>
      </c>
      <c r="GW2" s="34" t="s">
        <v>202</v>
      </c>
      <c r="GX2" s="34" t="s">
        <v>203</v>
      </c>
      <c r="GY2" s="34" t="s">
        <v>204</v>
      </c>
      <c r="GZ2" s="34" t="s">
        <v>205</v>
      </c>
      <c r="HA2" s="34" t="s">
        <v>206</v>
      </c>
      <c r="HB2" s="34" t="s">
        <v>207</v>
      </c>
      <c r="HC2" s="34" t="s">
        <v>208</v>
      </c>
      <c r="HD2" s="34" t="s">
        <v>209</v>
      </c>
      <c r="HE2" s="5"/>
      <c r="HF2" s="5" t="s">
        <v>210</v>
      </c>
      <c r="HG2" s="20" t="s">
        <v>211</v>
      </c>
      <c r="HH2" s="5" t="s">
        <v>212</v>
      </c>
      <c r="HI2" s="20" t="s">
        <v>211</v>
      </c>
      <c r="HJ2" s="5" t="s">
        <v>213</v>
      </c>
      <c r="HK2" s="20" t="s">
        <v>211</v>
      </c>
      <c r="HL2" s="5" t="s">
        <v>214</v>
      </c>
      <c r="HM2" s="20" t="s">
        <v>211</v>
      </c>
      <c r="HN2" s="5" t="s">
        <v>215</v>
      </c>
      <c r="HO2" s="20" t="s">
        <v>211</v>
      </c>
      <c r="HP2" s="2" t="s">
        <v>216</v>
      </c>
      <c r="HQ2" s="19" t="s">
        <v>211</v>
      </c>
      <c r="HR2" s="5" t="s">
        <v>217</v>
      </c>
      <c r="HS2" s="20" t="s">
        <v>211</v>
      </c>
      <c r="HT2" s="5" t="s">
        <v>218</v>
      </c>
      <c r="HU2" s="20" t="s">
        <v>211</v>
      </c>
      <c r="HV2" s="5" t="s">
        <v>219</v>
      </c>
      <c r="HW2" s="20" t="s">
        <v>211</v>
      </c>
      <c r="HX2" s="5" t="s">
        <v>220</v>
      </c>
      <c r="HY2" s="20" t="s">
        <v>211</v>
      </c>
      <c r="HZ2" s="5" t="s">
        <v>221</v>
      </c>
      <c r="IA2" s="20" t="s">
        <v>211</v>
      </c>
      <c r="IB2" s="5" t="s">
        <v>222</v>
      </c>
      <c r="IC2" s="20" t="s">
        <v>211</v>
      </c>
      <c r="ID2" s="5" t="s">
        <v>223</v>
      </c>
      <c r="IE2" s="20" t="s">
        <v>211</v>
      </c>
      <c r="IF2" s="5" t="s">
        <v>224</v>
      </c>
      <c r="IG2" s="20" t="s">
        <v>211</v>
      </c>
      <c r="IH2" s="5" t="s">
        <v>225</v>
      </c>
      <c r="II2" s="20" t="s">
        <v>211</v>
      </c>
      <c r="IJ2" s="5" t="s">
        <v>226</v>
      </c>
      <c r="IK2" s="20" t="s">
        <v>211</v>
      </c>
      <c r="IL2" s="5" t="s">
        <v>227</v>
      </c>
      <c r="IM2" s="20" t="s">
        <v>211</v>
      </c>
      <c r="IN2" s="5" t="s">
        <v>228</v>
      </c>
      <c r="IO2" s="20" t="s">
        <v>211</v>
      </c>
      <c r="IP2" s="5" t="s">
        <v>229</v>
      </c>
      <c r="IQ2" s="20" t="s">
        <v>211</v>
      </c>
      <c r="IR2" s="5" t="s">
        <v>230</v>
      </c>
      <c r="IS2" s="20" t="s">
        <v>211</v>
      </c>
      <c r="IT2" s="5" t="s">
        <v>231</v>
      </c>
      <c r="IU2" s="20" t="s">
        <v>211</v>
      </c>
      <c r="IV2" s="2" t="s">
        <v>232</v>
      </c>
      <c r="IW2" s="19" t="s">
        <v>211</v>
      </c>
      <c r="IX2" s="5" t="s">
        <v>233</v>
      </c>
      <c r="IY2" s="20" t="s">
        <v>211</v>
      </c>
      <c r="IZ2" s="5" t="s">
        <v>234</v>
      </c>
      <c r="JA2" s="20" t="s">
        <v>211</v>
      </c>
      <c r="JB2" s="5" t="s">
        <v>235</v>
      </c>
      <c r="JC2" s="20" t="s">
        <v>211</v>
      </c>
      <c r="JD2" s="5" t="s">
        <v>236</v>
      </c>
      <c r="JE2" s="20" t="s">
        <v>211</v>
      </c>
      <c r="JF2" s="5" t="s">
        <v>237</v>
      </c>
      <c r="JG2" s="20" t="s">
        <v>211</v>
      </c>
      <c r="JH2" s="5" t="s">
        <v>238</v>
      </c>
      <c r="JI2" s="20" t="s">
        <v>211</v>
      </c>
      <c r="JJ2" s="5" t="s">
        <v>239</v>
      </c>
      <c r="JK2" s="20" t="s">
        <v>211</v>
      </c>
      <c r="JL2" s="5" t="s">
        <v>240</v>
      </c>
      <c r="JM2" s="20" t="s">
        <v>211</v>
      </c>
      <c r="JN2" s="5" t="s">
        <v>241</v>
      </c>
      <c r="JO2" s="20" t="s">
        <v>211</v>
      </c>
      <c r="JP2" s="5" t="s">
        <v>242</v>
      </c>
      <c r="JQ2" s="20" t="s">
        <v>211</v>
      </c>
      <c r="JR2" s="5" t="s">
        <v>243</v>
      </c>
      <c r="JS2" s="20" t="s">
        <v>211</v>
      </c>
      <c r="JT2" s="5" t="s">
        <v>244</v>
      </c>
      <c r="JU2" s="20" t="s">
        <v>211</v>
      </c>
      <c r="JV2" s="5" t="s">
        <v>245</v>
      </c>
      <c r="JW2" s="20" t="s">
        <v>211</v>
      </c>
      <c r="JX2" s="5" t="s">
        <v>246</v>
      </c>
      <c r="JY2" s="20" t="s">
        <v>211</v>
      </c>
      <c r="JZ2" s="5" t="s">
        <v>247</v>
      </c>
      <c r="KA2" s="20" t="s">
        <v>211</v>
      </c>
      <c r="KB2" s="5" t="s">
        <v>248</v>
      </c>
      <c r="KC2" s="20" t="s">
        <v>211</v>
      </c>
      <c r="KD2" s="5"/>
      <c r="KE2" s="5" t="s">
        <v>249</v>
      </c>
      <c r="KG2" s="4" t="s">
        <v>250</v>
      </c>
    </row>
    <row r="3" spans="1:295">
      <c r="A3" s="30" t="s">
        <v>366</v>
      </c>
      <c r="B3" s="18" t="s">
        <v>306</v>
      </c>
      <c r="C3" s="65">
        <v>200800</v>
      </c>
      <c r="D3" s="65">
        <v>2010</v>
      </c>
      <c r="E3" s="65">
        <v>1</v>
      </c>
      <c r="F3" s="65">
        <v>9</v>
      </c>
      <c r="G3" s="66">
        <v>11646</v>
      </c>
      <c r="H3" s="66">
        <v>11631</v>
      </c>
      <c r="I3" s="67">
        <v>427415186</v>
      </c>
      <c r="J3" s="67"/>
      <c r="K3" s="67">
        <v>3929979</v>
      </c>
      <c r="L3" s="67"/>
      <c r="M3" s="67">
        <v>7239477</v>
      </c>
      <c r="N3" s="67"/>
      <c r="O3" s="67">
        <v>77969949</v>
      </c>
      <c r="P3" s="67"/>
      <c r="Q3" s="67">
        <v>449031940</v>
      </c>
      <c r="R3" s="67"/>
      <c r="S3" s="67">
        <v>335304580</v>
      </c>
      <c r="T3" s="67"/>
      <c r="U3" s="67">
        <v>19240</v>
      </c>
      <c r="V3" s="67"/>
      <c r="W3" s="67">
        <v>29104</v>
      </c>
      <c r="X3" s="67"/>
      <c r="Y3" s="67">
        <v>22340</v>
      </c>
      <c r="Z3" s="67"/>
      <c r="AA3" s="67">
        <v>32598</v>
      </c>
      <c r="AB3" s="67"/>
      <c r="AC3" s="28">
        <v>8</v>
      </c>
      <c r="AD3" s="28">
        <v>10</v>
      </c>
      <c r="AE3" s="28">
        <v>1</v>
      </c>
      <c r="AF3" s="19">
        <v>3417620</v>
      </c>
      <c r="AG3" s="19">
        <v>2110275</v>
      </c>
      <c r="AH3" s="19">
        <v>213547</v>
      </c>
      <c r="AI3" s="19">
        <v>141083</v>
      </c>
      <c r="AJ3" s="19">
        <v>257877.67</v>
      </c>
      <c r="AK3" s="93">
        <v>6</v>
      </c>
      <c r="AL3" s="19">
        <v>221038</v>
      </c>
      <c r="AM3" s="93">
        <v>7</v>
      </c>
      <c r="AN3" s="19">
        <v>96879.88</v>
      </c>
      <c r="AO3" s="93">
        <v>8</v>
      </c>
      <c r="AP3" s="19">
        <v>86115.44</v>
      </c>
      <c r="AQ3" s="93">
        <v>9</v>
      </c>
      <c r="AR3" s="19">
        <v>79094.759999999995</v>
      </c>
      <c r="AS3" s="93">
        <v>21</v>
      </c>
      <c r="AT3" s="19">
        <v>69207.92</v>
      </c>
      <c r="AU3" s="93">
        <v>24</v>
      </c>
      <c r="AV3" s="19">
        <v>55602</v>
      </c>
      <c r="AW3" s="93">
        <v>14.5</v>
      </c>
      <c r="AX3" s="19">
        <v>50389.31</v>
      </c>
      <c r="AY3" s="93">
        <v>16</v>
      </c>
      <c r="AZ3" s="129">
        <v>1109005</v>
      </c>
      <c r="BA3" s="129">
        <v>750000</v>
      </c>
      <c r="BB3" s="129">
        <v>380857</v>
      </c>
      <c r="BC3" s="129">
        <v>0</v>
      </c>
      <c r="BD3" s="129">
        <v>0</v>
      </c>
      <c r="BE3" s="129">
        <v>40165</v>
      </c>
      <c r="BF3" s="129">
        <v>51805</v>
      </c>
      <c r="BG3" s="129">
        <v>19420</v>
      </c>
      <c r="BH3" s="129">
        <v>366372</v>
      </c>
      <c r="BI3" s="129">
        <v>28804</v>
      </c>
      <c r="BJ3" s="129">
        <v>506566</v>
      </c>
      <c r="BK3" s="129">
        <v>26719</v>
      </c>
      <c r="BL3" s="129">
        <v>0</v>
      </c>
      <c r="BM3" s="129">
        <v>1559</v>
      </c>
      <c r="BN3" s="129">
        <v>30995</v>
      </c>
      <c r="BO3" s="129">
        <v>113407</v>
      </c>
      <c r="BP3" s="129">
        <v>172680</v>
      </c>
      <c r="BQ3" s="129">
        <v>1809</v>
      </c>
      <c r="BR3" s="129">
        <v>22709</v>
      </c>
      <c r="BS3" s="129">
        <v>115</v>
      </c>
      <c r="BT3" s="129">
        <v>93049</v>
      </c>
      <c r="BU3" s="129">
        <v>441016</v>
      </c>
      <c r="BV3" s="129">
        <v>558698</v>
      </c>
      <c r="BW3" s="129">
        <v>2311394</v>
      </c>
      <c r="BX3" s="129">
        <v>533352</v>
      </c>
      <c r="BY3" s="129">
        <v>57232</v>
      </c>
      <c r="BZ3" s="129">
        <v>664351</v>
      </c>
      <c r="CA3" s="129">
        <v>20446087</v>
      </c>
      <c r="CB3" s="129">
        <v>24012416</v>
      </c>
      <c r="CC3" s="129">
        <v>2153265</v>
      </c>
      <c r="CD3" s="129">
        <v>387113</v>
      </c>
      <c r="CE3" s="129">
        <v>342115</v>
      </c>
      <c r="CF3" s="129">
        <v>2727289</v>
      </c>
      <c r="CG3" s="129">
        <v>230413</v>
      </c>
      <c r="CH3" s="129">
        <v>5840195</v>
      </c>
      <c r="CI3" s="129">
        <v>425000</v>
      </c>
      <c r="CJ3" s="129">
        <v>221611</v>
      </c>
      <c r="CK3" s="129">
        <v>6000</v>
      </c>
      <c r="CL3" s="129">
        <v>13300</v>
      </c>
      <c r="CM3" s="129">
        <v>131500</v>
      </c>
      <c r="CN3" s="129">
        <v>797411</v>
      </c>
      <c r="CO3" s="129">
        <v>1602732</v>
      </c>
      <c r="CP3" s="129">
        <v>760400</v>
      </c>
      <c r="CQ3" s="129">
        <v>400879</v>
      </c>
      <c r="CR3" s="129">
        <v>2025513</v>
      </c>
      <c r="CS3" s="129">
        <v>0</v>
      </c>
      <c r="CT3" s="129">
        <v>4789524</v>
      </c>
      <c r="CU3" s="129">
        <v>0</v>
      </c>
      <c r="CV3" s="129">
        <v>0</v>
      </c>
      <c r="CW3" s="129">
        <v>0</v>
      </c>
      <c r="CX3" s="129">
        <v>0</v>
      </c>
      <c r="CY3" s="129">
        <v>0</v>
      </c>
      <c r="CZ3" s="129">
        <v>0</v>
      </c>
      <c r="DA3" s="129">
        <v>223707</v>
      </c>
      <c r="DB3" s="129">
        <v>169861</v>
      </c>
      <c r="DC3" s="129">
        <v>65106</v>
      </c>
      <c r="DD3" s="129">
        <v>88270</v>
      </c>
      <c r="DE3" s="129">
        <v>3559217</v>
      </c>
      <c r="DF3" s="129">
        <v>4106161</v>
      </c>
      <c r="DG3" s="129">
        <v>0</v>
      </c>
      <c r="DH3" s="129">
        <v>0</v>
      </c>
      <c r="DI3" s="129">
        <v>0</v>
      </c>
      <c r="DJ3" s="129">
        <v>0</v>
      </c>
      <c r="DK3" s="129">
        <v>0</v>
      </c>
      <c r="DL3" s="129">
        <v>0</v>
      </c>
      <c r="DM3" s="129">
        <v>0</v>
      </c>
      <c r="DN3" s="129">
        <v>0</v>
      </c>
      <c r="DO3" s="129">
        <v>0</v>
      </c>
      <c r="DP3" s="129">
        <v>0</v>
      </c>
      <c r="DQ3" s="129">
        <v>0</v>
      </c>
      <c r="DR3" s="129">
        <v>0</v>
      </c>
      <c r="DS3" s="129">
        <v>112781</v>
      </c>
      <c r="DT3" s="129">
        <v>59461</v>
      </c>
      <c r="DU3" s="129">
        <v>59838</v>
      </c>
      <c r="DV3" s="129">
        <v>123899</v>
      </c>
      <c r="DW3" s="129">
        <v>14459</v>
      </c>
      <c r="DX3" s="129">
        <v>370438</v>
      </c>
      <c r="DY3" s="129">
        <v>336272</v>
      </c>
      <c r="DZ3" s="129">
        <v>194435</v>
      </c>
      <c r="EA3" s="129">
        <v>96691</v>
      </c>
      <c r="EB3" s="129">
        <v>796930</v>
      </c>
      <c r="EC3" s="129">
        <v>57155</v>
      </c>
      <c r="ED3" s="129">
        <v>1481483</v>
      </c>
      <c r="EE3" s="129">
        <v>297164</v>
      </c>
      <c r="EF3" s="129">
        <v>70572</v>
      </c>
      <c r="EG3" s="129">
        <v>48673</v>
      </c>
      <c r="EH3" s="129">
        <v>379353</v>
      </c>
      <c r="EI3" s="129">
        <v>418426</v>
      </c>
      <c r="EJ3" s="129">
        <v>1214188</v>
      </c>
      <c r="EK3" s="129">
        <v>259717</v>
      </c>
      <c r="EL3" s="129">
        <v>137767</v>
      </c>
      <c r="EM3" s="129">
        <v>52611</v>
      </c>
      <c r="EN3" s="129">
        <v>127130</v>
      </c>
      <c r="EO3" s="129">
        <v>15638</v>
      </c>
      <c r="EP3" s="129">
        <v>592863</v>
      </c>
      <c r="EQ3" s="129">
        <v>4650</v>
      </c>
      <c r="ER3" s="129">
        <v>5085</v>
      </c>
      <c r="ES3" s="129">
        <v>3869</v>
      </c>
      <c r="ET3" s="129">
        <v>8072</v>
      </c>
      <c r="EU3" s="129">
        <v>456967</v>
      </c>
      <c r="EV3" s="129">
        <v>478643</v>
      </c>
      <c r="EW3" s="129">
        <v>9280</v>
      </c>
      <c r="EX3" s="129">
        <v>22443</v>
      </c>
      <c r="EY3" s="129">
        <v>7540</v>
      </c>
      <c r="EZ3" s="129">
        <v>169114</v>
      </c>
      <c r="FA3" s="129">
        <v>22670</v>
      </c>
      <c r="FB3" s="129">
        <v>231047</v>
      </c>
      <c r="FC3" s="129">
        <v>19543</v>
      </c>
      <c r="FD3" s="129">
        <v>34102</v>
      </c>
      <c r="FE3" s="129">
        <v>7657</v>
      </c>
      <c r="FF3" s="129">
        <v>46298</v>
      </c>
      <c r="FG3" s="129">
        <v>1603905</v>
      </c>
      <c r="FH3" s="129">
        <v>1711505</v>
      </c>
      <c r="FI3" s="129">
        <v>0</v>
      </c>
      <c r="FJ3" s="129">
        <v>0</v>
      </c>
      <c r="FK3" s="129">
        <v>0</v>
      </c>
      <c r="FL3" s="129">
        <v>0</v>
      </c>
      <c r="FM3" s="129">
        <v>84851</v>
      </c>
      <c r="FN3" s="129">
        <v>84851</v>
      </c>
      <c r="FO3" s="129">
        <v>0</v>
      </c>
      <c r="FP3" s="129">
        <v>0</v>
      </c>
      <c r="FQ3" s="129">
        <v>0</v>
      </c>
      <c r="FR3" s="129">
        <v>0</v>
      </c>
      <c r="FS3" s="129">
        <v>0</v>
      </c>
      <c r="FT3" s="129">
        <v>0</v>
      </c>
      <c r="FU3" s="129">
        <v>295</v>
      </c>
      <c r="FV3" s="129">
        <v>1484</v>
      </c>
      <c r="FW3" s="129">
        <v>1719</v>
      </c>
      <c r="FX3" s="129">
        <v>1377</v>
      </c>
      <c r="FY3" s="129">
        <v>248787</v>
      </c>
      <c r="FZ3" s="129">
        <v>253662</v>
      </c>
      <c r="GA3" s="129">
        <v>1825</v>
      </c>
      <c r="GB3" s="129">
        <v>0</v>
      </c>
      <c r="GC3" s="129">
        <v>657</v>
      </c>
      <c r="GD3" s="129">
        <v>8901</v>
      </c>
      <c r="GE3" s="129">
        <v>126345</v>
      </c>
      <c r="GF3" s="129">
        <v>137728</v>
      </c>
      <c r="GG3" s="129">
        <v>379612</v>
      </c>
      <c r="GH3" s="129">
        <v>104866</v>
      </c>
      <c r="GI3" s="129">
        <v>125842</v>
      </c>
      <c r="GJ3" s="129">
        <v>207926</v>
      </c>
      <c r="GK3" s="129">
        <v>1590391</v>
      </c>
      <c r="GL3" s="129">
        <v>2408637</v>
      </c>
      <c r="GM3" s="129">
        <v>5825843</v>
      </c>
      <c r="GN3" s="129">
        <v>2169200</v>
      </c>
      <c r="GO3" s="129">
        <v>1219197</v>
      </c>
      <c r="GP3" s="129">
        <v>6723372</v>
      </c>
      <c r="GQ3" s="129">
        <v>8560724</v>
      </c>
      <c r="GR3" s="129">
        <v>24498336</v>
      </c>
      <c r="GS3" s="129">
        <v>0</v>
      </c>
      <c r="GT3" s="129">
        <v>0</v>
      </c>
      <c r="GU3" s="129">
        <v>0</v>
      </c>
      <c r="GV3" s="129">
        <v>0</v>
      </c>
      <c r="GW3" s="129">
        <v>0</v>
      </c>
      <c r="GX3" s="129">
        <v>0</v>
      </c>
      <c r="GY3" s="130">
        <v>5825843</v>
      </c>
      <c r="GZ3" s="130">
        <v>2169200</v>
      </c>
      <c r="HA3" s="130">
        <v>1219197</v>
      </c>
      <c r="HB3" s="130">
        <v>6723372</v>
      </c>
      <c r="HC3" s="130">
        <v>8560724</v>
      </c>
      <c r="HD3" s="130">
        <v>24498336</v>
      </c>
      <c r="HF3" s="2">
        <f>SUM(AZ3:AZ3)</f>
        <v>1109005</v>
      </c>
      <c r="HG3" s="19" t="e">
        <f>#REF!-HF3</f>
        <v>#REF!</v>
      </c>
      <c r="HH3" s="2" t="e">
        <f>SUM(#REF!)</f>
        <v>#REF!</v>
      </c>
      <c r="HI3" s="19" t="e">
        <f>#REF!-HH3</f>
        <v>#REF!</v>
      </c>
      <c r="HJ3" s="2">
        <f>SUM(BA3:BA3)</f>
        <v>750000</v>
      </c>
      <c r="HK3" s="19" t="e">
        <f>#REF!-HJ3</f>
        <v>#REF!</v>
      </c>
      <c r="HL3" s="2">
        <f>SUM(BB3:BB3)</f>
        <v>380857</v>
      </c>
      <c r="HM3" s="19" t="e">
        <f>#REF!-HL3</f>
        <v>#REF!</v>
      </c>
      <c r="HN3" s="2" t="e">
        <f>SUM(#REF!)</f>
        <v>#REF!</v>
      </c>
      <c r="HO3" s="19" t="e">
        <f>#REF!-HN3</f>
        <v>#REF!</v>
      </c>
      <c r="HP3" s="2" t="e">
        <f>SUM(#REF!)</f>
        <v>#REF!</v>
      </c>
      <c r="HQ3" s="19" t="e">
        <f>#REF!-HP3</f>
        <v>#REF!</v>
      </c>
      <c r="HR3" s="2" t="e">
        <f>SUM(#REF!)</f>
        <v>#REF!</v>
      </c>
      <c r="HS3" s="19" t="e">
        <f>#REF!-HR3</f>
        <v>#REF!</v>
      </c>
      <c r="HT3" s="2" t="e">
        <f>SUM(#REF!)</f>
        <v>#REF!</v>
      </c>
      <c r="HU3" s="19" t="e">
        <f>#REF!-HT3</f>
        <v>#REF!</v>
      </c>
      <c r="HV3" s="2" t="e">
        <f>SUM(#REF!)</f>
        <v>#REF!</v>
      </c>
      <c r="HW3" s="19" t="e">
        <f>#REF!-HV3</f>
        <v>#REF!</v>
      </c>
      <c r="HX3" s="2" t="e">
        <f>SUM(#REF!)</f>
        <v>#REF!</v>
      </c>
      <c r="HY3" s="19" t="e">
        <f>#REF!-HX3</f>
        <v>#REF!</v>
      </c>
      <c r="HZ3" s="2">
        <f>SUM(BC3:BC3)</f>
        <v>0</v>
      </c>
      <c r="IA3" s="19" t="e">
        <f>#REF!-HZ3</f>
        <v>#REF!</v>
      </c>
      <c r="IB3" s="2">
        <f>SUM(BD3:BD3)</f>
        <v>0</v>
      </c>
      <c r="IC3" s="19" t="e">
        <f>#REF!-IB3</f>
        <v>#REF!</v>
      </c>
      <c r="ID3" s="2">
        <f t="shared" ref="ID3:ID34" si="0">SUM(BE3:BI3)</f>
        <v>506566</v>
      </c>
      <c r="IE3" s="19">
        <f t="shared" ref="IE3:IE34" si="1">BJ3-ID3</f>
        <v>0</v>
      </c>
      <c r="IF3" s="2">
        <f t="shared" ref="IF3:IF34" si="2">SUM(BK3:BO3)</f>
        <v>172680</v>
      </c>
      <c r="IG3" s="19">
        <f t="shared" ref="IG3:IG34" si="3">BP3-IF3</f>
        <v>0</v>
      </c>
      <c r="IH3" s="2">
        <f t="shared" ref="IH3:IH34" si="4">SUM(BQ3:BU3)</f>
        <v>558698</v>
      </c>
      <c r="II3" s="19">
        <f t="shared" ref="II3:II34" si="5">BV3-IH3</f>
        <v>0</v>
      </c>
      <c r="IJ3" s="2">
        <f t="shared" ref="IJ3:IJ34" si="6">SUM(BW3:CA3)</f>
        <v>24012416</v>
      </c>
      <c r="IK3" s="19">
        <f t="shared" ref="IK3:IK34" si="7">CB3-IJ3</f>
        <v>0</v>
      </c>
      <c r="IL3" s="2">
        <f t="shared" ref="IL3:IL34" si="8">SUM(CC3:CG3)</f>
        <v>5840195</v>
      </c>
      <c r="IM3" s="19">
        <f t="shared" ref="IM3:IM34" si="9">CH3-IL3</f>
        <v>0</v>
      </c>
      <c r="IN3" s="2">
        <f t="shared" ref="IN3:IN34" si="10">SUM(CI3:CM3)</f>
        <v>797411</v>
      </c>
      <c r="IO3" s="19">
        <f t="shared" ref="IO3:IO34" si="11">CN3-IN3</f>
        <v>0</v>
      </c>
      <c r="IP3" s="2">
        <f t="shared" ref="IP3:IP34" si="12">SUM(CO3:CS3)</f>
        <v>4789524</v>
      </c>
      <c r="IQ3" s="19">
        <f t="shared" ref="IQ3:IQ34" si="13">CT3-IP3</f>
        <v>0</v>
      </c>
      <c r="IR3" s="2">
        <f t="shared" ref="IR3:IR12" si="14">SUM(CU3:CY3)</f>
        <v>0</v>
      </c>
      <c r="IS3" s="19">
        <f t="shared" ref="IS3:IS12" si="15">CZ3-IR3</f>
        <v>0</v>
      </c>
      <c r="IT3" s="2">
        <f t="shared" ref="IT3:IT34" si="16">SUM(DA3:DE3)</f>
        <v>4106161</v>
      </c>
      <c r="IU3" s="19">
        <f t="shared" ref="IU3:IU34" si="17">DF3-IT3</f>
        <v>0</v>
      </c>
      <c r="IV3" s="2">
        <f t="shared" ref="IV3:IV34" si="18">SUM(DG3:DK3)</f>
        <v>0</v>
      </c>
      <c r="IW3" s="19">
        <f t="shared" ref="IW3:IW34" si="19">DL3-IV3</f>
        <v>0</v>
      </c>
      <c r="IX3" s="2">
        <f t="shared" ref="IX3:IX34" si="20">SUM(DM3:DQ3)</f>
        <v>0</v>
      </c>
      <c r="IY3" s="19">
        <f t="shared" ref="IY3:IY34" si="21">DR3-IX3</f>
        <v>0</v>
      </c>
      <c r="IZ3" s="2">
        <f t="shared" ref="IZ3:IZ34" si="22">SUM(DS3:DW3)</f>
        <v>370438</v>
      </c>
      <c r="JA3" s="19">
        <f t="shared" ref="JA3:JA34" si="23">DX3-IZ3</f>
        <v>0</v>
      </c>
      <c r="JB3" s="2">
        <f t="shared" ref="JB3:JB34" si="24">SUM(DY3:EC3)</f>
        <v>1481483</v>
      </c>
      <c r="JC3" s="19">
        <f t="shared" ref="JC3:JC34" si="25">ED3-JB3</f>
        <v>0</v>
      </c>
      <c r="JD3" s="2">
        <f t="shared" ref="JD3:JD34" si="26">SUM(EE3:EI3)</f>
        <v>1214188</v>
      </c>
      <c r="JE3" s="19">
        <f t="shared" ref="JE3:JE34" si="27">EJ3-JD3</f>
        <v>0</v>
      </c>
      <c r="JF3" s="2">
        <f t="shared" ref="JF3:JF34" si="28">SUM(EK3:EO3)</f>
        <v>592863</v>
      </c>
      <c r="JG3" s="19">
        <f t="shared" ref="JG3:JG34" si="29">EP3-JF3</f>
        <v>0</v>
      </c>
      <c r="JH3" s="2">
        <f t="shared" ref="JH3:JH34" si="30">SUM(EQ3:EU3)</f>
        <v>478643</v>
      </c>
      <c r="JI3" s="19">
        <f t="shared" ref="JI3:JI34" si="31">EV3-JH3</f>
        <v>0</v>
      </c>
      <c r="JJ3" s="2">
        <f t="shared" ref="JJ3:JJ34" si="32">SUM(EW3:FA3)</f>
        <v>231047</v>
      </c>
      <c r="JK3" s="19">
        <f t="shared" ref="JK3:JK34" si="33">FB3-JJ3</f>
        <v>0</v>
      </c>
      <c r="JL3" s="2">
        <f t="shared" ref="JL3:JL34" si="34">SUM(FC3:FG3)</f>
        <v>1711505</v>
      </c>
      <c r="JM3" s="19">
        <f t="shared" ref="JM3:JM34" si="35">FH3-JL3</f>
        <v>0</v>
      </c>
      <c r="JN3" s="2">
        <f t="shared" ref="JN3:JN34" si="36">SUM(FI3:FM3)</f>
        <v>84851</v>
      </c>
      <c r="JO3" s="19">
        <f t="shared" ref="JO3:JO34" si="37">FN3-JN3</f>
        <v>0</v>
      </c>
      <c r="JP3" s="2">
        <f t="shared" ref="JP3:JP34" si="38">SUM(FO3:FS3)</f>
        <v>0</v>
      </c>
      <c r="JQ3" s="19">
        <f t="shared" ref="JQ3:JQ34" si="39">FT3-JP3</f>
        <v>0</v>
      </c>
      <c r="JR3" s="2">
        <f t="shared" ref="JR3:JR34" si="40">SUM(FU3:FY3)</f>
        <v>253662</v>
      </c>
      <c r="JS3" s="19">
        <f t="shared" ref="JS3:JS34" si="41">FZ3-JR3</f>
        <v>0</v>
      </c>
      <c r="JT3" s="2">
        <f t="shared" ref="JT3:JT34" si="42">SUM(GA3:GE3)</f>
        <v>137728</v>
      </c>
      <c r="JU3" s="19">
        <f t="shared" ref="JU3:JU34" si="43">GF3-JT3</f>
        <v>0</v>
      </c>
      <c r="JV3" s="2">
        <f t="shared" ref="JV3:JV34" si="44">SUM(GG3:GK3)</f>
        <v>2408637</v>
      </c>
      <c r="JW3" s="19">
        <f t="shared" ref="JW3:JW34" si="45">GL3-JV3</f>
        <v>0</v>
      </c>
      <c r="JX3" s="2">
        <f t="shared" ref="JX3:JX34" si="46">SUM(GM3:GQ3)</f>
        <v>24498336</v>
      </c>
      <c r="JY3" s="19">
        <f t="shared" ref="JY3:JY34" si="47">GR3-JX3</f>
        <v>0</v>
      </c>
      <c r="JZ3" s="2">
        <f t="shared" ref="JZ3:JZ34" si="48">SUM(GS3:GW3)</f>
        <v>0</v>
      </c>
      <c r="KA3" s="19">
        <f t="shared" ref="KA3:KA34" si="49">GX3-JZ3</f>
        <v>0</v>
      </c>
      <c r="KB3" s="2">
        <f t="shared" ref="KB3:KB34" si="50">SUM(GY3:HC3)</f>
        <v>24498336</v>
      </c>
      <c r="KC3" s="19">
        <f t="shared" ref="KC3:KC34" si="51">HD3-KB3</f>
        <v>0</v>
      </c>
      <c r="KE3" s="2" t="e">
        <f>SUM(HG3,HI3,HK3,HM3,HO3,HQ3,HS3,HU3,HW3,HY3,IA3,IC3,IE3,IG3,II3,IK3,IM3,IO3,IQ3,IS3,IU3,IW3,IY3,JA3,JC3,JE3,JG3,JI3,JK3,JM3,JO3,JQ3,JS3,JU3,JW3,JY3,KA3,KC3)</f>
        <v>#REF!</v>
      </c>
      <c r="KG3" s="1" t="e">
        <f t="shared" ref="KG3:KG34" si="52">IF(KE3=0,0,1)</f>
        <v>#REF!</v>
      </c>
      <c r="KH3" s="13"/>
      <c r="KI3" s="2"/>
    </row>
    <row r="4" spans="1:295">
      <c r="A4" s="30" t="s">
        <v>329</v>
      </c>
      <c r="B4" s="18" t="s">
        <v>288</v>
      </c>
      <c r="C4" s="65">
        <v>100751</v>
      </c>
      <c r="D4" s="65">
        <v>2010</v>
      </c>
      <c r="E4" s="65">
        <v>1</v>
      </c>
      <c r="F4" s="65">
        <v>5</v>
      </c>
      <c r="G4" s="66">
        <v>11276</v>
      </c>
      <c r="H4" s="66">
        <v>12426</v>
      </c>
      <c r="I4" s="67">
        <v>656430026</v>
      </c>
      <c r="J4" s="67"/>
      <c r="K4" s="67">
        <v>11947648</v>
      </c>
      <c r="L4" s="67"/>
      <c r="M4" s="67">
        <v>26217154</v>
      </c>
      <c r="N4" s="67"/>
      <c r="O4" s="67">
        <v>210111767</v>
      </c>
      <c r="P4" s="67"/>
      <c r="Q4" s="67">
        <v>361543216</v>
      </c>
      <c r="R4" s="67"/>
      <c r="S4" s="67">
        <v>485591715</v>
      </c>
      <c r="T4" s="67"/>
      <c r="U4" s="67">
        <v>18500</v>
      </c>
      <c r="V4" s="67"/>
      <c r="W4" s="67">
        <v>30700</v>
      </c>
      <c r="X4" s="67"/>
      <c r="Y4" s="67">
        <v>22265</v>
      </c>
      <c r="Z4" s="67"/>
      <c r="AA4" s="67">
        <v>34815</v>
      </c>
      <c r="AB4" s="67"/>
      <c r="AC4" s="28">
        <v>9</v>
      </c>
      <c r="AD4" s="28">
        <v>12</v>
      </c>
      <c r="AE4" s="28">
        <v>0</v>
      </c>
      <c r="AF4" s="19">
        <v>4886075</v>
      </c>
      <c r="AG4" s="19">
        <v>4405444</v>
      </c>
      <c r="AH4" s="19">
        <v>1257128</v>
      </c>
      <c r="AI4" s="19">
        <v>432950</v>
      </c>
      <c r="AJ4" s="19">
        <v>1234354.923076923</v>
      </c>
      <c r="AK4" s="93">
        <v>1</v>
      </c>
      <c r="AL4" s="19">
        <v>1146186.7142857143</v>
      </c>
      <c r="AM4" s="93">
        <v>7</v>
      </c>
      <c r="AN4" s="19">
        <v>202274.63157894736</v>
      </c>
      <c r="AO4" s="93">
        <v>9.5</v>
      </c>
      <c r="AP4" s="19">
        <v>192160.9</v>
      </c>
      <c r="AQ4" s="93">
        <v>10</v>
      </c>
      <c r="AR4" s="19">
        <v>291184.8</v>
      </c>
      <c r="AS4" s="93">
        <v>20</v>
      </c>
      <c r="AT4" s="19">
        <v>264713.45454545453</v>
      </c>
      <c r="AU4" s="93">
        <v>22</v>
      </c>
      <c r="AV4" s="19">
        <v>82809.894736842107</v>
      </c>
      <c r="AW4" s="93">
        <v>19</v>
      </c>
      <c r="AX4" s="19">
        <v>74923.238095238092</v>
      </c>
      <c r="AY4" s="93">
        <v>21</v>
      </c>
      <c r="AZ4" s="129">
        <v>27683402</v>
      </c>
      <c r="BA4" s="129">
        <v>0</v>
      </c>
      <c r="BB4" s="129">
        <v>14323804</v>
      </c>
      <c r="BC4" s="129">
        <v>108063</v>
      </c>
      <c r="BD4" s="129">
        <v>2495000</v>
      </c>
      <c r="BE4" s="129">
        <v>0</v>
      </c>
      <c r="BF4" s="129">
        <v>0</v>
      </c>
      <c r="BG4" s="129">
        <v>81827</v>
      </c>
      <c r="BH4" s="129">
        <v>38080</v>
      </c>
      <c r="BI4" s="129">
        <v>899194</v>
      </c>
      <c r="BJ4" s="129">
        <v>1019101</v>
      </c>
      <c r="BK4" s="129">
        <v>59998</v>
      </c>
      <c r="BL4" s="129">
        <v>10673</v>
      </c>
      <c r="BM4" s="129">
        <v>1158</v>
      </c>
      <c r="BN4" s="129">
        <v>50401</v>
      </c>
      <c r="BO4" s="129">
        <v>11939765</v>
      </c>
      <c r="BP4" s="129">
        <v>12061995</v>
      </c>
      <c r="BQ4" s="129">
        <v>5720470</v>
      </c>
      <c r="BR4" s="129">
        <v>552828</v>
      </c>
      <c r="BS4" s="129">
        <v>0</v>
      </c>
      <c r="BT4" s="129">
        <v>178275</v>
      </c>
      <c r="BU4" s="129">
        <v>1996357</v>
      </c>
      <c r="BV4" s="129">
        <v>8447930</v>
      </c>
      <c r="BW4" s="129">
        <v>72845206</v>
      </c>
      <c r="BX4" s="129">
        <v>10774007</v>
      </c>
      <c r="BY4" s="129">
        <v>452143</v>
      </c>
      <c r="BZ4" s="129">
        <v>6311930</v>
      </c>
      <c r="CA4" s="129">
        <v>40158867</v>
      </c>
      <c r="CB4" s="129">
        <v>130542153</v>
      </c>
      <c r="CC4" s="129">
        <v>3041356</v>
      </c>
      <c r="CD4" s="129">
        <v>373753</v>
      </c>
      <c r="CE4" s="129">
        <v>512381</v>
      </c>
      <c r="CF4" s="129">
        <v>5364029</v>
      </c>
      <c r="CG4" s="129">
        <v>2214310</v>
      </c>
      <c r="CH4" s="129">
        <v>11505829</v>
      </c>
      <c r="CI4" s="129">
        <v>1650000</v>
      </c>
      <c r="CJ4" s="129">
        <v>507000</v>
      </c>
      <c r="CK4" s="129">
        <v>29000</v>
      </c>
      <c r="CL4" s="129">
        <v>47162</v>
      </c>
      <c r="CM4" s="129">
        <v>0</v>
      </c>
      <c r="CN4" s="129">
        <v>2233162</v>
      </c>
      <c r="CO4" s="129">
        <v>9613865</v>
      </c>
      <c r="CP4" s="129">
        <v>2498634</v>
      </c>
      <c r="CQ4" s="129">
        <v>729287</v>
      </c>
      <c r="CR4" s="129">
        <v>4500214</v>
      </c>
      <c r="CS4" s="129">
        <v>0</v>
      </c>
      <c r="CT4" s="129">
        <v>17342000</v>
      </c>
      <c r="CU4" s="129">
        <v>890208</v>
      </c>
      <c r="CV4" s="129">
        <v>6680</v>
      </c>
      <c r="CW4" s="129">
        <v>2700</v>
      </c>
      <c r="CX4" s="129">
        <v>195042</v>
      </c>
      <c r="CY4" s="129">
        <v>0</v>
      </c>
      <c r="CZ4" s="129">
        <v>1094630</v>
      </c>
      <c r="DA4" s="129">
        <v>2127308</v>
      </c>
      <c r="DB4" s="129">
        <v>192732</v>
      </c>
      <c r="DC4" s="129">
        <v>223247</v>
      </c>
      <c r="DD4" s="129">
        <v>457560</v>
      </c>
      <c r="DE4" s="129">
        <v>12518408</v>
      </c>
      <c r="DF4" s="129">
        <v>15519255</v>
      </c>
      <c r="DG4" s="129">
        <v>70473</v>
      </c>
      <c r="DH4" s="129">
        <v>1000</v>
      </c>
      <c r="DI4" s="129">
        <v>0</v>
      </c>
      <c r="DJ4" s="129">
        <v>7800</v>
      </c>
      <c r="DK4" s="129">
        <v>64610</v>
      </c>
      <c r="DL4" s="129">
        <v>143883</v>
      </c>
      <c r="DM4" s="129">
        <v>595800</v>
      </c>
      <c r="DN4" s="129">
        <v>943735</v>
      </c>
      <c r="DO4" s="129">
        <v>178472</v>
      </c>
      <c r="DP4" s="129">
        <v>23741</v>
      </c>
      <c r="DQ4" s="129">
        <v>41780</v>
      </c>
      <c r="DR4" s="129">
        <v>1783528</v>
      </c>
      <c r="DS4" s="129">
        <v>870438</v>
      </c>
      <c r="DT4" s="129">
        <v>209218</v>
      </c>
      <c r="DU4" s="129">
        <v>122286</v>
      </c>
      <c r="DV4" s="129">
        <v>488136</v>
      </c>
      <c r="DW4" s="129">
        <v>0</v>
      </c>
      <c r="DX4" s="129">
        <v>1690078</v>
      </c>
      <c r="DY4" s="129">
        <v>2929842</v>
      </c>
      <c r="DZ4" s="129">
        <v>415894</v>
      </c>
      <c r="EA4" s="129">
        <v>407134</v>
      </c>
      <c r="EB4" s="129">
        <v>2164733</v>
      </c>
      <c r="EC4" s="129">
        <v>0</v>
      </c>
      <c r="ED4" s="129">
        <v>5917603</v>
      </c>
      <c r="EE4" s="129">
        <v>997958</v>
      </c>
      <c r="EF4" s="129">
        <v>112303</v>
      </c>
      <c r="EG4" s="129">
        <v>53587</v>
      </c>
      <c r="EH4" s="129">
        <v>747777</v>
      </c>
      <c r="EI4" s="129">
        <v>0</v>
      </c>
      <c r="EJ4" s="129">
        <v>1911625</v>
      </c>
      <c r="EK4" s="129">
        <v>1962918</v>
      </c>
      <c r="EL4" s="129">
        <v>357691</v>
      </c>
      <c r="EM4" s="129">
        <v>118460</v>
      </c>
      <c r="EN4" s="129">
        <v>412324</v>
      </c>
      <c r="EO4" s="129">
        <v>0</v>
      </c>
      <c r="EP4" s="129">
        <v>2851393</v>
      </c>
      <c r="EQ4" s="129">
        <v>1980828</v>
      </c>
      <c r="ER4" s="129">
        <v>188992</v>
      </c>
      <c r="ES4" s="129">
        <v>48050</v>
      </c>
      <c r="ET4" s="129">
        <v>150796</v>
      </c>
      <c r="EU4" s="129">
        <v>2943824</v>
      </c>
      <c r="EV4" s="129">
        <v>5312490</v>
      </c>
      <c r="EW4" s="129">
        <v>0</v>
      </c>
      <c r="EX4" s="129">
        <v>0</v>
      </c>
      <c r="EY4" s="129">
        <v>59727</v>
      </c>
      <c r="EZ4" s="129">
        <v>9981</v>
      </c>
      <c r="FA4" s="129">
        <v>696035</v>
      </c>
      <c r="FB4" s="129">
        <v>765743</v>
      </c>
      <c r="FC4" s="129">
        <v>2156244</v>
      </c>
      <c r="FD4" s="129">
        <v>293904</v>
      </c>
      <c r="FE4" s="129">
        <v>62981</v>
      </c>
      <c r="FF4" s="129">
        <v>357052</v>
      </c>
      <c r="FG4" s="129">
        <v>15364003</v>
      </c>
      <c r="FH4" s="129">
        <v>18234184</v>
      </c>
      <c r="FI4" s="129">
        <v>166183</v>
      </c>
      <c r="FJ4" s="129">
        <v>120831</v>
      </c>
      <c r="FK4" s="129">
        <v>46986</v>
      </c>
      <c r="FL4" s="129">
        <v>127902</v>
      </c>
      <c r="FM4" s="129">
        <v>0</v>
      </c>
      <c r="FN4" s="129">
        <v>461902</v>
      </c>
      <c r="FO4" s="129">
        <v>0</v>
      </c>
      <c r="FP4" s="129">
        <v>0</v>
      </c>
      <c r="FQ4" s="129">
        <v>0</v>
      </c>
      <c r="FR4" s="129">
        <v>0</v>
      </c>
      <c r="FS4" s="129">
        <v>0</v>
      </c>
      <c r="FT4" s="129">
        <v>0</v>
      </c>
      <c r="FU4" s="129">
        <v>1170642</v>
      </c>
      <c r="FV4" s="129">
        <v>21975</v>
      </c>
      <c r="FW4" s="129">
        <v>48203</v>
      </c>
      <c r="FX4" s="129">
        <v>703593</v>
      </c>
      <c r="FY4" s="129">
        <v>0</v>
      </c>
      <c r="FZ4" s="129">
        <v>1944413</v>
      </c>
      <c r="GA4" s="129">
        <v>2320</v>
      </c>
      <c r="GB4" s="129">
        <v>769</v>
      </c>
      <c r="GC4" s="129">
        <v>220</v>
      </c>
      <c r="GD4" s="129">
        <v>14106</v>
      </c>
      <c r="GE4" s="129">
        <v>19732</v>
      </c>
      <c r="GF4" s="129">
        <v>37147</v>
      </c>
      <c r="GG4" s="129">
        <v>1852432</v>
      </c>
      <c r="GH4" s="129">
        <v>172831</v>
      </c>
      <c r="GI4" s="129">
        <v>89279</v>
      </c>
      <c r="GJ4" s="129">
        <v>491479</v>
      </c>
      <c r="GK4" s="129">
        <v>7606328</v>
      </c>
      <c r="GL4" s="129">
        <v>10212349</v>
      </c>
      <c r="GM4" s="129">
        <v>32078815</v>
      </c>
      <c r="GN4" s="129">
        <v>6417942</v>
      </c>
      <c r="GO4" s="129">
        <v>2732000</v>
      </c>
      <c r="GP4" s="129">
        <v>16263427</v>
      </c>
      <c r="GQ4" s="129">
        <v>41469030</v>
      </c>
      <c r="GR4" s="129">
        <v>98961214</v>
      </c>
      <c r="GS4" s="129">
        <v>0</v>
      </c>
      <c r="GT4" s="129">
        <v>0</v>
      </c>
      <c r="GU4" s="129">
        <v>0</v>
      </c>
      <c r="GV4" s="129">
        <v>0</v>
      </c>
      <c r="GW4" s="129">
        <v>0</v>
      </c>
      <c r="GX4" s="129">
        <v>0</v>
      </c>
      <c r="GY4" s="129">
        <v>32078815</v>
      </c>
      <c r="GZ4" s="129">
        <v>6417942</v>
      </c>
      <c r="HA4" s="129">
        <v>2732000</v>
      </c>
      <c r="HB4" s="129">
        <v>16263427</v>
      </c>
      <c r="HC4" s="129">
        <v>41469030</v>
      </c>
      <c r="HD4" s="129">
        <v>98961214</v>
      </c>
      <c r="HF4" s="2">
        <f>SUM(AZ4:AZ4)</f>
        <v>27683402</v>
      </c>
      <c r="HG4" s="19" t="e">
        <f>#REF!-HF4</f>
        <v>#REF!</v>
      </c>
      <c r="HH4" s="2" t="e">
        <f>SUM(#REF!)</f>
        <v>#REF!</v>
      </c>
      <c r="HI4" s="19" t="e">
        <f>#REF!-HH4</f>
        <v>#REF!</v>
      </c>
      <c r="HJ4" s="2">
        <f>SUM(BA4:BA4)</f>
        <v>0</v>
      </c>
      <c r="HK4" s="19" t="e">
        <f>#REF!-HJ4</f>
        <v>#REF!</v>
      </c>
      <c r="HL4" s="2">
        <f>SUM(BB4:BB4)</f>
        <v>14323804</v>
      </c>
      <c r="HM4" s="19" t="e">
        <f>#REF!-HL4</f>
        <v>#REF!</v>
      </c>
      <c r="HN4" s="2" t="e">
        <f>SUM(#REF!)</f>
        <v>#REF!</v>
      </c>
      <c r="HO4" s="19" t="e">
        <f>#REF!-HN4</f>
        <v>#REF!</v>
      </c>
      <c r="HP4" s="2" t="e">
        <f>SUM(#REF!)</f>
        <v>#REF!</v>
      </c>
      <c r="HQ4" s="19" t="e">
        <f>#REF!-HP4</f>
        <v>#REF!</v>
      </c>
      <c r="HR4" s="2" t="e">
        <f>SUM(#REF!)</f>
        <v>#REF!</v>
      </c>
      <c r="HS4" s="19" t="e">
        <f>#REF!-HR4</f>
        <v>#REF!</v>
      </c>
      <c r="HT4" s="2" t="e">
        <f>SUM(#REF!)</f>
        <v>#REF!</v>
      </c>
      <c r="HU4" s="19" t="e">
        <f>#REF!-HT4</f>
        <v>#REF!</v>
      </c>
      <c r="HV4" s="2" t="e">
        <f>SUM(#REF!)</f>
        <v>#REF!</v>
      </c>
      <c r="HW4" s="19" t="e">
        <f>#REF!-HV4</f>
        <v>#REF!</v>
      </c>
      <c r="HX4" s="2" t="e">
        <f>SUM(#REF!)</f>
        <v>#REF!</v>
      </c>
      <c r="HY4" s="19" t="e">
        <f>#REF!-HX4</f>
        <v>#REF!</v>
      </c>
      <c r="HZ4" s="2">
        <f>SUM(BC4:BC4)</f>
        <v>108063</v>
      </c>
      <c r="IA4" s="19" t="e">
        <f>#REF!-HZ4</f>
        <v>#REF!</v>
      </c>
      <c r="IB4" s="2">
        <f>SUM(BD4:BD4)</f>
        <v>2495000</v>
      </c>
      <c r="IC4" s="19" t="e">
        <f>#REF!-IB4</f>
        <v>#REF!</v>
      </c>
      <c r="ID4" s="2">
        <f t="shared" si="0"/>
        <v>1019101</v>
      </c>
      <c r="IE4" s="19">
        <f t="shared" si="1"/>
        <v>0</v>
      </c>
      <c r="IF4" s="2">
        <f t="shared" si="2"/>
        <v>12061995</v>
      </c>
      <c r="IG4" s="19">
        <f t="shared" si="3"/>
        <v>0</v>
      </c>
      <c r="IH4" s="2">
        <f t="shared" si="4"/>
        <v>8447930</v>
      </c>
      <c r="II4" s="19">
        <f t="shared" si="5"/>
        <v>0</v>
      </c>
      <c r="IJ4" s="2">
        <f t="shared" si="6"/>
        <v>130542153</v>
      </c>
      <c r="IK4" s="19">
        <f t="shared" si="7"/>
        <v>0</v>
      </c>
      <c r="IL4" s="2">
        <f t="shared" si="8"/>
        <v>11505829</v>
      </c>
      <c r="IM4" s="19">
        <f t="shared" si="9"/>
        <v>0</v>
      </c>
      <c r="IN4" s="2">
        <f t="shared" si="10"/>
        <v>2233162</v>
      </c>
      <c r="IO4" s="19">
        <f t="shared" si="11"/>
        <v>0</v>
      </c>
      <c r="IP4" s="2">
        <f t="shared" si="12"/>
        <v>17342000</v>
      </c>
      <c r="IQ4" s="19">
        <f t="shared" si="13"/>
        <v>0</v>
      </c>
      <c r="IR4" s="2">
        <f t="shared" si="14"/>
        <v>1094630</v>
      </c>
      <c r="IS4" s="19">
        <f t="shared" si="15"/>
        <v>0</v>
      </c>
      <c r="IT4" s="2">
        <f t="shared" si="16"/>
        <v>15519255</v>
      </c>
      <c r="IU4" s="19">
        <f t="shared" si="17"/>
        <v>0</v>
      </c>
      <c r="IV4" s="2">
        <f t="shared" si="18"/>
        <v>143883</v>
      </c>
      <c r="IW4" s="19">
        <f t="shared" si="19"/>
        <v>0</v>
      </c>
      <c r="IX4" s="2">
        <f t="shared" si="20"/>
        <v>1783528</v>
      </c>
      <c r="IY4" s="19">
        <f t="shared" si="21"/>
        <v>0</v>
      </c>
      <c r="IZ4" s="2">
        <f t="shared" si="22"/>
        <v>1690078</v>
      </c>
      <c r="JA4" s="19">
        <f t="shared" si="23"/>
        <v>0</v>
      </c>
      <c r="JB4" s="2">
        <f t="shared" si="24"/>
        <v>5917603</v>
      </c>
      <c r="JC4" s="19">
        <f t="shared" si="25"/>
        <v>0</v>
      </c>
      <c r="JD4" s="2">
        <f t="shared" si="26"/>
        <v>1911625</v>
      </c>
      <c r="JE4" s="19">
        <f t="shared" si="27"/>
        <v>0</v>
      </c>
      <c r="JF4" s="2">
        <f t="shared" si="28"/>
        <v>2851393</v>
      </c>
      <c r="JG4" s="19">
        <f t="shared" si="29"/>
        <v>0</v>
      </c>
      <c r="JH4" s="2">
        <f t="shared" si="30"/>
        <v>5312490</v>
      </c>
      <c r="JI4" s="19">
        <f t="shared" si="31"/>
        <v>0</v>
      </c>
      <c r="JJ4" s="2">
        <f t="shared" si="32"/>
        <v>765743</v>
      </c>
      <c r="JK4" s="19">
        <f t="shared" si="33"/>
        <v>0</v>
      </c>
      <c r="JL4" s="2">
        <f t="shared" si="34"/>
        <v>18234184</v>
      </c>
      <c r="JM4" s="19">
        <f t="shared" si="35"/>
        <v>0</v>
      </c>
      <c r="JN4" s="2">
        <f t="shared" si="36"/>
        <v>461902</v>
      </c>
      <c r="JO4" s="19">
        <f t="shared" si="37"/>
        <v>0</v>
      </c>
      <c r="JP4" s="2">
        <f t="shared" si="38"/>
        <v>0</v>
      </c>
      <c r="JQ4" s="19">
        <f t="shared" si="39"/>
        <v>0</v>
      </c>
      <c r="JR4" s="2">
        <f t="shared" si="40"/>
        <v>1944413</v>
      </c>
      <c r="JS4" s="19">
        <f t="shared" si="41"/>
        <v>0</v>
      </c>
      <c r="JT4" s="2">
        <f t="shared" si="42"/>
        <v>37147</v>
      </c>
      <c r="JU4" s="19">
        <f t="shared" si="43"/>
        <v>0</v>
      </c>
      <c r="JV4" s="2">
        <f t="shared" si="44"/>
        <v>10212349</v>
      </c>
      <c r="JW4" s="19">
        <f t="shared" si="45"/>
        <v>0</v>
      </c>
      <c r="JX4" s="2">
        <f t="shared" si="46"/>
        <v>98961214</v>
      </c>
      <c r="JY4" s="19">
        <f t="shared" si="47"/>
        <v>0</v>
      </c>
      <c r="JZ4" s="2">
        <f t="shared" si="48"/>
        <v>0</v>
      </c>
      <c r="KA4" s="19">
        <f t="shared" si="49"/>
        <v>0</v>
      </c>
      <c r="KB4" s="2">
        <f t="shared" si="50"/>
        <v>98961214</v>
      </c>
      <c r="KC4" s="19">
        <f t="shared" si="51"/>
        <v>0</v>
      </c>
      <c r="KE4" s="2" t="e">
        <f>SUM(HG4,HI4,HK4,HM4,HO4,HQ4,HS4,HU4,HW4,HY4,IA4,IC4,IE4,IG4,II4,IK4,IM4,IO4,IQ4,IS4,IU4,IW4,IY4,JA4,JC4,JE4,JG4,JI4,JK4,JM4,JO4,JQ4,JS4,JU4,JW4,JY4,KA4,KC4)</f>
        <v>#REF!</v>
      </c>
      <c r="KG4" s="1" t="e">
        <f t="shared" si="52"/>
        <v>#REF!</v>
      </c>
      <c r="KH4" s="13"/>
    </row>
    <row r="5" spans="1:295">
      <c r="A5" s="30" t="s">
        <v>345</v>
      </c>
      <c r="B5" s="18" t="s">
        <v>310</v>
      </c>
      <c r="C5" s="65">
        <v>176080</v>
      </c>
      <c r="D5" s="65">
        <v>2010</v>
      </c>
      <c r="E5" s="65">
        <v>1</v>
      </c>
      <c r="F5" s="65">
        <v>4</v>
      </c>
      <c r="G5" s="66">
        <v>3322</v>
      </c>
      <c r="H5" s="66">
        <v>4554</v>
      </c>
      <c r="I5" s="67">
        <v>966536104</v>
      </c>
      <c r="J5" s="67"/>
      <c r="K5" s="67">
        <v>0</v>
      </c>
      <c r="L5" s="67"/>
      <c r="M5" s="67">
        <v>14638234</v>
      </c>
      <c r="N5" s="67"/>
      <c r="O5" s="67">
        <v>0</v>
      </c>
      <c r="P5" s="67"/>
      <c r="Q5" s="67">
        <v>214367346</v>
      </c>
      <c r="R5" s="67"/>
      <c r="S5" s="67">
        <v>815810004</v>
      </c>
      <c r="T5" s="67"/>
      <c r="U5" s="67">
        <v>15676</v>
      </c>
      <c r="V5" s="67"/>
      <c r="W5" s="67">
        <v>23068</v>
      </c>
      <c r="X5" s="67"/>
      <c r="Y5" s="67">
        <v>20401</v>
      </c>
      <c r="Z5" s="67"/>
      <c r="AA5" s="67">
        <v>28043</v>
      </c>
      <c r="AB5" s="67"/>
      <c r="AC5" s="103">
        <v>6</v>
      </c>
      <c r="AD5" s="103">
        <v>11</v>
      </c>
      <c r="AE5" s="103">
        <v>0</v>
      </c>
      <c r="AF5" s="19">
        <v>3193450</v>
      </c>
      <c r="AG5" s="19">
        <v>2223128</v>
      </c>
      <c r="AH5" s="19">
        <v>213706</v>
      </c>
      <c r="AI5" s="19">
        <v>154358</v>
      </c>
      <c r="AJ5" s="19">
        <v>289619</v>
      </c>
      <c r="AK5" s="93">
        <v>6</v>
      </c>
      <c r="AL5" s="19">
        <v>289619</v>
      </c>
      <c r="AM5" s="93">
        <v>6</v>
      </c>
      <c r="AN5" s="19">
        <v>100073</v>
      </c>
      <c r="AO5" s="93">
        <v>7.33</v>
      </c>
      <c r="AP5" s="19">
        <v>91692</v>
      </c>
      <c r="AQ5" s="93">
        <v>8</v>
      </c>
      <c r="AR5" s="19">
        <v>136719</v>
      </c>
      <c r="AS5" s="93">
        <v>17</v>
      </c>
      <c r="AT5" s="19">
        <v>129124</v>
      </c>
      <c r="AU5" s="93">
        <v>18</v>
      </c>
      <c r="AV5" s="19">
        <v>57271</v>
      </c>
      <c r="AW5" s="93">
        <v>12</v>
      </c>
      <c r="AX5" s="19">
        <v>52866</v>
      </c>
      <c r="AY5" s="93">
        <v>13</v>
      </c>
      <c r="AZ5" s="127">
        <v>543467</v>
      </c>
      <c r="BA5" s="127">
        <v>1200000</v>
      </c>
      <c r="BB5" s="127">
        <v>1428996</v>
      </c>
      <c r="BC5" s="127">
        <v>0</v>
      </c>
      <c r="BD5" s="127">
        <v>249394</v>
      </c>
      <c r="BE5" s="127">
        <v>0</v>
      </c>
      <c r="BF5" s="127">
        <v>0</v>
      </c>
      <c r="BG5" s="127">
        <v>0</v>
      </c>
      <c r="BH5" s="127">
        <v>0</v>
      </c>
      <c r="BI5" s="127">
        <v>0</v>
      </c>
      <c r="BJ5" s="127">
        <v>0</v>
      </c>
      <c r="BK5" s="127">
        <v>2677</v>
      </c>
      <c r="BL5" s="127">
        <v>3265</v>
      </c>
      <c r="BM5" s="127">
        <v>1592</v>
      </c>
      <c r="BN5" s="127">
        <v>2024</v>
      </c>
      <c r="BO5" s="128">
        <v>22358</v>
      </c>
      <c r="BP5" s="127">
        <v>31916</v>
      </c>
      <c r="BQ5" s="127">
        <v>0</v>
      </c>
      <c r="BR5" s="127">
        <v>266766</v>
      </c>
      <c r="BS5" s="127">
        <v>0</v>
      </c>
      <c r="BT5" s="127">
        <v>0</v>
      </c>
      <c r="BU5" s="127">
        <v>151333</v>
      </c>
      <c r="BV5" s="127">
        <v>418099</v>
      </c>
      <c r="BW5" s="127">
        <v>6485970</v>
      </c>
      <c r="BX5" s="127">
        <v>3121570</v>
      </c>
      <c r="BY5" s="127">
        <v>1539990</v>
      </c>
      <c r="BZ5" s="127">
        <v>6052357</v>
      </c>
      <c r="CA5" s="127">
        <v>7074080</v>
      </c>
      <c r="CB5" s="127">
        <v>24273967</v>
      </c>
      <c r="CC5" s="127">
        <v>2049827</v>
      </c>
      <c r="CD5" s="127">
        <v>313969</v>
      </c>
      <c r="CE5" s="127">
        <v>386313</v>
      </c>
      <c r="CF5" s="127">
        <v>2666469</v>
      </c>
      <c r="CG5" s="127">
        <v>150835</v>
      </c>
      <c r="CH5" s="127">
        <v>5567413</v>
      </c>
      <c r="CI5" s="127">
        <v>155544</v>
      </c>
      <c r="CJ5" s="127">
        <v>319031</v>
      </c>
      <c r="CK5" s="127">
        <v>26991</v>
      </c>
      <c r="CL5" s="127">
        <v>35004</v>
      </c>
      <c r="CM5" s="127">
        <v>120</v>
      </c>
      <c r="CN5" s="127">
        <v>536690</v>
      </c>
      <c r="CO5" s="127">
        <v>2086037</v>
      </c>
      <c r="CP5" s="127">
        <v>1365833</v>
      </c>
      <c r="CQ5" s="127">
        <v>534398</v>
      </c>
      <c r="CR5" s="127">
        <v>1496468</v>
      </c>
      <c r="CS5" s="127">
        <v>0</v>
      </c>
      <c r="CT5" s="127">
        <v>5482736</v>
      </c>
      <c r="CU5" s="127">
        <v>0</v>
      </c>
      <c r="CV5" s="127">
        <v>0</v>
      </c>
      <c r="CW5" s="127">
        <v>0</v>
      </c>
      <c r="CX5" s="127">
        <v>0</v>
      </c>
      <c r="CY5" s="127">
        <v>0</v>
      </c>
      <c r="CZ5" s="127">
        <v>0</v>
      </c>
      <c r="DA5" s="127">
        <v>127525</v>
      </c>
      <c r="DB5" s="127">
        <v>104837</v>
      </c>
      <c r="DC5" s="127">
        <v>66336</v>
      </c>
      <c r="DD5" s="127">
        <v>57858</v>
      </c>
      <c r="DE5" s="127">
        <v>3760741</v>
      </c>
      <c r="DF5" s="127">
        <v>4117297</v>
      </c>
      <c r="DG5" s="127">
        <v>0</v>
      </c>
      <c r="DH5" s="127">
        <v>0</v>
      </c>
      <c r="DI5" s="127">
        <v>0</v>
      </c>
      <c r="DJ5" s="127">
        <v>0</v>
      </c>
      <c r="DK5" s="127">
        <v>0</v>
      </c>
      <c r="DL5" s="127">
        <v>0</v>
      </c>
      <c r="DM5" s="127">
        <v>0</v>
      </c>
      <c r="DN5" s="127">
        <v>0</v>
      </c>
      <c r="DO5" s="127">
        <v>0</v>
      </c>
      <c r="DP5" s="127">
        <v>0</v>
      </c>
      <c r="DQ5" s="127">
        <v>74720</v>
      </c>
      <c r="DR5" s="127">
        <v>74720</v>
      </c>
      <c r="DS5" s="127">
        <v>122495</v>
      </c>
      <c r="DT5" s="127">
        <v>39474</v>
      </c>
      <c r="DU5" s="127">
        <v>59500</v>
      </c>
      <c r="DV5" s="127">
        <v>146595</v>
      </c>
      <c r="DW5" s="127">
        <v>5478</v>
      </c>
      <c r="DX5" s="127">
        <v>373542</v>
      </c>
      <c r="DY5" s="127">
        <v>490956</v>
      </c>
      <c r="DZ5" s="127">
        <v>268857</v>
      </c>
      <c r="EA5" s="127">
        <v>228051</v>
      </c>
      <c r="EB5" s="127">
        <v>799824</v>
      </c>
      <c r="EC5" s="127">
        <v>1564</v>
      </c>
      <c r="ED5" s="127">
        <v>1789252</v>
      </c>
      <c r="EE5" s="127">
        <v>366767</v>
      </c>
      <c r="EF5" s="127">
        <v>26964</v>
      </c>
      <c r="EG5" s="127">
        <v>60174</v>
      </c>
      <c r="EH5" s="127">
        <v>295924</v>
      </c>
      <c r="EI5" s="127">
        <v>262915</v>
      </c>
      <c r="EJ5" s="127">
        <v>1012744</v>
      </c>
      <c r="EK5" s="127">
        <v>80444</v>
      </c>
      <c r="EL5" s="127">
        <v>116299</v>
      </c>
      <c r="EM5" s="127">
        <v>54205</v>
      </c>
      <c r="EN5" s="127">
        <v>76690</v>
      </c>
      <c r="EO5" s="127">
        <v>85717</v>
      </c>
      <c r="EP5" s="127">
        <v>413355</v>
      </c>
      <c r="EQ5" s="127">
        <v>0</v>
      </c>
      <c r="ER5" s="127">
        <v>45611</v>
      </c>
      <c r="ES5" s="127">
        <v>0</v>
      </c>
      <c r="ET5" s="127">
        <v>4610</v>
      </c>
      <c r="EU5" s="127">
        <v>478384</v>
      </c>
      <c r="EV5" s="127">
        <v>528605</v>
      </c>
      <c r="EW5" s="127">
        <v>0</v>
      </c>
      <c r="EX5" s="127">
        <v>0</v>
      </c>
      <c r="EY5" s="127">
        <v>0</v>
      </c>
      <c r="EZ5" s="127">
        <v>0</v>
      </c>
      <c r="FA5" s="127">
        <v>0</v>
      </c>
      <c r="FB5" s="127">
        <v>0</v>
      </c>
      <c r="FC5" s="127">
        <v>56338</v>
      </c>
      <c r="FD5" s="127">
        <v>44529</v>
      </c>
      <c r="FE5" s="127">
        <v>41479</v>
      </c>
      <c r="FF5" s="127">
        <v>135713</v>
      </c>
      <c r="FG5" s="127">
        <v>544008</v>
      </c>
      <c r="FH5" s="127">
        <v>822067</v>
      </c>
      <c r="FI5" s="127">
        <v>424867</v>
      </c>
      <c r="FJ5" s="127">
        <v>0</v>
      </c>
      <c r="FK5" s="127">
        <v>0</v>
      </c>
      <c r="FL5" s="127">
        <v>0</v>
      </c>
      <c r="FM5" s="127">
        <v>315392</v>
      </c>
      <c r="FN5" s="127">
        <v>740259</v>
      </c>
      <c r="FO5" s="127">
        <v>11605</v>
      </c>
      <c r="FP5" s="127">
        <v>0</v>
      </c>
      <c r="FQ5" s="127">
        <v>0</v>
      </c>
      <c r="FR5" s="127">
        <v>23724</v>
      </c>
      <c r="FS5" s="127">
        <v>237662</v>
      </c>
      <c r="FT5" s="127">
        <v>272991</v>
      </c>
      <c r="FU5" s="127">
        <v>0</v>
      </c>
      <c r="FV5" s="127">
        <v>0</v>
      </c>
      <c r="FW5" s="127">
        <v>0</v>
      </c>
      <c r="FX5" s="127">
        <v>1330</v>
      </c>
      <c r="FY5" s="127">
        <v>428763</v>
      </c>
      <c r="FZ5" s="127">
        <v>430093</v>
      </c>
      <c r="GA5" s="127">
        <v>840</v>
      </c>
      <c r="GB5" s="127">
        <v>625</v>
      </c>
      <c r="GC5" s="127">
        <v>1015</v>
      </c>
      <c r="GD5" s="127">
        <v>4548</v>
      </c>
      <c r="GE5" s="127">
        <v>314545</v>
      </c>
      <c r="GF5" s="127">
        <v>321573</v>
      </c>
      <c r="GG5" s="127">
        <v>219181</v>
      </c>
      <c r="GH5" s="127">
        <v>159058</v>
      </c>
      <c r="GI5" s="127">
        <v>66048</v>
      </c>
      <c r="GJ5" s="127">
        <v>181902</v>
      </c>
      <c r="GK5" s="127">
        <v>729654</v>
      </c>
      <c r="GL5" s="127">
        <v>1355843</v>
      </c>
      <c r="GM5" s="127">
        <v>6192426</v>
      </c>
      <c r="GN5" s="127">
        <v>2805087</v>
      </c>
      <c r="GO5" s="127">
        <v>1524510</v>
      </c>
      <c r="GP5" s="127">
        <v>5926659</v>
      </c>
      <c r="GQ5" s="127">
        <v>7390498</v>
      </c>
      <c r="GR5" s="127">
        <v>23839180</v>
      </c>
      <c r="GS5" s="129">
        <v>0</v>
      </c>
      <c r="GT5" s="129">
        <v>0</v>
      </c>
      <c r="GU5" s="129">
        <v>0</v>
      </c>
      <c r="GV5" s="129">
        <v>0</v>
      </c>
      <c r="GW5" s="129">
        <v>0</v>
      </c>
      <c r="GX5" s="129">
        <v>0</v>
      </c>
      <c r="GY5" s="127">
        <v>6192426</v>
      </c>
      <c r="GZ5" s="127">
        <v>2805087</v>
      </c>
      <c r="HA5" s="127">
        <v>1524510</v>
      </c>
      <c r="HB5" s="127">
        <v>5926659</v>
      </c>
      <c r="HC5" s="127">
        <v>7390498</v>
      </c>
      <c r="HD5" s="127">
        <v>23839180</v>
      </c>
      <c r="HF5" s="2">
        <f>SUM(AZ5:AZ5)</f>
        <v>543467</v>
      </c>
      <c r="HG5" s="19" t="e">
        <f>#REF!-HF5</f>
        <v>#REF!</v>
      </c>
      <c r="HH5" s="2" t="e">
        <f>SUM(#REF!)</f>
        <v>#REF!</v>
      </c>
      <c r="HI5" s="19" t="e">
        <f>#REF!-HH5</f>
        <v>#REF!</v>
      </c>
      <c r="HJ5" s="2">
        <f>SUM(BA5:BA5)</f>
        <v>1200000</v>
      </c>
      <c r="HK5" s="19" t="e">
        <f>#REF!-HJ5</f>
        <v>#REF!</v>
      </c>
      <c r="HL5" s="2">
        <f>SUM(BB5:BB5)</f>
        <v>1428996</v>
      </c>
      <c r="HM5" s="19" t="e">
        <f>#REF!-HL5</f>
        <v>#REF!</v>
      </c>
      <c r="HN5" s="2" t="e">
        <f>SUM(#REF!)</f>
        <v>#REF!</v>
      </c>
      <c r="HO5" s="19" t="e">
        <f>#REF!-HN5</f>
        <v>#REF!</v>
      </c>
      <c r="HP5" s="2" t="e">
        <f>SUM(#REF!)</f>
        <v>#REF!</v>
      </c>
      <c r="HQ5" s="19" t="e">
        <f>#REF!-HP5</f>
        <v>#REF!</v>
      </c>
      <c r="HR5" s="2" t="e">
        <f>SUM(#REF!)</f>
        <v>#REF!</v>
      </c>
      <c r="HS5" s="19" t="e">
        <f>#REF!-HR5</f>
        <v>#REF!</v>
      </c>
      <c r="HT5" s="2" t="e">
        <f>SUM(#REF!)</f>
        <v>#REF!</v>
      </c>
      <c r="HU5" s="19" t="e">
        <f>#REF!-HT5</f>
        <v>#REF!</v>
      </c>
      <c r="HV5" s="2" t="e">
        <f>SUM(#REF!)</f>
        <v>#REF!</v>
      </c>
      <c r="HW5" s="19" t="e">
        <f>#REF!-HV5</f>
        <v>#REF!</v>
      </c>
      <c r="HX5" s="2" t="e">
        <f>SUM(#REF!)</f>
        <v>#REF!</v>
      </c>
      <c r="HY5" s="19" t="e">
        <f>#REF!-HX5</f>
        <v>#REF!</v>
      </c>
      <c r="HZ5" s="2">
        <f>SUM(BC5:BC5)</f>
        <v>0</v>
      </c>
      <c r="IA5" s="19" t="e">
        <f>#REF!-HZ5</f>
        <v>#REF!</v>
      </c>
      <c r="IB5" s="2">
        <f>SUM(BD5:BD5)</f>
        <v>249394</v>
      </c>
      <c r="IC5" s="19" t="e">
        <f>#REF!-IB5</f>
        <v>#REF!</v>
      </c>
      <c r="ID5" s="2">
        <f t="shared" si="0"/>
        <v>0</v>
      </c>
      <c r="IE5" s="19">
        <f t="shared" si="1"/>
        <v>0</v>
      </c>
      <c r="IF5" s="2">
        <f t="shared" si="2"/>
        <v>31916</v>
      </c>
      <c r="IG5" s="19">
        <f t="shared" si="3"/>
        <v>0</v>
      </c>
      <c r="IH5" s="2">
        <f t="shared" si="4"/>
        <v>418099</v>
      </c>
      <c r="II5" s="19">
        <f t="shared" si="5"/>
        <v>0</v>
      </c>
      <c r="IJ5" s="2">
        <f t="shared" si="6"/>
        <v>24273967</v>
      </c>
      <c r="IK5" s="19">
        <f t="shared" si="7"/>
        <v>0</v>
      </c>
      <c r="IL5" s="2">
        <f t="shared" si="8"/>
        <v>5567413</v>
      </c>
      <c r="IM5" s="19">
        <f t="shared" si="9"/>
        <v>0</v>
      </c>
      <c r="IN5" s="2">
        <f t="shared" si="10"/>
        <v>536690</v>
      </c>
      <c r="IO5" s="19">
        <f t="shared" si="11"/>
        <v>0</v>
      </c>
      <c r="IP5" s="2">
        <f t="shared" si="12"/>
        <v>5482736</v>
      </c>
      <c r="IQ5" s="19">
        <f t="shared" si="13"/>
        <v>0</v>
      </c>
      <c r="IR5" s="2">
        <f t="shared" si="14"/>
        <v>0</v>
      </c>
      <c r="IS5" s="19">
        <f t="shared" si="15"/>
        <v>0</v>
      </c>
      <c r="IT5" s="2">
        <f t="shared" si="16"/>
        <v>4117297</v>
      </c>
      <c r="IU5" s="19">
        <f t="shared" si="17"/>
        <v>0</v>
      </c>
      <c r="IV5" s="2">
        <f t="shared" si="18"/>
        <v>0</v>
      </c>
      <c r="IW5" s="19">
        <f t="shared" si="19"/>
        <v>0</v>
      </c>
      <c r="IX5" s="2">
        <f t="shared" si="20"/>
        <v>74720</v>
      </c>
      <c r="IY5" s="19">
        <f t="shared" si="21"/>
        <v>0</v>
      </c>
      <c r="IZ5" s="2">
        <f t="shared" si="22"/>
        <v>373542</v>
      </c>
      <c r="JA5" s="19">
        <f t="shared" si="23"/>
        <v>0</v>
      </c>
      <c r="JB5" s="2">
        <f t="shared" si="24"/>
        <v>1789252</v>
      </c>
      <c r="JC5" s="19">
        <f t="shared" si="25"/>
        <v>0</v>
      </c>
      <c r="JD5" s="2">
        <f t="shared" si="26"/>
        <v>1012744</v>
      </c>
      <c r="JE5" s="19">
        <f t="shared" si="27"/>
        <v>0</v>
      </c>
      <c r="JF5" s="2">
        <f t="shared" si="28"/>
        <v>413355</v>
      </c>
      <c r="JG5" s="19">
        <f t="shared" si="29"/>
        <v>0</v>
      </c>
      <c r="JH5" s="2">
        <f t="shared" si="30"/>
        <v>528605</v>
      </c>
      <c r="JI5" s="19">
        <f t="shared" si="31"/>
        <v>0</v>
      </c>
      <c r="JJ5" s="2">
        <f t="shared" si="32"/>
        <v>0</v>
      </c>
      <c r="JK5" s="19">
        <f t="shared" si="33"/>
        <v>0</v>
      </c>
      <c r="JL5" s="2">
        <f t="shared" si="34"/>
        <v>822067</v>
      </c>
      <c r="JM5" s="19">
        <f t="shared" si="35"/>
        <v>0</v>
      </c>
      <c r="JN5" s="2">
        <f t="shared" si="36"/>
        <v>740259</v>
      </c>
      <c r="JO5" s="19">
        <f t="shared" si="37"/>
        <v>0</v>
      </c>
      <c r="JP5" s="2">
        <f t="shared" si="38"/>
        <v>272991</v>
      </c>
      <c r="JQ5" s="19">
        <f t="shared" si="39"/>
        <v>0</v>
      </c>
      <c r="JR5" s="2">
        <f t="shared" si="40"/>
        <v>430093</v>
      </c>
      <c r="JS5" s="19">
        <f t="shared" si="41"/>
        <v>0</v>
      </c>
      <c r="JT5" s="2">
        <f t="shared" si="42"/>
        <v>321573</v>
      </c>
      <c r="JU5" s="19">
        <f t="shared" si="43"/>
        <v>0</v>
      </c>
      <c r="JV5" s="2">
        <f t="shared" si="44"/>
        <v>1355843</v>
      </c>
      <c r="JW5" s="19">
        <f t="shared" si="45"/>
        <v>0</v>
      </c>
      <c r="JX5" s="2">
        <f t="shared" si="46"/>
        <v>23839180</v>
      </c>
      <c r="JY5" s="19">
        <f t="shared" si="47"/>
        <v>0</v>
      </c>
      <c r="JZ5" s="2">
        <f t="shared" si="48"/>
        <v>0</v>
      </c>
      <c r="KA5" s="19">
        <f t="shared" si="49"/>
        <v>0</v>
      </c>
      <c r="KB5" s="2">
        <f t="shared" si="50"/>
        <v>23839180</v>
      </c>
      <c r="KC5" s="19">
        <f t="shared" si="51"/>
        <v>0</v>
      </c>
      <c r="KE5" s="2" t="e">
        <f>SUM(HG5,HI5,HK5,HM5,HO5,HQ5,HS5,HU5,HW5,HY5,IA5,IC5,IE5,IG5,II5,IK5,IM5,IO5,IQ5,IS5,IU5,IW5,IY5,JA5,JC5,JE5,JG5,JI5,JK5,JM5,JO5,JQ5,JS5,JU5,JW5,JY5,KA5,KC5)</f>
        <v>#REF!</v>
      </c>
      <c r="KG5" s="1" t="e">
        <f t="shared" si="52"/>
        <v>#REF!</v>
      </c>
      <c r="KH5" s="13"/>
    </row>
    <row r="6" spans="1:295">
      <c r="A6" s="29" t="s">
        <v>278</v>
      </c>
      <c r="B6" s="18" t="s">
        <v>277</v>
      </c>
      <c r="C6" s="65">
        <v>104179</v>
      </c>
      <c r="D6" s="65">
        <v>2010</v>
      </c>
      <c r="E6" s="65">
        <v>1</v>
      </c>
      <c r="F6" s="65">
        <v>4</v>
      </c>
      <c r="G6" s="66">
        <v>14464</v>
      </c>
      <c r="H6" s="66">
        <v>15882</v>
      </c>
      <c r="I6" s="67">
        <v>1466454000</v>
      </c>
      <c r="J6" s="67"/>
      <c r="K6" s="67">
        <v>1821573</v>
      </c>
      <c r="L6" s="67"/>
      <c r="M6" s="67">
        <v>91278312</v>
      </c>
      <c r="N6" s="67"/>
      <c r="O6" s="67">
        <v>24850000</v>
      </c>
      <c r="P6" s="67"/>
      <c r="Q6" s="67">
        <v>1145073000</v>
      </c>
      <c r="R6" s="67"/>
      <c r="S6" s="67">
        <v>1089713000</v>
      </c>
      <c r="T6" s="67"/>
      <c r="U6" s="67">
        <v>17566</v>
      </c>
      <c r="V6" s="67"/>
      <c r="W6" s="67">
        <v>32975</v>
      </c>
      <c r="X6" s="67"/>
      <c r="Y6" s="67">
        <v>20520</v>
      </c>
      <c r="Z6" s="67"/>
      <c r="AA6" s="67">
        <v>35930</v>
      </c>
      <c r="AB6" s="67"/>
      <c r="AC6" s="28">
        <v>8</v>
      </c>
      <c r="AD6" s="28">
        <v>11</v>
      </c>
      <c r="AE6" s="28"/>
      <c r="AF6" s="19">
        <v>5134507</v>
      </c>
      <c r="AG6" s="19">
        <v>4014551</v>
      </c>
      <c r="AH6" s="19">
        <v>785568</v>
      </c>
      <c r="AI6" s="19">
        <v>340072</v>
      </c>
      <c r="AJ6" s="19">
        <v>684225</v>
      </c>
      <c r="AK6" s="93">
        <v>6</v>
      </c>
      <c r="AL6" s="19">
        <v>586479</v>
      </c>
      <c r="AM6" s="93">
        <v>7</v>
      </c>
      <c r="AN6" s="19">
        <v>137799</v>
      </c>
      <c r="AO6" s="93">
        <v>8</v>
      </c>
      <c r="AP6" s="19">
        <v>132488</v>
      </c>
      <c r="AQ6" s="93">
        <v>9</v>
      </c>
      <c r="AR6" s="19">
        <v>164369</v>
      </c>
      <c r="AS6" s="93">
        <v>20</v>
      </c>
      <c r="AT6" s="19">
        <v>136974</v>
      </c>
      <c r="AU6" s="93">
        <v>24</v>
      </c>
      <c r="AV6" s="19">
        <v>76393</v>
      </c>
      <c r="AW6" s="93">
        <v>17</v>
      </c>
      <c r="AX6" s="19">
        <v>61842</v>
      </c>
      <c r="AY6" s="93">
        <v>21</v>
      </c>
      <c r="AZ6" s="127">
        <v>6991972</v>
      </c>
      <c r="BA6" s="127">
        <v>1745606</v>
      </c>
      <c r="BB6" s="127">
        <v>4023435</v>
      </c>
      <c r="BC6" s="127">
        <v>749595</v>
      </c>
      <c r="BD6" s="127">
        <v>3877450</v>
      </c>
      <c r="BE6" s="127">
        <v>0</v>
      </c>
      <c r="BF6" s="127">
        <v>0</v>
      </c>
      <c r="BG6" s="127">
        <v>0</v>
      </c>
      <c r="BH6" s="127">
        <v>0</v>
      </c>
      <c r="BI6" s="127">
        <v>0</v>
      </c>
      <c r="BJ6" s="127">
        <v>0</v>
      </c>
      <c r="BK6" s="127">
        <v>204157</v>
      </c>
      <c r="BL6" s="127">
        <v>6252</v>
      </c>
      <c r="BM6" s="127">
        <v>1963</v>
      </c>
      <c r="BN6" s="127">
        <f>329933-(BK6+BL6+BM6)</f>
        <v>117561</v>
      </c>
      <c r="BO6" s="128">
        <v>197407</v>
      </c>
      <c r="BP6" s="127">
        <v>527340</v>
      </c>
      <c r="BQ6" s="127">
        <v>0</v>
      </c>
      <c r="BR6" s="127">
        <v>0</v>
      </c>
      <c r="BS6" s="127">
        <v>0</v>
      </c>
      <c r="BT6" s="127">
        <v>0</v>
      </c>
      <c r="BU6" s="127">
        <v>729819</v>
      </c>
      <c r="BV6" s="127">
        <v>729819</v>
      </c>
      <c r="BW6" s="127">
        <v>24598253</v>
      </c>
      <c r="BX6" s="127">
        <v>19485038</v>
      </c>
      <c r="BY6" s="127">
        <v>347947</v>
      </c>
      <c r="BZ6" s="127">
        <f>48975526-(BW6+BX6+BY6)</f>
        <v>4544288</v>
      </c>
      <c r="CA6" s="127">
        <v>9143424</v>
      </c>
      <c r="CB6" s="127">
        <f>48975526+9143424</f>
        <v>58118950</v>
      </c>
      <c r="CC6" s="127">
        <v>3211566</v>
      </c>
      <c r="CD6" s="127">
        <v>448898</v>
      </c>
      <c r="CE6" s="127">
        <v>397286</v>
      </c>
      <c r="CF6" s="127">
        <f>9149058-(CC6+CD6+CE6)</f>
        <v>5091308</v>
      </c>
      <c r="CG6" s="127">
        <v>0</v>
      </c>
      <c r="CH6" s="127">
        <v>9149058</v>
      </c>
      <c r="CI6" s="127">
        <v>1880000</v>
      </c>
      <c r="CJ6" s="127">
        <v>387387</v>
      </c>
      <c r="CK6" s="127">
        <v>44000</v>
      </c>
      <c r="CL6" s="127">
        <f>2419087-(CI6+CJ6+CK6)</f>
        <v>107700</v>
      </c>
      <c r="CM6" s="127">
        <v>0</v>
      </c>
      <c r="CN6" s="127">
        <v>2419087</v>
      </c>
      <c r="CO6" s="127">
        <v>1567700</v>
      </c>
      <c r="CP6" s="127">
        <v>2036800</v>
      </c>
      <c r="CQ6" s="127">
        <v>256510</v>
      </c>
      <c r="CR6" s="127">
        <f>9883796-(CO6+CP6+CQ6)</f>
        <v>6022786</v>
      </c>
      <c r="CS6" s="127">
        <v>0</v>
      </c>
      <c r="CT6" s="127">
        <v>9883796</v>
      </c>
      <c r="CU6" s="127">
        <v>200000</v>
      </c>
      <c r="CV6" s="127">
        <v>200000</v>
      </c>
      <c r="CW6" s="127">
        <v>25000</v>
      </c>
      <c r="CX6" s="127">
        <f>750000-(CU6+CV6+CW6)</f>
        <v>325000</v>
      </c>
      <c r="CY6" s="127">
        <v>0</v>
      </c>
      <c r="CZ6" s="127">
        <v>750000</v>
      </c>
      <c r="DA6" s="127">
        <v>792366</v>
      </c>
      <c r="DB6" s="127">
        <v>230234</v>
      </c>
      <c r="DC6" s="127">
        <v>155409</v>
      </c>
      <c r="DD6" s="127">
        <f>1240599-(DA6+DB6+DC6)</f>
        <v>62590</v>
      </c>
      <c r="DE6" s="127">
        <f>8195736+896</f>
        <v>8196632</v>
      </c>
      <c r="DF6" s="127">
        <v>9437231</v>
      </c>
      <c r="DG6" s="127">
        <v>0</v>
      </c>
      <c r="DH6" s="127">
        <v>0</v>
      </c>
      <c r="DI6" s="127">
        <v>0</v>
      </c>
      <c r="DJ6" s="127">
        <v>0</v>
      </c>
      <c r="DK6" s="127">
        <v>0</v>
      </c>
      <c r="DL6" s="127">
        <v>0</v>
      </c>
      <c r="DM6" s="127">
        <v>0</v>
      </c>
      <c r="DN6" s="127">
        <v>0</v>
      </c>
      <c r="DO6" s="127">
        <v>0</v>
      </c>
      <c r="DP6" s="127">
        <v>0</v>
      </c>
      <c r="DQ6" s="127">
        <v>0</v>
      </c>
      <c r="DR6" s="127">
        <v>0</v>
      </c>
      <c r="DS6" s="127">
        <v>410202</v>
      </c>
      <c r="DT6" s="127">
        <v>215246</v>
      </c>
      <c r="DU6" s="127">
        <v>110610</v>
      </c>
      <c r="DV6" s="127">
        <f>1125640-(DS6+DT6+DU6)</f>
        <v>389582</v>
      </c>
      <c r="DW6" s="127">
        <v>0</v>
      </c>
      <c r="DX6" s="127">
        <v>1125640</v>
      </c>
      <c r="DY6" s="127">
        <v>2070348</v>
      </c>
      <c r="DZ6" s="127">
        <v>397343</v>
      </c>
      <c r="EA6" s="127">
        <v>238211</v>
      </c>
      <c r="EB6" s="127">
        <f>4423188-(DY6+DZ6+EA6)</f>
        <v>1717286</v>
      </c>
      <c r="EC6" s="127">
        <v>0</v>
      </c>
      <c r="ED6" s="127">
        <v>4423188</v>
      </c>
      <c r="EE6" s="127">
        <v>442504</v>
      </c>
      <c r="EF6" s="127">
        <v>154004</v>
      </c>
      <c r="EG6" s="127">
        <v>17094</v>
      </c>
      <c r="EH6" s="127">
        <f>926314-(EE6+EF6+EG6)</f>
        <v>312712</v>
      </c>
      <c r="EI6" s="127">
        <v>0</v>
      </c>
      <c r="EJ6" s="127">
        <v>926314</v>
      </c>
      <c r="EK6" s="127">
        <v>1156504</v>
      </c>
      <c r="EL6" s="127">
        <v>1049368</v>
      </c>
      <c r="EM6" s="127">
        <v>187223</v>
      </c>
      <c r="EN6" s="127">
        <f>3010898-(EK6+EL6+EM6)</f>
        <v>617803</v>
      </c>
      <c r="EO6" s="127">
        <v>0</v>
      </c>
      <c r="EP6" s="127">
        <v>3010898</v>
      </c>
      <c r="EQ6" s="127">
        <v>0</v>
      </c>
      <c r="ER6" s="127">
        <v>0</v>
      </c>
      <c r="ES6" s="127">
        <v>0</v>
      </c>
      <c r="ET6" s="127">
        <v>0</v>
      </c>
      <c r="EU6" s="127">
        <v>1805724</v>
      </c>
      <c r="EV6" s="127">
        <v>1805724</v>
      </c>
      <c r="EW6" s="127">
        <v>0</v>
      </c>
      <c r="EX6" s="127">
        <v>0</v>
      </c>
      <c r="EY6" s="127">
        <v>0</v>
      </c>
      <c r="EZ6" s="127">
        <v>0</v>
      </c>
      <c r="FA6" s="127">
        <v>0</v>
      </c>
      <c r="FB6" s="127">
        <v>0</v>
      </c>
      <c r="FC6" s="127">
        <v>0</v>
      </c>
      <c r="FD6" s="127">
        <v>0</v>
      </c>
      <c r="FE6" s="127">
        <v>0</v>
      </c>
      <c r="FF6" s="127">
        <v>0</v>
      </c>
      <c r="FG6" s="127">
        <v>8564722</v>
      </c>
      <c r="FH6" s="127">
        <v>8564722</v>
      </c>
      <c r="FI6" s="127">
        <v>0</v>
      </c>
      <c r="FJ6" s="127">
        <v>0</v>
      </c>
      <c r="FK6" s="127">
        <v>0</v>
      </c>
      <c r="FL6" s="127">
        <v>0</v>
      </c>
      <c r="FM6" s="127">
        <v>262761</v>
      </c>
      <c r="FN6" s="127">
        <v>262761</v>
      </c>
      <c r="FO6" s="127">
        <v>0</v>
      </c>
      <c r="FP6" s="127">
        <v>0</v>
      </c>
      <c r="FQ6" s="127">
        <v>0</v>
      </c>
      <c r="FR6" s="127">
        <v>0</v>
      </c>
      <c r="FS6" s="127">
        <v>1006250</v>
      </c>
      <c r="FT6" s="127">
        <v>1006250</v>
      </c>
      <c r="FU6" s="127">
        <v>0</v>
      </c>
      <c r="FV6" s="127">
        <v>0</v>
      </c>
      <c r="FW6" s="127">
        <v>0</v>
      </c>
      <c r="FX6" s="127">
        <v>0</v>
      </c>
      <c r="FY6" s="127">
        <v>1117641</v>
      </c>
      <c r="FZ6" s="127">
        <v>1117641</v>
      </c>
      <c r="GA6" s="127">
        <v>0</v>
      </c>
      <c r="GB6" s="127">
        <v>0</v>
      </c>
      <c r="GC6" s="127">
        <v>0</v>
      </c>
      <c r="GD6" s="127">
        <v>0</v>
      </c>
      <c r="GE6" s="127">
        <v>103565</v>
      </c>
      <c r="GF6" s="127">
        <v>103565</v>
      </c>
      <c r="GG6" s="127">
        <v>0</v>
      </c>
      <c r="GH6" s="127">
        <v>0</v>
      </c>
      <c r="GI6" s="127">
        <v>0</v>
      </c>
      <c r="GJ6" s="127">
        <v>0</v>
      </c>
      <c r="GK6" s="127">
        <v>2933273</v>
      </c>
      <c r="GL6" s="127">
        <v>2933273</v>
      </c>
      <c r="GM6" s="127">
        <v>13618667</v>
      </c>
      <c r="GN6" s="127">
        <v>5876079</v>
      </c>
      <c r="GO6" s="127">
        <v>1776852</v>
      </c>
      <c r="GP6" s="127">
        <f>32928580-(GM6+GN6+GO6)</f>
        <v>11656982</v>
      </c>
      <c r="GQ6" s="127">
        <v>23990568</v>
      </c>
      <c r="GR6" s="127">
        <v>56919148</v>
      </c>
      <c r="GS6" s="127">
        <v>0</v>
      </c>
      <c r="GT6" s="128">
        <v>0</v>
      </c>
      <c r="GU6" s="127">
        <v>0</v>
      </c>
      <c r="GV6" s="127">
        <v>0</v>
      </c>
      <c r="GW6" s="127">
        <v>0</v>
      </c>
      <c r="GX6" s="127">
        <v>0</v>
      </c>
      <c r="GY6" s="127">
        <v>13618667</v>
      </c>
      <c r="GZ6" s="127">
        <v>5876079</v>
      </c>
      <c r="HA6" s="127">
        <v>1776852</v>
      </c>
      <c r="HB6" s="127">
        <f>32928580-(GY6+GZ6+HA6)</f>
        <v>11656982</v>
      </c>
      <c r="HC6" s="127">
        <v>23990568</v>
      </c>
      <c r="HD6" s="127">
        <v>56919148</v>
      </c>
      <c r="HE6" s="9"/>
      <c r="HF6" s="2">
        <f>SUM(AZ6:AZ6)</f>
        <v>6991972</v>
      </c>
      <c r="HG6" s="19" t="e">
        <f>#REF!-HF6</f>
        <v>#REF!</v>
      </c>
      <c r="HH6" s="2" t="e">
        <f>SUM(#REF!)</f>
        <v>#REF!</v>
      </c>
      <c r="HI6" s="19" t="e">
        <f>#REF!-HH6</f>
        <v>#REF!</v>
      </c>
      <c r="HJ6" s="2">
        <f>SUM(BA6:BA6)</f>
        <v>1745606</v>
      </c>
      <c r="HK6" s="19" t="e">
        <f>#REF!-HJ6</f>
        <v>#REF!</v>
      </c>
      <c r="HL6" s="2">
        <f>SUM(BB6:BB6)</f>
        <v>4023435</v>
      </c>
      <c r="HM6" s="19" t="e">
        <f>#REF!-HL6</f>
        <v>#REF!</v>
      </c>
      <c r="HN6" s="2" t="e">
        <f>SUM(#REF!)</f>
        <v>#REF!</v>
      </c>
      <c r="HO6" s="19" t="e">
        <f>#REF!-HN6</f>
        <v>#REF!</v>
      </c>
      <c r="HP6" s="2" t="e">
        <f>SUM(#REF!)</f>
        <v>#REF!</v>
      </c>
      <c r="HQ6" s="19" t="e">
        <f>#REF!-HP6</f>
        <v>#REF!</v>
      </c>
      <c r="HR6" s="2" t="e">
        <f>SUM(#REF!)</f>
        <v>#REF!</v>
      </c>
      <c r="HS6" s="19" t="e">
        <f>#REF!-HR6</f>
        <v>#REF!</v>
      </c>
      <c r="HT6" s="2" t="e">
        <f>SUM(#REF!)</f>
        <v>#REF!</v>
      </c>
      <c r="HU6" s="19" t="e">
        <f>#REF!-HT6</f>
        <v>#REF!</v>
      </c>
      <c r="HV6" s="2" t="e">
        <f>SUM(#REF!)</f>
        <v>#REF!</v>
      </c>
      <c r="HW6" s="19" t="e">
        <f>#REF!-HV6</f>
        <v>#REF!</v>
      </c>
      <c r="HX6" s="2" t="e">
        <f>SUM(#REF!)</f>
        <v>#REF!</v>
      </c>
      <c r="HY6" s="19" t="e">
        <f>#REF!-HX6</f>
        <v>#REF!</v>
      </c>
      <c r="HZ6" s="2">
        <f>SUM(BC6:BC6)</f>
        <v>749595</v>
      </c>
      <c r="IA6" s="19" t="e">
        <f>#REF!-HZ6</f>
        <v>#REF!</v>
      </c>
      <c r="IB6" s="2">
        <f>SUM(BD6:BD6)</f>
        <v>3877450</v>
      </c>
      <c r="IC6" s="19" t="e">
        <f>#REF!-IB6</f>
        <v>#REF!</v>
      </c>
      <c r="ID6" s="2">
        <f t="shared" si="0"/>
        <v>0</v>
      </c>
      <c r="IE6" s="19">
        <f t="shared" si="1"/>
        <v>0</v>
      </c>
      <c r="IF6" s="2">
        <f t="shared" si="2"/>
        <v>527340</v>
      </c>
      <c r="IG6" s="19">
        <f t="shared" si="3"/>
        <v>0</v>
      </c>
      <c r="IH6" s="2">
        <f t="shared" si="4"/>
        <v>729819</v>
      </c>
      <c r="II6" s="19">
        <f t="shared" si="5"/>
        <v>0</v>
      </c>
      <c r="IJ6" s="2">
        <f t="shared" si="6"/>
        <v>58118950</v>
      </c>
      <c r="IK6" s="19">
        <f t="shared" si="7"/>
        <v>0</v>
      </c>
      <c r="IL6" s="2">
        <f t="shared" si="8"/>
        <v>9149058</v>
      </c>
      <c r="IM6" s="19">
        <f t="shared" si="9"/>
        <v>0</v>
      </c>
      <c r="IN6" s="2">
        <f t="shared" si="10"/>
        <v>2419087</v>
      </c>
      <c r="IO6" s="19">
        <f t="shared" si="11"/>
        <v>0</v>
      </c>
      <c r="IP6" s="2">
        <f t="shared" si="12"/>
        <v>9883796</v>
      </c>
      <c r="IQ6" s="19">
        <f t="shared" si="13"/>
        <v>0</v>
      </c>
      <c r="IR6" s="2">
        <f t="shared" si="14"/>
        <v>750000</v>
      </c>
      <c r="IS6" s="19">
        <f t="shared" si="15"/>
        <v>0</v>
      </c>
      <c r="IT6" s="2">
        <f t="shared" si="16"/>
        <v>9437231</v>
      </c>
      <c r="IU6" s="19">
        <f t="shared" si="17"/>
        <v>0</v>
      </c>
      <c r="IV6" s="2">
        <f t="shared" si="18"/>
        <v>0</v>
      </c>
      <c r="IW6" s="19">
        <f t="shared" si="19"/>
        <v>0</v>
      </c>
      <c r="IX6" s="2">
        <f t="shared" si="20"/>
        <v>0</v>
      </c>
      <c r="IY6" s="19">
        <f t="shared" si="21"/>
        <v>0</v>
      </c>
      <c r="IZ6" s="2">
        <f t="shared" si="22"/>
        <v>1125640</v>
      </c>
      <c r="JA6" s="19">
        <f t="shared" si="23"/>
        <v>0</v>
      </c>
      <c r="JB6" s="2">
        <f t="shared" si="24"/>
        <v>4423188</v>
      </c>
      <c r="JC6" s="19">
        <f t="shared" si="25"/>
        <v>0</v>
      </c>
      <c r="JD6" s="2">
        <f t="shared" si="26"/>
        <v>926314</v>
      </c>
      <c r="JE6" s="19">
        <f t="shared" si="27"/>
        <v>0</v>
      </c>
      <c r="JF6" s="2">
        <f t="shared" si="28"/>
        <v>3010898</v>
      </c>
      <c r="JG6" s="19">
        <f t="shared" si="29"/>
        <v>0</v>
      </c>
      <c r="JH6" s="2">
        <f t="shared" si="30"/>
        <v>1805724</v>
      </c>
      <c r="JI6" s="19">
        <f t="shared" si="31"/>
        <v>0</v>
      </c>
      <c r="JJ6" s="2">
        <f t="shared" si="32"/>
        <v>0</v>
      </c>
      <c r="JK6" s="19">
        <f t="shared" si="33"/>
        <v>0</v>
      </c>
      <c r="JL6" s="2">
        <f t="shared" si="34"/>
        <v>8564722</v>
      </c>
      <c r="JM6" s="19">
        <f t="shared" si="35"/>
        <v>0</v>
      </c>
      <c r="JN6" s="2">
        <f t="shared" si="36"/>
        <v>262761</v>
      </c>
      <c r="JO6" s="19">
        <f t="shared" si="37"/>
        <v>0</v>
      </c>
      <c r="JP6" s="2">
        <f t="shared" si="38"/>
        <v>1006250</v>
      </c>
      <c r="JQ6" s="19">
        <f t="shared" si="39"/>
        <v>0</v>
      </c>
      <c r="JR6" s="2">
        <f t="shared" si="40"/>
        <v>1117641</v>
      </c>
      <c r="JS6" s="19">
        <f t="shared" si="41"/>
        <v>0</v>
      </c>
      <c r="JT6" s="2">
        <f t="shared" si="42"/>
        <v>103565</v>
      </c>
      <c r="JU6" s="19">
        <f t="shared" si="43"/>
        <v>0</v>
      </c>
      <c r="JV6" s="2">
        <f t="shared" si="44"/>
        <v>2933273</v>
      </c>
      <c r="JW6" s="19">
        <f t="shared" si="45"/>
        <v>0</v>
      </c>
      <c r="JX6" s="2">
        <f t="shared" si="46"/>
        <v>56919148</v>
      </c>
      <c r="JY6" s="19">
        <f t="shared" si="47"/>
        <v>0</v>
      </c>
      <c r="JZ6" s="2">
        <f t="shared" si="48"/>
        <v>0</v>
      </c>
      <c r="KA6" s="19">
        <f t="shared" si="49"/>
        <v>0</v>
      </c>
      <c r="KB6" s="2">
        <f t="shared" si="50"/>
        <v>56919148</v>
      </c>
      <c r="KC6" s="19">
        <f t="shared" si="51"/>
        <v>0</v>
      </c>
      <c r="KE6" s="2" t="e">
        <f>HG6+HI6+HK6+HM6+HO6+HQ6+HS6+HU6+HW6+HY6+IA6+IE6+IG6+II6+IC6+IK6+IM6+IO6+IQ6+IS6+IU6+IW6+IY6+JA6+JC6+JG6+JI6+JK6+JE6+JM6+JO6+JQ6+JS6+JU6+JW6+JY6+KA6+KC6</f>
        <v>#REF!</v>
      </c>
      <c r="KG6" s="1" t="e">
        <f t="shared" si="52"/>
        <v>#REF!</v>
      </c>
    </row>
    <row r="7" spans="1:295">
      <c r="A7" s="29" t="s">
        <v>279</v>
      </c>
      <c r="B7" s="18" t="s">
        <v>280</v>
      </c>
      <c r="C7" s="65">
        <v>104151</v>
      </c>
      <c r="D7" s="65">
        <v>2010</v>
      </c>
      <c r="E7" s="65">
        <v>1</v>
      </c>
      <c r="F7" s="65">
        <v>5</v>
      </c>
      <c r="G7" s="66">
        <v>22187</v>
      </c>
      <c r="H7" s="66">
        <v>23303</v>
      </c>
      <c r="I7" s="67">
        <v>146965900</v>
      </c>
      <c r="J7" s="67">
        <v>0</v>
      </c>
      <c r="K7" s="67">
        <v>4849000</v>
      </c>
      <c r="L7" s="67">
        <v>0</v>
      </c>
      <c r="M7" s="67">
        <v>85629000</v>
      </c>
      <c r="N7" s="67">
        <v>0</v>
      </c>
      <c r="O7" s="67">
        <v>36133000</v>
      </c>
      <c r="P7" s="67">
        <v>0</v>
      </c>
      <c r="Q7" s="67">
        <v>949063000</v>
      </c>
      <c r="R7" s="67">
        <v>0</v>
      </c>
      <c r="S7" s="67">
        <v>1238773000</v>
      </c>
      <c r="T7" s="67">
        <v>0</v>
      </c>
      <c r="U7" s="67">
        <v>17006</v>
      </c>
      <c r="V7" s="67">
        <v>30109</v>
      </c>
      <c r="W7" s="67">
        <v>17006</v>
      </c>
      <c r="X7" s="67">
        <v>30109</v>
      </c>
      <c r="Y7" s="67">
        <v>19972</v>
      </c>
      <c r="Z7" s="67">
        <v>0</v>
      </c>
      <c r="AA7" s="67">
        <v>33075</v>
      </c>
      <c r="AB7" s="67">
        <v>0</v>
      </c>
      <c r="AC7" s="28">
        <v>9</v>
      </c>
      <c r="AD7" s="28">
        <v>12</v>
      </c>
      <c r="AE7" s="28">
        <v>0</v>
      </c>
      <c r="AF7" s="19">
        <v>5381930</v>
      </c>
      <c r="AG7" s="19">
        <v>3972938</v>
      </c>
      <c r="AH7" s="19">
        <v>561826</v>
      </c>
      <c r="AI7" s="19">
        <v>234943</v>
      </c>
      <c r="AJ7" s="19">
        <v>638789.67000000004</v>
      </c>
      <c r="AK7" s="93">
        <v>6</v>
      </c>
      <c r="AL7" s="19">
        <v>547534</v>
      </c>
      <c r="AM7" s="93">
        <v>7</v>
      </c>
      <c r="AN7" s="19">
        <v>209309.78</v>
      </c>
      <c r="AO7" s="93">
        <v>9</v>
      </c>
      <c r="AP7" s="19">
        <v>188378.8</v>
      </c>
      <c r="AQ7" s="93">
        <v>10</v>
      </c>
      <c r="AR7" s="19">
        <v>158914.57</v>
      </c>
      <c r="AS7" s="93">
        <v>21</v>
      </c>
      <c r="AT7" s="19">
        <v>133488.24</v>
      </c>
      <c r="AU7" s="93">
        <v>25</v>
      </c>
      <c r="AV7" s="19">
        <v>78295.37</v>
      </c>
      <c r="AW7" s="93">
        <v>17.5</v>
      </c>
      <c r="AX7" s="19">
        <v>62280.41</v>
      </c>
      <c r="AY7" s="93">
        <v>22</v>
      </c>
      <c r="AZ7" s="129">
        <v>9348426</v>
      </c>
      <c r="BA7" s="127">
        <v>1072127</v>
      </c>
      <c r="BB7" s="127">
        <v>4334339</v>
      </c>
      <c r="BC7" s="127">
        <v>1251324</v>
      </c>
      <c r="BD7" s="127">
        <v>8101849</v>
      </c>
      <c r="BE7" s="127">
        <v>50921</v>
      </c>
      <c r="BF7" s="127">
        <v>0</v>
      </c>
      <c r="BG7" s="127">
        <v>0</v>
      </c>
      <c r="BH7" s="127">
        <v>0</v>
      </c>
      <c r="BI7" s="127">
        <v>0</v>
      </c>
      <c r="BJ7" s="127">
        <v>50921</v>
      </c>
      <c r="BK7" s="127">
        <v>0</v>
      </c>
      <c r="BL7" s="127">
        <v>0</v>
      </c>
      <c r="BM7" s="127">
        <v>0</v>
      </c>
      <c r="BN7" s="127">
        <v>46102</v>
      </c>
      <c r="BO7" s="128">
        <v>119959</v>
      </c>
      <c r="BP7" s="127">
        <v>166061</v>
      </c>
      <c r="BQ7" s="127">
        <v>270320</v>
      </c>
      <c r="BR7" s="127">
        <v>18360</v>
      </c>
      <c r="BS7" s="127">
        <v>210</v>
      </c>
      <c r="BT7" s="127">
        <v>188185</v>
      </c>
      <c r="BU7" s="127">
        <v>176442</v>
      </c>
      <c r="BV7" s="127">
        <v>653517</v>
      </c>
      <c r="BW7" s="127">
        <v>29697730</v>
      </c>
      <c r="BX7" s="127">
        <v>8622635</v>
      </c>
      <c r="BY7" s="127">
        <v>1458019</v>
      </c>
      <c r="BZ7" s="127">
        <v>3635540</v>
      </c>
      <c r="CA7" s="127">
        <v>13091241</v>
      </c>
      <c r="CB7" s="127">
        <v>56505165</v>
      </c>
      <c r="CC7" s="127">
        <v>3243607</v>
      </c>
      <c r="CD7" s="127">
        <v>488175</v>
      </c>
      <c r="CE7" s="127">
        <v>532417</v>
      </c>
      <c r="CF7" s="127">
        <v>5072424</v>
      </c>
      <c r="CG7" s="127">
        <v>549520</v>
      </c>
      <c r="CH7" s="127">
        <v>9886143</v>
      </c>
      <c r="CI7" s="127">
        <v>2770606</v>
      </c>
      <c r="CJ7" s="127">
        <v>670677</v>
      </c>
      <c r="CK7" s="127">
        <v>45697</v>
      </c>
      <c r="CL7" s="127">
        <v>81817</v>
      </c>
      <c r="CM7" s="127">
        <v>0</v>
      </c>
      <c r="CN7" s="127">
        <v>3568797</v>
      </c>
      <c r="CO7" s="127">
        <v>3719621</v>
      </c>
      <c r="CP7" s="127">
        <v>1848421</v>
      </c>
      <c r="CQ7" s="127">
        <v>1051101</v>
      </c>
      <c r="CR7" s="127">
        <v>3804758</v>
      </c>
      <c r="CS7" s="127">
        <v>0</v>
      </c>
      <c r="CT7" s="127">
        <v>10423901</v>
      </c>
      <c r="CU7" s="127">
        <v>45313</v>
      </c>
      <c r="CV7" s="127">
        <v>30013</v>
      </c>
      <c r="CW7" s="127">
        <v>20912</v>
      </c>
      <c r="CX7" s="127">
        <v>121767</v>
      </c>
      <c r="CY7" s="127">
        <v>0</v>
      </c>
      <c r="CZ7" s="127">
        <v>218005</v>
      </c>
      <c r="DA7" s="127">
        <v>554352</v>
      </c>
      <c r="DB7" s="127">
        <v>110896</v>
      </c>
      <c r="DC7" s="127">
        <v>115365</v>
      </c>
      <c r="DD7" s="127">
        <v>181248</v>
      </c>
      <c r="DE7" s="127">
        <v>6963552</v>
      </c>
      <c r="DF7" s="127">
        <v>7925413</v>
      </c>
      <c r="DG7" s="127">
        <v>3000</v>
      </c>
      <c r="DH7" s="127">
        <v>1200</v>
      </c>
      <c r="DI7" s="127">
        <v>1200</v>
      </c>
      <c r="DJ7" s="127">
        <v>2400</v>
      </c>
      <c r="DK7" s="127">
        <v>101949</v>
      </c>
      <c r="DL7" s="127">
        <v>109749</v>
      </c>
      <c r="DM7" s="127">
        <v>0</v>
      </c>
      <c r="DN7" s="127">
        <v>0</v>
      </c>
      <c r="DO7" s="127">
        <v>0</v>
      </c>
      <c r="DP7" s="127">
        <v>560467</v>
      </c>
      <c r="DQ7" s="127">
        <v>0</v>
      </c>
      <c r="DR7" s="127">
        <v>560467</v>
      </c>
      <c r="DS7" s="127">
        <v>271764</v>
      </c>
      <c r="DT7" s="127">
        <v>174682</v>
      </c>
      <c r="DU7" s="127">
        <v>70513</v>
      </c>
      <c r="DV7" s="127">
        <v>279810</v>
      </c>
      <c r="DW7" s="127">
        <v>0</v>
      </c>
      <c r="DX7" s="127">
        <v>796769</v>
      </c>
      <c r="DY7" s="127">
        <v>822558</v>
      </c>
      <c r="DZ7" s="127">
        <v>279232</v>
      </c>
      <c r="EA7" s="127">
        <v>151212</v>
      </c>
      <c r="EB7" s="127">
        <v>1402932</v>
      </c>
      <c r="EC7" s="127">
        <v>6005</v>
      </c>
      <c r="ED7" s="127">
        <v>2661939</v>
      </c>
      <c r="EE7" s="127">
        <v>910413</v>
      </c>
      <c r="EF7" s="127">
        <v>157381</v>
      </c>
      <c r="EG7" s="127">
        <v>110611</v>
      </c>
      <c r="EH7" s="127">
        <v>914149</v>
      </c>
      <c r="EI7" s="127">
        <v>455147</v>
      </c>
      <c r="EJ7" s="127">
        <v>2547701</v>
      </c>
      <c r="EK7" s="127">
        <v>2088497</v>
      </c>
      <c r="EL7" s="127">
        <v>337296</v>
      </c>
      <c r="EM7" s="127">
        <v>136668</v>
      </c>
      <c r="EN7" s="127">
        <v>360349</v>
      </c>
      <c r="EO7" s="127">
        <v>33876</v>
      </c>
      <c r="EP7" s="127">
        <v>2956686</v>
      </c>
      <c r="EQ7" s="127">
        <v>1264778</v>
      </c>
      <c r="ER7" s="127">
        <v>149521</v>
      </c>
      <c r="ES7" s="127">
        <v>27820</v>
      </c>
      <c r="ET7" s="127">
        <v>185673</v>
      </c>
      <c r="EU7" s="127">
        <v>855279</v>
      </c>
      <c r="EV7" s="127">
        <v>2483071</v>
      </c>
      <c r="EW7" s="127">
        <v>101606</v>
      </c>
      <c r="EX7" s="127">
        <v>0</v>
      </c>
      <c r="EY7" s="127">
        <v>0</v>
      </c>
      <c r="EZ7" s="127">
        <v>0</v>
      </c>
      <c r="FA7" s="127">
        <v>0</v>
      </c>
      <c r="FB7" s="127">
        <v>101606</v>
      </c>
      <c r="FC7" s="127">
        <v>1294493</v>
      </c>
      <c r="FD7" s="127">
        <v>1153146</v>
      </c>
      <c r="FE7" s="127">
        <v>1154816</v>
      </c>
      <c r="FF7" s="127">
        <v>845889</v>
      </c>
      <c r="FG7" s="127">
        <v>1963040</v>
      </c>
      <c r="FH7" s="127">
        <v>6411384</v>
      </c>
      <c r="FI7" s="127">
        <v>2337</v>
      </c>
      <c r="FJ7" s="127">
        <v>2337</v>
      </c>
      <c r="FK7" s="127">
        <v>2337</v>
      </c>
      <c r="FL7" s="127">
        <v>0</v>
      </c>
      <c r="FM7" s="127">
        <v>0</v>
      </c>
      <c r="FN7" s="127">
        <v>7011</v>
      </c>
      <c r="FO7" s="127">
        <v>0</v>
      </c>
      <c r="FP7" s="127">
        <v>0</v>
      </c>
      <c r="FQ7" s="127">
        <v>0</v>
      </c>
      <c r="FR7" s="127">
        <v>0</v>
      </c>
      <c r="FS7" s="127">
        <v>1342691</v>
      </c>
      <c r="FT7" s="127">
        <v>1342691</v>
      </c>
      <c r="FU7" s="127">
        <v>417164</v>
      </c>
      <c r="FV7" s="127">
        <v>18450</v>
      </c>
      <c r="FW7" s="127">
        <v>63647</v>
      </c>
      <c r="FX7" s="127">
        <v>590424</v>
      </c>
      <c r="FY7" s="127">
        <v>71746</v>
      </c>
      <c r="FZ7" s="127">
        <v>1161431</v>
      </c>
      <c r="GA7" s="127">
        <v>1179</v>
      </c>
      <c r="GB7" s="127">
        <v>3632</v>
      </c>
      <c r="GC7" s="127">
        <v>925</v>
      </c>
      <c r="GD7" s="127">
        <v>6413</v>
      </c>
      <c r="GE7" s="127">
        <v>7300</v>
      </c>
      <c r="GF7" s="127">
        <v>19449</v>
      </c>
      <c r="GG7" s="127">
        <v>573411</v>
      </c>
      <c r="GH7" s="127">
        <v>134003</v>
      </c>
      <c r="GI7" s="127">
        <v>122051</v>
      </c>
      <c r="GJ7" s="127">
        <v>1002988</v>
      </c>
      <c r="GK7" s="127">
        <v>2890880</v>
      </c>
      <c r="GL7" s="127">
        <v>4723333</v>
      </c>
      <c r="GM7" s="127">
        <v>18084699</v>
      </c>
      <c r="GN7" s="127">
        <v>5559062</v>
      </c>
      <c r="GO7" s="127">
        <v>3607292</v>
      </c>
      <c r="GP7" s="127">
        <v>15413508</v>
      </c>
      <c r="GQ7" s="127">
        <v>15240985</v>
      </c>
      <c r="GR7" s="127">
        <v>57905546</v>
      </c>
      <c r="GS7" s="127">
        <v>0</v>
      </c>
      <c r="GT7" s="128">
        <v>0</v>
      </c>
      <c r="GU7" s="127">
        <v>0</v>
      </c>
      <c r="GV7" s="127">
        <v>0</v>
      </c>
      <c r="GW7" s="127">
        <v>0</v>
      </c>
      <c r="GX7" s="127">
        <v>0</v>
      </c>
      <c r="GY7" s="156">
        <v>18084699</v>
      </c>
      <c r="GZ7" s="156">
        <v>5559062</v>
      </c>
      <c r="HA7" s="156">
        <v>3607292</v>
      </c>
      <c r="HB7" s="156">
        <v>15413508</v>
      </c>
      <c r="HC7" s="156">
        <v>15240985</v>
      </c>
      <c r="HD7" s="156">
        <v>57905546</v>
      </c>
      <c r="HE7" s="8"/>
      <c r="HF7" s="2">
        <f>SUM(AZ7:AZ7)</f>
        <v>9348426</v>
      </c>
      <c r="HG7" s="19" t="e">
        <f>#REF!-HF7</f>
        <v>#REF!</v>
      </c>
      <c r="HH7" s="2" t="e">
        <f>SUM(#REF!)</f>
        <v>#REF!</v>
      </c>
      <c r="HI7" s="19" t="e">
        <f>#REF!-HH7</f>
        <v>#REF!</v>
      </c>
      <c r="HJ7" s="2">
        <f>SUM(BA7:BA7)</f>
        <v>1072127</v>
      </c>
      <c r="HK7" s="19" t="e">
        <f>#REF!-HJ7</f>
        <v>#REF!</v>
      </c>
      <c r="HL7" s="2">
        <f>SUM(BB7:BB7)</f>
        <v>4334339</v>
      </c>
      <c r="HM7" s="19" t="e">
        <f>#REF!-HL7</f>
        <v>#REF!</v>
      </c>
      <c r="HN7" s="2" t="e">
        <f>SUM(#REF!)</f>
        <v>#REF!</v>
      </c>
      <c r="HO7" s="19" t="e">
        <f>#REF!-HN7</f>
        <v>#REF!</v>
      </c>
      <c r="HP7" s="2" t="e">
        <f>SUM(#REF!)</f>
        <v>#REF!</v>
      </c>
      <c r="HQ7" s="19" t="e">
        <f>#REF!-HP7</f>
        <v>#REF!</v>
      </c>
      <c r="HR7" s="2" t="e">
        <f>SUM(#REF!)</f>
        <v>#REF!</v>
      </c>
      <c r="HS7" s="19" t="e">
        <f>#REF!-HR7</f>
        <v>#REF!</v>
      </c>
      <c r="HT7" s="2" t="e">
        <f>SUM(#REF!)</f>
        <v>#REF!</v>
      </c>
      <c r="HU7" s="19" t="e">
        <f>#REF!-HT7</f>
        <v>#REF!</v>
      </c>
      <c r="HV7" s="2" t="e">
        <f>SUM(#REF!)</f>
        <v>#REF!</v>
      </c>
      <c r="HW7" s="19" t="e">
        <f>#REF!-HV7</f>
        <v>#REF!</v>
      </c>
      <c r="HX7" s="2" t="e">
        <f>SUM(#REF!)</f>
        <v>#REF!</v>
      </c>
      <c r="HY7" s="19" t="e">
        <f>#REF!-HX7</f>
        <v>#REF!</v>
      </c>
      <c r="HZ7" s="2">
        <f>SUM(BC7:BC7)</f>
        <v>1251324</v>
      </c>
      <c r="IA7" s="19" t="e">
        <f>#REF!-HZ7</f>
        <v>#REF!</v>
      </c>
      <c r="IB7" s="2">
        <f>SUM(BD7:BD7)</f>
        <v>8101849</v>
      </c>
      <c r="IC7" s="19" t="e">
        <f>#REF!-IB7</f>
        <v>#REF!</v>
      </c>
      <c r="ID7" s="2">
        <f t="shared" si="0"/>
        <v>50921</v>
      </c>
      <c r="IE7" s="19">
        <f t="shared" si="1"/>
        <v>0</v>
      </c>
      <c r="IF7" s="2">
        <f t="shared" si="2"/>
        <v>166061</v>
      </c>
      <c r="IG7" s="19">
        <f t="shared" si="3"/>
        <v>0</v>
      </c>
      <c r="IH7" s="2">
        <f t="shared" si="4"/>
        <v>653517</v>
      </c>
      <c r="II7" s="19">
        <f t="shared" si="5"/>
        <v>0</v>
      </c>
      <c r="IJ7" s="2">
        <f t="shared" si="6"/>
        <v>56505165</v>
      </c>
      <c r="IK7" s="19">
        <f t="shared" si="7"/>
        <v>0</v>
      </c>
      <c r="IL7" s="2">
        <f t="shared" si="8"/>
        <v>9886143</v>
      </c>
      <c r="IM7" s="19">
        <f t="shared" si="9"/>
        <v>0</v>
      </c>
      <c r="IN7" s="2">
        <f t="shared" si="10"/>
        <v>3568797</v>
      </c>
      <c r="IO7" s="19">
        <f t="shared" si="11"/>
        <v>0</v>
      </c>
      <c r="IP7" s="2">
        <f t="shared" si="12"/>
        <v>10423901</v>
      </c>
      <c r="IQ7" s="19">
        <f t="shared" si="13"/>
        <v>0</v>
      </c>
      <c r="IR7" s="2">
        <f t="shared" si="14"/>
        <v>218005</v>
      </c>
      <c r="IS7" s="19">
        <f t="shared" si="15"/>
        <v>0</v>
      </c>
      <c r="IT7" s="2">
        <f t="shared" si="16"/>
        <v>7925413</v>
      </c>
      <c r="IU7" s="19">
        <f t="shared" si="17"/>
        <v>0</v>
      </c>
      <c r="IV7" s="2">
        <f t="shared" si="18"/>
        <v>109749</v>
      </c>
      <c r="IW7" s="19">
        <f t="shared" si="19"/>
        <v>0</v>
      </c>
      <c r="IX7" s="2">
        <f t="shared" si="20"/>
        <v>560467</v>
      </c>
      <c r="IY7" s="19">
        <f t="shared" si="21"/>
        <v>0</v>
      </c>
      <c r="IZ7" s="2">
        <f t="shared" si="22"/>
        <v>796769</v>
      </c>
      <c r="JA7" s="19">
        <f t="shared" si="23"/>
        <v>0</v>
      </c>
      <c r="JB7" s="2">
        <f t="shared" si="24"/>
        <v>2661939</v>
      </c>
      <c r="JC7" s="19">
        <f t="shared" si="25"/>
        <v>0</v>
      </c>
      <c r="JD7" s="2">
        <f t="shared" si="26"/>
        <v>2547701</v>
      </c>
      <c r="JE7" s="19">
        <f t="shared" si="27"/>
        <v>0</v>
      </c>
      <c r="JF7" s="2">
        <f t="shared" si="28"/>
        <v>2956686</v>
      </c>
      <c r="JG7" s="19">
        <f t="shared" si="29"/>
        <v>0</v>
      </c>
      <c r="JH7" s="2">
        <f t="shared" si="30"/>
        <v>2483071</v>
      </c>
      <c r="JI7" s="19">
        <f t="shared" si="31"/>
        <v>0</v>
      </c>
      <c r="JJ7" s="2">
        <f t="shared" si="32"/>
        <v>101606</v>
      </c>
      <c r="JK7" s="19">
        <f t="shared" si="33"/>
        <v>0</v>
      </c>
      <c r="JL7" s="2">
        <f t="shared" si="34"/>
        <v>6411384</v>
      </c>
      <c r="JM7" s="19">
        <f t="shared" si="35"/>
        <v>0</v>
      </c>
      <c r="JN7" s="2">
        <f t="shared" si="36"/>
        <v>7011</v>
      </c>
      <c r="JO7" s="19">
        <f t="shared" si="37"/>
        <v>0</v>
      </c>
      <c r="JP7" s="2">
        <f t="shared" si="38"/>
        <v>1342691</v>
      </c>
      <c r="JQ7" s="19">
        <f t="shared" si="39"/>
        <v>0</v>
      </c>
      <c r="JR7" s="2">
        <f t="shared" si="40"/>
        <v>1161431</v>
      </c>
      <c r="JS7" s="19">
        <f t="shared" si="41"/>
        <v>0</v>
      </c>
      <c r="JT7" s="2">
        <f t="shared" si="42"/>
        <v>19449</v>
      </c>
      <c r="JU7" s="19">
        <f t="shared" si="43"/>
        <v>0</v>
      </c>
      <c r="JV7" s="2">
        <f t="shared" si="44"/>
        <v>4723333</v>
      </c>
      <c r="JW7" s="19">
        <f t="shared" si="45"/>
        <v>0</v>
      </c>
      <c r="JX7" s="2">
        <f t="shared" si="46"/>
        <v>57905546</v>
      </c>
      <c r="JY7" s="19">
        <f t="shared" si="47"/>
        <v>0</v>
      </c>
      <c r="JZ7" s="2">
        <f t="shared" si="48"/>
        <v>0</v>
      </c>
      <c r="KA7" s="19">
        <f t="shared" si="49"/>
        <v>0</v>
      </c>
      <c r="KB7" s="2">
        <f t="shared" si="50"/>
        <v>57905546</v>
      </c>
      <c r="KC7" s="19">
        <f t="shared" si="51"/>
        <v>0</v>
      </c>
      <c r="KE7" s="2" t="e">
        <f>HG7+HI7+HK7+HM7+HO7+HQ7+HS7+HU7+HW7+HY7+IA7+IE7+IG7+II7+IC7+IK7+IM7+IO7+IQ7+IS7+IU7+IW7+IY7+JA7+JC7+JG7+JI7+JK7+JE7+JM7+JO7+JQ7+JS7+JU7+JW7+JY7+KA7+KC7</f>
        <v>#REF!</v>
      </c>
      <c r="KG7" s="1" t="e">
        <f t="shared" si="52"/>
        <v>#REF!</v>
      </c>
    </row>
    <row r="8" spans="1:295">
      <c r="A8" s="31" t="s">
        <v>287</v>
      </c>
      <c r="B8" s="32" t="s">
        <v>288</v>
      </c>
      <c r="C8" s="73">
        <v>106397</v>
      </c>
      <c r="D8" s="73">
        <v>2010</v>
      </c>
      <c r="E8" s="73">
        <v>1</v>
      </c>
      <c r="F8" s="73">
        <v>11</v>
      </c>
      <c r="G8" s="74">
        <v>6974</v>
      </c>
      <c r="H8" s="74">
        <v>6560</v>
      </c>
      <c r="I8" s="75">
        <v>491939090</v>
      </c>
      <c r="J8" s="75"/>
      <c r="K8" s="75">
        <v>7898003</v>
      </c>
      <c r="L8" s="75"/>
      <c r="M8" s="75">
        <v>45716435</v>
      </c>
      <c r="N8" s="75"/>
      <c r="O8" s="75">
        <v>43473259</v>
      </c>
      <c r="P8" s="75"/>
      <c r="Q8" s="75">
        <v>445805258</v>
      </c>
      <c r="R8" s="75"/>
      <c r="S8" s="75">
        <v>373962074</v>
      </c>
      <c r="T8" s="75"/>
      <c r="U8" s="75">
        <v>14666</v>
      </c>
      <c r="V8" s="75"/>
      <c r="W8" s="75">
        <v>23544</v>
      </c>
      <c r="X8" s="75"/>
      <c r="Y8" s="75">
        <v>18242</v>
      </c>
      <c r="Z8" s="75"/>
      <c r="AA8" s="75">
        <v>27120</v>
      </c>
      <c r="AB8" s="75"/>
      <c r="AC8" s="99">
        <v>8</v>
      </c>
      <c r="AD8" s="99">
        <v>11</v>
      </c>
      <c r="AE8" s="99">
        <v>0</v>
      </c>
      <c r="AF8" s="100">
        <v>3637893</v>
      </c>
      <c r="AG8" s="100">
        <v>3069204</v>
      </c>
      <c r="AH8" s="100">
        <v>1187217</v>
      </c>
      <c r="AI8" s="100">
        <v>480686</v>
      </c>
      <c r="AJ8" s="100">
        <v>927419.67</v>
      </c>
      <c r="AK8" s="101">
        <v>6</v>
      </c>
      <c r="AL8" s="100">
        <v>927419.67</v>
      </c>
      <c r="AM8" s="101">
        <v>6</v>
      </c>
      <c r="AN8" s="100">
        <v>185662</v>
      </c>
      <c r="AO8" s="101">
        <v>9</v>
      </c>
      <c r="AP8" s="100">
        <v>185662</v>
      </c>
      <c r="AQ8" s="101">
        <v>9</v>
      </c>
      <c r="AR8" s="100">
        <v>231092.72</v>
      </c>
      <c r="AS8" s="101">
        <v>18</v>
      </c>
      <c r="AT8" s="100">
        <v>231093</v>
      </c>
      <c r="AU8" s="101">
        <v>18</v>
      </c>
      <c r="AV8" s="100">
        <v>80924</v>
      </c>
      <c r="AW8" s="101">
        <v>17</v>
      </c>
      <c r="AX8" s="100">
        <v>80924</v>
      </c>
      <c r="AY8" s="101">
        <v>17</v>
      </c>
      <c r="AZ8" s="152">
        <v>24532767</v>
      </c>
      <c r="BA8" s="152">
        <v>0</v>
      </c>
      <c r="BB8" s="152">
        <v>8562796</v>
      </c>
      <c r="BC8" s="152">
        <v>564920</v>
      </c>
      <c r="BD8" s="152">
        <v>0</v>
      </c>
      <c r="BE8" s="152">
        <v>0</v>
      </c>
      <c r="BF8" s="152">
        <v>0</v>
      </c>
      <c r="BG8" s="152">
        <v>0</v>
      </c>
      <c r="BH8" s="152">
        <v>0</v>
      </c>
      <c r="BI8" s="152">
        <v>0</v>
      </c>
      <c r="BJ8" s="152">
        <v>0</v>
      </c>
      <c r="BK8" s="152">
        <v>0</v>
      </c>
      <c r="BL8" s="152">
        <v>0</v>
      </c>
      <c r="BM8" s="152">
        <v>0</v>
      </c>
      <c r="BN8" s="152">
        <v>0</v>
      </c>
      <c r="BO8" s="195">
        <v>320774</v>
      </c>
      <c r="BP8" s="152">
        <v>320774</v>
      </c>
      <c r="BQ8" s="152">
        <v>17807</v>
      </c>
      <c r="BR8" s="152">
        <v>0</v>
      </c>
      <c r="BS8" s="152">
        <v>0</v>
      </c>
      <c r="BT8" s="152">
        <v>63272</v>
      </c>
      <c r="BU8" s="152">
        <v>379545</v>
      </c>
      <c r="BV8" s="152">
        <v>460624</v>
      </c>
      <c r="BW8" s="152">
        <v>48524243</v>
      </c>
      <c r="BX8" s="152">
        <v>15515830</v>
      </c>
      <c r="BY8" s="152">
        <v>231415</v>
      </c>
      <c r="BZ8" s="152">
        <v>3848706</v>
      </c>
      <c r="CA8" s="152">
        <v>9952426</v>
      </c>
      <c r="CB8" s="152">
        <v>78072620</v>
      </c>
      <c r="CC8" s="152">
        <v>2352538</v>
      </c>
      <c r="CD8" s="152">
        <v>342290</v>
      </c>
      <c r="CE8" s="152">
        <v>383386</v>
      </c>
      <c r="CF8" s="152">
        <v>3628883</v>
      </c>
      <c r="CG8" s="152">
        <v>145586</v>
      </c>
      <c r="CH8" s="152">
        <v>6852683</v>
      </c>
      <c r="CI8" s="152">
        <v>1775000</v>
      </c>
      <c r="CJ8" s="152">
        <v>792000</v>
      </c>
      <c r="CK8" s="152">
        <v>70847</v>
      </c>
      <c r="CL8" s="152">
        <v>70207</v>
      </c>
      <c r="CM8" s="152">
        <v>0</v>
      </c>
      <c r="CN8" s="152">
        <v>2708054</v>
      </c>
      <c r="CO8" s="152">
        <v>5714735</v>
      </c>
      <c r="CP8" s="152">
        <v>2184920</v>
      </c>
      <c r="CQ8" s="152">
        <v>926261</v>
      </c>
      <c r="CR8" s="152">
        <v>3944943</v>
      </c>
      <c r="CS8" s="152">
        <v>0</v>
      </c>
      <c r="CT8" s="152">
        <v>12770859</v>
      </c>
      <c r="CU8" s="152">
        <v>0</v>
      </c>
      <c r="CV8" s="152">
        <v>0</v>
      </c>
      <c r="CW8" s="152">
        <v>0</v>
      </c>
      <c r="CX8" s="152">
        <v>113500</v>
      </c>
      <c r="CY8" s="152">
        <v>0</v>
      </c>
      <c r="CZ8" s="152">
        <v>113500</v>
      </c>
      <c r="DA8" s="152">
        <v>552195</v>
      </c>
      <c r="DB8" s="152">
        <v>170093</v>
      </c>
      <c r="DC8" s="152">
        <v>279878</v>
      </c>
      <c r="DD8" s="152">
        <v>231505</v>
      </c>
      <c r="DE8" s="152">
        <v>12419727</v>
      </c>
      <c r="DF8" s="152">
        <v>13653398</v>
      </c>
      <c r="DG8" s="152">
        <v>0</v>
      </c>
      <c r="DH8" s="152">
        <v>0</v>
      </c>
      <c r="DI8" s="152">
        <v>0</v>
      </c>
      <c r="DJ8" s="152">
        <v>0</v>
      </c>
      <c r="DK8" s="152">
        <v>0</v>
      </c>
      <c r="DL8" s="152">
        <v>0</v>
      </c>
      <c r="DM8" s="152">
        <v>25000</v>
      </c>
      <c r="DN8" s="152">
        <v>22083</v>
      </c>
      <c r="DO8" s="152">
        <v>0</v>
      </c>
      <c r="DP8" s="152">
        <v>10212</v>
      </c>
      <c r="DQ8" s="152">
        <v>0</v>
      </c>
      <c r="DR8" s="152">
        <v>57295</v>
      </c>
      <c r="DS8" s="152">
        <v>693486</v>
      </c>
      <c r="DT8" s="152">
        <v>322517</v>
      </c>
      <c r="DU8" s="152">
        <v>161011</v>
      </c>
      <c r="DV8" s="152">
        <v>490889</v>
      </c>
      <c r="DW8" s="152">
        <v>0</v>
      </c>
      <c r="DX8" s="152">
        <v>1667903</v>
      </c>
      <c r="DY8" s="152">
        <v>2386091</v>
      </c>
      <c r="DZ8" s="152">
        <v>575054</v>
      </c>
      <c r="EA8" s="152">
        <v>395170</v>
      </c>
      <c r="EB8" s="152">
        <v>2859341</v>
      </c>
      <c r="EC8" s="152">
        <v>0</v>
      </c>
      <c r="ED8" s="152">
        <v>6215656</v>
      </c>
      <c r="EE8" s="152">
        <v>573871</v>
      </c>
      <c r="EF8" s="152">
        <v>869</v>
      </c>
      <c r="EG8" s="152">
        <v>0</v>
      </c>
      <c r="EH8" s="152">
        <v>203552</v>
      </c>
      <c r="EI8" s="152">
        <v>0</v>
      </c>
      <c r="EJ8" s="152">
        <v>778292</v>
      </c>
      <c r="EK8" s="152">
        <v>2155614</v>
      </c>
      <c r="EL8" s="152">
        <v>868596</v>
      </c>
      <c r="EM8" s="152">
        <v>211377</v>
      </c>
      <c r="EN8" s="152">
        <v>1012235</v>
      </c>
      <c r="EO8" s="152">
        <v>0</v>
      </c>
      <c r="EP8" s="152">
        <v>4247822</v>
      </c>
      <c r="EQ8" s="152">
        <v>244597</v>
      </c>
      <c r="ER8" s="152">
        <v>35210</v>
      </c>
      <c r="ES8" s="152">
        <v>7042</v>
      </c>
      <c r="ET8" s="152">
        <v>74171</v>
      </c>
      <c r="EU8" s="152">
        <v>686517</v>
      </c>
      <c r="EV8" s="152">
        <v>1047537</v>
      </c>
      <c r="EW8" s="152">
        <v>0</v>
      </c>
      <c r="EX8" s="152">
        <v>0</v>
      </c>
      <c r="EY8" s="152">
        <v>0</v>
      </c>
      <c r="EZ8" s="152">
        <v>0</v>
      </c>
      <c r="FA8" s="152">
        <v>0</v>
      </c>
      <c r="FB8" s="152">
        <v>0</v>
      </c>
      <c r="FC8" s="152">
        <v>3502054</v>
      </c>
      <c r="FD8" s="152">
        <v>1257660</v>
      </c>
      <c r="FE8" s="152">
        <v>1236282</v>
      </c>
      <c r="FF8" s="152">
        <v>2292451</v>
      </c>
      <c r="FG8" s="152">
        <v>4306610</v>
      </c>
      <c r="FH8" s="152">
        <v>12595057</v>
      </c>
      <c r="FI8" s="152">
        <v>0</v>
      </c>
      <c r="FJ8" s="152">
        <v>0</v>
      </c>
      <c r="FK8" s="152">
        <v>0</v>
      </c>
      <c r="FL8" s="152">
        <v>0</v>
      </c>
      <c r="FM8" s="152">
        <v>967810</v>
      </c>
      <c r="FN8" s="152">
        <v>967810</v>
      </c>
      <c r="FO8" s="152">
        <v>0</v>
      </c>
      <c r="FP8" s="152">
        <v>0</v>
      </c>
      <c r="FQ8" s="152">
        <v>0</v>
      </c>
      <c r="FR8" s="152">
        <v>0</v>
      </c>
      <c r="FS8" s="152">
        <v>0</v>
      </c>
      <c r="FT8" s="152">
        <v>0</v>
      </c>
      <c r="FU8" s="152">
        <v>245619</v>
      </c>
      <c r="FV8" s="152">
        <v>29910</v>
      </c>
      <c r="FW8" s="152">
        <v>32928</v>
      </c>
      <c r="FX8" s="152">
        <v>296586</v>
      </c>
      <c r="FY8" s="152">
        <v>336023</v>
      </c>
      <c r="FZ8" s="152">
        <v>941066</v>
      </c>
      <c r="GA8" s="152">
        <v>925</v>
      </c>
      <c r="GB8" s="152">
        <v>0</v>
      </c>
      <c r="GC8" s="152">
        <v>0</v>
      </c>
      <c r="GD8" s="152">
        <v>2393</v>
      </c>
      <c r="GE8" s="152">
        <v>23657</v>
      </c>
      <c r="GF8" s="152">
        <v>26975</v>
      </c>
      <c r="GG8" s="152">
        <v>1783378</v>
      </c>
      <c r="GH8" s="152">
        <v>238009</v>
      </c>
      <c r="GI8" s="152">
        <v>85161</v>
      </c>
      <c r="GJ8" s="152">
        <v>641511</v>
      </c>
      <c r="GK8" s="152">
        <v>4409939</v>
      </c>
      <c r="GL8" s="152">
        <v>7157998</v>
      </c>
      <c r="GM8" s="152">
        <v>22005103</v>
      </c>
      <c r="GN8" s="152">
        <v>6839211</v>
      </c>
      <c r="GO8" s="152">
        <v>3789343</v>
      </c>
      <c r="GP8" s="152">
        <v>15872379</v>
      </c>
      <c r="GQ8" s="152">
        <v>23295869</v>
      </c>
      <c r="GR8" s="152">
        <v>71801905</v>
      </c>
      <c r="GS8" s="152">
        <v>0</v>
      </c>
      <c r="GT8" s="195">
        <v>0</v>
      </c>
      <c r="GU8" s="152">
        <v>0</v>
      </c>
      <c r="GV8" s="152">
        <v>0</v>
      </c>
      <c r="GW8" s="152">
        <v>0</v>
      </c>
      <c r="GX8" s="152">
        <v>0</v>
      </c>
      <c r="GY8" s="152">
        <v>22005103</v>
      </c>
      <c r="GZ8" s="152">
        <v>6839211</v>
      </c>
      <c r="HA8" s="152">
        <v>3789343</v>
      </c>
      <c r="HB8" s="152">
        <v>15872379</v>
      </c>
      <c r="HC8" s="152">
        <v>23295869</v>
      </c>
      <c r="HD8" s="152">
        <v>71801905</v>
      </c>
      <c r="HE8" s="9"/>
      <c r="HF8" s="2">
        <f>SUM(AZ8:AZ8)</f>
        <v>24532767</v>
      </c>
      <c r="HG8" s="19" t="e">
        <f>#REF!-HF8</f>
        <v>#REF!</v>
      </c>
      <c r="HH8" s="2" t="e">
        <f>SUM(#REF!)</f>
        <v>#REF!</v>
      </c>
      <c r="HI8" s="19" t="e">
        <f>#REF!-HH8</f>
        <v>#REF!</v>
      </c>
      <c r="HJ8" s="2">
        <f>SUM(BA8:BA8)</f>
        <v>0</v>
      </c>
      <c r="HK8" s="19" t="e">
        <f>#REF!-HJ8</f>
        <v>#REF!</v>
      </c>
      <c r="HL8" s="2">
        <f>SUM(BB8:BB8)</f>
        <v>8562796</v>
      </c>
      <c r="HM8" s="19" t="e">
        <f>#REF!-HL8</f>
        <v>#REF!</v>
      </c>
      <c r="HN8" s="2" t="e">
        <f>SUM(#REF!)</f>
        <v>#REF!</v>
      </c>
      <c r="HO8" s="19" t="e">
        <f>#REF!-HN8</f>
        <v>#REF!</v>
      </c>
      <c r="HP8" s="2" t="e">
        <f>SUM(#REF!)</f>
        <v>#REF!</v>
      </c>
      <c r="HQ8" s="19" t="e">
        <f>#REF!-HP8</f>
        <v>#REF!</v>
      </c>
      <c r="HR8" s="2" t="e">
        <f>SUM(#REF!)</f>
        <v>#REF!</v>
      </c>
      <c r="HS8" s="19" t="e">
        <f>#REF!-HR8</f>
        <v>#REF!</v>
      </c>
      <c r="HT8" s="2" t="e">
        <f>SUM(#REF!)</f>
        <v>#REF!</v>
      </c>
      <c r="HU8" s="19" t="e">
        <f>#REF!-HT8</f>
        <v>#REF!</v>
      </c>
      <c r="HV8" s="2" t="e">
        <f>SUM(#REF!)</f>
        <v>#REF!</v>
      </c>
      <c r="HW8" s="19" t="e">
        <f>#REF!-HV8</f>
        <v>#REF!</v>
      </c>
      <c r="HX8" s="2" t="e">
        <f>SUM(#REF!)</f>
        <v>#REF!</v>
      </c>
      <c r="HY8" s="19" t="e">
        <f>#REF!-HX8</f>
        <v>#REF!</v>
      </c>
      <c r="HZ8" s="2">
        <f>SUM(BC8:BC8)</f>
        <v>564920</v>
      </c>
      <c r="IA8" s="19" t="e">
        <f>#REF!-HZ8</f>
        <v>#REF!</v>
      </c>
      <c r="IB8" s="2">
        <f>SUM(BD8:BD8)</f>
        <v>0</v>
      </c>
      <c r="IC8" s="19" t="e">
        <f>#REF!-IB8</f>
        <v>#REF!</v>
      </c>
      <c r="ID8" s="2">
        <f t="shared" si="0"/>
        <v>0</v>
      </c>
      <c r="IE8" s="19">
        <f t="shared" si="1"/>
        <v>0</v>
      </c>
      <c r="IF8" s="2">
        <f t="shared" si="2"/>
        <v>320774</v>
      </c>
      <c r="IG8" s="19">
        <f t="shared" si="3"/>
        <v>0</v>
      </c>
      <c r="IH8" s="2">
        <f t="shared" si="4"/>
        <v>460624</v>
      </c>
      <c r="II8" s="19">
        <f t="shared" si="5"/>
        <v>0</v>
      </c>
      <c r="IJ8" s="2">
        <f t="shared" si="6"/>
        <v>78072620</v>
      </c>
      <c r="IK8" s="19">
        <f t="shared" si="7"/>
        <v>0</v>
      </c>
      <c r="IL8" s="2">
        <f t="shared" si="8"/>
        <v>6852683</v>
      </c>
      <c r="IM8" s="19">
        <f t="shared" si="9"/>
        <v>0</v>
      </c>
      <c r="IN8" s="2">
        <f t="shared" si="10"/>
        <v>2708054</v>
      </c>
      <c r="IO8" s="19">
        <f t="shared" si="11"/>
        <v>0</v>
      </c>
      <c r="IP8" s="2">
        <f t="shared" si="12"/>
        <v>12770859</v>
      </c>
      <c r="IQ8" s="19">
        <f t="shared" si="13"/>
        <v>0</v>
      </c>
      <c r="IR8" s="2">
        <f t="shared" si="14"/>
        <v>113500</v>
      </c>
      <c r="IS8" s="19">
        <f t="shared" si="15"/>
        <v>0</v>
      </c>
      <c r="IT8" s="2">
        <f t="shared" si="16"/>
        <v>13653398</v>
      </c>
      <c r="IU8" s="19">
        <f t="shared" si="17"/>
        <v>0</v>
      </c>
      <c r="IV8" s="2">
        <f t="shared" si="18"/>
        <v>0</v>
      </c>
      <c r="IW8" s="19">
        <f t="shared" si="19"/>
        <v>0</v>
      </c>
      <c r="IX8" s="2">
        <f t="shared" si="20"/>
        <v>57295</v>
      </c>
      <c r="IY8" s="19">
        <f t="shared" si="21"/>
        <v>0</v>
      </c>
      <c r="IZ8" s="2">
        <f t="shared" si="22"/>
        <v>1667903</v>
      </c>
      <c r="JA8" s="19">
        <f t="shared" si="23"/>
        <v>0</v>
      </c>
      <c r="JB8" s="2">
        <f t="shared" si="24"/>
        <v>6215656</v>
      </c>
      <c r="JC8" s="19">
        <f t="shared" si="25"/>
        <v>0</v>
      </c>
      <c r="JD8" s="2">
        <f t="shared" si="26"/>
        <v>778292</v>
      </c>
      <c r="JE8" s="19">
        <f t="shared" si="27"/>
        <v>0</v>
      </c>
      <c r="JF8" s="2">
        <f t="shared" si="28"/>
        <v>4247822</v>
      </c>
      <c r="JG8" s="19">
        <f t="shared" si="29"/>
        <v>0</v>
      </c>
      <c r="JH8" s="2">
        <f t="shared" si="30"/>
        <v>1047537</v>
      </c>
      <c r="JI8" s="19">
        <f t="shared" si="31"/>
        <v>0</v>
      </c>
      <c r="JJ8" s="2">
        <f t="shared" si="32"/>
        <v>0</v>
      </c>
      <c r="JK8" s="19">
        <f t="shared" si="33"/>
        <v>0</v>
      </c>
      <c r="JL8" s="2">
        <f t="shared" si="34"/>
        <v>12595057</v>
      </c>
      <c r="JM8" s="19">
        <f t="shared" si="35"/>
        <v>0</v>
      </c>
      <c r="JN8" s="2">
        <f t="shared" si="36"/>
        <v>967810</v>
      </c>
      <c r="JO8" s="19">
        <f t="shared" si="37"/>
        <v>0</v>
      </c>
      <c r="JP8" s="2">
        <f t="shared" si="38"/>
        <v>0</v>
      </c>
      <c r="JQ8" s="19">
        <f t="shared" si="39"/>
        <v>0</v>
      </c>
      <c r="JR8" s="2">
        <f t="shared" si="40"/>
        <v>941066</v>
      </c>
      <c r="JS8" s="19">
        <f t="shared" si="41"/>
        <v>0</v>
      </c>
      <c r="JT8" s="2">
        <f t="shared" si="42"/>
        <v>26975</v>
      </c>
      <c r="JU8" s="19">
        <f t="shared" si="43"/>
        <v>0</v>
      </c>
      <c r="JV8" s="2">
        <f t="shared" si="44"/>
        <v>7157998</v>
      </c>
      <c r="JW8" s="19">
        <f t="shared" si="45"/>
        <v>0</v>
      </c>
      <c r="JX8" s="2">
        <f t="shared" si="46"/>
        <v>71801905</v>
      </c>
      <c r="JY8" s="19">
        <f t="shared" si="47"/>
        <v>0</v>
      </c>
      <c r="JZ8" s="2">
        <f t="shared" si="48"/>
        <v>0</v>
      </c>
      <c r="KA8" s="19">
        <f t="shared" si="49"/>
        <v>0</v>
      </c>
      <c r="KB8" s="2">
        <f t="shared" si="50"/>
        <v>71801905</v>
      </c>
      <c r="KC8" s="19">
        <f t="shared" si="51"/>
        <v>0</v>
      </c>
      <c r="KE8" s="2" t="e">
        <f>HG8+HI8+HK8+HM8+HO8+HQ8+HS8+HU8+HW8+HY8+IA8+IE8+IG8+II8+IC8+IK8+IM8+IO8+IQ8+IS8+IU8+IW8+IY8+JA8+JC8+JG8+JI8+JK8+JE8+JM8+JO8+JQ8+JS8+JU8+JW8+JY8+KA8+KC8</f>
        <v>#REF!</v>
      </c>
      <c r="KG8" s="1" t="e">
        <f t="shared" si="52"/>
        <v>#REF!</v>
      </c>
    </row>
    <row r="9" spans="1:295">
      <c r="A9" s="30" t="s">
        <v>322</v>
      </c>
      <c r="B9" s="18" t="s">
        <v>284</v>
      </c>
      <c r="C9" s="65">
        <v>106458</v>
      </c>
      <c r="D9" s="65">
        <v>2010</v>
      </c>
      <c r="E9" s="65">
        <v>1</v>
      </c>
      <c r="F9" s="65">
        <v>5</v>
      </c>
      <c r="G9" s="66">
        <v>3234</v>
      </c>
      <c r="H9" s="66">
        <v>4409</v>
      </c>
      <c r="I9" s="67">
        <v>172624330</v>
      </c>
      <c r="J9" s="67"/>
      <c r="K9" s="67">
        <v>0</v>
      </c>
      <c r="L9" s="67"/>
      <c r="M9" s="67">
        <v>9737321</v>
      </c>
      <c r="N9" s="67"/>
      <c r="O9" s="67">
        <v>0</v>
      </c>
      <c r="P9" s="67"/>
      <c r="Q9" s="67">
        <v>122077146</v>
      </c>
      <c r="R9" s="67"/>
      <c r="S9" s="67">
        <v>126437265</v>
      </c>
      <c r="T9" s="67"/>
      <c r="U9" s="67">
        <v>13026</v>
      </c>
      <c r="V9" s="67"/>
      <c r="W9" s="67">
        <v>20946</v>
      </c>
      <c r="X9" s="67"/>
      <c r="Y9" s="67">
        <v>17426</v>
      </c>
      <c r="Z9" s="67"/>
      <c r="AA9" s="67">
        <v>25345</v>
      </c>
      <c r="AB9" s="67"/>
      <c r="AC9" s="28">
        <v>7</v>
      </c>
      <c r="AD9" s="28">
        <v>9</v>
      </c>
      <c r="AE9" s="28">
        <v>0</v>
      </c>
      <c r="AF9" s="19">
        <v>2324397</v>
      </c>
      <c r="AG9" s="19">
        <v>1405796</v>
      </c>
      <c r="AH9" s="19">
        <v>156871</v>
      </c>
      <c r="AI9" s="19">
        <v>85637</v>
      </c>
      <c r="AJ9" s="19">
        <v>105589.78</v>
      </c>
      <c r="AK9" s="93">
        <v>4.5</v>
      </c>
      <c r="AL9" s="19">
        <v>95030.8</v>
      </c>
      <c r="AM9" s="93">
        <v>5</v>
      </c>
      <c r="AN9" s="19">
        <v>61050.31</v>
      </c>
      <c r="AO9" s="93">
        <v>6.5</v>
      </c>
      <c r="AP9" s="19">
        <v>56689.57</v>
      </c>
      <c r="AQ9" s="93">
        <v>7</v>
      </c>
      <c r="AR9" s="19">
        <v>118493.59</v>
      </c>
      <c r="AS9" s="93">
        <v>15.75</v>
      </c>
      <c r="AT9" s="19">
        <v>88870.19</v>
      </c>
      <c r="AU9" s="93">
        <v>21</v>
      </c>
      <c r="AV9" s="19">
        <v>36157.629999999997</v>
      </c>
      <c r="AW9" s="93">
        <v>6.75</v>
      </c>
      <c r="AX9" s="19">
        <v>20338.669999999998</v>
      </c>
      <c r="AY9" s="93">
        <v>12</v>
      </c>
      <c r="AZ9" s="150">
        <v>517779</v>
      </c>
      <c r="BA9" s="150">
        <v>2050000</v>
      </c>
      <c r="BB9" s="150">
        <v>0</v>
      </c>
      <c r="BC9" s="150">
        <v>46888</v>
      </c>
      <c r="BD9" s="129">
        <v>0</v>
      </c>
      <c r="BE9" s="150">
        <v>0</v>
      </c>
      <c r="BF9" s="129">
        <v>0</v>
      </c>
      <c r="BG9" s="150">
        <v>0</v>
      </c>
      <c r="BH9" s="129">
        <v>0</v>
      </c>
      <c r="BI9" s="129">
        <v>0</v>
      </c>
      <c r="BJ9" s="150">
        <v>0</v>
      </c>
      <c r="BK9" s="129">
        <v>0</v>
      </c>
      <c r="BL9" s="150">
        <v>0</v>
      </c>
      <c r="BM9" s="129">
        <v>0</v>
      </c>
      <c r="BN9" s="129">
        <v>0</v>
      </c>
      <c r="BO9" s="150">
        <v>126172</v>
      </c>
      <c r="BP9" s="150">
        <v>126172</v>
      </c>
      <c r="BQ9" s="129">
        <v>6346</v>
      </c>
      <c r="BR9" s="150">
        <v>1081</v>
      </c>
      <c r="BS9" s="129">
        <v>225</v>
      </c>
      <c r="BT9" s="129">
        <v>3062</v>
      </c>
      <c r="BU9" s="150">
        <v>234642</v>
      </c>
      <c r="BV9" s="150">
        <v>245356</v>
      </c>
      <c r="BW9" s="150">
        <v>2801684</v>
      </c>
      <c r="BX9" s="150">
        <v>536296</v>
      </c>
      <c r="BY9" s="150">
        <v>115680</v>
      </c>
      <c r="BZ9" s="129">
        <v>182968</v>
      </c>
      <c r="CA9" s="150">
        <v>5842275</v>
      </c>
      <c r="CB9" s="150">
        <v>9478903</v>
      </c>
      <c r="CC9" s="150">
        <v>1535580</v>
      </c>
      <c r="CD9" s="150">
        <v>248538</v>
      </c>
      <c r="CE9" s="150">
        <v>269484</v>
      </c>
      <c r="CF9" s="129">
        <v>1676591</v>
      </c>
      <c r="CG9" s="129">
        <v>427699</v>
      </c>
      <c r="CH9" s="150">
        <v>4157892</v>
      </c>
      <c r="CI9" s="150">
        <v>400000</v>
      </c>
      <c r="CJ9" s="150">
        <v>20000</v>
      </c>
      <c r="CK9" s="150">
        <v>11500</v>
      </c>
      <c r="CL9" s="129">
        <v>7418</v>
      </c>
      <c r="CM9" s="129">
        <v>0</v>
      </c>
      <c r="CN9" s="150">
        <v>438918</v>
      </c>
      <c r="CO9" s="150">
        <v>954117</v>
      </c>
      <c r="CP9" s="150">
        <v>372455</v>
      </c>
      <c r="CQ9" s="129">
        <v>251232</v>
      </c>
      <c r="CR9" s="129">
        <v>1404515</v>
      </c>
      <c r="CS9" s="129">
        <v>0</v>
      </c>
      <c r="CT9" s="150">
        <v>2982319</v>
      </c>
      <c r="CU9" s="150">
        <v>156881</v>
      </c>
      <c r="CV9" s="150">
        <v>43353</v>
      </c>
      <c r="CW9" s="150">
        <v>58244</v>
      </c>
      <c r="CX9" s="129">
        <v>98101</v>
      </c>
      <c r="CY9" s="129">
        <v>0</v>
      </c>
      <c r="CZ9" s="150">
        <v>356579</v>
      </c>
      <c r="DA9" s="150">
        <v>34728</v>
      </c>
      <c r="DB9" s="150">
        <v>29047</v>
      </c>
      <c r="DC9" s="129">
        <v>0</v>
      </c>
      <c r="DD9" s="129">
        <v>0</v>
      </c>
      <c r="DE9" s="150">
        <v>1241322</v>
      </c>
      <c r="DF9" s="150">
        <v>1305097</v>
      </c>
      <c r="DG9" s="129">
        <v>23790</v>
      </c>
      <c r="DH9" s="129">
        <v>250</v>
      </c>
      <c r="DI9" s="129">
        <v>0</v>
      </c>
      <c r="DJ9" s="129">
        <v>1350</v>
      </c>
      <c r="DK9" s="150">
        <v>0</v>
      </c>
      <c r="DL9" s="150">
        <v>25390</v>
      </c>
      <c r="DM9" s="129">
        <v>0</v>
      </c>
      <c r="DN9" s="129">
        <v>0</v>
      </c>
      <c r="DO9" s="129">
        <v>0</v>
      </c>
      <c r="DP9" s="129">
        <v>0</v>
      </c>
      <c r="DQ9" s="129">
        <v>0</v>
      </c>
      <c r="DR9" s="129">
        <v>0</v>
      </c>
      <c r="DS9" s="150">
        <v>99353</v>
      </c>
      <c r="DT9" s="150">
        <v>38781</v>
      </c>
      <c r="DU9" s="150">
        <v>43465</v>
      </c>
      <c r="DV9" s="129">
        <v>60909</v>
      </c>
      <c r="DW9" s="129">
        <v>4016</v>
      </c>
      <c r="DX9" s="150">
        <v>246524</v>
      </c>
      <c r="DY9" s="150">
        <v>430998</v>
      </c>
      <c r="DZ9" s="150">
        <v>166789</v>
      </c>
      <c r="EA9" s="150">
        <v>161314</v>
      </c>
      <c r="EB9" s="129">
        <v>497888</v>
      </c>
      <c r="EC9" s="129">
        <v>17556</v>
      </c>
      <c r="ED9" s="150">
        <v>1274545</v>
      </c>
      <c r="EE9" s="150">
        <v>237307</v>
      </c>
      <c r="EF9" s="150">
        <v>31118</v>
      </c>
      <c r="EG9" s="150">
        <v>23437</v>
      </c>
      <c r="EH9" s="129">
        <v>211098</v>
      </c>
      <c r="EI9" s="150">
        <v>88448</v>
      </c>
      <c r="EJ9" s="150">
        <v>591408</v>
      </c>
      <c r="EK9" s="150">
        <v>150083</v>
      </c>
      <c r="EL9" s="150">
        <v>87536</v>
      </c>
      <c r="EM9" s="150">
        <v>51392</v>
      </c>
      <c r="EN9" s="129">
        <v>74925</v>
      </c>
      <c r="EO9" s="129">
        <v>54817</v>
      </c>
      <c r="EP9" s="150">
        <v>418753</v>
      </c>
      <c r="EQ9" s="150">
        <v>2263</v>
      </c>
      <c r="ER9" s="150">
        <v>1077</v>
      </c>
      <c r="ES9" s="150">
        <v>1918</v>
      </c>
      <c r="ET9" s="129">
        <v>2323</v>
      </c>
      <c r="EU9" s="150">
        <v>62133</v>
      </c>
      <c r="EV9" s="150">
        <v>69714</v>
      </c>
      <c r="EW9" s="150">
        <v>0</v>
      </c>
      <c r="EX9" s="129">
        <v>0</v>
      </c>
      <c r="EY9" s="150">
        <v>0</v>
      </c>
      <c r="EZ9" s="129">
        <v>0</v>
      </c>
      <c r="FA9" s="129">
        <v>0</v>
      </c>
      <c r="FB9" s="150">
        <v>0</v>
      </c>
      <c r="FC9" s="150">
        <v>17871</v>
      </c>
      <c r="FD9" s="150">
        <v>3</v>
      </c>
      <c r="FE9" s="150">
        <v>7</v>
      </c>
      <c r="FF9" s="129">
        <v>7405</v>
      </c>
      <c r="FG9" s="150">
        <v>704704</v>
      </c>
      <c r="FH9" s="150">
        <v>729990</v>
      </c>
      <c r="FI9" s="129">
        <v>0</v>
      </c>
      <c r="FJ9" s="129">
        <v>0</v>
      </c>
      <c r="FK9" s="129">
        <v>0</v>
      </c>
      <c r="FL9" s="129">
        <v>0</v>
      </c>
      <c r="FM9" s="129">
        <v>0</v>
      </c>
      <c r="FN9" s="129">
        <v>0</v>
      </c>
      <c r="FO9" s="129">
        <v>0</v>
      </c>
      <c r="FP9" s="129">
        <v>0</v>
      </c>
      <c r="FQ9" s="129">
        <v>0</v>
      </c>
      <c r="FR9" s="129">
        <v>0</v>
      </c>
      <c r="FS9" s="150">
        <v>0</v>
      </c>
      <c r="FT9" s="150">
        <v>0</v>
      </c>
      <c r="FU9" s="150">
        <v>600</v>
      </c>
      <c r="FV9" s="150">
        <v>0</v>
      </c>
      <c r="FW9" s="150">
        <v>0</v>
      </c>
      <c r="FX9" s="129">
        <v>104</v>
      </c>
      <c r="FY9" s="129">
        <v>163188</v>
      </c>
      <c r="FZ9" s="129">
        <v>163892</v>
      </c>
      <c r="GA9" s="129">
        <v>7357</v>
      </c>
      <c r="GB9" s="150">
        <v>4980</v>
      </c>
      <c r="GC9" s="150">
        <v>290</v>
      </c>
      <c r="GD9" s="129">
        <v>5059</v>
      </c>
      <c r="GE9" s="150">
        <v>107519</v>
      </c>
      <c r="GF9" s="150">
        <v>125205</v>
      </c>
      <c r="GG9" s="150">
        <v>132608</v>
      </c>
      <c r="GH9" s="150">
        <v>53322</v>
      </c>
      <c r="GI9" s="150">
        <v>19111</v>
      </c>
      <c r="GJ9" s="129">
        <v>55324</v>
      </c>
      <c r="GK9" s="129">
        <v>186365</v>
      </c>
      <c r="GL9" s="150">
        <v>446730</v>
      </c>
      <c r="GM9" s="150">
        <v>4183536</v>
      </c>
      <c r="GN9" s="150">
        <v>1097249</v>
      </c>
      <c r="GO9" s="150">
        <v>891394</v>
      </c>
      <c r="GP9" s="129">
        <v>4103010</v>
      </c>
      <c r="GQ9" s="150">
        <v>3057767</v>
      </c>
      <c r="GR9" s="150">
        <v>13332956</v>
      </c>
      <c r="GS9" s="129">
        <v>0</v>
      </c>
      <c r="GT9" s="129">
        <v>0</v>
      </c>
      <c r="GU9" s="129">
        <v>0</v>
      </c>
      <c r="GV9" s="129">
        <v>0</v>
      </c>
      <c r="GW9" s="129">
        <v>0</v>
      </c>
      <c r="GX9" s="129">
        <v>0</v>
      </c>
      <c r="GY9" s="150">
        <v>4183536</v>
      </c>
      <c r="GZ9" s="150">
        <v>1097249</v>
      </c>
      <c r="HA9" s="150">
        <v>891394</v>
      </c>
      <c r="HB9" s="129">
        <v>4103010</v>
      </c>
      <c r="HC9" s="150">
        <v>3057767</v>
      </c>
      <c r="HD9" s="150">
        <v>13332956</v>
      </c>
      <c r="HF9" s="2">
        <f>SUM(AZ9:AZ9)</f>
        <v>517779</v>
      </c>
      <c r="HG9" s="19" t="e">
        <f>#REF!-HF9</f>
        <v>#REF!</v>
      </c>
      <c r="HH9" s="2" t="e">
        <f>SUM(#REF!)</f>
        <v>#REF!</v>
      </c>
      <c r="HI9" s="19" t="e">
        <f>#REF!-HH9</f>
        <v>#REF!</v>
      </c>
      <c r="HJ9" s="2">
        <f>SUM(BA9:BA9)</f>
        <v>2050000</v>
      </c>
      <c r="HK9" s="19" t="e">
        <f>#REF!-HJ9</f>
        <v>#REF!</v>
      </c>
      <c r="HL9" s="2">
        <f>SUM(BB9:BB9)</f>
        <v>0</v>
      </c>
      <c r="HM9" s="19" t="e">
        <f>#REF!-HL9</f>
        <v>#REF!</v>
      </c>
      <c r="HN9" s="2" t="e">
        <f>SUM(#REF!)</f>
        <v>#REF!</v>
      </c>
      <c r="HO9" s="19" t="e">
        <f>#REF!-HN9</f>
        <v>#REF!</v>
      </c>
      <c r="HP9" s="2" t="e">
        <f>SUM(#REF!)</f>
        <v>#REF!</v>
      </c>
      <c r="HQ9" s="19" t="e">
        <f>#REF!-HP9</f>
        <v>#REF!</v>
      </c>
      <c r="HR9" s="2" t="e">
        <f>SUM(#REF!)</f>
        <v>#REF!</v>
      </c>
      <c r="HS9" s="19" t="e">
        <f>#REF!-HR9</f>
        <v>#REF!</v>
      </c>
      <c r="HT9" s="2" t="e">
        <f>SUM(#REF!)</f>
        <v>#REF!</v>
      </c>
      <c r="HU9" s="19" t="e">
        <f>#REF!-HT9</f>
        <v>#REF!</v>
      </c>
      <c r="HV9" s="2" t="e">
        <f>SUM(#REF!)</f>
        <v>#REF!</v>
      </c>
      <c r="HW9" s="19" t="e">
        <f>#REF!-HV9</f>
        <v>#REF!</v>
      </c>
      <c r="HX9" s="2" t="e">
        <f>SUM(#REF!)</f>
        <v>#REF!</v>
      </c>
      <c r="HY9" s="19" t="e">
        <f>#REF!-HX9</f>
        <v>#REF!</v>
      </c>
      <c r="HZ9" s="2">
        <f>SUM(BC9:BC9)</f>
        <v>46888</v>
      </c>
      <c r="IA9" s="19" t="e">
        <f>#REF!-HZ9</f>
        <v>#REF!</v>
      </c>
      <c r="IB9" s="2">
        <f>SUM(BD9:BD9)</f>
        <v>0</v>
      </c>
      <c r="IC9" s="19" t="e">
        <f>#REF!-IB9</f>
        <v>#REF!</v>
      </c>
      <c r="ID9" s="2">
        <f t="shared" si="0"/>
        <v>0</v>
      </c>
      <c r="IE9" s="19">
        <f t="shared" si="1"/>
        <v>0</v>
      </c>
      <c r="IF9" s="2">
        <f t="shared" si="2"/>
        <v>126172</v>
      </c>
      <c r="IG9" s="19">
        <f t="shared" si="3"/>
        <v>0</v>
      </c>
      <c r="IH9" s="2">
        <f t="shared" si="4"/>
        <v>245356</v>
      </c>
      <c r="II9" s="19">
        <f t="shared" si="5"/>
        <v>0</v>
      </c>
      <c r="IJ9" s="2">
        <f t="shared" si="6"/>
        <v>9478903</v>
      </c>
      <c r="IK9" s="19">
        <f t="shared" si="7"/>
        <v>0</v>
      </c>
      <c r="IL9" s="2">
        <f t="shared" si="8"/>
        <v>4157892</v>
      </c>
      <c r="IM9" s="19">
        <f t="shared" si="9"/>
        <v>0</v>
      </c>
      <c r="IN9" s="2">
        <f t="shared" si="10"/>
        <v>438918</v>
      </c>
      <c r="IO9" s="19">
        <f t="shared" si="11"/>
        <v>0</v>
      </c>
      <c r="IP9" s="2">
        <f t="shared" si="12"/>
        <v>2982319</v>
      </c>
      <c r="IQ9" s="19">
        <f t="shared" si="13"/>
        <v>0</v>
      </c>
      <c r="IR9" s="2">
        <f t="shared" si="14"/>
        <v>356579</v>
      </c>
      <c r="IS9" s="19">
        <f t="shared" si="15"/>
        <v>0</v>
      </c>
      <c r="IT9" s="2">
        <f t="shared" si="16"/>
        <v>1305097</v>
      </c>
      <c r="IU9" s="19">
        <f t="shared" si="17"/>
        <v>0</v>
      </c>
      <c r="IV9" s="2">
        <f t="shared" si="18"/>
        <v>25390</v>
      </c>
      <c r="IW9" s="19">
        <f t="shared" si="19"/>
        <v>0</v>
      </c>
      <c r="IX9" s="2">
        <f t="shared" si="20"/>
        <v>0</v>
      </c>
      <c r="IY9" s="19">
        <f t="shared" si="21"/>
        <v>0</v>
      </c>
      <c r="IZ9" s="2">
        <f t="shared" si="22"/>
        <v>246524</v>
      </c>
      <c r="JA9" s="19">
        <f t="shared" si="23"/>
        <v>0</v>
      </c>
      <c r="JB9" s="2">
        <f t="shared" si="24"/>
        <v>1274545</v>
      </c>
      <c r="JC9" s="19">
        <f t="shared" si="25"/>
        <v>0</v>
      </c>
      <c r="JD9" s="2">
        <f t="shared" si="26"/>
        <v>591408</v>
      </c>
      <c r="JE9" s="19">
        <f t="shared" si="27"/>
        <v>0</v>
      </c>
      <c r="JF9" s="2">
        <f t="shared" si="28"/>
        <v>418753</v>
      </c>
      <c r="JG9" s="19">
        <f t="shared" si="29"/>
        <v>0</v>
      </c>
      <c r="JH9" s="2">
        <f t="shared" si="30"/>
        <v>69714</v>
      </c>
      <c r="JI9" s="19">
        <f t="shared" si="31"/>
        <v>0</v>
      </c>
      <c r="JJ9" s="2">
        <f t="shared" si="32"/>
        <v>0</v>
      </c>
      <c r="JK9" s="19">
        <f t="shared" si="33"/>
        <v>0</v>
      </c>
      <c r="JL9" s="2">
        <f t="shared" si="34"/>
        <v>729990</v>
      </c>
      <c r="JM9" s="19">
        <f t="shared" si="35"/>
        <v>0</v>
      </c>
      <c r="JN9" s="2">
        <f t="shared" si="36"/>
        <v>0</v>
      </c>
      <c r="JO9" s="19">
        <f t="shared" si="37"/>
        <v>0</v>
      </c>
      <c r="JP9" s="2">
        <f t="shared" si="38"/>
        <v>0</v>
      </c>
      <c r="JQ9" s="19">
        <f t="shared" si="39"/>
        <v>0</v>
      </c>
      <c r="JR9" s="2">
        <f t="shared" si="40"/>
        <v>163892</v>
      </c>
      <c r="JS9" s="19">
        <f t="shared" si="41"/>
        <v>0</v>
      </c>
      <c r="JT9" s="2">
        <f t="shared" si="42"/>
        <v>125205</v>
      </c>
      <c r="JU9" s="19">
        <f t="shared" si="43"/>
        <v>0</v>
      </c>
      <c r="JV9" s="2">
        <f t="shared" si="44"/>
        <v>446730</v>
      </c>
      <c r="JW9" s="19">
        <f t="shared" si="45"/>
        <v>0</v>
      </c>
      <c r="JX9" s="2">
        <f t="shared" si="46"/>
        <v>13332956</v>
      </c>
      <c r="JY9" s="19">
        <f t="shared" si="47"/>
        <v>0</v>
      </c>
      <c r="JZ9" s="2">
        <f t="shared" si="48"/>
        <v>0</v>
      </c>
      <c r="KA9" s="19">
        <f t="shared" si="49"/>
        <v>0</v>
      </c>
      <c r="KB9" s="2">
        <f t="shared" si="50"/>
        <v>13332956</v>
      </c>
      <c r="KC9" s="19">
        <f t="shared" si="51"/>
        <v>0</v>
      </c>
      <c r="KE9" s="2" t="e">
        <f>SUM(HG9,HI9,HK9,HM9,HO9,HQ9,HS9,HU9,HW9,HY9,IA9,IC9,IE9,IG9,II9,IK9,IM9,IO9,IQ9,IS9,IU9,IW9,IY9,JA9,JC9,JE9,JG9,JI9,JK9,JM9,JO9,JQ9,JS9,JU9,JW9,JY9,KA9,KC9)</f>
        <v>#REF!</v>
      </c>
      <c r="KG9" s="1" t="e">
        <f t="shared" si="52"/>
        <v>#REF!</v>
      </c>
      <c r="KH9" s="13"/>
    </row>
    <row r="10" spans="1:295">
      <c r="A10" s="13" t="s">
        <v>289</v>
      </c>
      <c r="B10" s="18" t="s">
        <v>290</v>
      </c>
      <c r="C10" s="65">
        <v>100858</v>
      </c>
      <c r="D10" s="65">
        <v>2010</v>
      </c>
      <c r="E10" s="65">
        <v>1</v>
      </c>
      <c r="F10" s="65">
        <v>9</v>
      </c>
      <c r="G10" s="66">
        <v>9372</v>
      </c>
      <c r="H10" s="66">
        <v>9013</v>
      </c>
      <c r="I10" s="67">
        <v>798192965</v>
      </c>
      <c r="J10" s="67"/>
      <c r="K10" s="67">
        <v>11434357</v>
      </c>
      <c r="L10" s="67"/>
      <c r="M10" s="67">
        <v>122575625</v>
      </c>
      <c r="N10" s="67"/>
      <c r="O10" s="67">
        <v>109977105</v>
      </c>
      <c r="P10" s="67"/>
      <c r="Q10" s="67">
        <v>544988772</v>
      </c>
      <c r="R10" s="67"/>
      <c r="S10" s="67">
        <v>701565939</v>
      </c>
      <c r="T10" s="67"/>
      <c r="U10" s="67">
        <v>16296</v>
      </c>
      <c r="V10" s="67"/>
      <c r="W10" s="67">
        <v>28776</v>
      </c>
      <c r="X10" s="67"/>
      <c r="Y10" s="67">
        <v>21728</v>
      </c>
      <c r="Z10" s="67"/>
      <c r="AA10" s="67">
        <v>34208</v>
      </c>
      <c r="AB10" s="67"/>
      <c r="AC10" s="28">
        <v>9</v>
      </c>
      <c r="AD10" s="28">
        <v>12</v>
      </c>
      <c r="AE10" s="28">
        <v>0</v>
      </c>
      <c r="AF10" s="19">
        <v>5133087</v>
      </c>
      <c r="AG10" s="19">
        <v>3450371</v>
      </c>
      <c r="AH10" s="19">
        <v>1129987</v>
      </c>
      <c r="AI10" s="19">
        <v>541594</v>
      </c>
      <c r="AJ10" s="19">
        <v>709202</v>
      </c>
      <c r="AK10" s="93">
        <v>6.57</v>
      </c>
      <c r="AL10" s="19">
        <v>665636</v>
      </c>
      <c r="AM10" s="93">
        <v>7</v>
      </c>
      <c r="AN10" s="19">
        <v>201689</v>
      </c>
      <c r="AO10" s="93">
        <v>8.83</v>
      </c>
      <c r="AP10" s="19">
        <v>178092</v>
      </c>
      <c r="AQ10" s="93">
        <v>10</v>
      </c>
      <c r="AR10" s="19">
        <v>270558</v>
      </c>
      <c r="AS10" s="93">
        <v>21.35</v>
      </c>
      <c r="AT10" s="19">
        <v>222169</v>
      </c>
      <c r="AU10" s="93">
        <v>26</v>
      </c>
      <c r="AV10" s="19">
        <v>87100</v>
      </c>
      <c r="AW10" s="93">
        <v>19.649999999999999</v>
      </c>
      <c r="AX10" s="19">
        <v>68461</v>
      </c>
      <c r="AY10" s="93">
        <v>25</v>
      </c>
      <c r="AZ10" s="129">
        <v>23885422</v>
      </c>
      <c r="BA10" s="129">
        <v>0</v>
      </c>
      <c r="BB10" s="129">
        <v>23504923</v>
      </c>
      <c r="BC10" s="129">
        <v>973095</v>
      </c>
      <c r="BD10" s="129">
        <v>0</v>
      </c>
      <c r="BE10" s="129">
        <v>0</v>
      </c>
      <c r="BF10" s="129">
        <v>0</v>
      </c>
      <c r="BG10" s="129">
        <v>0</v>
      </c>
      <c r="BH10" s="129">
        <v>0</v>
      </c>
      <c r="BI10" s="129">
        <v>0</v>
      </c>
      <c r="BJ10" s="129">
        <v>0</v>
      </c>
      <c r="BK10" s="129">
        <v>13729</v>
      </c>
      <c r="BL10" s="129">
        <v>0</v>
      </c>
      <c r="BM10" s="129">
        <v>0</v>
      </c>
      <c r="BN10" s="129">
        <v>27909</v>
      </c>
      <c r="BO10" s="129">
        <v>1893857</v>
      </c>
      <c r="BP10" s="129">
        <v>1935495</v>
      </c>
      <c r="BQ10" s="129">
        <v>373931</v>
      </c>
      <c r="BR10" s="129">
        <v>33283</v>
      </c>
      <c r="BS10" s="129">
        <v>15</v>
      </c>
      <c r="BT10" s="129">
        <v>155512</v>
      </c>
      <c r="BU10" s="129">
        <v>1688943</v>
      </c>
      <c r="BV10" s="129">
        <v>2251684</v>
      </c>
      <c r="BW10" s="129">
        <v>66162719</v>
      </c>
      <c r="BX10" s="129">
        <v>9588191</v>
      </c>
      <c r="BY10" s="129">
        <v>64225</v>
      </c>
      <c r="BZ10" s="129">
        <v>929578</v>
      </c>
      <c r="CA10" s="129">
        <v>15866845</v>
      </c>
      <c r="CB10" s="129">
        <v>92611558</v>
      </c>
      <c r="CC10" s="129">
        <v>2932486</v>
      </c>
      <c r="CD10" s="129">
        <v>510876</v>
      </c>
      <c r="CE10" s="129">
        <v>422315</v>
      </c>
      <c r="CF10" s="129">
        <v>4717781</v>
      </c>
      <c r="CG10" s="129">
        <v>214280</v>
      </c>
      <c r="CH10" s="129">
        <v>8797738</v>
      </c>
      <c r="CI10" s="129">
        <v>2275000</v>
      </c>
      <c r="CJ10" s="129">
        <v>443547</v>
      </c>
      <c r="CK10" s="129">
        <v>21000</v>
      </c>
      <c r="CL10" s="129">
        <v>72150</v>
      </c>
      <c r="CM10" s="129">
        <v>0</v>
      </c>
      <c r="CN10" s="129">
        <v>2811697</v>
      </c>
      <c r="CO10" s="129">
        <v>6526340</v>
      </c>
      <c r="CP10" s="129">
        <v>1995344</v>
      </c>
      <c r="CQ10" s="129">
        <v>1144896</v>
      </c>
      <c r="CR10" s="129">
        <v>4261744</v>
      </c>
      <c r="CS10" s="129">
        <v>0</v>
      </c>
      <c r="CT10" s="129">
        <v>13928324</v>
      </c>
      <c r="CU10" s="129">
        <v>0</v>
      </c>
      <c r="CV10" s="129">
        <v>0</v>
      </c>
      <c r="CW10" s="129">
        <v>0</v>
      </c>
      <c r="CX10" s="129">
        <v>0</v>
      </c>
      <c r="CY10" s="129">
        <v>0</v>
      </c>
      <c r="CZ10" s="129">
        <v>0</v>
      </c>
      <c r="DA10" s="129">
        <v>1415384</v>
      </c>
      <c r="DB10" s="129">
        <v>421503</v>
      </c>
      <c r="DC10" s="129">
        <v>330853</v>
      </c>
      <c r="DD10" s="129">
        <v>343010</v>
      </c>
      <c r="DE10" s="129">
        <v>10635016</v>
      </c>
      <c r="DF10" s="129">
        <v>13145766</v>
      </c>
      <c r="DG10" s="129">
        <v>0</v>
      </c>
      <c r="DH10" s="129">
        <v>0</v>
      </c>
      <c r="DI10" s="129">
        <v>0</v>
      </c>
      <c r="DJ10" s="129">
        <v>0</v>
      </c>
      <c r="DK10" s="129">
        <v>0</v>
      </c>
      <c r="DL10" s="129">
        <v>0</v>
      </c>
      <c r="DM10" s="129">
        <v>133815</v>
      </c>
      <c r="DN10" s="129">
        <v>1688485</v>
      </c>
      <c r="DO10" s="129">
        <v>0</v>
      </c>
      <c r="DP10" s="129">
        <v>0</v>
      </c>
      <c r="DQ10" s="129">
        <v>0</v>
      </c>
      <c r="DR10" s="129">
        <v>1822300</v>
      </c>
      <c r="DS10" s="129">
        <v>678936</v>
      </c>
      <c r="DT10" s="129">
        <v>222128</v>
      </c>
      <c r="DU10" s="129">
        <v>148234</v>
      </c>
      <c r="DV10" s="129">
        <v>622283</v>
      </c>
      <c r="DW10" s="129">
        <v>0</v>
      </c>
      <c r="DX10" s="129">
        <v>1671581</v>
      </c>
      <c r="DY10" s="129">
        <v>1185273</v>
      </c>
      <c r="DZ10" s="129">
        <v>443960</v>
      </c>
      <c r="EA10" s="129">
        <v>443432</v>
      </c>
      <c r="EB10" s="129">
        <v>2004253</v>
      </c>
      <c r="EC10" s="129">
        <v>84766</v>
      </c>
      <c r="ED10" s="129">
        <v>4161684</v>
      </c>
      <c r="EE10" s="129">
        <v>843416</v>
      </c>
      <c r="EF10" s="129">
        <v>90099</v>
      </c>
      <c r="EG10" s="129">
        <v>91558</v>
      </c>
      <c r="EH10" s="129">
        <v>685562</v>
      </c>
      <c r="EI10" s="129">
        <v>126629</v>
      </c>
      <c r="EJ10" s="129">
        <v>1837264</v>
      </c>
      <c r="EK10" s="129">
        <v>2026575</v>
      </c>
      <c r="EL10" s="129">
        <v>321206</v>
      </c>
      <c r="EM10" s="129">
        <v>199189</v>
      </c>
      <c r="EN10" s="129">
        <v>485124</v>
      </c>
      <c r="EO10" s="129">
        <v>68175</v>
      </c>
      <c r="EP10" s="129">
        <v>3100269</v>
      </c>
      <c r="EQ10" s="129">
        <v>3554821</v>
      </c>
      <c r="ER10" s="129">
        <v>532101</v>
      </c>
      <c r="ES10" s="129">
        <v>77817</v>
      </c>
      <c r="ET10" s="129">
        <v>66607</v>
      </c>
      <c r="EU10" s="129">
        <v>6174444</v>
      </c>
      <c r="EV10" s="129">
        <v>10405790</v>
      </c>
      <c r="EW10" s="129">
        <v>0</v>
      </c>
      <c r="EX10" s="129">
        <v>0</v>
      </c>
      <c r="EY10" s="129">
        <v>0</v>
      </c>
      <c r="EZ10" s="129">
        <v>0</v>
      </c>
      <c r="FA10" s="129">
        <v>0</v>
      </c>
      <c r="FB10" s="129">
        <v>0</v>
      </c>
      <c r="FC10" s="129">
        <v>3760310</v>
      </c>
      <c r="FD10" s="129">
        <v>178896</v>
      </c>
      <c r="FE10" s="129">
        <v>139335</v>
      </c>
      <c r="FF10" s="129">
        <v>3281909</v>
      </c>
      <c r="FG10" s="129">
        <v>15422324</v>
      </c>
      <c r="FH10" s="129">
        <v>22782774</v>
      </c>
      <c r="FI10" s="129">
        <v>409083</v>
      </c>
      <c r="FJ10" s="129">
        <v>81861</v>
      </c>
      <c r="FK10" s="129">
        <v>81861</v>
      </c>
      <c r="FL10" s="129">
        <v>0</v>
      </c>
      <c r="FM10" s="129">
        <v>0</v>
      </c>
      <c r="FN10" s="129">
        <v>572805</v>
      </c>
      <c r="FO10" s="129">
        <v>0</v>
      </c>
      <c r="FP10" s="129">
        <v>0</v>
      </c>
      <c r="FQ10" s="129">
        <v>0</v>
      </c>
      <c r="FR10" s="129">
        <v>0</v>
      </c>
      <c r="FS10" s="129">
        <v>0</v>
      </c>
      <c r="FT10" s="129">
        <v>0</v>
      </c>
      <c r="FU10" s="129">
        <v>116630</v>
      </c>
      <c r="FV10" s="129">
        <v>16198</v>
      </c>
      <c r="FW10" s="129">
        <v>15475</v>
      </c>
      <c r="FX10" s="129">
        <v>164624</v>
      </c>
      <c r="FY10" s="129">
        <v>366513</v>
      </c>
      <c r="FZ10" s="129">
        <v>679440</v>
      </c>
      <c r="GA10" s="129">
        <v>19069</v>
      </c>
      <c r="GB10" s="129">
        <v>11585</v>
      </c>
      <c r="GC10" s="129">
        <v>8402</v>
      </c>
      <c r="GD10" s="129">
        <v>12387</v>
      </c>
      <c r="GE10" s="129">
        <v>31439</v>
      </c>
      <c r="GF10" s="129">
        <v>82882</v>
      </c>
      <c r="GG10" s="129">
        <v>2034579</v>
      </c>
      <c r="GH10" s="129">
        <v>276497</v>
      </c>
      <c r="GI10" s="129">
        <v>95734</v>
      </c>
      <c r="GJ10" s="129">
        <v>485473</v>
      </c>
      <c r="GK10" s="129">
        <v>2216305</v>
      </c>
      <c r="GL10" s="129">
        <v>5108588</v>
      </c>
      <c r="GM10" s="129">
        <v>27911717</v>
      </c>
      <c r="GN10" s="129">
        <v>7234286</v>
      </c>
      <c r="GO10" s="129">
        <v>3220101</v>
      </c>
      <c r="GP10" s="129">
        <v>17202907</v>
      </c>
      <c r="GQ10" s="129">
        <v>35339891</v>
      </c>
      <c r="GR10" s="129">
        <v>90908902</v>
      </c>
      <c r="GS10" s="129">
        <v>0</v>
      </c>
      <c r="GT10" s="129">
        <v>0</v>
      </c>
      <c r="GU10" s="129">
        <v>0</v>
      </c>
      <c r="GV10" s="129">
        <v>0</v>
      </c>
      <c r="GW10" s="129">
        <v>0</v>
      </c>
      <c r="GX10" s="129">
        <v>0</v>
      </c>
      <c r="GY10" s="130">
        <v>27911717</v>
      </c>
      <c r="GZ10" s="130">
        <v>7234286</v>
      </c>
      <c r="HA10" s="130">
        <v>3220101</v>
      </c>
      <c r="HB10" s="130">
        <v>17202907</v>
      </c>
      <c r="HC10" s="130">
        <v>35339891</v>
      </c>
      <c r="HD10" s="130">
        <v>90908902</v>
      </c>
      <c r="HF10" s="2">
        <f>SUM(AZ10:AZ10)</f>
        <v>23885422</v>
      </c>
      <c r="HG10" s="19" t="e">
        <f>#REF!-HF10</f>
        <v>#REF!</v>
      </c>
      <c r="HH10" s="2" t="e">
        <f>SUM(#REF!)</f>
        <v>#REF!</v>
      </c>
      <c r="HI10" s="19" t="e">
        <f>#REF!-HH10</f>
        <v>#REF!</v>
      </c>
      <c r="HJ10" s="2">
        <f>SUM(BA10:BA10)</f>
        <v>0</v>
      </c>
      <c r="HK10" s="19" t="e">
        <f>#REF!-HJ10</f>
        <v>#REF!</v>
      </c>
      <c r="HL10" s="2">
        <f>SUM(BB10:BB10)</f>
        <v>23504923</v>
      </c>
      <c r="HM10" s="19" t="e">
        <f>#REF!-HL10</f>
        <v>#REF!</v>
      </c>
      <c r="HN10" s="2" t="e">
        <f>SUM(#REF!)</f>
        <v>#REF!</v>
      </c>
      <c r="HO10" s="19" t="e">
        <f>#REF!-HN10</f>
        <v>#REF!</v>
      </c>
      <c r="HP10" s="2" t="e">
        <f>SUM(#REF!)</f>
        <v>#REF!</v>
      </c>
      <c r="HQ10" s="19" t="e">
        <f>#REF!-HP10</f>
        <v>#REF!</v>
      </c>
      <c r="HR10" s="2" t="e">
        <f>SUM(#REF!)</f>
        <v>#REF!</v>
      </c>
      <c r="HS10" s="19" t="e">
        <f>#REF!-HR10</f>
        <v>#REF!</v>
      </c>
      <c r="HT10" s="2" t="e">
        <f>SUM(#REF!)</f>
        <v>#REF!</v>
      </c>
      <c r="HU10" s="19" t="e">
        <f>#REF!-HT10</f>
        <v>#REF!</v>
      </c>
      <c r="HV10" s="2" t="e">
        <f>SUM(#REF!)</f>
        <v>#REF!</v>
      </c>
      <c r="HW10" s="19" t="e">
        <f>#REF!-HV10</f>
        <v>#REF!</v>
      </c>
      <c r="HX10" s="2" t="e">
        <f>SUM(#REF!)</f>
        <v>#REF!</v>
      </c>
      <c r="HY10" s="19" t="e">
        <f>#REF!-HX10</f>
        <v>#REF!</v>
      </c>
      <c r="HZ10" s="2">
        <f>SUM(BC10:BC10)</f>
        <v>973095</v>
      </c>
      <c r="IA10" s="19" t="e">
        <f>#REF!-HZ10</f>
        <v>#REF!</v>
      </c>
      <c r="IB10" s="2">
        <f>SUM(BD10:BD10)</f>
        <v>0</v>
      </c>
      <c r="IC10" s="19" t="e">
        <f>#REF!-IB10</f>
        <v>#REF!</v>
      </c>
      <c r="ID10" s="2">
        <f t="shared" si="0"/>
        <v>0</v>
      </c>
      <c r="IE10" s="19">
        <f t="shared" si="1"/>
        <v>0</v>
      </c>
      <c r="IF10" s="2">
        <f t="shared" si="2"/>
        <v>1935495</v>
      </c>
      <c r="IG10" s="19">
        <f t="shared" si="3"/>
        <v>0</v>
      </c>
      <c r="IH10" s="2">
        <f t="shared" si="4"/>
        <v>2251684</v>
      </c>
      <c r="II10" s="19">
        <f t="shared" si="5"/>
        <v>0</v>
      </c>
      <c r="IJ10" s="2">
        <f t="shared" si="6"/>
        <v>92611558</v>
      </c>
      <c r="IK10" s="19">
        <f t="shared" si="7"/>
        <v>0</v>
      </c>
      <c r="IL10" s="2">
        <f t="shared" si="8"/>
        <v>8797738</v>
      </c>
      <c r="IM10" s="19">
        <f t="shared" si="9"/>
        <v>0</v>
      </c>
      <c r="IN10" s="2">
        <f t="shared" si="10"/>
        <v>2811697</v>
      </c>
      <c r="IO10" s="19">
        <f t="shared" si="11"/>
        <v>0</v>
      </c>
      <c r="IP10" s="2">
        <f t="shared" si="12"/>
        <v>13928324</v>
      </c>
      <c r="IQ10" s="19">
        <f t="shared" si="13"/>
        <v>0</v>
      </c>
      <c r="IR10" s="2">
        <f t="shared" si="14"/>
        <v>0</v>
      </c>
      <c r="IS10" s="19">
        <f t="shared" si="15"/>
        <v>0</v>
      </c>
      <c r="IT10" s="2">
        <f t="shared" si="16"/>
        <v>13145766</v>
      </c>
      <c r="IU10" s="19">
        <f t="shared" si="17"/>
        <v>0</v>
      </c>
      <c r="IV10" s="2">
        <f t="shared" si="18"/>
        <v>0</v>
      </c>
      <c r="IW10" s="19">
        <f t="shared" si="19"/>
        <v>0</v>
      </c>
      <c r="IX10" s="2">
        <f t="shared" si="20"/>
        <v>1822300</v>
      </c>
      <c r="IY10" s="19">
        <f t="shared" si="21"/>
        <v>0</v>
      </c>
      <c r="IZ10" s="2">
        <f t="shared" si="22"/>
        <v>1671581</v>
      </c>
      <c r="JA10" s="19">
        <f t="shared" si="23"/>
        <v>0</v>
      </c>
      <c r="JB10" s="2">
        <f t="shared" si="24"/>
        <v>4161684</v>
      </c>
      <c r="JC10" s="19">
        <f t="shared" si="25"/>
        <v>0</v>
      </c>
      <c r="JD10" s="2">
        <f t="shared" si="26"/>
        <v>1837264</v>
      </c>
      <c r="JE10" s="19">
        <f t="shared" si="27"/>
        <v>0</v>
      </c>
      <c r="JF10" s="2">
        <f t="shared" si="28"/>
        <v>3100269</v>
      </c>
      <c r="JG10" s="19">
        <f t="shared" si="29"/>
        <v>0</v>
      </c>
      <c r="JH10" s="2">
        <f t="shared" si="30"/>
        <v>10405790</v>
      </c>
      <c r="JI10" s="19">
        <f t="shared" si="31"/>
        <v>0</v>
      </c>
      <c r="JJ10" s="2">
        <f t="shared" si="32"/>
        <v>0</v>
      </c>
      <c r="JK10" s="19">
        <f t="shared" si="33"/>
        <v>0</v>
      </c>
      <c r="JL10" s="2">
        <f t="shared" si="34"/>
        <v>22782774</v>
      </c>
      <c r="JM10" s="19">
        <f t="shared" si="35"/>
        <v>0</v>
      </c>
      <c r="JN10" s="2">
        <f t="shared" si="36"/>
        <v>572805</v>
      </c>
      <c r="JO10" s="19">
        <f t="shared" si="37"/>
        <v>0</v>
      </c>
      <c r="JP10" s="2">
        <f t="shared" si="38"/>
        <v>0</v>
      </c>
      <c r="JQ10" s="19">
        <f t="shared" si="39"/>
        <v>0</v>
      </c>
      <c r="JR10" s="2">
        <f t="shared" si="40"/>
        <v>679440</v>
      </c>
      <c r="JS10" s="19">
        <f t="shared" si="41"/>
        <v>0</v>
      </c>
      <c r="JT10" s="2">
        <f t="shared" si="42"/>
        <v>82882</v>
      </c>
      <c r="JU10" s="19">
        <f t="shared" si="43"/>
        <v>0</v>
      </c>
      <c r="JV10" s="2">
        <f t="shared" si="44"/>
        <v>5108588</v>
      </c>
      <c r="JW10" s="19">
        <f t="shared" si="45"/>
        <v>0</v>
      </c>
      <c r="JX10" s="2">
        <f t="shared" si="46"/>
        <v>90908902</v>
      </c>
      <c r="JY10" s="19">
        <f t="shared" si="47"/>
        <v>0</v>
      </c>
      <c r="JZ10" s="2">
        <f t="shared" si="48"/>
        <v>0</v>
      </c>
      <c r="KA10" s="19">
        <f t="shared" si="49"/>
        <v>0</v>
      </c>
      <c r="KB10" s="2">
        <f t="shared" si="50"/>
        <v>90908902</v>
      </c>
      <c r="KC10" s="19">
        <f t="shared" si="51"/>
        <v>0</v>
      </c>
      <c r="KE10" s="2" t="e">
        <f>HG10+HI10+HK10+HM10+HO10+HQ10+HS10+HU10+HW10+HY10+IA10+IE10+IG10+II10+IC10+IK10+IM10+IO10+IQ10+IS10+IU10+IW10+IY10+JA10+JC10+JG10+JI10+JK10+JE10+JM10+JO10+JQ10+JS10+JU10+JW10+JY10+KA10+KC10</f>
        <v>#REF!</v>
      </c>
      <c r="KG10" s="1" t="e">
        <f t="shared" si="52"/>
        <v>#REF!</v>
      </c>
    </row>
    <row r="11" spans="1:295">
      <c r="A11" s="30" t="s">
        <v>351</v>
      </c>
      <c r="B11" s="18" t="s">
        <v>266</v>
      </c>
      <c r="C11" s="65">
        <v>150136</v>
      </c>
      <c r="D11" s="65">
        <v>2010</v>
      </c>
      <c r="E11" s="65">
        <v>1</v>
      </c>
      <c r="F11" s="65">
        <v>12</v>
      </c>
      <c r="G11" s="66">
        <v>7088</v>
      </c>
      <c r="H11" s="66">
        <v>8745</v>
      </c>
      <c r="I11" s="81">
        <v>405792502</v>
      </c>
      <c r="J11" s="67"/>
      <c r="K11" s="81">
        <v>0</v>
      </c>
      <c r="L11" s="67"/>
      <c r="M11" s="81">
        <v>9530000</v>
      </c>
      <c r="N11" s="67"/>
      <c r="O11" s="81">
        <v>0</v>
      </c>
      <c r="P11" s="67"/>
      <c r="Q11" s="81">
        <v>168770000</v>
      </c>
      <c r="R11" s="67"/>
      <c r="S11" s="67">
        <v>373503714</v>
      </c>
      <c r="T11" s="67"/>
      <c r="U11" s="67">
        <v>16282</v>
      </c>
      <c r="V11" s="67"/>
      <c r="W11" s="67">
        <v>28960</v>
      </c>
      <c r="X11" s="67"/>
      <c r="Y11" s="67">
        <v>19550</v>
      </c>
      <c r="Z11" s="67"/>
      <c r="AA11" s="67">
        <v>32750</v>
      </c>
      <c r="AB11" s="67"/>
      <c r="AC11" s="28">
        <v>7</v>
      </c>
      <c r="AD11" s="28">
        <v>12</v>
      </c>
      <c r="AE11" s="28">
        <v>0</v>
      </c>
      <c r="AF11" s="19">
        <v>2763312</v>
      </c>
      <c r="AG11" s="111">
        <v>2678069</v>
      </c>
      <c r="AH11" s="111">
        <v>143605</v>
      </c>
      <c r="AI11" s="111">
        <v>70563</v>
      </c>
      <c r="AJ11" s="111">
        <v>161854.85999999999</v>
      </c>
      <c r="AK11" s="112">
        <v>7</v>
      </c>
      <c r="AL11" s="111">
        <v>161854.85999999999</v>
      </c>
      <c r="AM11" s="112">
        <v>7</v>
      </c>
      <c r="AN11" s="113">
        <v>91809.9</v>
      </c>
      <c r="AO11" s="112">
        <v>10</v>
      </c>
      <c r="AP11" s="113">
        <v>91809.9</v>
      </c>
      <c r="AQ11" s="114">
        <v>10</v>
      </c>
      <c r="AR11" s="111">
        <v>79630.47</v>
      </c>
      <c r="AS11" s="112">
        <v>18.25</v>
      </c>
      <c r="AT11" s="111">
        <v>66057.09</v>
      </c>
      <c r="AU11" s="112">
        <v>22</v>
      </c>
      <c r="AV11" s="19">
        <v>49867.74</v>
      </c>
      <c r="AW11" s="93">
        <v>11.75</v>
      </c>
      <c r="AX11" s="19">
        <v>34467.410000000003</v>
      </c>
      <c r="AY11" s="93">
        <v>17</v>
      </c>
      <c r="AZ11" s="127">
        <v>417370</v>
      </c>
      <c r="BA11" s="127">
        <v>950000</v>
      </c>
      <c r="BB11" s="127">
        <v>137132</v>
      </c>
      <c r="BC11" s="127">
        <v>58049</v>
      </c>
      <c r="BD11" s="127">
        <v>0</v>
      </c>
      <c r="BE11" s="127">
        <v>83992</v>
      </c>
      <c r="BF11" s="127">
        <v>12550</v>
      </c>
      <c r="BG11" s="127">
        <v>0</v>
      </c>
      <c r="BH11" s="127">
        <v>196020</v>
      </c>
      <c r="BI11" s="127">
        <v>0</v>
      </c>
      <c r="BJ11" s="127">
        <v>292562</v>
      </c>
      <c r="BK11" s="127">
        <v>0</v>
      </c>
      <c r="BL11" s="127">
        <v>0</v>
      </c>
      <c r="BM11" s="127">
        <v>0</v>
      </c>
      <c r="BN11" s="127">
        <v>0</v>
      </c>
      <c r="BO11" s="127">
        <v>28983</v>
      </c>
      <c r="BP11" s="127">
        <v>28983</v>
      </c>
      <c r="BQ11" s="127">
        <v>265</v>
      </c>
      <c r="BR11" s="127">
        <v>0</v>
      </c>
      <c r="BS11" s="127">
        <v>0</v>
      </c>
      <c r="BT11" s="127">
        <v>34769</v>
      </c>
      <c r="BU11" s="127">
        <v>43909</v>
      </c>
      <c r="BV11" s="127">
        <v>78943</v>
      </c>
      <c r="BW11" s="127">
        <v>1646808</v>
      </c>
      <c r="BX11" s="127">
        <v>449523</v>
      </c>
      <c r="BY11" s="127">
        <v>49985</v>
      </c>
      <c r="BZ11" s="127">
        <v>562945</v>
      </c>
      <c r="CA11" s="127">
        <v>17423371</v>
      </c>
      <c r="CB11" s="127">
        <v>20132632</v>
      </c>
      <c r="CC11" s="127">
        <v>1972514</v>
      </c>
      <c r="CD11" s="127">
        <v>284050</v>
      </c>
      <c r="CE11" s="127">
        <v>371661</v>
      </c>
      <c r="CF11" s="127">
        <v>2813156</v>
      </c>
      <c r="CG11" s="127">
        <v>67502</v>
      </c>
      <c r="CH11" s="127">
        <v>5508883</v>
      </c>
      <c r="CI11" s="127">
        <v>475000</v>
      </c>
      <c r="CJ11" s="127">
        <v>231800</v>
      </c>
      <c r="CK11" s="127">
        <v>500</v>
      </c>
      <c r="CL11" s="127">
        <v>6487</v>
      </c>
      <c r="CM11" s="127">
        <v>0</v>
      </c>
      <c r="CN11" s="127">
        <v>713787</v>
      </c>
      <c r="CO11" s="127">
        <v>1361320</v>
      </c>
      <c r="CP11" s="127">
        <v>565462</v>
      </c>
      <c r="CQ11" s="127">
        <v>454353</v>
      </c>
      <c r="CR11" s="127">
        <v>1709150</v>
      </c>
      <c r="CS11" s="127">
        <v>0</v>
      </c>
      <c r="CT11" s="127">
        <v>4090285</v>
      </c>
      <c r="CU11" s="127">
        <v>0</v>
      </c>
      <c r="CV11" s="128">
        <v>0</v>
      </c>
      <c r="CW11" s="128">
        <v>0</v>
      </c>
      <c r="CX11" s="128">
        <v>0</v>
      </c>
      <c r="CY11" s="127">
        <v>0</v>
      </c>
      <c r="CZ11" s="127">
        <v>0</v>
      </c>
      <c r="DA11" s="127">
        <v>120634</v>
      </c>
      <c r="DB11" s="127">
        <v>46175</v>
      </c>
      <c r="DC11" s="127">
        <v>471</v>
      </c>
      <c r="DD11" s="127">
        <v>665</v>
      </c>
      <c r="DE11" s="127">
        <v>1187746</v>
      </c>
      <c r="DF11" s="127">
        <v>1355691</v>
      </c>
      <c r="DG11" s="127">
        <v>0</v>
      </c>
      <c r="DH11" s="127">
        <v>0</v>
      </c>
      <c r="DI11" s="127">
        <v>0</v>
      </c>
      <c r="DJ11" s="127">
        <v>0</v>
      </c>
      <c r="DK11" s="127">
        <v>0</v>
      </c>
      <c r="DL11" s="127">
        <v>0</v>
      </c>
      <c r="DM11" s="127">
        <v>0</v>
      </c>
      <c r="DN11" s="127">
        <v>0</v>
      </c>
      <c r="DO11" s="127">
        <v>0</v>
      </c>
      <c r="DP11" s="127">
        <v>0</v>
      </c>
      <c r="DQ11" s="127">
        <v>0</v>
      </c>
      <c r="DR11" s="127">
        <v>0</v>
      </c>
      <c r="DS11" s="127">
        <v>72395</v>
      </c>
      <c r="DT11" s="127">
        <v>61466</v>
      </c>
      <c r="DU11" s="127">
        <v>32244</v>
      </c>
      <c r="DV11" s="127">
        <v>48063</v>
      </c>
      <c r="DW11" s="127">
        <v>0</v>
      </c>
      <c r="DX11" s="127">
        <v>214168</v>
      </c>
      <c r="DY11" s="127">
        <v>365740</v>
      </c>
      <c r="DZ11" s="127">
        <v>112236</v>
      </c>
      <c r="EA11" s="127">
        <v>81617</v>
      </c>
      <c r="EB11" s="127">
        <v>632855</v>
      </c>
      <c r="EC11" s="127">
        <v>0</v>
      </c>
      <c r="ED11" s="127">
        <v>1192448</v>
      </c>
      <c r="EE11" s="127">
        <v>298594</v>
      </c>
      <c r="EF11" s="127">
        <v>24868</v>
      </c>
      <c r="EG11" s="127">
        <v>13355</v>
      </c>
      <c r="EH11" s="127">
        <v>171558</v>
      </c>
      <c r="EI11" s="127">
        <v>69062</v>
      </c>
      <c r="EJ11" s="127">
        <v>577437</v>
      </c>
      <c r="EK11" s="127">
        <v>141394</v>
      </c>
      <c r="EL11" s="127">
        <v>78349</v>
      </c>
      <c r="EM11" s="127">
        <v>43691</v>
      </c>
      <c r="EN11" s="127">
        <v>80084</v>
      </c>
      <c r="EO11" s="127">
        <v>55986</v>
      </c>
      <c r="EP11" s="127">
        <v>399504</v>
      </c>
      <c r="EQ11" s="127">
        <v>20187</v>
      </c>
      <c r="ER11" s="127">
        <v>7190</v>
      </c>
      <c r="ES11" s="127">
        <v>4190</v>
      </c>
      <c r="ET11" s="127">
        <v>12280</v>
      </c>
      <c r="EU11" s="127">
        <v>124737</v>
      </c>
      <c r="EV11" s="127">
        <v>168584</v>
      </c>
      <c r="EW11" s="127">
        <v>17514</v>
      </c>
      <c r="EX11" s="127">
        <v>10741</v>
      </c>
      <c r="EY11" s="127">
        <v>84</v>
      </c>
      <c r="EZ11" s="127">
        <v>117277</v>
      </c>
      <c r="FA11" s="127">
        <v>452</v>
      </c>
      <c r="FB11" s="127">
        <v>146068</v>
      </c>
      <c r="FC11" s="127">
        <v>41514</v>
      </c>
      <c r="FD11" s="127">
        <v>256</v>
      </c>
      <c r="FE11" s="127">
        <v>592</v>
      </c>
      <c r="FF11" s="127">
        <v>39272</v>
      </c>
      <c r="FG11" s="127">
        <v>39720</v>
      </c>
      <c r="FH11" s="127">
        <v>121354</v>
      </c>
      <c r="FI11" s="127">
        <v>0</v>
      </c>
      <c r="FJ11" s="127">
        <v>0</v>
      </c>
      <c r="FK11" s="127">
        <v>0</v>
      </c>
      <c r="FL11" s="127">
        <v>0</v>
      </c>
      <c r="FM11" s="127">
        <v>55068</v>
      </c>
      <c r="FN11" s="127">
        <v>55068</v>
      </c>
      <c r="FO11" s="127">
        <v>0</v>
      </c>
      <c r="FP11" s="127">
        <v>0</v>
      </c>
      <c r="FQ11" s="127">
        <v>0</v>
      </c>
      <c r="FR11" s="127">
        <v>0</v>
      </c>
      <c r="FS11" s="127">
        <v>1357154</v>
      </c>
      <c r="FT11" s="127">
        <v>1357154</v>
      </c>
      <c r="FU11" s="127">
        <v>67405</v>
      </c>
      <c r="FV11" s="127">
        <v>5192</v>
      </c>
      <c r="FW11" s="127">
        <v>30539</v>
      </c>
      <c r="FX11" s="127">
        <v>150487</v>
      </c>
      <c r="FY11" s="127">
        <v>2072</v>
      </c>
      <c r="FZ11" s="127">
        <v>255695</v>
      </c>
      <c r="GA11" s="127">
        <v>131340</v>
      </c>
      <c r="GB11" s="127">
        <v>1520</v>
      </c>
      <c r="GC11" s="127">
        <v>435</v>
      </c>
      <c r="GD11" s="127">
        <v>6396</v>
      </c>
      <c r="GE11" s="127">
        <v>111702</v>
      </c>
      <c r="GF11" s="127">
        <v>251393</v>
      </c>
      <c r="GG11" s="127">
        <v>68875</v>
      </c>
      <c r="GH11" s="127">
        <v>10970</v>
      </c>
      <c r="GI11" s="127">
        <v>16095</v>
      </c>
      <c r="GJ11" s="127">
        <v>57453</v>
      </c>
      <c r="GK11" s="127">
        <v>787032</v>
      </c>
      <c r="GL11" s="127">
        <v>940425</v>
      </c>
      <c r="GM11" s="127">
        <v>5154426</v>
      </c>
      <c r="GN11" s="127">
        <v>1440275</v>
      </c>
      <c r="GO11" s="127">
        <v>1049827</v>
      </c>
      <c r="GP11" s="127">
        <v>5845183</v>
      </c>
      <c r="GQ11" s="127">
        <v>3858233</v>
      </c>
      <c r="GR11" s="127">
        <v>17347944</v>
      </c>
      <c r="GS11" s="129">
        <v>0</v>
      </c>
      <c r="GT11" s="129">
        <v>0</v>
      </c>
      <c r="GU11" s="129">
        <v>0</v>
      </c>
      <c r="GV11" s="129">
        <v>0</v>
      </c>
      <c r="GW11" s="129">
        <v>0</v>
      </c>
      <c r="GX11" s="129">
        <v>0</v>
      </c>
      <c r="GY11" s="127">
        <v>5154426</v>
      </c>
      <c r="GZ11" s="127">
        <v>1440275</v>
      </c>
      <c r="HA11" s="127">
        <v>1049827</v>
      </c>
      <c r="HB11" s="127">
        <v>5845183</v>
      </c>
      <c r="HC11" s="127">
        <v>3858233</v>
      </c>
      <c r="HD11" s="127">
        <v>17347944</v>
      </c>
      <c r="HF11" s="2">
        <f>SUM(AZ11:AZ11)</f>
        <v>417370</v>
      </c>
      <c r="HG11" s="19" t="e">
        <f>#REF!-HF11</f>
        <v>#REF!</v>
      </c>
      <c r="HH11" s="2" t="e">
        <f>SUM(#REF!)</f>
        <v>#REF!</v>
      </c>
      <c r="HI11" s="19" t="e">
        <f>#REF!-HH11</f>
        <v>#REF!</v>
      </c>
      <c r="HJ11" s="2">
        <f>SUM(BA11:BA11)</f>
        <v>950000</v>
      </c>
      <c r="HK11" s="19" t="e">
        <f>#REF!-HJ11</f>
        <v>#REF!</v>
      </c>
      <c r="HL11" s="2">
        <f>SUM(BB11:BB11)</f>
        <v>137132</v>
      </c>
      <c r="HM11" s="19" t="e">
        <f>#REF!-HL11</f>
        <v>#REF!</v>
      </c>
      <c r="HN11" s="2" t="e">
        <f>SUM(#REF!)</f>
        <v>#REF!</v>
      </c>
      <c r="HO11" s="19" t="e">
        <f>#REF!-HN11</f>
        <v>#REF!</v>
      </c>
      <c r="HP11" s="2" t="e">
        <f>SUM(#REF!)</f>
        <v>#REF!</v>
      </c>
      <c r="HQ11" s="19" t="e">
        <f>#REF!-HP11</f>
        <v>#REF!</v>
      </c>
      <c r="HR11" s="2" t="e">
        <f>SUM(#REF!)</f>
        <v>#REF!</v>
      </c>
      <c r="HS11" s="19" t="e">
        <f>#REF!-HR11</f>
        <v>#REF!</v>
      </c>
      <c r="HT11" s="2" t="e">
        <f>SUM(#REF!)</f>
        <v>#REF!</v>
      </c>
      <c r="HU11" s="19" t="e">
        <f>#REF!-HT11</f>
        <v>#REF!</v>
      </c>
      <c r="HV11" s="2" t="e">
        <f>SUM(#REF!)</f>
        <v>#REF!</v>
      </c>
      <c r="HW11" s="19" t="e">
        <f>#REF!-HV11</f>
        <v>#REF!</v>
      </c>
      <c r="HX11" s="2" t="e">
        <f>SUM(#REF!)</f>
        <v>#REF!</v>
      </c>
      <c r="HY11" s="19" t="e">
        <f>#REF!-HX11</f>
        <v>#REF!</v>
      </c>
      <c r="HZ11" s="2">
        <f>SUM(BC11:BC11)</f>
        <v>58049</v>
      </c>
      <c r="IA11" s="19" t="e">
        <f>#REF!-HZ11</f>
        <v>#REF!</v>
      </c>
      <c r="IB11" s="2">
        <f>SUM(BD11:BD11)</f>
        <v>0</v>
      </c>
      <c r="IC11" s="19" t="e">
        <f>#REF!-IB11</f>
        <v>#REF!</v>
      </c>
      <c r="ID11" s="2">
        <f t="shared" si="0"/>
        <v>292562</v>
      </c>
      <c r="IE11" s="19">
        <f t="shared" si="1"/>
        <v>0</v>
      </c>
      <c r="IF11" s="2">
        <f t="shared" si="2"/>
        <v>28983</v>
      </c>
      <c r="IG11" s="19">
        <f t="shared" si="3"/>
        <v>0</v>
      </c>
      <c r="IH11" s="2">
        <f t="shared" si="4"/>
        <v>78943</v>
      </c>
      <c r="II11" s="19">
        <f t="shared" si="5"/>
        <v>0</v>
      </c>
      <c r="IJ11" s="2">
        <f t="shared" si="6"/>
        <v>20132632</v>
      </c>
      <c r="IK11" s="19">
        <f t="shared" si="7"/>
        <v>0</v>
      </c>
      <c r="IL11" s="2">
        <f t="shared" si="8"/>
        <v>5508883</v>
      </c>
      <c r="IM11" s="19">
        <f t="shared" si="9"/>
        <v>0</v>
      </c>
      <c r="IN11" s="2">
        <f t="shared" si="10"/>
        <v>713787</v>
      </c>
      <c r="IO11" s="19">
        <f t="shared" si="11"/>
        <v>0</v>
      </c>
      <c r="IP11" s="2">
        <f t="shared" si="12"/>
        <v>4090285</v>
      </c>
      <c r="IQ11" s="19">
        <f t="shared" si="13"/>
        <v>0</v>
      </c>
      <c r="IR11" s="2">
        <f t="shared" si="14"/>
        <v>0</v>
      </c>
      <c r="IS11" s="19">
        <f t="shared" si="15"/>
        <v>0</v>
      </c>
      <c r="IT11" s="2">
        <f t="shared" si="16"/>
        <v>1355691</v>
      </c>
      <c r="IU11" s="19">
        <f t="shared" si="17"/>
        <v>0</v>
      </c>
      <c r="IV11" s="2">
        <f t="shared" si="18"/>
        <v>0</v>
      </c>
      <c r="IW11" s="19">
        <f t="shared" si="19"/>
        <v>0</v>
      </c>
      <c r="IX11" s="2">
        <f t="shared" si="20"/>
        <v>0</v>
      </c>
      <c r="IY11" s="19">
        <f t="shared" si="21"/>
        <v>0</v>
      </c>
      <c r="IZ11" s="2">
        <f t="shared" si="22"/>
        <v>214168</v>
      </c>
      <c r="JA11" s="19">
        <f t="shared" si="23"/>
        <v>0</v>
      </c>
      <c r="JB11" s="2">
        <f t="shared" si="24"/>
        <v>1192448</v>
      </c>
      <c r="JC11" s="19">
        <f t="shared" si="25"/>
        <v>0</v>
      </c>
      <c r="JD11" s="2">
        <f t="shared" si="26"/>
        <v>577437</v>
      </c>
      <c r="JE11" s="19">
        <f t="shared" si="27"/>
        <v>0</v>
      </c>
      <c r="JF11" s="2">
        <f t="shared" si="28"/>
        <v>399504</v>
      </c>
      <c r="JG11" s="19">
        <f t="shared" si="29"/>
        <v>0</v>
      </c>
      <c r="JH11" s="2">
        <f t="shared" si="30"/>
        <v>168584</v>
      </c>
      <c r="JI11" s="19">
        <f t="shared" si="31"/>
        <v>0</v>
      </c>
      <c r="JJ11" s="2">
        <f t="shared" si="32"/>
        <v>146068</v>
      </c>
      <c r="JK11" s="19">
        <f t="shared" si="33"/>
        <v>0</v>
      </c>
      <c r="JL11" s="2">
        <f t="shared" si="34"/>
        <v>121354</v>
      </c>
      <c r="JM11" s="19">
        <f t="shared" si="35"/>
        <v>0</v>
      </c>
      <c r="JN11" s="2">
        <f t="shared" si="36"/>
        <v>55068</v>
      </c>
      <c r="JO11" s="19">
        <f t="shared" si="37"/>
        <v>0</v>
      </c>
      <c r="JP11" s="2">
        <f t="shared" si="38"/>
        <v>1357154</v>
      </c>
      <c r="JQ11" s="19">
        <f t="shared" si="39"/>
        <v>0</v>
      </c>
      <c r="JR11" s="2">
        <f t="shared" si="40"/>
        <v>255695</v>
      </c>
      <c r="JS11" s="19">
        <f t="shared" si="41"/>
        <v>0</v>
      </c>
      <c r="JT11" s="2">
        <f t="shared" si="42"/>
        <v>251393</v>
      </c>
      <c r="JU11" s="19">
        <f t="shared" si="43"/>
        <v>0</v>
      </c>
      <c r="JV11" s="2">
        <f t="shared" si="44"/>
        <v>940425</v>
      </c>
      <c r="JW11" s="19">
        <f t="shared" si="45"/>
        <v>0</v>
      </c>
      <c r="JX11" s="2">
        <f t="shared" si="46"/>
        <v>17347944</v>
      </c>
      <c r="JY11" s="19">
        <f t="shared" si="47"/>
        <v>0</v>
      </c>
      <c r="JZ11" s="2">
        <f t="shared" si="48"/>
        <v>0</v>
      </c>
      <c r="KA11" s="19">
        <f t="shared" si="49"/>
        <v>0</v>
      </c>
      <c r="KB11" s="2">
        <f t="shared" si="50"/>
        <v>17347944</v>
      </c>
      <c r="KC11" s="19">
        <f t="shared" si="51"/>
        <v>0</v>
      </c>
      <c r="KE11" s="2" t="e">
        <f t="shared" ref="KE11:KE16" si="53">SUM(HG11,HI11,HK11,HM11,HO11,HQ11,HS11,HU11,HW11,HY11,IA11,IC11,IE11,IG11,II11,IK11,IM11,IO11,IQ11,IS11,IU11,IW11,IY11,JA11,JC11,JE11,JG11,JI11,JK11,JM11,JO11,JQ11,JS11,JU11,JW11,JY11,KA11,KC11)</f>
        <v>#REF!</v>
      </c>
      <c r="KG11" s="1" t="e">
        <f t="shared" si="52"/>
        <v>#REF!</v>
      </c>
      <c r="KH11" s="13"/>
    </row>
    <row r="12" spans="1:295">
      <c r="A12" s="30" t="s">
        <v>331</v>
      </c>
      <c r="B12" s="18" t="s">
        <v>290</v>
      </c>
      <c r="C12" s="65">
        <v>142115</v>
      </c>
      <c r="D12" s="65">
        <v>2010</v>
      </c>
      <c r="E12" s="65">
        <v>1</v>
      </c>
      <c r="F12" s="65">
        <v>9</v>
      </c>
      <c r="G12" s="66">
        <v>5594</v>
      </c>
      <c r="H12" s="66">
        <v>6544</v>
      </c>
      <c r="I12" s="67">
        <v>2706848663</v>
      </c>
      <c r="J12" s="67"/>
      <c r="K12" s="67">
        <v>3812500</v>
      </c>
      <c r="L12" s="67"/>
      <c r="M12" s="67">
        <v>21291508</v>
      </c>
      <c r="N12" s="67"/>
      <c r="O12" s="67">
        <v>40008165</v>
      </c>
      <c r="P12" s="67"/>
      <c r="Q12" s="67">
        <v>236598479</v>
      </c>
      <c r="R12" s="67"/>
      <c r="S12" s="67">
        <v>285719664</v>
      </c>
      <c r="T12" s="67"/>
      <c r="U12" s="67">
        <v>13664</v>
      </c>
      <c r="V12" s="67"/>
      <c r="W12" s="67">
        <v>22668</v>
      </c>
      <c r="X12" s="67"/>
      <c r="Y12" s="67">
        <v>16698</v>
      </c>
      <c r="Z12" s="67"/>
      <c r="AA12" s="67">
        <v>26020</v>
      </c>
      <c r="AB12" s="67"/>
      <c r="AC12" s="28">
        <v>8</v>
      </c>
      <c r="AD12" s="28">
        <v>11</v>
      </c>
      <c r="AE12" s="28">
        <v>0</v>
      </c>
      <c r="AF12" s="19">
        <v>2964509</v>
      </c>
      <c r="AG12" s="19">
        <v>2238977</v>
      </c>
      <c r="AH12" s="19">
        <v>158355</v>
      </c>
      <c r="AI12" s="19">
        <v>123287</v>
      </c>
      <c r="AJ12" s="19">
        <v>483756</v>
      </c>
      <c r="AK12" s="93">
        <v>5.5</v>
      </c>
      <c r="AL12" s="19">
        <v>443443</v>
      </c>
      <c r="AM12" s="93">
        <v>6</v>
      </c>
      <c r="AN12" s="19">
        <v>98925</v>
      </c>
      <c r="AO12" s="93">
        <v>9.5</v>
      </c>
      <c r="AP12" s="19">
        <v>93979</v>
      </c>
      <c r="AQ12" s="93">
        <v>10</v>
      </c>
      <c r="AR12" s="19">
        <v>180582</v>
      </c>
      <c r="AS12" s="93">
        <v>16.899999999999999</v>
      </c>
      <c r="AT12" s="19">
        <v>160623</v>
      </c>
      <c r="AU12" s="93">
        <v>19</v>
      </c>
      <c r="AV12" s="19">
        <v>65823</v>
      </c>
      <c r="AW12" s="93">
        <v>12</v>
      </c>
      <c r="AX12" s="19">
        <v>56420</v>
      </c>
      <c r="AY12" s="93">
        <v>14</v>
      </c>
      <c r="AZ12" s="129">
        <v>6657518</v>
      </c>
      <c r="BA12" s="129">
        <v>450000</v>
      </c>
      <c r="BB12" s="129">
        <v>60735</v>
      </c>
      <c r="BC12" s="129">
        <v>874112</v>
      </c>
      <c r="BD12" s="129">
        <v>2599376</v>
      </c>
      <c r="BE12" s="129">
        <v>358106</v>
      </c>
      <c r="BF12" s="129">
        <v>81993</v>
      </c>
      <c r="BG12" s="129">
        <v>8443</v>
      </c>
      <c r="BH12" s="129">
        <v>417382</v>
      </c>
      <c r="BI12" s="129">
        <v>0</v>
      </c>
      <c r="BJ12" s="129">
        <v>865924</v>
      </c>
      <c r="BK12" s="129">
        <v>0</v>
      </c>
      <c r="BL12" s="129">
        <v>0</v>
      </c>
      <c r="BM12" s="129">
        <v>0</v>
      </c>
      <c r="BN12" s="129">
        <v>0</v>
      </c>
      <c r="BO12" s="129">
        <v>0</v>
      </c>
      <c r="BP12" s="129">
        <v>0</v>
      </c>
      <c r="BQ12" s="129">
        <v>3611</v>
      </c>
      <c r="BR12" s="129">
        <v>0</v>
      </c>
      <c r="BS12" s="129">
        <v>0</v>
      </c>
      <c r="BT12" s="129">
        <v>10841</v>
      </c>
      <c r="BU12" s="129">
        <v>789439</v>
      </c>
      <c r="BV12" s="129">
        <v>803891</v>
      </c>
      <c r="BW12" s="129">
        <v>16539969</v>
      </c>
      <c r="BX12" s="129">
        <v>1110415</v>
      </c>
      <c r="BY12" s="129">
        <v>90467</v>
      </c>
      <c r="BZ12" s="129">
        <v>1375309</v>
      </c>
      <c r="CA12" s="129">
        <v>17816232</v>
      </c>
      <c r="CB12" s="129">
        <v>36932392</v>
      </c>
      <c r="CC12" s="129">
        <v>1989135</v>
      </c>
      <c r="CD12" s="129">
        <v>324314</v>
      </c>
      <c r="CE12" s="129">
        <v>286812</v>
      </c>
      <c r="CF12" s="129">
        <v>2603225</v>
      </c>
      <c r="CG12" s="129">
        <v>448687</v>
      </c>
      <c r="CH12" s="129">
        <v>5652173</v>
      </c>
      <c r="CI12" s="129">
        <v>625000</v>
      </c>
      <c r="CJ12" s="129">
        <v>137000</v>
      </c>
      <c r="CK12" s="129">
        <v>27500</v>
      </c>
      <c r="CL12" s="129">
        <v>0</v>
      </c>
      <c r="CM12" s="129">
        <v>0</v>
      </c>
      <c r="CN12" s="129">
        <v>789500</v>
      </c>
      <c r="CO12" s="129">
        <v>4068398</v>
      </c>
      <c r="CP12" s="129">
        <v>903718</v>
      </c>
      <c r="CQ12" s="129">
        <v>471686</v>
      </c>
      <c r="CR12" s="129">
        <v>1759825</v>
      </c>
      <c r="CS12" s="129">
        <v>238542</v>
      </c>
      <c r="CT12" s="129">
        <v>7442169</v>
      </c>
      <c r="CU12" s="129">
        <v>288650</v>
      </c>
      <c r="CV12" s="129">
        <v>0</v>
      </c>
      <c r="CW12" s="129">
        <v>5100</v>
      </c>
      <c r="CX12" s="129">
        <v>0</v>
      </c>
      <c r="CY12" s="129">
        <v>0</v>
      </c>
      <c r="CZ12" s="129">
        <v>293750</v>
      </c>
      <c r="DA12" s="129">
        <v>0</v>
      </c>
      <c r="DB12" s="129">
        <v>0</v>
      </c>
      <c r="DC12" s="129">
        <v>0</v>
      </c>
      <c r="DD12" s="129">
        <v>0</v>
      </c>
      <c r="DE12" s="129">
        <v>4309086</v>
      </c>
      <c r="DF12" s="129">
        <v>4309086</v>
      </c>
      <c r="DG12" s="129">
        <v>0</v>
      </c>
      <c r="DH12" s="129">
        <v>0</v>
      </c>
      <c r="DI12" s="129">
        <v>0</v>
      </c>
      <c r="DJ12" s="129">
        <v>0</v>
      </c>
      <c r="DK12" s="129">
        <v>0</v>
      </c>
      <c r="DL12" s="129">
        <v>0</v>
      </c>
      <c r="DM12" s="129">
        <v>0</v>
      </c>
      <c r="DN12" s="129">
        <v>0</v>
      </c>
      <c r="DO12" s="129">
        <v>0</v>
      </c>
      <c r="DP12" s="129">
        <v>0</v>
      </c>
      <c r="DQ12" s="129">
        <v>0</v>
      </c>
      <c r="DR12" s="129">
        <v>0</v>
      </c>
      <c r="DS12" s="129">
        <v>71290</v>
      </c>
      <c r="DT12" s="129">
        <v>60406</v>
      </c>
      <c r="DU12" s="129">
        <v>49460</v>
      </c>
      <c r="DV12" s="129">
        <v>100486</v>
      </c>
      <c r="DW12" s="129">
        <v>0</v>
      </c>
      <c r="DX12" s="129">
        <v>281642</v>
      </c>
      <c r="DY12" s="129">
        <v>695984</v>
      </c>
      <c r="DZ12" s="129">
        <v>161701</v>
      </c>
      <c r="EA12" s="129">
        <v>137783</v>
      </c>
      <c r="EB12" s="129">
        <v>970823</v>
      </c>
      <c r="EC12" s="129">
        <v>0</v>
      </c>
      <c r="ED12" s="129">
        <v>1966291</v>
      </c>
      <c r="EE12" s="129">
        <v>396827</v>
      </c>
      <c r="EF12" s="129">
        <v>61897</v>
      </c>
      <c r="EG12" s="129">
        <v>47166</v>
      </c>
      <c r="EH12" s="129">
        <v>474480</v>
      </c>
      <c r="EI12" s="129">
        <v>503463</v>
      </c>
      <c r="EJ12" s="129">
        <v>1483833</v>
      </c>
      <c r="EK12" s="129">
        <v>0</v>
      </c>
      <c r="EL12" s="129">
        <v>0</v>
      </c>
      <c r="EM12" s="129">
        <v>0</v>
      </c>
      <c r="EN12" s="129">
        <v>0</v>
      </c>
      <c r="EO12" s="129">
        <v>791191</v>
      </c>
      <c r="EP12" s="129">
        <v>791191</v>
      </c>
      <c r="EQ12" s="129">
        <v>0</v>
      </c>
      <c r="ER12" s="129">
        <v>0</v>
      </c>
      <c r="ES12" s="129">
        <v>0</v>
      </c>
      <c r="ET12" s="129">
        <v>0</v>
      </c>
      <c r="EU12" s="129">
        <v>550524</v>
      </c>
      <c r="EV12" s="129">
        <v>550524</v>
      </c>
      <c r="EW12" s="129">
        <v>141940</v>
      </c>
      <c r="EX12" s="129">
        <v>49881</v>
      </c>
      <c r="EY12" s="129">
        <v>12211</v>
      </c>
      <c r="EZ12" s="129">
        <v>194943</v>
      </c>
      <c r="FA12" s="129">
        <v>0</v>
      </c>
      <c r="FB12" s="129">
        <v>398975</v>
      </c>
      <c r="FC12" s="138">
        <v>4425082</v>
      </c>
      <c r="FD12" s="129">
        <v>248302</v>
      </c>
      <c r="FE12" s="129">
        <v>9037</v>
      </c>
      <c r="FF12" s="129">
        <v>38536</v>
      </c>
      <c r="FG12" s="129">
        <v>0</v>
      </c>
      <c r="FH12" s="129">
        <v>4720957</v>
      </c>
      <c r="FI12" s="129">
        <v>0</v>
      </c>
      <c r="FJ12" s="129">
        <v>0</v>
      </c>
      <c r="FK12" s="129">
        <v>0</v>
      </c>
      <c r="FL12" s="129">
        <v>0</v>
      </c>
      <c r="FM12" s="129">
        <v>88599</v>
      </c>
      <c r="FN12" s="129">
        <v>88599</v>
      </c>
      <c r="FO12" s="129">
        <v>0</v>
      </c>
      <c r="FP12" s="129">
        <v>0</v>
      </c>
      <c r="FQ12" s="129">
        <v>0</v>
      </c>
      <c r="FR12" s="129">
        <v>0</v>
      </c>
      <c r="FS12" s="129">
        <v>2209387</v>
      </c>
      <c r="FT12" s="129">
        <v>2209387</v>
      </c>
      <c r="FU12" s="129">
        <v>0</v>
      </c>
      <c r="FV12" s="129">
        <v>0</v>
      </c>
      <c r="FW12" s="129">
        <v>0</v>
      </c>
      <c r="FX12" s="129">
        <v>0</v>
      </c>
      <c r="FY12" s="129">
        <v>104918</v>
      </c>
      <c r="FZ12" s="129">
        <v>104918</v>
      </c>
      <c r="GA12" s="129">
        <v>504</v>
      </c>
      <c r="GB12" s="129">
        <v>245</v>
      </c>
      <c r="GC12" s="129">
        <v>0</v>
      </c>
      <c r="GD12" s="129">
        <v>6093</v>
      </c>
      <c r="GE12" s="129">
        <v>475736</v>
      </c>
      <c r="GF12" s="129">
        <v>482578</v>
      </c>
      <c r="GG12" s="129">
        <v>3926935</v>
      </c>
      <c r="GH12" s="129">
        <v>8543</v>
      </c>
      <c r="GI12" s="129">
        <v>1878</v>
      </c>
      <c r="GJ12" s="129">
        <v>7520</v>
      </c>
      <c r="GK12" s="129">
        <v>1145251</v>
      </c>
      <c r="GL12" s="129">
        <v>5090127</v>
      </c>
      <c r="GM12" s="129">
        <v>16629745</v>
      </c>
      <c r="GN12" s="129">
        <v>1956007</v>
      </c>
      <c r="GO12" s="129">
        <v>1048633</v>
      </c>
      <c r="GP12" s="129">
        <v>6155931</v>
      </c>
      <c r="GQ12" s="129">
        <v>10865384</v>
      </c>
      <c r="GR12" s="129">
        <v>36655700</v>
      </c>
      <c r="GS12" s="129">
        <v>0</v>
      </c>
      <c r="GT12" s="129">
        <v>0</v>
      </c>
      <c r="GU12" s="129">
        <v>0</v>
      </c>
      <c r="GV12" s="129">
        <v>0</v>
      </c>
      <c r="GW12" s="129">
        <v>0</v>
      </c>
      <c r="GX12" s="129">
        <v>0</v>
      </c>
      <c r="GY12" s="129">
        <v>16629745</v>
      </c>
      <c r="GZ12" s="129">
        <v>1956007</v>
      </c>
      <c r="HA12" s="129">
        <v>1048633</v>
      </c>
      <c r="HB12" s="129">
        <v>6155931</v>
      </c>
      <c r="HC12" s="129">
        <v>10865384</v>
      </c>
      <c r="HD12" s="129">
        <v>36655700</v>
      </c>
      <c r="HF12" s="2">
        <f>SUM(AZ12:AZ12)</f>
        <v>6657518</v>
      </c>
      <c r="HG12" s="19" t="e">
        <f>#REF!-HF12</f>
        <v>#REF!</v>
      </c>
      <c r="HH12" s="2" t="e">
        <f>SUM(#REF!)</f>
        <v>#REF!</v>
      </c>
      <c r="HI12" s="19" t="e">
        <f>#REF!-HH12</f>
        <v>#REF!</v>
      </c>
      <c r="HJ12" s="2">
        <f>SUM(BA12:BA12)</f>
        <v>450000</v>
      </c>
      <c r="HK12" s="19" t="e">
        <f>#REF!-HJ12</f>
        <v>#REF!</v>
      </c>
      <c r="HL12" s="2">
        <f>SUM(BB12:BB12)</f>
        <v>60735</v>
      </c>
      <c r="HM12" s="19" t="e">
        <f>#REF!-HL12</f>
        <v>#REF!</v>
      </c>
      <c r="HN12" s="2" t="e">
        <f>SUM(#REF!)</f>
        <v>#REF!</v>
      </c>
      <c r="HO12" s="19" t="e">
        <f>#REF!-HN12</f>
        <v>#REF!</v>
      </c>
      <c r="HP12" s="2" t="e">
        <f>SUM(#REF!)</f>
        <v>#REF!</v>
      </c>
      <c r="HQ12" s="19" t="e">
        <f>#REF!-HP12</f>
        <v>#REF!</v>
      </c>
      <c r="HR12" s="2" t="e">
        <f>SUM(#REF!)</f>
        <v>#REF!</v>
      </c>
      <c r="HS12" s="19" t="e">
        <f>#REF!-HR12</f>
        <v>#REF!</v>
      </c>
      <c r="HT12" s="2" t="e">
        <f>SUM(#REF!)</f>
        <v>#REF!</v>
      </c>
      <c r="HU12" s="19" t="e">
        <f>#REF!-HT12</f>
        <v>#REF!</v>
      </c>
      <c r="HV12" s="2" t="e">
        <f>SUM(#REF!)</f>
        <v>#REF!</v>
      </c>
      <c r="HW12" s="19" t="e">
        <f>#REF!-HV12</f>
        <v>#REF!</v>
      </c>
      <c r="HX12" s="2" t="e">
        <f>SUM(#REF!)</f>
        <v>#REF!</v>
      </c>
      <c r="HY12" s="19" t="e">
        <f>#REF!-HX12</f>
        <v>#REF!</v>
      </c>
      <c r="HZ12" s="2">
        <f>SUM(BC12:BC12)</f>
        <v>874112</v>
      </c>
      <c r="IA12" s="19" t="e">
        <f>#REF!-HZ12</f>
        <v>#REF!</v>
      </c>
      <c r="IB12" s="2">
        <f>SUM(BD12:BD12)</f>
        <v>2599376</v>
      </c>
      <c r="IC12" s="19" t="e">
        <f>#REF!-IB12</f>
        <v>#REF!</v>
      </c>
      <c r="ID12" s="2">
        <f t="shared" si="0"/>
        <v>865924</v>
      </c>
      <c r="IE12" s="19">
        <f t="shared" si="1"/>
        <v>0</v>
      </c>
      <c r="IF12" s="2">
        <f t="shared" si="2"/>
        <v>0</v>
      </c>
      <c r="IG12" s="19">
        <f t="shared" si="3"/>
        <v>0</v>
      </c>
      <c r="IH12" s="2">
        <f t="shared" si="4"/>
        <v>803891</v>
      </c>
      <c r="II12" s="19">
        <f t="shared" si="5"/>
        <v>0</v>
      </c>
      <c r="IJ12" s="2">
        <f t="shared" si="6"/>
        <v>36932392</v>
      </c>
      <c r="IK12" s="19">
        <f t="shared" si="7"/>
        <v>0</v>
      </c>
      <c r="IL12" s="2">
        <f t="shared" si="8"/>
        <v>5652173</v>
      </c>
      <c r="IM12" s="19">
        <f t="shared" si="9"/>
        <v>0</v>
      </c>
      <c r="IN12" s="2">
        <f t="shared" si="10"/>
        <v>789500</v>
      </c>
      <c r="IO12" s="19">
        <f t="shared" si="11"/>
        <v>0</v>
      </c>
      <c r="IP12" s="2">
        <f t="shared" si="12"/>
        <v>7442169</v>
      </c>
      <c r="IQ12" s="19">
        <f t="shared" si="13"/>
        <v>0</v>
      </c>
      <c r="IR12" s="2">
        <f t="shared" si="14"/>
        <v>293750</v>
      </c>
      <c r="IS12" s="19">
        <f t="shared" si="15"/>
        <v>0</v>
      </c>
      <c r="IT12" s="2">
        <f t="shared" si="16"/>
        <v>4309086</v>
      </c>
      <c r="IU12" s="19">
        <f t="shared" si="17"/>
        <v>0</v>
      </c>
      <c r="IV12" s="2">
        <f t="shared" si="18"/>
        <v>0</v>
      </c>
      <c r="IW12" s="19">
        <f t="shared" si="19"/>
        <v>0</v>
      </c>
      <c r="IX12" s="2">
        <f t="shared" si="20"/>
        <v>0</v>
      </c>
      <c r="IY12" s="19">
        <f t="shared" si="21"/>
        <v>0</v>
      </c>
      <c r="IZ12" s="2">
        <f t="shared" si="22"/>
        <v>281642</v>
      </c>
      <c r="JA12" s="19">
        <f t="shared" si="23"/>
        <v>0</v>
      </c>
      <c r="JB12" s="2">
        <f t="shared" si="24"/>
        <v>1966291</v>
      </c>
      <c r="JC12" s="19">
        <f t="shared" si="25"/>
        <v>0</v>
      </c>
      <c r="JD12" s="2">
        <f t="shared" si="26"/>
        <v>1483833</v>
      </c>
      <c r="JE12" s="19">
        <f t="shared" si="27"/>
        <v>0</v>
      </c>
      <c r="JF12" s="2">
        <f t="shared" si="28"/>
        <v>791191</v>
      </c>
      <c r="JG12" s="19">
        <f t="shared" si="29"/>
        <v>0</v>
      </c>
      <c r="JH12" s="2">
        <f t="shared" si="30"/>
        <v>550524</v>
      </c>
      <c r="JI12" s="19">
        <f t="shared" si="31"/>
        <v>0</v>
      </c>
      <c r="JJ12" s="2">
        <f t="shared" si="32"/>
        <v>398975</v>
      </c>
      <c r="JK12" s="19">
        <f t="shared" si="33"/>
        <v>0</v>
      </c>
      <c r="JL12" s="2">
        <f t="shared" si="34"/>
        <v>4720957</v>
      </c>
      <c r="JM12" s="19">
        <f t="shared" si="35"/>
        <v>0</v>
      </c>
      <c r="JN12" s="2">
        <f t="shared" si="36"/>
        <v>88599</v>
      </c>
      <c r="JO12" s="19">
        <f t="shared" si="37"/>
        <v>0</v>
      </c>
      <c r="JP12" s="2">
        <f t="shared" si="38"/>
        <v>2209387</v>
      </c>
      <c r="JQ12" s="19">
        <f t="shared" si="39"/>
        <v>0</v>
      </c>
      <c r="JR12" s="2">
        <f t="shared" si="40"/>
        <v>104918</v>
      </c>
      <c r="JS12" s="19">
        <f t="shared" si="41"/>
        <v>0</v>
      </c>
      <c r="JT12" s="2">
        <f t="shared" si="42"/>
        <v>482578</v>
      </c>
      <c r="JU12" s="19">
        <f t="shared" si="43"/>
        <v>0</v>
      </c>
      <c r="JV12" s="2">
        <f t="shared" si="44"/>
        <v>5090127</v>
      </c>
      <c r="JW12" s="19">
        <f t="shared" si="45"/>
        <v>0</v>
      </c>
      <c r="JX12" s="2">
        <f t="shared" si="46"/>
        <v>36655700</v>
      </c>
      <c r="JY12" s="19">
        <f t="shared" si="47"/>
        <v>0</v>
      </c>
      <c r="JZ12" s="2">
        <f t="shared" si="48"/>
        <v>0</v>
      </c>
      <c r="KA12" s="19">
        <f t="shared" si="49"/>
        <v>0</v>
      </c>
      <c r="KB12" s="2">
        <f t="shared" si="50"/>
        <v>36655700</v>
      </c>
      <c r="KC12" s="19">
        <f t="shared" si="51"/>
        <v>0</v>
      </c>
      <c r="KE12" s="2" t="e">
        <f t="shared" si="53"/>
        <v>#REF!</v>
      </c>
      <c r="KG12" s="1" t="e">
        <f t="shared" si="52"/>
        <v>#REF!</v>
      </c>
      <c r="KH12" s="13"/>
    </row>
    <row r="13" spans="1:295">
      <c r="A13" s="30" t="s">
        <v>368</v>
      </c>
      <c r="B13" s="18" t="s">
        <v>268</v>
      </c>
      <c r="C13" s="65">
        <v>201441</v>
      </c>
      <c r="D13" s="65">
        <v>2010</v>
      </c>
      <c r="E13" s="65">
        <v>1</v>
      </c>
      <c r="F13" s="65">
        <v>9</v>
      </c>
      <c r="G13" s="66">
        <v>6651</v>
      </c>
      <c r="H13" s="66">
        <v>7668</v>
      </c>
      <c r="I13" s="67">
        <v>357904539</v>
      </c>
      <c r="J13" s="67"/>
      <c r="K13" s="67">
        <v>136150</v>
      </c>
      <c r="L13" s="67"/>
      <c r="M13" s="67">
        <v>8365000</v>
      </c>
      <c r="N13" s="67"/>
      <c r="O13" s="67">
        <v>1529850</v>
      </c>
      <c r="P13" s="67"/>
      <c r="Q13" s="67">
        <v>141265000</v>
      </c>
      <c r="R13" s="67"/>
      <c r="S13" s="67">
        <v>283801937</v>
      </c>
      <c r="T13" s="67"/>
      <c r="U13" s="67">
        <v>19723</v>
      </c>
      <c r="V13" s="67"/>
      <c r="W13" s="67">
        <v>29414</v>
      </c>
      <c r="X13" s="67"/>
      <c r="Y13" s="67">
        <v>25399</v>
      </c>
      <c r="Z13" s="67"/>
      <c r="AA13" s="67">
        <v>35766</v>
      </c>
      <c r="AB13" s="67"/>
      <c r="AC13" s="28">
        <v>7</v>
      </c>
      <c r="AD13" s="28">
        <v>11</v>
      </c>
      <c r="AE13" s="28">
        <v>0</v>
      </c>
      <c r="AF13" s="19">
        <v>3071628</v>
      </c>
      <c r="AG13" s="19">
        <v>2142114</v>
      </c>
      <c r="AH13" s="19">
        <v>247876</v>
      </c>
      <c r="AI13" s="19">
        <v>109332</v>
      </c>
      <c r="AJ13" s="19">
        <v>139791.71</v>
      </c>
      <c r="AK13" s="93">
        <v>7</v>
      </c>
      <c r="AL13" s="19">
        <v>139791.71</v>
      </c>
      <c r="AM13" s="93">
        <v>7</v>
      </c>
      <c r="AN13" s="19">
        <v>85420.78</v>
      </c>
      <c r="AO13" s="93">
        <v>9</v>
      </c>
      <c r="AP13" s="19">
        <v>85420.78</v>
      </c>
      <c r="AQ13" s="93">
        <v>9</v>
      </c>
      <c r="AR13" s="19">
        <v>89466.17</v>
      </c>
      <c r="AS13" s="93">
        <v>16.2</v>
      </c>
      <c r="AT13" s="19">
        <v>80519.56</v>
      </c>
      <c r="AU13" s="93">
        <v>18</v>
      </c>
      <c r="AV13" s="19">
        <v>52494.86</v>
      </c>
      <c r="AW13" s="93">
        <v>12.25</v>
      </c>
      <c r="AX13" s="19">
        <v>49466.31</v>
      </c>
      <c r="AY13" s="93">
        <v>13</v>
      </c>
      <c r="AZ13" s="129">
        <v>787155</v>
      </c>
      <c r="BA13" s="129">
        <v>375000</v>
      </c>
      <c r="BB13" s="129">
        <v>99752</v>
      </c>
      <c r="BC13" s="129">
        <v>252805</v>
      </c>
      <c r="BD13" s="129">
        <v>0</v>
      </c>
      <c r="BE13" s="129">
        <v>43863</v>
      </c>
      <c r="BF13" s="129">
        <v>6722</v>
      </c>
      <c r="BG13" s="129">
        <v>12421</v>
      </c>
      <c r="BH13" s="129">
        <v>0</v>
      </c>
      <c r="BI13" s="129">
        <v>48518</v>
      </c>
      <c r="BJ13" s="129">
        <v>111524</v>
      </c>
      <c r="BK13" s="129">
        <v>0</v>
      </c>
      <c r="BL13" s="129">
        <v>0</v>
      </c>
      <c r="BM13" s="129">
        <v>0</v>
      </c>
      <c r="BN13" s="129">
        <v>0</v>
      </c>
      <c r="BO13" s="129">
        <v>95437</v>
      </c>
      <c r="BP13" s="129">
        <v>95437</v>
      </c>
      <c r="BQ13" s="129">
        <v>0</v>
      </c>
      <c r="BR13" s="129">
        <v>0</v>
      </c>
      <c r="BS13" s="129">
        <v>0</v>
      </c>
      <c r="BT13" s="129">
        <v>0</v>
      </c>
      <c r="BU13" s="129">
        <v>203596</v>
      </c>
      <c r="BV13" s="129">
        <v>203596</v>
      </c>
      <c r="BW13" s="129">
        <v>1788575</v>
      </c>
      <c r="BX13" s="129">
        <v>505705</v>
      </c>
      <c r="BY13" s="129">
        <v>199664</v>
      </c>
      <c r="BZ13" s="129">
        <v>0</v>
      </c>
      <c r="CA13" s="129">
        <v>15023147</v>
      </c>
      <c r="CB13" s="129">
        <v>17517091</v>
      </c>
      <c r="CC13" s="129">
        <v>1818345</v>
      </c>
      <c r="CD13" s="129">
        <v>316434</v>
      </c>
      <c r="CE13" s="129">
        <v>297192</v>
      </c>
      <c r="CF13" s="129">
        <v>0</v>
      </c>
      <c r="CG13" s="129">
        <v>102919</v>
      </c>
      <c r="CH13" s="129">
        <v>2534890</v>
      </c>
      <c r="CI13" s="129">
        <v>400000</v>
      </c>
      <c r="CJ13" s="129">
        <v>55000</v>
      </c>
      <c r="CK13" s="129">
        <v>17000</v>
      </c>
      <c r="CL13" s="129">
        <v>0</v>
      </c>
      <c r="CM13" s="129">
        <v>0</v>
      </c>
      <c r="CN13" s="129">
        <v>472000</v>
      </c>
      <c r="CO13" s="129">
        <v>324028</v>
      </c>
      <c r="CP13" s="129">
        <v>238708</v>
      </c>
      <c r="CQ13" s="129">
        <v>210092</v>
      </c>
      <c r="CR13" s="129">
        <v>0</v>
      </c>
      <c r="CS13" s="129">
        <v>0</v>
      </c>
      <c r="CT13" s="129">
        <v>772828</v>
      </c>
      <c r="CU13" s="129">
        <v>0</v>
      </c>
      <c r="CV13" s="129">
        <v>0</v>
      </c>
      <c r="CW13" s="129">
        <v>0</v>
      </c>
      <c r="CX13" s="129">
        <v>0</v>
      </c>
      <c r="CY13" s="129">
        <v>0</v>
      </c>
      <c r="CZ13" s="129">
        <v>0</v>
      </c>
      <c r="DA13" s="129">
        <v>24624</v>
      </c>
      <c r="DB13" s="129">
        <v>21558</v>
      </c>
      <c r="DC13" s="129">
        <v>43062</v>
      </c>
      <c r="DD13" s="129">
        <v>0</v>
      </c>
      <c r="DE13" s="129">
        <v>2346356</v>
      </c>
      <c r="DF13" s="129">
        <v>2435600</v>
      </c>
      <c r="DG13" s="129">
        <v>0</v>
      </c>
      <c r="DH13" s="129">
        <v>0</v>
      </c>
      <c r="DI13" s="129">
        <v>0</v>
      </c>
      <c r="DJ13" s="129">
        <v>0</v>
      </c>
      <c r="DK13" s="129">
        <v>0</v>
      </c>
      <c r="DL13" s="129">
        <v>0</v>
      </c>
      <c r="DM13" s="129">
        <v>0</v>
      </c>
      <c r="DN13" s="129">
        <v>0</v>
      </c>
      <c r="DO13" s="129">
        <v>0</v>
      </c>
      <c r="DP13" s="129">
        <v>0</v>
      </c>
      <c r="DQ13" s="129">
        <v>0</v>
      </c>
      <c r="DR13" s="129">
        <v>0</v>
      </c>
      <c r="DS13" s="129">
        <v>135092</v>
      </c>
      <c r="DT13" s="129">
        <v>48014</v>
      </c>
      <c r="DU13" s="129">
        <v>63137</v>
      </c>
      <c r="DV13" s="129">
        <v>0</v>
      </c>
      <c r="DW13" s="129">
        <v>0</v>
      </c>
      <c r="DX13" s="129">
        <v>246243</v>
      </c>
      <c r="DY13" s="129">
        <v>207255</v>
      </c>
      <c r="DZ13" s="129">
        <v>97553</v>
      </c>
      <c r="EA13" s="129">
        <v>86061</v>
      </c>
      <c r="EB13" s="129">
        <v>0</v>
      </c>
      <c r="EC13" s="129">
        <v>0</v>
      </c>
      <c r="ED13" s="129">
        <v>390869</v>
      </c>
      <c r="EE13" s="129">
        <v>226635</v>
      </c>
      <c r="EF13" s="129">
        <v>27640</v>
      </c>
      <c r="EG13" s="129">
        <v>19812</v>
      </c>
      <c r="EH13" s="129">
        <v>0</v>
      </c>
      <c r="EI13" s="129">
        <v>32599</v>
      </c>
      <c r="EJ13" s="129">
        <v>306686</v>
      </c>
      <c r="EK13" s="129">
        <v>201699</v>
      </c>
      <c r="EL13" s="129">
        <v>109472</v>
      </c>
      <c r="EM13" s="129">
        <v>98286</v>
      </c>
      <c r="EN13" s="129">
        <v>0</v>
      </c>
      <c r="EO13" s="129">
        <v>5245</v>
      </c>
      <c r="EP13" s="129">
        <v>414702</v>
      </c>
      <c r="EQ13" s="129">
        <v>0</v>
      </c>
      <c r="ER13" s="129">
        <v>0</v>
      </c>
      <c r="ES13" s="129">
        <v>0</v>
      </c>
      <c r="ET13" s="129">
        <v>0</v>
      </c>
      <c r="EU13" s="129">
        <v>193607</v>
      </c>
      <c r="EV13" s="129">
        <v>193607</v>
      </c>
      <c r="EW13" s="129">
        <v>26494</v>
      </c>
      <c r="EX13" s="129">
        <v>6497</v>
      </c>
      <c r="EY13" s="129">
        <v>8745</v>
      </c>
      <c r="EZ13" s="129">
        <v>0</v>
      </c>
      <c r="FA13" s="129">
        <v>179050</v>
      </c>
      <c r="FB13" s="129">
        <v>220786</v>
      </c>
      <c r="FC13" s="129">
        <v>0</v>
      </c>
      <c r="FD13" s="129">
        <v>0</v>
      </c>
      <c r="FE13" s="129">
        <v>0</v>
      </c>
      <c r="FF13" s="129">
        <v>0</v>
      </c>
      <c r="FG13" s="129">
        <v>198905</v>
      </c>
      <c r="FH13" s="129">
        <v>198905</v>
      </c>
      <c r="FI13" s="129">
        <v>0</v>
      </c>
      <c r="FJ13" s="129">
        <v>0</v>
      </c>
      <c r="FK13" s="129">
        <v>0</v>
      </c>
      <c r="FL13" s="129">
        <v>0</v>
      </c>
      <c r="FM13" s="129">
        <v>0</v>
      </c>
      <c r="FN13" s="129">
        <v>0</v>
      </c>
      <c r="FO13" s="129">
        <v>0</v>
      </c>
      <c r="FP13" s="129">
        <v>0</v>
      </c>
      <c r="FQ13" s="129">
        <v>0</v>
      </c>
      <c r="FR13" s="129">
        <v>0</v>
      </c>
      <c r="FS13" s="129">
        <v>1680574</v>
      </c>
      <c r="FT13" s="129">
        <v>1680574</v>
      </c>
      <c r="FU13" s="129">
        <v>0</v>
      </c>
      <c r="FV13" s="129">
        <v>0</v>
      </c>
      <c r="FW13" s="129">
        <v>0</v>
      </c>
      <c r="FX13" s="129">
        <v>0</v>
      </c>
      <c r="FY13" s="129">
        <v>192330</v>
      </c>
      <c r="FZ13" s="129">
        <v>192330</v>
      </c>
      <c r="GA13" s="129">
        <v>0</v>
      </c>
      <c r="GB13" s="129">
        <v>0</v>
      </c>
      <c r="GC13" s="129">
        <v>0</v>
      </c>
      <c r="GD13" s="129">
        <v>0</v>
      </c>
      <c r="GE13" s="129">
        <v>243065</v>
      </c>
      <c r="GF13" s="129">
        <v>243065</v>
      </c>
      <c r="GG13" s="129">
        <v>0</v>
      </c>
      <c r="GH13" s="129">
        <v>0</v>
      </c>
      <c r="GI13" s="129">
        <v>0</v>
      </c>
      <c r="GJ13" s="129">
        <v>0</v>
      </c>
      <c r="GK13" s="129">
        <v>387415</v>
      </c>
      <c r="GL13" s="129">
        <v>387415</v>
      </c>
      <c r="GM13" s="129">
        <v>4321823</v>
      </c>
      <c r="GN13" s="129">
        <v>1127226</v>
      </c>
      <c r="GO13" s="129">
        <v>1077478</v>
      </c>
      <c r="GP13" s="129">
        <v>5761648</v>
      </c>
      <c r="GQ13" s="129">
        <v>5562065</v>
      </c>
      <c r="GR13" s="129">
        <v>17850240</v>
      </c>
      <c r="GS13" s="129">
        <v>0</v>
      </c>
      <c r="GT13" s="129">
        <v>0</v>
      </c>
      <c r="GU13" s="129">
        <v>0</v>
      </c>
      <c r="GV13" s="129">
        <v>0</v>
      </c>
      <c r="GW13" s="129">
        <v>0</v>
      </c>
      <c r="GX13" s="129">
        <v>0</v>
      </c>
      <c r="GY13" s="129">
        <v>4321823</v>
      </c>
      <c r="GZ13" s="129">
        <v>1127226</v>
      </c>
      <c r="HA13" s="129">
        <v>1077478</v>
      </c>
      <c r="HB13" s="129">
        <v>5761648</v>
      </c>
      <c r="HC13" s="129">
        <v>5562065</v>
      </c>
      <c r="HD13" s="129">
        <v>17850240</v>
      </c>
      <c r="HF13" s="2">
        <f>SUM(AZ13:AZ13)</f>
        <v>787155</v>
      </c>
      <c r="HG13" s="19" t="e">
        <f>#REF!-HF13</f>
        <v>#REF!</v>
      </c>
      <c r="HH13" s="2" t="e">
        <f>SUM(#REF!)</f>
        <v>#REF!</v>
      </c>
      <c r="HI13" s="19" t="e">
        <f>#REF!-HH13</f>
        <v>#REF!</v>
      </c>
      <c r="HJ13" s="2">
        <f>SUM(BA13:BA13)</f>
        <v>375000</v>
      </c>
      <c r="HK13" s="19" t="e">
        <f>#REF!-HJ13</f>
        <v>#REF!</v>
      </c>
      <c r="HL13" s="2">
        <f>SUM(BB13:BB13)</f>
        <v>99752</v>
      </c>
      <c r="HM13" s="19" t="e">
        <f>#REF!-HL13</f>
        <v>#REF!</v>
      </c>
      <c r="HN13" s="2" t="e">
        <f>SUM(#REF!)</f>
        <v>#REF!</v>
      </c>
      <c r="HO13" s="19" t="e">
        <f>#REF!-HN13</f>
        <v>#REF!</v>
      </c>
      <c r="HP13" s="2" t="e">
        <f>SUM(#REF!)</f>
        <v>#REF!</v>
      </c>
      <c r="HQ13" s="19" t="e">
        <f>#REF!-HP13</f>
        <v>#REF!</v>
      </c>
      <c r="HR13" s="2" t="e">
        <f>SUM(#REF!)</f>
        <v>#REF!</v>
      </c>
      <c r="HS13" s="19" t="e">
        <f>#REF!-HR13</f>
        <v>#REF!</v>
      </c>
      <c r="HT13" s="2" t="e">
        <f>SUM(#REF!)</f>
        <v>#REF!</v>
      </c>
      <c r="HU13" s="19" t="e">
        <f>#REF!-HT13</f>
        <v>#REF!</v>
      </c>
      <c r="HV13" s="2" t="e">
        <f>SUM(#REF!)</f>
        <v>#REF!</v>
      </c>
      <c r="HW13" s="19" t="e">
        <f>#REF!-HV13</f>
        <v>#REF!</v>
      </c>
      <c r="HX13" s="2" t="e">
        <f>SUM(#REF!)</f>
        <v>#REF!</v>
      </c>
      <c r="HY13" s="19" t="e">
        <f>#REF!-HX13</f>
        <v>#REF!</v>
      </c>
      <c r="HZ13" s="2">
        <f>SUM(BC13:BC13)</f>
        <v>252805</v>
      </c>
      <c r="IA13" s="19" t="e">
        <f>#REF!-HZ13</f>
        <v>#REF!</v>
      </c>
      <c r="IB13" s="2">
        <f>SUM(BD13:BD13)</f>
        <v>0</v>
      </c>
      <c r="IC13" s="19" t="e">
        <f>#REF!-IB13</f>
        <v>#REF!</v>
      </c>
      <c r="ID13" s="2">
        <f t="shared" si="0"/>
        <v>111524</v>
      </c>
      <c r="IE13" s="19">
        <f t="shared" si="1"/>
        <v>0</v>
      </c>
      <c r="IF13" s="2">
        <f t="shared" si="2"/>
        <v>95437</v>
      </c>
      <c r="IG13" s="19">
        <f t="shared" si="3"/>
        <v>0</v>
      </c>
      <c r="IH13" s="2">
        <f t="shared" si="4"/>
        <v>203596</v>
      </c>
      <c r="II13" s="19">
        <f t="shared" si="5"/>
        <v>0</v>
      </c>
      <c r="IJ13" s="2">
        <f t="shared" si="6"/>
        <v>17517091</v>
      </c>
      <c r="IK13" s="19">
        <f t="shared" si="7"/>
        <v>0</v>
      </c>
      <c r="IL13" s="2">
        <f t="shared" si="8"/>
        <v>2534890</v>
      </c>
      <c r="IM13" s="19">
        <f t="shared" si="9"/>
        <v>0</v>
      </c>
      <c r="IN13" s="2">
        <f t="shared" si="10"/>
        <v>472000</v>
      </c>
      <c r="IO13" s="19">
        <f t="shared" si="11"/>
        <v>0</v>
      </c>
      <c r="IP13" s="2">
        <f t="shared" si="12"/>
        <v>772828</v>
      </c>
      <c r="IQ13" s="19">
        <f t="shared" si="13"/>
        <v>0</v>
      </c>
      <c r="IR13" s="2">
        <f>SUM(DA13:DE13)</f>
        <v>2435600</v>
      </c>
      <c r="IS13" s="19">
        <f>DF13-IR13</f>
        <v>0</v>
      </c>
      <c r="IT13" s="2">
        <f t="shared" si="16"/>
        <v>2435600</v>
      </c>
      <c r="IU13" s="19">
        <f t="shared" si="17"/>
        <v>0</v>
      </c>
      <c r="IV13" s="2">
        <f t="shared" si="18"/>
        <v>0</v>
      </c>
      <c r="IW13" s="19">
        <f t="shared" si="19"/>
        <v>0</v>
      </c>
      <c r="IX13" s="2">
        <f t="shared" si="20"/>
        <v>0</v>
      </c>
      <c r="IY13" s="19">
        <f t="shared" si="21"/>
        <v>0</v>
      </c>
      <c r="IZ13" s="2">
        <f t="shared" si="22"/>
        <v>246243</v>
      </c>
      <c r="JA13" s="19">
        <f t="shared" si="23"/>
        <v>0</v>
      </c>
      <c r="JB13" s="2">
        <f t="shared" si="24"/>
        <v>390869</v>
      </c>
      <c r="JC13" s="19">
        <f t="shared" si="25"/>
        <v>0</v>
      </c>
      <c r="JD13" s="2">
        <f t="shared" si="26"/>
        <v>306686</v>
      </c>
      <c r="JE13" s="19">
        <f t="shared" si="27"/>
        <v>0</v>
      </c>
      <c r="JF13" s="2">
        <f t="shared" si="28"/>
        <v>414702</v>
      </c>
      <c r="JG13" s="19">
        <f t="shared" si="29"/>
        <v>0</v>
      </c>
      <c r="JH13" s="2">
        <f t="shared" si="30"/>
        <v>193607</v>
      </c>
      <c r="JI13" s="19">
        <f t="shared" si="31"/>
        <v>0</v>
      </c>
      <c r="JJ13" s="2">
        <f t="shared" si="32"/>
        <v>220786</v>
      </c>
      <c r="JK13" s="19">
        <f t="shared" si="33"/>
        <v>0</v>
      </c>
      <c r="JL13" s="2">
        <f t="shared" si="34"/>
        <v>198905</v>
      </c>
      <c r="JM13" s="19">
        <f t="shared" si="35"/>
        <v>0</v>
      </c>
      <c r="JN13" s="2">
        <f t="shared" si="36"/>
        <v>0</v>
      </c>
      <c r="JO13" s="19">
        <f t="shared" si="37"/>
        <v>0</v>
      </c>
      <c r="JP13" s="2">
        <f t="shared" si="38"/>
        <v>1680574</v>
      </c>
      <c r="JQ13" s="19">
        <f t="shared" si="39"/>
        <v>0</v>
      </c>
      <c r="JR13" s="2">
        <f t="shared" si="40"/>
        <v>192330</v>
      </c>
      <c r="JS13" s="19">
        <f t="shared" si="41"/>
        <v>0</v>
      </c>
      <c r="JT13" s="2">
        <f t="shared" si="42"/>
        <v>243065</v>
      </c>
      <c r="JU13" s="19">
        <f t="shared" si="43"/>
        <v>0</v>
      </c>
      <c r="JV13" s="2">
        <f t="shared" si="44"/>
        <v>387415</v>
      </c>
      <c r="JW13" s="19">
        <f t="shared" si="45"/>
        <v>0</v>
      </c>
      <c r="JX13" s="2">
        <f t="shared" si="46"/>
        <v>17850240</v>
      </c>
      <c r="JY13" s="19">
        <f t="shared" si="47"/>
        <v>0</v>
      </c>
      <c r="JZ13" s="2">
        <f t="shared" si="48"/>
        <v>0</v>
      </c>
      <c r="KA13" s="19">
        <f t="shared" si="49"/>
        <v>0</v>
      </c>
      <c r="KB13" s="2">
        <f t="shared" si="50"/>
        <v>17850240</v>
      </c>
      <c r="KC13" s="19">
        <f t="shared" si="51"/>
        <v>0</v>
      </c>
      <c r="KE13" s="2" t="e">
        <f t="shared" si="53"/>
        <v>#REF!</v>
      </c>
      <c r="KG13" s="1" t="e">
        <f t="shared" si="52"/>
        <v>#REF!</v>
      </c>
      <c r="KH13" s="13"/>
    </row>
    <row r="14" spans="1:295">
      <c r="A14" s="30" t="s">
        <v>370</v>
      </c>
      <c r="B14" s="18" t="s">
        <v>270</v>
      </c>
      <c r="C14" s="65">
        <v>196088</v>
      </c>
      <c r="D14" s="65">
        <v>2010</v>
      </c>
      <c r="E14" s="65">
        <v>1</v>
      </c>
      <c r="F14" s="65">
        <v>4</v>
      </c>
      <c r="G14" s="66">
        <v>10490</v>
      </c>
      <c r="H14" s="66">
        <v>8878</v>
      </c>
      <c r="I14" s="67">
        <v>854326323</v>
      </c>
      <c r="J14" s="67"/>
      <c r="K14" s="67">
        <v>0</v>
      </c>
      <c r="L14" s="67"/>
      <c r="M14" s="67">
        <v>13068839</v>
      </c>
      <c r="N14" s="67"/>
      <c r="O14" s="67">
        <v>0</v>
      </c>
      <c r="P14" s="67"/>
      <c r="Q14" s="67">
        <v>164622020</v>
      </c>
      <c r="R14" s="67"/>
      <c r="S14" s="67">
        <v>854326323</v>
      </c>
      <c r="T14" s="67"/>
      <c r="U14" s="67">
        <v>17111</v>
      </c>
      <c r="V14" s="67"/>
      <c r="W14" s="67">
        <v>25011</v>
      </c>
      <c r="X14" s="67"/>
      <c r="Y14" s="67">
        <v>20383</v>
      </c>
      <c r="Z14" s="67"/>
      <c r="AA14" s="67">
        <v>28283</v>
      </c>
      <c r="AB14" s="67"/>
      <c r="AC14" s="28">
        <v>8</v>
      </c>
      <c r="AD14" s="28">
        <v>8</v>
      </c>
      <c r="AE14" s="28">
        <v>0</v>
      </c>
      <c r="AF14" s="19">
        <v>3472435.39</v>
      </c>
      <c r="AG14" s="19">
        <v>2686687</v>
      </c>
      <c r="AH14" s="19">
        <v>304181</v>
      </c>
      <c r="AI14" s="19">
        <v>150450</v>
      </c>
      <c r="AJ14" s="19">
        <v>133601</v>
      </c>
      <c r="AK14" s="93">
        <v>7.27</v>
      </c>
      <c r="AL14" s="19">
        <v>121410</v>
      </c>
      <c r="AM14" s="93">
        <v>8</v>
      </c>
      <c r="AN14" s="19">
        <v>80935</v>
      </c>
      <c r="AO14" s="93">
        <v>7.4</v>
      </c>
      <c r="AP14" s="19">
        <v>74865</v>
      </c>
      <c r="AQ14" s="93">
        <v>8</v>
      </c>
      <c r="AR14" s="19">
        <v>67872</v>
      </c>
      <c r="AS14" s="93">
        <v>20.34</v>
      </c>
      <c r="AT14" s="19">
        <v>51130</v>
      </c>
      <c r="AU14" s="93">
        <v>27</v>
      </c>
      <c r="AV14" s="19">
        <v>43788</v>
      </c>
      <c r="AW14" s="93">
        <v>14.53</v>
      </c>
      <c r="AX14" s="19">
        <v>31812</v>
      </c>
      <c r="AY14" s="93">
        <v>20</v>
      </c>
      <c r="AZ14" s="132">
        <v>894102</v>
      </c>
      <c r="BA14" s="132">
        <v>400000</v>
      </c>
      <c r="BB14" s="132">
        <v>100016</v>
      </c>
      <c r="BC14" s="132">
        <v>90527</v>
      </c>
      <c r="BD14" s="132">
        <v>218860</v>
      </c>
      <c r="BE14" s="132">
        <v>2865</v>
      </c>
      <c r="BF14" s="132">
        <v>30868</v>
      </c>
      <c r="BG14" s="132">
        <v>7959</v>
      </c>
      <c r="BH14" s="132">
        <v>181602</v>
      </c>
      <c r="BI14" s="132">
        <v>41659</v>
      </c>
      <c r="BJ14" s="132">
        <v>264953</v>
      </c>
      <c r="BK14" s="132">
        <v>67038</v>
      </c>
      <c r="BL14" s="132">
        <v>17225</v>
      </c>
      <c r="BM14" s="132">
        <v>0</v>
      </c>
      <c r="BN14" s="132">
        <v>13700</v>
      </c>
      <c r="BO14" s="132">
        <v>47</v>
      </c>
      <c r="BP14" s="132">
        <v>98010</v>
      </c>
      <c r="BQ14" s="132">
        <v>12161</v>
      </c>
      <c r="BR14" s="132">
        <v>1836</v>
      </c>
      <c r="BS14" s="132">
        <v>315</v>
      </c>
      <c r="BT14" s="132">
        <v>45777</v>
      </c>
      <c r="BU14" s="132">
        <v>322318</v>
      </c>
      <c r="BV14" s="132">
        <v>382407</v>
      </c>
      <c r="BW14" s="132">
        <v>1792628</v>
      </c>
      <c r="BX14" s="132">
        <v>409715</v>
      </c>
      <c r="BY14" s="132">
        <v>323730</v>
      </c>
      <c r="BZ14" s="132">
        <v>337701</v>
      </c>
      <c r="CA14" s="132">
        <v>22521234</v>
      </c>
      <c r="CB14" s="132">
        <v>25385008</v>
      </c>
      <c r="CC14" s="132">
        <v>2069899</v>
      </c>
      <c r="CD14" s="132">
        <v>336882</v>
      </c>
      <c r="CE14" s="132">
        <v>423810</v>
      </c>
      <c r="CF14" s="132">
        <v>3328532</v>
      </c>
      <c r="CG14" s="132">
        <v>0</v>
      </c>
      <c r="CH14" s="132">
        <v>6159123</v>
      </c>
      <c r="CI14" s="132">
        <v>404250</v>
      </c>
      <c r="CJ14" s="132">
        <v>4000</v>
      </c>
      <c r="CK14" s="132">
        <v>1000</v>
      </c>
      <c r="CL14" s="132">
        <v>6916</v>
      </c>
      <c r="CM14" s="132">
        <v>0</v>
      </c>
      <c r="CN14" s="132">
        <v>416166</v>
      </c>
      <c r="CO14" s="132">
        <v>1231647</v>
      </c>
      <c r="CP14" s="132">
        <v>495822</v>
      </c>
      <c r="CQ14" s="132">
        <v>344123</v>
      </c>
      <c r="CR14" s="132">
        <v>1515374</v>
      </c>
      <c r="CS14" s="132">
        <v>0</v>
      </c>
      <c r="CT14" s="132">
        <v>3586966</v>
      </c>
      <c r="CU14" s="132">
        <v>7058</v>
      </c>
      <c r="CV14" s="132">
        <v>35665</v>
      </c>
      <c r="CW14" s="132">
        <v>3709</v>
      </c>
      <c r="CX14" s="132">
        <v>123699</v>
      </c>
      <c r="CY14" s="132">
        <v>0</v>
      </c>
      <c r="CZ14" s="132">
        <v>170131</v>
      </c>
      <c r="DA14" s="132">
        <v>0</v>
      </c>
      <c r="DB14" s="132">
        <v>0</v>
      </c>
      <c r="DC14" s="132">
        <v>0</v>
      </c>
      <c r="DD14" s="132">
        <v>4368393</v>
      </c>
      <c r="DE14" s="132">
        <v>0</v>
      </c>
      <c r="DF14" s="132">
        <v>4368393</v>
      </c>
      <c r="DG14" s="132">
        <v>0</v>
      </c>
      <c r="DH14" s="132">
        <v>0</v>
      </c>
      <c r="DI14" s="132">
        <v>0</v>
      </c>
      <c r="DJ14" s="132">
        <v>0</v>
      </c>
      <c r="DK14" s="132">
        <v>0</v>
      </c>
      <c r="DL14" s="132">
        <v>0</v>
      </c>
      <c r="DM14" s="132">
        <v>274781</v>
      </c>
      <c r="DN14" s="132">
        <v>0</v>
      </c>
      <c r="DO14" s="132">
        <v>0</v>
      </c>
      <c r="DP14" s="132">
        <v>8228</v>
      </c>
      <c r="DQ14" s="132">
        <v>0</v>
      </c>
      <c r="DR14" s="132">
        <v>283009</v>
      </c>
      <c r="DS14" s="132">
        <v>179291</v>
      </c>
      <c r="DT14" s="132">
        <v>59310</v>
      </c>
      <c r="DU14" s="132">
        <v>56574</v>
      </c>
      <c r="DV14" s="132">
        <v>159457</v>
      </c>
      <c r="DW14" s="132">
        <v>664</v>
      </c>
      <c r="DX14" s="132">
        <v>455296</v>
      </c>
      <c r="DY14" s="132">
        <v>367998</v>
      </c>
      <c r="DZ14" s="132">
        <v>165326</v>
      </c>
      <c r="EA14" s="132">
        <v>164123</v>
      </c>
      <c r="EB14" s="132">
        <v>1118682</v>
      </c>
      <c r="EC14" s="132">
        <v>630663</v>
      </c>
      <c r="ED14" s="132">
        <v>2446792</v>
      </c>
      <c r="EE14" s="132">
        <v>427438</v>
      </c>
      <c r="EF14" s="132">
        <v>34659</v>
      </c>
      <c r="EG14" s="132">
        <v>31213</v>
      </c>
      <c r="EH14" s="132">
        <v>325271</v>
      </c>
      <c r="EI14" s="132">
        <v>1825914</v>
      </c>
      <c r="EJ14" s="132">
        <v>2644495</v>
      </c>
      <c r="EK14" s="132">
        <v>198245</v>
      </c>
      <c r="EL14" s="132">
        <v>98064</v>
      </c>
      <c r="EM14" s="132">
        <v>58032</v>
      </c>
      <c r="EN14" s="132">
        <v>63810</v>
      </c>
      <c r="EO14" s="132">
        <v>19548</v>
      </c>
      <c r="EP14" s="132">
        <v>437699</v>
      </c>
      <c r="EQ14" s="132">
        <v>0</v>
      </c>
      <c r="ER14" s="132">
        <v>0</v>
      </c>
      <c r="ES14" s="132">
        <v>0</v>
      </c>
      <c r="ET14" s="132">
        <v>0</v>
      </c>
      <c r="EU14" s="132">
        <v>111590</v>
      </c>
      <c r="EV14" s="132">
        <v>111590</v>
      </c>
      <c r="EW14" s="132">
        <v>2865</v>
      </c>
      <c r="EX14" s="132">
        <v>30868</v>
      </c>
      <c r="EY14" s="132">
        <v>7959</v>
      </c>
      <c r="EZ14" s="132">
        <v>181602</v>
      </c>
      <c r="FA14" s="132">
        <v>41659</v>
      </c>
      <c r="FB14" s="132">
        <v>264953</v>
      </c>
      <c r="FC14" s="132">
        <v>0</v>
      </c>
      <c r="FD14" s="132">
        <v>0</v>
      </c>
      <c r="FE14" s="132">
        <v>0</v>
      </c>
      <c r="FF14" s="132">
        <v>0</v>
      </c>
      <c r="FG14" s="132">
        <v>82680</v>
      </c>
      <c r="FH14" s="132">
        <v>82680</v>
      </c>
      <c r="FI14" s="132">
        <v>0</v>
      </c>
      <c r="FJ14" s="132">
        <v>0</v>
      </c>
      <c r="FK14" s="132">
        <v>0</v>
      </c>
      <c r="FL14" s="132">
        <v>0</v>
      </c>
      <c r="FM14" s="132">
        <v>17724</v>
      </c>
      <c r="FN14" s="132">
        <v>17724</v>
      </c>
      <c r="FO14" s="132">
        <v>0</v>
      </c>
      <c r="FP14" s="132">
        <v>0</v>
      </c>
      <c r="FQ14" s="132">
        <v>0</v>
      </c>
      <c r="FR14" s="132">
        <v>0</v>
      </c>
      <c r="FS14" s="132">
        <v>2313716</v>
      </c>
      <c r="FT14" s="132">
        <v>2313716</v>
      </c>
      <c r="FU14" s="132">
        <v>0</v>
      </c>
      <c r="FV14" s="132">
        <v>0</v>
      </c>
      <c r="FW14" s="132">
        <v>0</v>
      </c>
      <c r="FX14" s="132">
        <v>0</v>
      </c>
      <c r="FY14" s="132">
        <v>178882</v>
      </c>
      <c r="FZ14" s="132">
        <v>178882</v>
      </c>
      <c r="GA14" s="132">
        <v>1580</v>
      </c>
      <c r="GB14" s="132">
        <v>1225</v>
      </c>
      <c r="GC14" s="132">
        <v>917</v>
      </c>
      <c r="GD14" s="132">
        <v>5357</v>
      </c>
      <c r="GE14" s="132">
        <v>259125</v>
      </c>
      <c r="GF14" s="132">
        <v>268204</v>
      </c>
      <c r="GG14" s="132">
        <v>113140</v>
      </c>
      <c r="GH14" s="132">
        <v>12262</v>
      </c>
      <c r="GI14" s="132">
        <v>9029</v>
      </c>
      <c r="GJ14" s="132">
        <v>122718</v>
      </c>
      <c r="GK14" s="132">
        <v>919110</v>
      </c>
      <c r="GL14" s="132">
        <v>1176259</v>
      </c>
      <c r="GM14" s="132">
        <v>5278197</v>
      </c>
      <c r="GN14" s="132">
        <v>1274088</v>
      </c>
      <c r="GO14" s="132">
        <v>1101494</v>
      </c>
      <c r="GP14" s="132">
        <v>6958636</v>
      </c>
      <c r="GQ14" s="132">
        <v>10769673</v>
      </c>
      <c r="GR14" s="132">
        <v>25382088</v>
      </c>
      <c r="GS14" s="132">
        <v>0</v>
      </c>
      <c r="GT14" s="132">
        <v>0</v>
      </c>
      <c r="GU14" s="132">
        <v>0</v>
      </c>
      <c r="GV14" s="132">
        <v>0</v>
      </c>
      <c r="GW14" s="132">
        <v>0</v>
      </c>
      <c r="GX14" s="132">
        <v>0</v>
      </c>
      <c r="GY14" s="132">
        <v>5278197</v>
      </c>
      <c r="GZ14" s="132">
        <v>1274088</v>
      </c>
      <c r="HA14" s="132">
        <v>1101494</v>
      </c>
      <c r="HB14" s="132">
        <v>6958636</v>
      </c>
      <c r="HC14" s="132">
        <v>10769673</v>
      </c>
      <c r="HD14" s="132">
        <v>25382088</v>
      </c>
      <c r="HF14" s="2">
        <f>SUM(AZ14:AZ14)</f>
        <v>894102</v>
      </c>
      <c r="HG14" s="19" t="e">
        <f>#REF!-HF14</f>
        <v>#REF!</v>
      </c>
      <c r="HH14" s="2" t="e">
        <f>SUM(#REF!)</f>
        <v>#REF!</v>
      </c>
      <c r="HI14" s="19" t="e">
        <f>#REF!-HH14</f>
        <v>#REF!</v>
      </c>
      <c r="HJ14" s="2">
        <f>SUM(BA14:BA14)</f>
        <v>400000</v>
      </c>
      <c r="HK14" s="19" t="e">
        <f>#REF!-HJ14</f>
        <v>#REF!</v>
      </c>
      <c r="HL14" s="2">
        <f>SUM(BB14:BB14)</f>
        <v>100016</v>
      </c>
      <c r="HM14" s="19" t="e">
        <f>#REF!-HL14</f>
        <v>#REF!</v>
      </c>
      <c r="HN14" s="2" t="e">
        <f>SUM(#REF!)</f>
        <v>#REF!</v>
      </c>
      <c r="HO14" s="19" t="e">
        <f>#REF!-HN14</f>
        <v>#REF!</v>
      </c>
      <c r="HP14" s="2" t="e">
        <f>SUM(#REF!)</f>
        <v>#REF!</v>
      </c>
      <c r="HQ14" s="19" t="e">
        <f>#REF!-HP14</f>
        <v>#REF!</v>
      </c>
      <c r="HR14" s="2" t="e">
        <f>SUM(#REF!)</f>
        <v>#REF!</v>
      </c>
      <c r="HS14" s="19" t="e">
        <f>#REF!-HR14</f>
        <v>#REF!</v>
      </c>
      <c r="HT14" s="2" t="e">
        <f>SUM(#REF!)</f>
        <v>#REF!</v>
      </c>
      <c r="HU14" s="19" t="e">
        <f>#REF!-HT14</f>
        <v>#REF!</v>
      </c>
      <c r="HV14" s="2" t="e">
        <f>SUM(#REF!)</f>
        <v>#REF!</v>
      </c>
      <c r="HW14" s="19" t="e">
        <f>#REF!-HV14</f>
        <v>#REF!</v>
      </c>
      <c r="HX14" s="2" t="e">
        <f>SUM(#REF!)</f>
        <v>#REF!</v>
      </c>
      <c r="HY14" s="19" t="e">
        <f>#REF!-HX14</f>
        <v>#REF!</v>
      </c>
      <c r="HZ14" s="2">
        <f>SUM(BC14:BC14)</f>
        <v>90527</v>
      </c>
      <c r="IA14" s="19" t="e">
        <f>#REF!-HZ14</f>
        <v>#REF!</v>
      </c>
      <c r="IB14" s="2">
        <f>SUM(BD14:BD14)</f>
        <v>218860</v>
      </c>
      <c r="IC14" s="19" t="e">
        <f>#REF!-IB14</f>
        <v>#REF!</v>
      </c>
      <c r="ID14" s="2">
        <f t="shared" si="0"/>
        <v>264953</v>
      </c>
      <c r="IE14" s="19">
        <f t="shared" si="1"/>
        <v>0</v>
      </c>
      <c r="IF14" s="2">
        <f t="shared" si="2"/>
        <v>98010</v>
      </c>
      <c r="IG14" s="19">
        <f t="shared" si="3"/>
        <v>0</v>
      </c>
      <c r="IH14" s="2">
        <f t="shared" si="4"/>
        <v>382407</v>
      </c>
      <c r="II14" s="19">
        <f t="shared" si="5"/>
        <v>0</v>
      </c>
      <c r="IJ14" s="2">
        <f t="shared" si="6"/>
        <v>25385008</v>
      </c>
      <c r="IK14" s="19">
        <f t="shared" si="7"/>
        <v>0</v>
      </c>
      <c r="IL14" s="2">
        <f t="shared" si="8"/>
        <v>6159123</v>
      </c>
      <c r="IM14" s="19">
        <f t="shared" si="9"/>
        <v>0</v>
      </c>
      <c r="IN14" s="2">
        <f t="shared" si="10"/>
        <v>416166</v>
      </c>
      <c r="IO14" s="19">
        <f t="shared" si="11"/>
        <v>0</v>
      </c>
      <c r="IP14" s="2">
        <f t="shared" si="12"/>
        <v>3586966</v>
      </c>
      <c r="IQ14" s="19">
        <f t="shared" si="13"/>
        <v>0</v>
      </c>
      <c r="IR14" s="2">
        <f t="shared" ref="IR14:IR45" si="54">SUM(CU14:CY14)</f>
        <v>170131</v>
      </c>
      <c r="IS14" s="19">
        <f t="shared" ref="IS14:IS45" si="55">CZ14-IR14</f>
        <v>0</v>
      </c>
      <c r="IT14" s="2">
        <f t="shared" si="16"/>
        <v>4368393</v>
      </c>
      <c r="IU14" s="19">
        <f t="shared" si="17"/>
        <v>0</v>
      </c>
      <c r="IV14" s="2">
        <f t="shared" si="18"/>
        <v>0</v>
      </c>
      <c r="IW14" s="19">
        <f t="shared" si="19"/>
        <v>0</v>
      </c>
      <c r="IX14" s="2">
        <f t="shared" si="20"/>
        <v>283009</v>
      </c>
      <c r="IY14" s="19">
        <f t="shared" si="21"/>
        <v>0</v>
      </c>
      <c r="IZ14" s="2">
        <f t="shared" si="22"/>
        <v>455296</v>
      </c>
      <c r="JA14" s="19">
        <f t="shared" si="23"/>
        <v>0</v>
      </c>
      <c r="JB14" s="2">
        <f t="shared" si="24"/>
        <v>2446792</v>
      </c>
      <c r="JC14" s="19">
        <f t="shared" si="25"/>
        <v>0</v>
      </c>
      <c r="JD14" s="2">
        <f t="shared" si="26"/>
        <v>2644495</v>
      </c>
      <c r="JE14" s="19">
        <f t="shared" si="27"/>
        <v>0</v>
      </c>
      <c r="JF14" s="2">
        <f t="shared" si="28"/>
        <v>437699</v>
      </c>
      <c r="JG14" s="19">
        <f t="shared" si="29"/>
        <v>0</v>
      </c>
      <c r="JH14" s="2">
        <f t="shared" si="30"/>
        <v>111590</v>
      </c>
      <c r="JI14" s="19">
        <f t="shared" si="31"/>
        <v>0</v>
      </c>
      <c r="JJ14" s="2">
        <f t="shared" si="32"/>
        <v>264953</v>
      </c>
      <c r="JK14" s="19">
        <f t="shared" si="33"/>
        <v>0</v>
      </c>
      <c r="JL14" s="2">
        <f t="shared" si="34"/>
        <v>82680</v>
      </c>
      <c r="JM14" s="19">
        <f t="shared" si="35"/>
        <v>0</v>
      </c>
      <c r="JN14" s="2">
        <f t="shared" si="36"/>
        <v>17724</v>
      </c>
      <c r="JO14" s="19">
        <f t="shared" si="37"/>
        <v>0</v>
      </c>
      <c r="JP14" s="2">
        <f t="shared" si="38"/>
        <v>2313716</v>
      </c>
      <c r="JQ14" s="19">
        <f t="shared" si="39"/>
        <v>0</v>
      </c>
      <c r="JR14" s="2">
        <f t="shared" si="40"/>
        <v>178882</v>
      </c>
      <c r="JS14" s="19">
        <f t="shared" si="41"/>
        <v>0</v>
      </c>
      <c r="JT14" s="2">
        <f t="shared" si="42"/>
        <v>268204</v>
      </c>
      <c r="JU14" s="19">
        <f t="shared" si="43"/>
        <v>0</v>
      </c>
      <c r="JV14" s="2">
        <f t="shared" si="44"/>
        <v>1176259</v>
      </c>
      <c r="JW14" s="19">
        <f t="shared" si="45"/>
        <v>0</v>
      </c>
      <c r="JX14" s="2">
        <f t="shared" si="46"/>
        <v>25382088</v>
      </c>
      <c r="JY14" s="19">
        <f t="shared" si="47"/>
        <v>0</v>
      </c>
      <c r="JZ14" s="2">
        <f t="shared" si="48"/>
        <v>0</v>
      </c>
      <c r="KA14" s="19">
        <f t="shared" si="49"/>
        <v>0</v>
      </c>
      <c r="KB14" s="2">
        <f t="shared" si="50"/>
        <v>25382088</v>
      </c>
      <c r="KC14" s="19">
        <f t="shared" si="51"/>
        <v>0</v>
      </c>
      <c r="KE14" s="2" t="e">
        <f t="shared" si="53"/>
        <v>#REF!</v>
      </c>
      <c r="KG14" s="1" t="e">
        <f t="shared" si="52"/>
        <v>#REF!</v>
      </c>
      <c r="KH14" s="13" t="s">
        <v>386</v>
      </c>
    </row>
    <row r="15" spans="1:295">
      <c r="A15" s="30" t="s">
        <v>380</v>
      </c>
      <c r="B15" s="18" t="s">
        <v>277</v>
      </c>
      <c r="C15" s="65">
        <v>110635</v>
      </c>
      <c r="D15" s="65">
        <v>2010</v>
      </c>
      <c r="E15" s="65">
        <v>1</v>
      </c>
      <c r="F15" s="65">
        <v>9</v>
      </c>
      <c r="G15" s="66">
        <v>12020</v>
      </c>
      <c r="H15" s="66">
        <v>13510</v>
      </c>
      <c r="I15" s="67">
        <v>1910322000</v>
      </c>
      <c r="J15" s="67"/>
      <c r="K15" s="67">
        <v>235</v>
      </c>
      <c r="L15" s="67"/>
      <c r="M15" s="67">
        <v>87045</v>
      </c>
      <c r="N15" s="67"/>
      <c r="O15" s="67">
        <v>2800</v>
      </c>
      <c r="P15" s="67"/>
      <c r="Q15" s="67">
        <v>1461607</v>
      </c>
      <c r="R15" s="67"/>
      <c r="S15" s="67">
        <v>1608422000</v>
      </c>
      <c r="T15" s="67"/>
      <c r="U15" s="67">
        <v>25886</v>
      </c>
      <c r="V15" s="67"/>
      <c r="W15" s="67">
        <v>48555</v>
      </c>
      <c r="X15" s="67"/>
      <c r="Y15" s="67">
        <v>28897</v>
      </c>
      <c r="Z15" s="67"/>
      <c r="AA15" s="67">
        <v>51615</v>
      </c>
      <c r="AB15" s="67"/>
      <c r="AC15" s="28">
        <v>13</v>
      </c>
      <c r="AD15" s="28">
        <v>15</v>
      </c>
      <c r="AE15" s="28"/>
      <c r="AF15" s="19">
        <v>6335462</v>
      </c>
      <c r="AG15" s="19">
        <v>4777768</v>
      </c>
      <c r="AH15" s="19">
        <v>628120</v>
      </c>
      <c r="AI15" s="19">
        <v>377910</v>
      </c>
      <c r="AJ15" s="19">
        <v>562895</v>
      </c>
      <c r="AK15" s="93" t="s">
        <v>381</v>
      </c>
      <c r="AL15" s="19">
        <v>539441</v>
      </c>
      <c r="AM15" s="93">
        <v>12</v>
      </c>
      <c r="AN15" s="19">
        <v>191940</v>
      </c>
      <c r="AO15" s="93">
        <v>12.5</v>
      </c>
      <c r="AP15" s="19">
        <v>184558</v>
      </c>
      <c r="AQ15" s="93">
        <v>13</v>
      </c>
      <c r="AR15" s="19">
        <v>143776</v>
      </c>
      <c r="AS15" s="93">
        <v>30</v>
      </c>
      <c r="AT15" s="19">
        <v>128773</v>
      </c>
      <c r="AU15" s="93">
        <v>30</v>
      </c>
      <c r="AV15" s="19">
        <v>75780</v>
      </c>
      <c r="AW15" s="93">
        <v>23</v>
      </c>
      <c r="AX15" s="19">
        <v>64553</v>
      </c>
      <c r="AY15" s="93">
        <v>27</v>
      </c>
      <c r="AZ15" s="129">
        <v>10571074</v>
      </c>
      <c r="BA15" s="129">
        <v>2194092</v>
      </c>
      <c r="BB15" s="129">
        <v>3616435</v>
      </c>
      <c r="BC15" s="129">
        <v>304345</v>
      </c>
      <c r="BD15" s="129">
        <v>20000</v>
      </c>
      <c r="BE15" s="129">
        <v>550968</v>
      </c>
      <c r="BF15" s="129">
        <v>112925</v>
      </c>
      <c r="BG15" s="129">
        <v>84610</v>
      </c>
      <c r="BH15" s="129">
        <v>1483835</v>
      </c>
      <c r="BI15" s="129">
        <v>4061</v>
      </c>
      <c r="BJ15" s="129">
        <v>2236399</v>
      </c>
      <c r="BK15" s="129">
        <v>504426</v>
      </c>
      <c r="BL15" s="129">
        <v>70159</v>
      </c>
      <c r="BM15" s="129">
        <v>102726</v>
      </c>
      <c r="BN15" s="129">
        <v>1991609</v>
      </c>
      <c r="BO15" s="129">
        <v>5660720</v>
      </c>
      <c r="BP15" s="129">
        <v>8329640</v>
      </c>
      <c r="BQ15" s="129">
        <v>49293</v>
      </c>
      <c r="BR15" s="129">
        <v>8135</v>
      </c>
      <c r="BS15" s="129">
        <v>2415</v>
      </c>
      <c r="BT15" s="129">
        <v>61104</v>
      </c>
      <c r="BU15" s="129">
        <v>561719</v>
      </c>
      <c r="BV15" s="129">
        <v>682666</v>
      </c>
      <c r="BW15" s="129">
        <v>24433654</v>
      </c>
      <c r="BX15" s="129">
        <v>6967209</v>
      </c>
      <c r="BY15" s="129">
        <v>2183820</v>
      </c>
      <c r="BZ15" s="129">
        <v>12918906</v>
      </c>
      <c r="CA15" s="129">
        <v>22842342</v>
      </c>
      <c r="CB15" s="129">
        <v>69345931</v>
      </c>
      <c r="CC15" s="129">
        <v>3172562</v>
      </c>
      <c r="CD15" s="129">
        <v>547506</v>
      </c>
      <c r="CE15" s="129">
        <v>474946</v>
      </c>
      <c r="CF15" s="129">
        <v>6918216</v>
      </c>
      <c r="CG15" s="129">
        <v>18114</v>
      </c>
      <c r="CH15" s="129">
        <v>11131344</v>
      </c>
      <c r="CI15" s="129">
        <v>1274163</v>
      </c>
      <c r="CJ15" s="129">
        <v>48326</v>
      </c>
      <c r="CK15" s="129">
        <v>78500</v>
      </c>
      <c r="CL15" s="129">
        <v>456660</v>
      </c>
      <c r="CM15" s="129">
        <v>0</v>
      </c>
      <c r="CN15" s="129">
        <v>1857649</v>
      </c>
      <c r="CO15" s="129">
        <v>4700818</v>
      </c>
      <c r="CP15" s="129">
        <v>2846589</v>
      </c>
      <c r="CQ15" s="129">
        <v>1063704</v>
      </c>
      <c r="CR15" s="129">
        <v>5867566</v>
      </c>
      <c r="CS15" s="129">
        <v>0</v>
      </c>
      <c r="CT15" s="129">
        <v>14478677</v>
      </c>
      <c r="CU15" s="129">
        <v>0</v>
      </c>
      <c r="CV15" s="129">
        <v>0</v>
      </c>
      <c r="CW15" s="129">
        <v>0</v>
      </c>
      <c r="CX15" s="129">
        <v>0</v>
      </c>
      <c r="CY15" s="129">
        <v>0</v>
      </c>
      <c r="CZ15" s="129">
        <v>0</v>
      </c>
      <c r="DA15" s="129">
        <v>968163</v>
      </c>
      <c r="DB15" s="129">
        <v>264349</v>
      </c>
      <c r="DC15" s="129">
        <v>197047</v>
      </c>
      <c r="DD15" s="129">
        <v>410370</v>
      </c>
      <c r="DE15" s="129">
        <v>11757283</v>
      </c>
      <c r="DF15" s="129">
        <v>13597212</v>
      </c>
      <c r="DG15" s="129">
        <v>0</v>
      </c>
      <c r="DH15" s="129">
        <v>0</v>
      </c>
      <c r="DI15" s="129">
        <v>0</v>
      </c>
      <c r="DJ15" s="129">
        <v>0</v>
      </c>
      <c r="DK15" s="129">
        <v>0</v>
      </c>
      <c r="DL15" s="129">
        <v>0</v>
      </c>
      <c r="DM15" s="129">
        <v>0</v>
      </c>
      <c r="DN15" s="129">
        <v>0</v>
      </c>
      <c r="DO15" s="129">
        <v>0</v>
      </c>
      <c r="DP15" s="129">
        <v>0</v>
      </c>
      <c r="DQ15" s="129">
        <v>0</v>
      </c>
      <c r="DR15" s="129">
        <v>0</v>
      </c>
      <c r="DS15" s="129">
        <v>319203</v>
      </c>
      <c r="DT15" s="129">
        <v>126678</v>
      </c>
      <c r="DU15" s="129">
        <v>129246</v>
      </c>
      <c r="DV15" s="129">
        <v>430903</v>
      </c>
      <c r="DW15" s="129">
        <v>0</v>
      </c>
      <c r="DX15" s="129">
        <v>1006030</v>
      </c>
      <c r="DY15" s="129">
        <v>1494673</v>
      </c>
      <c r="DZ15" s="129">
        <v>552514</v>
      </c>
      <c r="EA15" s="129">
        <v>280929</v>
      </c>
      <c r="EB15" s="129">
        <v>2534324</v>
      </c>
      <c r="EC15" s="129">
        <v>0</v>
      </c>
      <c r="ED15" s="129">
        <v>4862440</v>
      </c>
      <c r="EE15" s="129">
        <v>738076</v>
      </c>
      <c r="EF15" s="129">
        <v>59288</v>
      </c>
      <c r="EG15" s="129">
        <v>70782</v>
      </c>
      <c r="EH15" s="129">
        <v>1000702</v>
      </c>
      <c r="EI15" s="129">
        <v>65374</v>
      </c>
      <c r="EJ15" s="129">
        <v>1934222</v>
      </c>
      <c r="EK15" s="129">
        <v>1637720</v>
      </c>
      <c r="EL15" s="129">
        <v>405454</v>
      </c>
      <c r="EM15" s="129">
        <v>480052</v>
      </c>
      <c r="EN15" s="129">
        <v>446496</v>
      </c>
      <c r="EO15" s="129">
        <v>5608</v>
      </c>
      <c r="EP15" s="129">
        <v>2975330</v>
      </c>
      <c r="EQ15" s="129">
        <v>158611</v>
      </c>
      <c r="ER15" s="129">
        <v>23547</v>
      </c>
      <c r="ES15" s="129">
        <v>48928</v>
      </c>
      <c r="ET15" s="129">
        <v>167913</v>
      </c>
      <c r="EU15" s="129">
        <v>2846718</v>
      </c>
      <c r="EV15" s="129">
        <v>3245717</v>
      </c>
      <c r="EW15" s="129">
        <v>394907</v>
      </c>
      <c r="EX15" s="129">
        <v>39609</v>
      </c>
      <c r="EY15" s="129">
        <v>38538</v>
      </c>
      <c r="EZ15" s="129">
        <v>908886</v>
      </c>
      <c r="FA15" s="129">
        <v>52867</v>
      </c>
      <c r="FB15" s="129">
        <v>1434807</v>
      </c>
      <c r="FC15" s="129">
        <v>309898</v>
      </c>
      <c r="FD15" s="129">
        <v>21643</v>
      </c>
      <c r="FE15" s="129">
        <v>0</v>
      </c>
      <c r="FF15" s="129">
        <v>177081</v>
      </c>
      <c r="FG15" s="129">
        <v>3509408</v>
      </c>
      <c r="FH15" s="129">
        <v>4018030</v>
      </c>
      <c r="FI15" s="129">
        <v>0</v>
      </c>
      <c r="FJ15" s="129">
        <v>0</v>
      </c>
      <c r="FK15" s="129">
        <v>0</v>
      </c>
      <c r="FL15" s="129">
        <v>0</v>
      </c>
      <c r="FM15" s="129">
        <v>78036</v>
      </c>
      <c r="FN15" s="129">
        <v>78036</v>
      </c>
      <c r="FO15" s="129">
        <v>0</v>
      </c>
      <c r="FP15" s="129">
        <v>0</v>
      </c>
      <c r="FQ15" s="129">
        <v>0</v>
      </c>
      <c r="FR15" s="129">
        <v>0</v>
      </c>
      <c r="FS15" s="129">
        <v>0</v>
      </c>
      <c r="FT15" s="129">
        <v>0</v>
      </c>
      <c r="FU15" s="129">
        <v>104215</v>
      </c>
      <c r="FV15" s="129">
        <v>3213</v>
      </c>
      <c r="FW15" s="129">
        <v>2946</v>
      </c>
      <c r="FX15" s="129">
        <v>61150</v>
      </c>
      <c r="FY15" s="129">
        <v>1400067</v>
      </c>
      <c r="FZ15" s="129">
        <v>1571591</v>
      </c>
      <c r="GA15" s="129">
        <v>420</v>
      </c>
      <c r="GB15" s="129">
        <v>320</v>
      </c>
      <c r="GC15" s="129">
        <v>800</v>
      </c>
      <c r="GD15" s="129">
        <v>30122</v>
      </c>
      <c r="GE15" s="129">
        <v>1009760</v>
      </c>
      <c r="GF15" s="129">
        <v>1041422</v>
      </c>
      <c r="GG15" s="129">
        <v>2134146</v>
      </c>
      <c r="GH15" s="129">
        <v>441644</v>
      </c>
      <c r="GI15" s="129">
        <v>114665</v>
      </c>
      <c r="GJ15" s="129">
        <v>318696</v>
      </c>
      <c r="GK15" s="129">
        <v>3104254</v>
      </c>
      <c r="GL15" s="129">
        <v>6113405</v>
      </c>
      <c r="GM15" s="129">
        <v>17407575</v>
      </c>
      <c r="GN15" s="129">
        <v>5816680</v>
      </c>
      <c r="GO15" s="129">
        <v>2981083</v>
      </c>
      <c r="GP15" s="129">
        <v>19293085</v>
      </c>
      <c r="GQ15" s="129">
        <v>23847489</v>
      </c>
      <c r="GR15" s="129">
        <v>69345912</v>
      </c>
      <c r="GS15" s="129">
        <v>0</v>
      </c>
      <c r="GT15" s="129">
        <v>0</v>
      </c>
      <c r="GU15" s="129">
        <v>0</v>
      </c>
      <c r="GV15" s="129">
        <v>0</v>
      </c>
      <c r="GW15" s="129">
        <v>0</v>
      </c>
      <c r="GX15" s="129">
        <v>0</v>
      </c>
      <c r="GY15" s="129">
        <v>17407575</v>
      </c>
      <c r="GZ15" s="129">
        <v>5816680</v>
      </c>
      <c r="HA15" s="129">
        <v>2981083</v>
      </c>
      <c r="HB15" s="129">
        <v>19293085</v>
      </c>
      <c r="HC15" s="129">
        <v>23847489</v>
      </c>
      <c r="HD15" s="129">
        <v>69345912</v>
      </c>
      <c r="HF15" s="2">
        <f>SUM(AZ15:AZ15)</f>
        <v>10571074</v>
      </c>
      <c r="HG15" s="19" t="e">
        <f>#REF!-HF15</f>
        <v>#REF!</v>
      </c>
      <c r="HH15" s="2" t="e">
        <f>SUM(#REF!)</f>
        <v>#REF!</v>
      </c>
      <c r="HI15" s="19" t="e">
        <f>#REF!-HH15</f>
        <v>#REF!</v>
      </c>
      <c r="HJ15" s="2">
        <f>SUM(BA15:BA15)</f>
        <v>2194092</v>
      </c>
      <c r="HK15" s="19" t="e">
        <f>#REF!-HJ15</f>
        <v>#REF!</v>
      </c>
      <c r="HL15" s="2">
        <f>SUM(BB15:BB15)</f>
        <v>3616435</v>
      </c>
      <c r="HM15" s="19" t="e">
        <f>#REF!-HL15</f>
        <v>#REF!</v>
      </c>
      <c r="HN15" s="2" t="e">
        <f>SUM(#REF!)</f>
        <v>#REF!</v>
      </c>
      <c r="HO15" s="19" t="e">
        <f>#REF!-HN15</f>
        <v>#REF!</v>
      </c>
      <c r="HP15" s="2" t="e">
        <f>SUM(#REF!)</f>
        <v>#REF!</v>
      </c>
      <c r="HQ15" s="19" t="e">
        <f>#REF!-HP15</f>
        <v>#REF!</v>
      </c>
      <c r="HR15" s="2" t="e">
        <f>SUM(#REF!)</f>
        <v>#REF!</v>
      </c>
      <c r="HS15" s="19" t="e">
        <f>#REF!-HR15</f>
        <v>#REF!</v>
      </c>
      <c r="HT15" s="2" t="e">
        <f>SUM(#REF!)</f>
        <v>#REF!</v>
      </c>
      <c r="HU15" s="19" t="e">
        <f>#REF!-HT15</f>
        <v>#REF!</v>
      </c>
      <c r="HV15" s="2" t="e">
        <f>SUM(#REF!)</f>
        <v>#REF!</v>
      </c>
      <c r="HW15" s="19" t="e">
        <f>#REF!-HV15</f>
        <v>#REF!</v>
      </c>
      <c r="HX15" s="2" t="e">
        <f>SUM(#REF!)</f>
        <v>#REF!</v>
      </c>
      <c r="HY15" s="19" t="e">
        <f>#REF!-HX15</f>
        <v>#REF!</v>
      </c>
      <c r="HZ15" s="2">
        <f>SUM(BC15:BC15)</f>
        <v>304345</v>
      </c>
      <c r="IA15" s="19" t="e">
        <f>#REF!-HZ15</f>
        <v>#REF!</v>
      </c>
      <c r="IB15" s="2">
        <f>SUM(BD15:BD15)</f>
        <v>20000</v>
      </c>
      <c r="IC15" s="19" t="e">
        <f>#REF!-IB15</f>
        <v>#REF!</v>
      </c>
      <c r="ID15" s="2">
        <f t="shared" si="0"/>
        <v>2236399</v>
      </c>
      <c r="IE15" s="19">
        <f t="shared" si="1"/>
        <v>0</v>
      </c>
      <c r="IF15" s="2">
        <f t="shared" si="2"/>
        <v>8329640</v>
      </c>
      <c r="IG15" s="19">
        <f t="shared" si="3"/>
        <v>0</v>
      </c>
      <c r="IH15" s="2">
        <f t="shared" si="4"/>
        <v>682666</v>
      </c>
      <c r="II15" s="19">
        <f t="shared" si="5"/>
        <v>0</v>
      </c>
      <c r="IJ15" s="2">
        <f t="shared" si="6"/>
        <v>69345931</v>
      </c>
      <c r="IK15" s="19">
        <f t="shared" si="7"/>
        <v>0</v>
      </c>
      <c r="IL15" s="2">
        <f t="shared" si="8"/>
        <v>11131344</v>
      </c>
      <c r="IM15" s="19">
        <f t="shared" si="9"/>
        <v>0</v>
      </c>
      <c r="IN15" s="2">
        <f t="shared" si="10"/>
        <v>1857649</v>
      </c>
      <c r="IO15" s="19">
        <f t="shared" si="11"/>
        <v>0</v>
      </c>
      <c r="IP15" s="2">
        <f t="shared" si="12"/>
        <v>14478677</v>
      </c>
      <c r="IQ15" s="19">
        <f t="shared" si="13"/>
        <v>0</v>
      </c>
      <c r="IR15" s="2">
        <f t="shared" si="54"/>
        <v>0</v>
      </c>
      <c r="IS15" s="19">
        <f t="shared" si="55"/>
        <v>0</v>
      </c>
      <c r="IT15" s="2">
        <f t="shared" si="16"/>
        <v>13597212</v>
      </c>
      <c r="IU15" s="19">
        <f t="shared" si="17"/>
        <v>0</v>
      </c>
      <c r="IV15" s="2">
        <f t="shared" si="18"/>
        <v>0</v>
      </c>
      <c r="IW15" s="19">
        <f t="shared" si="19"/>
        <v>0</v>
      </c>
      <c r="IX15" s="2">
        <f t="shared" si="20"/>
        <v>0</v>
      </c>
      <c r="IY15" s="19">
        <f t="shared" si="21"/>
        <v>0</v>
      </c>
      <c r="IZ15" s="2">
        <f t="shared" si="22"/>
        <v>1006030</v>
      </c>
      <c r="JA15" s="19">
        <f t="shared" si="23"/>
        <v>0</v>
      </c>
      <c r="JB15" s="2">
        <f t="shared" si="24"/>
        <v>4862440</v>
      </c>
      <c r="JC15" s="19">
        <f t="shared" si="25"/>
        <v>0</v>
      </c>
      <c r="JD15" s="2">
        <f t="shared" si="26"/>
        <v>1934222</v>
      </c>
      <c r="JE15" s="19">
        <f t="shared" si="27"/>
        <v>0</v>
      </c>
      <c r="JF15" s="2">
        <f t="shared" si="28"/>
        <v>2975330</v>
      </c>
      <c r="JG15" s="19">
        <f t="shared" si="29"/>
        <v>0</v>
      </c>
      <c r="JH15" s="2">
        <f t="shared" si="30"/>
        <v>3245717</v>
      </c>
      <c r="JI15" s="19">
        <f t="shared" si="31"/>
        <v>0</v>
      </c>
      <c r="JJ15" s="2">
        <f t="shared" si="32"/>
        <v>1434807</v>
      </c>
      <c r="JK15" s="19">
        <f t="shared" si="33"/>
        <v>0</v>
      </c>
      <c r="JL15" s="2">
        <f t="shared" si="34"/>
        <v>4018030</v>
      </c>
      <c r="JM15" s="19">
        <f t="shared" si="35"/>
        <v>0</v>
      </c>
      <c r="JN15" s="2">
        <f t="shared" si="36"/>
        <v>78036</v>
      </c>
      <c r="JO15" s="19">
        <f t="shared" si="37"/>
        <v>0</v>
      </c>
      <c r="JP15" s="2">
        <f t="shared" si="38"/>
        <v>0</v>
      </c>
      <c r="JQ15" s="19">
        <f t="shared" si="39"/>
        <v>0</v>
      </c>
      <c r="JR15" s="2">
        <f t="shared" si="40"/>
        <v>1571591</v>
      </c>
      <c r="JS15" s="19">
        <f t="shared" si="41"/>
        <v>0</v>
      </c>
      <c r="JT15" s="2">
        <f t="shared" si="42"/>
        <v>1041422</v>
      </c>
      <c r="JU15" s="19">
        <f t="shared" si="43"/>
        <v>0</v>
      </c>
      <c r="JV15" s="2">
        <f t="shared" si="44"/>
        <v>6113405</v>
      </c>
      <c r="JW15" s="19">
        <f t="shared" si="45"/>
        <v>0</v>
      </c>
      <c r="JX15" s="2">
        <f t="shared" si="46"/>
        <v>69345912</v>
      </c>
      <c r="JY15" s="19">
        <f t="shared" si="47"/>
        <v>0</v>
      </c>
      <c r="JZ15" s="2">
        <f t="shared" si="48"/>
        <v>0</v>
      </c>
      <c r="KA15" s="19">
        <f t="shared" si="49"/>
        <v>0</v>
      </c>
      <c r="KB15" s="2">
        <f t="shared" si="50"/>
        <v>69345912</v>
      </c>
      <c r="KC15" s="19">
        <f t="shared" si="51"/>
        <v>0</v>
      </c>
      <c r="KE15" s="2" t="e">
        <f t="shared" si="53"/>
        <v>#REF!</v>
      </c>
      <c r="KG15" s="1" t="e">
        <f t="shared" si="52"/>
        <v>#REF!</v>
      </c>
      <c r="KH15" s="13"/>
    </row>
    <row r="16" spans="1:295">
      <c r="A16" s="35" t="s">
        <v>372</v>
      </c>
      <c r="B16" s="18" t="s">
        <v>308</v>
      </c>
      <c r="C16" s="71">
        <v>169248</v>
      </c>
      <c r="D16" s="71">
        <v>2010</v>
      </c>
      <c r="E16" s="71">
        <v>1</v>
      </c>
      <c r="F16" s="65">
        <v>1</v>
      </c>
      <c r="G16" s="78">
        <v>8456</v>
      </c>
      <c r="H16" s="78">
        <v>10086</v>
      </c>
      <c r="I16" s="77">
        <v>380169476</v>
      </c>
      <c r="J16" s="77">
        <v>0</v>
      </c>
      <c r="K16" s="77">
        <v>1822151</v>
      </c>
      <c r="L16" s="77">
        <v>0</v>
      </c>
      <c r="M16" s="77">
        <v>13934084</v>
      </c>
      <c r="N16" s="77">
        <v>0</v>
      </c>
      <c r="O16" s="77">
        <v>19730048</v>
      </c>
      <c r="P16" s="77">
        <v>0</v>
      </c>
      <c r="Q16" s="77">
        <v>157886654</v>
      </c>
      <c r="R16" s="77">
        <v>0</v>
      </c>
      <c r="S16" s="77">
        <v>312878191</v>
      </c>
      <c r="T16" s="77">
        <v>0</v>
      </c>
      <c r="U16" s="77">
        <v>18466</v>
      </c>
      <c r="V16" s="77">
        <v>18466</v>
      </c>
      <c r="W16" s="77">
        <v>31966</v>
      </c>
      <c r="X16" s="77">
        <v>31966</v>
      </c>
      <c r="Y16" s="77">
        <v>20297</v>
      </c>
      <c r="Z16" s="77">
        <v>0</v>
      </c>
      <c r="AA16" s="77">
        <v>34352</v>
      </c>
      <c r="AB16" s="77">
        <v>0</v>
      </c>
      <c r="AC16" s="104">
        <v>7</v>
      </c>
      <c r="AD16" s="104">
        <v>9</v>
      </c>
      <c r="AE16" s="104">
        <v>0</v>
      </c>
      <c r="AF16" s="105">
        <v>2654833</v>
      </c>
      <c r="AG16" s="105">
        <v>1740871</v>
      </c>
      <c r="AH16" s="105">
        <v>330159</v>
      </c>
      <c r="AI16" s="105">
        <v>137100</v>
      </c>
      <c r="AJ16" s="105"/>
      <c r="AK16" s="106"/>
      <c r="AL16" s="105"/>
      <c r="AM16" s="106"/>
      <c r="AN16" s="105"/>
      <c r="AO16" s="106"/>
      <c r="AP16" s="105"/>
      <c r="AQ16" s="106"/>
      <c r="AR16" s="105"/>
      <c r="AS16" s="106"/>
      <c r="AT16" s="105"/>
      <c r="AU16" s="106"/>
      <c r="AV16" s="105"/>
      <c r="AW16" s="106"/>
      <c r="AX16" s="105"/>
      <c r="AY16" s="106"/>
      <c r="AZ16" s="131">
        <v>891981</v>
      </c>
      <c r="BA16" s="131">
        <v>1370000</v>
      </c>
      <c r="BB16" s="131">
        <v>444537</v>
      </c>
      <c r="BC16" s="131">
        <v>58494</v>
      </c>
      <c r="BD16" s="131">
        <v>474532</v>
      </c>
      <c r="BE16" s="131">
        <v>85525</v>
      </c>
      <c r="BF16" s="131">
        <v>73129</v>
      </c>
      <c r="BG16" s="131">
        <v>90956</v>
      </c>
      <c r="BH16" s="131">
        <v>521029</v>
      </c>
      <c r="BI16" s="131">
        <v>36274</v>
      </c>
      <c r="BJ16" s="131">
        <v>806913</v>
      </c>
      <c r="BK16" s="131">
        <v>0</v>
      </c>
      <c r="BL16" s="131">
        <v>0</v>
      </c>
      <c r="BM16" s="131">
        <v>1522</v>
      </c>
      <c r="BN16" s="131">
        <v>13925</v>
      </c>
      <c r="BO16" s="131">
        <v>48967</v>
      </c>
      <c r="BP16" s="131">
        <v>64414</v>
      </c>
      <c r="BQ16" s="131">
        <v>688891</v>
      </c>
      <c r="BR16" s="131">
        <v>0</v>
      </c>
      <c r="BS16" s="131">
        <v>0</v>
      </c>
      <c r="BT16" s="131">
        <v>207</v>
      </c>
      <c r="BU16" s="131">
        <v>16744</v>
      </c>
      <c r="BV16" s="131">
        <v>705842</v>
      </c>
      <c r="BW16" s="131">
        <v>4695794</v>
      </c>
      <c r="BX16" s="131">
        <v>608670</v>
      </c>
      <c r="BY16" s="131">
        <v>226805</v>
      </c>
      <c r="BZ16" s="131">
        <f>897205+5929605-BW16-BX16-BY16</f>
        <v>1295541</v>
      </c>
      <c r="CA16" s="131">
        <v>17876291</v>
      </c>
      <c r="CB16" s="131">
        <v>24703101</v>
      </c>
      <c r="CC16" s="131">
        <v>1829792</v>
      </c>
      <c r="CD16" s="131">
        <v>237025</v>
      </c>
      <c r="CE16" s="131">
        <v>282672</v>
      </c>
      <c r="CF16" s="131">
        <v>2046215</v>
      </c>
      <c r="CG16" s="131">
        <v>200689</v>
      </c>
      <c r="CH16" s="131">
        <v>4596393</v>
      </c>
      <c r="CI16" s="131">
        <v>300000</v>
      </c>
      <c r="CJ16" s="131">
        <v>0</v>
      </c>
      <c r="CK16" s="131">
        <v>0</v>
      </c>
      <c r="CL16" s="131">
        <v>0</v>
      </c>
      <c r="CM16" s="131">
        <v>0</v>
      </c>
      <c r="CN16" s="131">
        <v>300000</v>
      </c>
      <c r="CO16" s="131">
        <v>1893642</v>
      </c>
      <c r="CP16" s="131">
        <v>469287</v>
      </c>
      <c r="CQ16" s="131">
        <v>407150</v>
      </c>
      <c r="CR16" s="131">
        <v>1707497</v>
      </c>
      <c r="CS16" s="131">
        <v>0</v>
      </c>
      <c r="CT16" s="131">
        <v>4477576</v>
      </c>
      <c r="CU16" s="131">
        <v>2250</v>
      </c>
      <c r="CV16" s="131">
        <v>0</v>
      </c>
      <c r="CW16" s="131">
        <v>0</v>
      </c>
      <c r="CX16" s="131">
        <v>103910</v>
      </c>
      <c r="CY16" s="131">
        <v>0</v>
      </c>
      <c r="CZ16" s="131">
        <v>106160</v>
      </c>
      <c r="DA16" s="131">
        <v>176056</v>
      </c>
      <c r="DB16" s="131">
        <v>77037</v>
      </c>
      <c r="DC16" s="131">
        <v>70760</v>
      </c>
      <c r="DD16" s="131">
        <v>67552</v>
      </c>
      <c r="DE16" s="131">
        <v>2649019</v>
      </c>
      <c r="DF16" s="131">
        <v>3040424</v>
      </c>
      <c r="DG16" s="131">
        <v>0</v>
      </c>
      <c r="DH16" s="131">
        <v>0</v>
      </c>
      <c r="DI16" s="131">
        <v>0</v>
      </c>
      <c r="DJ16" s="131">
        <v>0</v>
      </c>
      <c r="DK16" s="131">
        <v>36464</v>
      </c>
      <c r="DL16" s="131">
        <v>36464</v>
      </c>
      <c r="DM16" s="131">
        <v>0</v>
      </c>
      <c r="DN16" s="131">
        <v>0</v>
      </c>
      <c r="DO16" s="131">
        <v>0</v>
      </c>
      <c r="DP16" s="131">
        <v>0</v>
      </c>
      <c r="DQ16" s="131">
        <v>0</v>
      </c>
      <c r="DR16" s="131">
        <v>0</v>
      </c>
      <c r="DS16" s="131">
        <v>184809</v>
      </c>
      <c r="DT16" s="131">
        <v>63224</v>
      </c>
      <c r="DU16" s="131">
        <v>37992</v>
      </c>
      <c r="DV16" s="131">
        <f>137100+330159-DS16-DT16-DU16</f>
        <v>181234</v>
      </c>
      <c r="DW16" s="131">
        <v>35170</v>
      </c>
      <c r="DX16" s="131">
        <v>502429</v>
      </c>
      <c r="DY16" s="131">
        <v>1108612</v>
      </c>
      <c r="DZ16" s="131">
        <v>135409</v>
      </c>
      <c r="EA16" s="131">
        <v>91137</v>
      </c>
      <c r="EB16" s="131">
        <v>556888</v>
      </c>
      <c r="EC16" s="131">
        <v>31759</v>
      </c>
      <c r="ED16" s="131">
        <v>1923805</v>
      </c>
      <c r="EE16" s="131">
        <v>325845</v>
      </c>
      <c r="EF16" s="131">
        <v>29515</v>
      </c>
      <c r="EG16" s="131">
        <v>25881</v>
      </c>
      <c r="EH16" s="131">
        <v>221031</v>
      </c>
      <c r="EI16" s="131">
        <v>54821</v>
      </c>
      <c r="EJ16" s="131">
        <v>657093</v>
      </c>
      <c r="EK16" s="129">
        <v>187685</v>
      </c>
      <c r="EL16" s="131">
        <v>64570</v>
      </c>
      <c r="EM16" s="131">
        <v>37623</v>
      </c>
      <c r="EN16" s="131">
        <v>73657</v>
      </c>
      <c r="EO16" s="131">
        <v>20222</v>
      </c>
      <c r="EP16" s="131">
        <v>383757</v>
      </c>
      <c r="EQ16" s="131">
        <v>141508</v>
      </c>
      <c r="ER16" s="131">
        <v>39372</v>
      </c>
      <c r="ES16" s="131">
        <v>28782</v>
      </c>
      <c r="ET16" s="131">
        <v>150361</v>
      </c>
      <c r="EU16" s="131">
        <v>304475</v>
      </c>
      <c r="EV16" s="131">
        <v>664498</v>
      </c>
      <c r="EW16" s="131">
        <v>8567</v>
      </c>
      <c r="EX16" s="131">
        <v>2562</v>
      </c>
      <c r="EY16" s="131">
        <v>0</v>
      </c>
      <c r="EZ16" s="131">
        <v>123953</v>
      </c>
      <c r="FA16" s="131">
        <v>419812</v>
      </c>
      <c r="FB16" s="131">
        <v>554894</v>
      </c>
      <c r="FC16" s="131">
        <v>89118</v>
      </c>
      <c r="FD16" s="131">
        <v>8534</v>
      </c>
      <c r="FE16" s="131">
        <v>14875</v>
      </c>
      <c r="FF16" s="131">
        <v>35024</v>
      </c>
      <c r="FG16" s="131">
        <v>4393170</v>
      </c>
      <c r="FH16" s="131">
        <v>4540721</v>
      </c>
      <c r="FI16" s="131">
        <v>0</v>
      </c>
      <c r="FJ16" s="131">
        <v>0</v>
      </c>
      <c r="FK16" s="131">
        <v>0</v>
      </c>
      <c r="FL16" s="131">
        <v>0</v>
      </c>
      <c r="FM16" s="131">
        <v>84104</v>
      </c>
      <c r="FN16" s="131">
        <v>84104</v>
      </c>
      <c r="FO16" s="131">
        <v>0</v>
      </c>
      <c r="FP16" s="131">
        <v>0</v>
      </c>
      <c r="FQ16" s="131">
        <v>0</v>
      </c>
      <c r="FR16" s="131">
        <v>0</v>
      </c>
      <c r="FS16" s="131">
        <v>0</v>
      </c>
      <c r="FT16" s="131">
        <v>0</v>
      </c>
      <c r="FU16" s="131">
        <v>0</v>
      </c>
      <c r="FV16" s="131">
        <v>0</v>
      </c>
      <c r="FW16" s="131">
        <v>0</v>
      </c>
      <c r="FX16" s="131">
        <v>0</v>
      </c>
      <c r="FY16" s="131">
        <v>381451</v>
      </c>
      <c r="FZ16" s="131">
        <v>381451</v>
      </c>
      <c r="GA16" s="131">
        <v>65223</v>
      </c>
      <c r="GB16" s="131">
        <v>15593</v>
      </c>
      <c r="GC16" s="131">
        <v>0</v>
      </c>
      <c r="GD16" s="131">
        <v>8299</v>
      </c>
      <c r="GE16" s="131">
        <v>15495</v>
      </c>
      <c r="GF16" s="131">
        <v>104610</v>
      </c>
      <c r="GG16" s="131">
        <v>725177</v>
      </c>
      <c r="GH16" s="131">
        <v>80419</v>
      </c>
      <c r="GI16" s="131">
        <v>46650</v>
      </c>
      <c r="GJ16" s="131">
        <v>144202</v>
      </c>
      <c r="GK16" s="131">
        <v>753872</v>
      </c>
      <c r="GL16" s="131">
        <v>1750320</v>
      </c>
      <c r="GM16" s="131">
        <v>7038284</v>
      </c>
      <c r="GN16" s="131">
        <v>1222547</v>
      </c>
      <c r="GO16" s="131">
        <v>1043522</v>
      </c>
      <c r="GP16" s="131">
        <v>5419773</v>
      </c>
      <c r="GQ16" s="131">
        <v>9380573</v>
      </c>
      <c r="GR16" s="131">
        <v>24104699</v>
      </c>
      <c r="GS16" s="131">
        <v>0</v>
      </c>
      <c r="GT16" s="131">
        <v>0</v>
      </c>
      <c r="GU16" s="131">
        <v>0</v>
      </c>
      <c r="GV16" s="131">
        <v>0</v>
      </c>
      <c r="GW16" s="131">
        <v>0</v>
      </c>
      <c r="GX16" s="131">
        <v>0</v>
      </c>
      <c r="GY16" s="131">
        <v>7038284</v>
      </c>
      <c r="GZ16" s="131">
        <v>1222547</v>
      </c>
      <c r="HA16" s="131">
        <v>1043522</v>
      </c>
      <c r="HB16" s="131">
        <v>5419773</v>
      </c>
      <c r="HC16" s="131">
        <v>9380573</v>
      </c>
      <c r="HD16" s="131">
        <v>24104699</v>
      </c>
      <c r="HE16" s="7"/>
      <c r="HF16" s="2">
        <f>SUM(AZ16:AZ16)</f>
        <v>891981</v>
      </c>
      <c r="HG16" s="19" t="e">
        <f>#REF!-HF16</f>
        <v>#REF!</v>
      </c>
      <c r="HH16" s="2" t="e">
        <f>SUM(#REF!)</f>
        <v>#REF!</v>
      </c>
      <c r="HI16" s="19" t="e">
        <f>#REF!-HH16</f>
        <v>#REF!</v>
      </c>
      <c r="HJ16" s="2">
        <f>SUM(BA16:BA16)</f>
        <v>1370000</v>
      </c>
      <c r="HK16" s="19" t="e">
        <f>#REF!-HJ16</f>
        <v>#REF!</v>
      </c>
      <c r="HL16" s="2">
        <f>SUM(BB16:BB16)</f>
        <v>444537</v>
      </c>
      <c r="HM16" s="19" t="e">
        <f>#REF!-HL16</f>
        <v>#REF!</v>
      </c>
      <c r="HN16" s="2" t="e">
        <f>SUM(#REF!)</f>
        <v>#REF!</v>
      </c>
      <c r="HO16" s="19" t="e">
        <f>#REF!-HN16</f>
        <v>#REF!</v>
      </c>
      <c r="HP16" s="2" t="e">
        <f>SUM(#REF!)</f>
        <v>#REF!</v>
      </c>
      <c r="HQ16" s="19" t="e">
        <f>#REF!-HP16</f>
        <v>#REF!</v>
      </c>
      <c r="HR16" s="2" t="e">
        <f>SUM(#REF!)</f>
        <v>#REF!</v>
      </c>
      <c r="HS16" s="19" t="e">
        <f>#REF!-HR16</f>
        <v>#REF!</v>
      </c>
      <c r="HT16" s="2" t="e">
        <f>SUM(#REF!)</f>
        <v>#REF!</v>
      </c>
      <c r="HU16" s="19" t="e">
        <f>#REF!-HT16</f>
        <v>#REF!</v>
      </c>
      <c r="HV16" s="2" t="e">
        <f>SUM(#REF!)</f>
        <v>#REF!</v>
      </c>
      <c r="HW16" s="19" t="e">
        <f>#REF!-HV16</f>
        <v>#REF!</v>
      </c>
      <c r="HX16" s="2" t="e">
        <f>SUM(#REF!)</f>
        <v>#REF!</v>
      </c>
      <c r="HY16" s="19" t="e">
        <f>#REF!-HX16</f>
        <v>#REF!</v>
      </c>
      <c r="HZ16" s="2">
        <f>SUM(BC16:BC16)</f>
        <v>58494</v>
      </c>
      <c r="IA16" s="19" t="e">
        <f>#REF!-HZ16</f>
        <v>#REF!</v>
      </c>
      <c r="IB16" s="2">
        <f>SUM(BD16:BD16)</f>
        <v>474532</v>
      </c>
      <c r="IC16" s="19" t="e">
        <f>#REF!-IB16</f>
        <v>#REF!</v>
      </c>
      <c r="ID16" s="2">
        <f t="shared" si="0"/>
        <v>806913</v>
      </c>
      <c r="IE16" s="19">
        <f t="shared" si="1"/>
        <v>0</v>
      </c>
      <c r="IF16" s="2">
        <f t="shared" si="2"/>
        <v>64414</v>
      </c>
      <c r="IG16" s="19">
        <f t="shared" si="3"/>
        <v>0</v>
      </c>
      <c r="IH16" s="2">
        <f t="shared" si="4"/>
        <v>705842</v>
      </c>
      <c r="II16" s="19">
        <f t="shared" si="5"/>
        <v>0</v>
      </c>
      <c r="IJ16" s="2">
        <f t="shared" si="6"/>
        <v>24703101</v>
      </c>
      <c r="IK16" s="19">
        <f t="shared" si="7"/>
        <v>0</v>
      </c>
      <c r="IL16" s="2">
        <f t="shared" si="8"/>
        <v>4596393</v>
      </c>
      <c r="IM16" s="19">
        <f t="shared" si="9"/>
        <v>0</v>
      </c>
      <c r="IN16" s="2">
        <f t="shared" si="10"/>
        <v>300000</v>
      </c>
      <c r="IO16" s="19">
        <f t="shared" si="11"/>
        <v>0</v>
      </c>
      <c r="IP16" s="2">
        <f t="shared" si="12"/>
        <v>4477576</v>
      </c>
      <c r="IQ16" s="19">
        <f t="shared" si="13"/>
        <v>0</v>
      </c>
      <c r="IR16" s="2">
        <f t="shared" si="54"/>
        <v>106160</v>
      </c>
      <c r="IS16" s="19">
        <f t="shared" si="55"/>
        <v>0</v>
      </c>
      <c r="IT16" s="2">
        <f t="shared" si="16"/>
        <v>3040424</v>
      </c>
      <c r="IU16" s="19">
        <f t="shared" si="17"/>
        <v>0</v>
      </c>
      <c r="IV16" s="2">
        <f t="shared" si="18"/>
        <v>36464</v>
      </c>
      <c r="IW16" s="19">
        <f t="shared" si="19"/>
        <v>0</v>
      </c>
      <c r="IX16" s="2">
        <f t="shared" si="20"/>
        <v>0</v>
      </c>
      <c r="IY16" s="19">
        <f t="shared" si="21"/>
        <v>0</v>
      </c>
      <c r="IZ16" s="2">
        <f t="shared" si="22"/>
        <v>502429</v>
      </c>
      <c r="JA16" s="19">
        <f t="shared" si="23"/>
        <v>0</v>
      </c>
      <c r="JB16" s="2">
        <f t="shared" si="24"/>
        <v>1923805</v>
      </c>
      <c r="JC16" s="19">
        <f t="shared" si="25"/>
        <v>0</v>
      </c>
      <c r="JD16" s="2">
        <f t="shared" si="26"/>
        <v>657093</v>
      </c>
      <c r="JE16" s="19">
        <f t="shared" si="27"/>
        <v>0</v>
      </c>
      <c r="JF16" s="2">
        <f t="shared" si="28"/>
        <v>383757</v>
      </c>
      <c r="JG16" s="19">
        <f t="shared" si="29"/>
        <v>0</v>
      </c>
      <c r="JH16" s="2">
        <f t="shared" si="30"/>
        <v>664498</v>
      </c>
      <c r="JI16" s="19">
        <f t="shared" si="31"/>
        <v>0</v>
      </c>
      <c r="JJ16" s="2">
        <f t="shared" si="32"/>
        <v>554894</v>
      </c>
      <c r="JK16" s="19">
        <f t="shared" si="33"/>
        <v>0</v>
      </c>
      <c r="JL16" s="2">
        <f t="shared" si="34"/>
        <v>4540721</v>
      </c>
      <c r="JM16" s="19">
        <f t="shared" si="35"/>
        <v>0</v>
      </c>
      <c r="JN16" s="2">
        <f t="shared" si="36"/>
        <v>84104</v>
      </c>
      <c r="JO16" s="19">
        <f t="shared" si="37"/>
        <v>0</v>
      </c>
      <c r="JP16" s="2">
        <f t="shared" si="38"/>
        <v>0</v>
      </c>
      <c r="JQ16" s="19">
        <f t="shared" si="39"/>
        <v>0</v>
      </c>
      <c r="JR16" s="2">
        <f t="shared" si="40"/>
        <v>381451</v>
      </c>
      <c r="JS16" s="19">
        <f t="shared" si="41"/>
        <v>0</v>
      </c>
      <c r="JT16" s="2">
        <f t="shared" si="42"/>
        <v>104610</v>
      </c>
      <c r="JU16" s="19">
        <f t="shared" si="43"/>
        <v>0</v>
      </c>
      <c r="JV16" s="2">
        <f t="shared" si="44"/>
        <v>1750320</v>
      </c>
      <c r="JW16" s="19">
        <f t="shared" si="45"/>
        <v>0</v>
      </c>
      <c r="JX16" s="2">
        <f t="shared" si="46"/>
        <v>24104699</v>
      </c>
      <c r="JY16" s="19">
        <f t="shared" si="47"/>
        <v>0</v>
      </c>
      <c r="JZ16" s="2">
        <f t="shared" si="48"/>
        <v>0</v>
      </c>
      <c r="KA16" s="19">
        <f t="shared" si="49"/>
        <v>0</v>
      </c>
      <c r="KB16" s="2">
        <f t="shared" si="50"/>
        <v>24104699</v>
      </c>
      <c r="KC16" s="19">
        <f t="shared" si="51"/>
        <v>0</v>
      </c>
      <c r="KE16" s="2" t="e">
        <f t="shared" si="53"/>
        <v>#REF!</v>
      </c>
      <c r="KG16" s="1" t="e">
        <f t="shared" si="52"/>
        <v>#REF!</v>
      </c>
      <c r="KH16" s="13" t="s">
        <v>387</v>
      </c>
    </row>
    <row r="17" spans="1:294">
      <c r="A17" s="29" t="s">
        <v>255</v>
      </c>
      <c r="B17" s="18" t="s">
        <v>256</v>
      </c>
      <c r="C17" s="65">
        <v>217882</v>
      </c>
      <c r="D17" s="65">
        <v>2010</v>
      </c>
      <c r="E17" s="65">
        <v>1</v>
      </c>
      <c r="F17" s="65">
        <v>2</v>
      </c>
      <c r="G17" s="66">
        <v>7738</v>
      </c>
      <c r="H17" s="66">
        <v>6588</v>
      </c>
      <c r="I17" s="67">
        <v>622549336</v>
      </c>
      <c r="J17" s="67">
        <v>0</v>
      </c>
      <c r="K17" s="67">
        <v>3099870</v>
      </c>
      <c r="L17" s="67">
        <v>0</v>
      </c>
      <c r="M17" s="67">
        <v>17027060</v>
      </c>
      <c r="N17" s="67">
        <v>0</v>
      </c>
      <c r="O17" s="67">
        <v>31770000</v>
      </c>
      <c r="P17" s="67">
        <v>0</v>
      </c>
      <c r="Q17" s="67">
        <v>121040000</v>
      </c>
      <c r="R17" s="67">
        <v>0</v>
      </c>
      <c r="S17" s="67">
        <v>461622044</v>
      </c>
      <c r="T17" s="67">
        <v>0</v>
      </c>
      <c r="U17" s="67">
        <v>19674</v>
      </c>
      <c r="V17" s="67">
        <v>0</v>
      </c>
      <c r="W17" s="67">
        <v>33984</v>
      </c>
      <c r="X17" s="67">
        <v>0</v>
      </c>
      <c r="Y17" s="67">
        <v>24000</v>
      </c>
      <c r="Z17" s="67">
        <v>0</v>
      </c>
      <c r="AA17" s="67">
        <v>38310</v>
      </c>
      <c r="AB17" s="67">
        <v>0</v>
      </c>
      <c r="AC17" s="28">
        <v>10</v>
      </c>
      <c r="AD17" s="28">
        <v>9</v>
      </c>
      <c r="AE17" s="28">
        <v>0</v>
      </c>
      <c r="AF17" s="19">
        <v>5267122</v>
      </c>
      <c r="AG17" s="19">
        <v>3778507</v>
      </c>
      <c r="AH17" s="19">
        <v>783640</v>
      </c>
      <c r="AI17" s="19">
        <v>274988</v>
      </c>
      <c r="AJ17" s="19">
        <v>622290.28599999996</v>
      </c>
      <c r="AK17" s="93">
        <v>7</v>
      </c>
      <c r="AL17" s="19">
        <v>544504</v>
      </c>
      <c r="AM17" s="93">
        <v>8</v>
      </c>
      <c r="AN17" s="19">
        <v>203613</v>
      </c>
      <c r="AO17" s="93">
        <v>6</v>
      </c>
      <c r="AP17" s="19">
        <v>174525</v>
      </c>
      <c r="AQ17" s="93">
        <v>7</v>
      </c>
      <c r="AR17" s="19">
        <v>189093</v>
      </c>
      <c r="AS17" s="93">
        <v>22.5</v>
      </c>
      <c r="AT17" s="19">
        <v>157577.704</v>
      </c>
      <c r="AU17" s="93">
        <v>27</v>
      </c>
      <c r="AV17" s="19">
        <v>76136.137900000002</v>
      </c>
      <c r="AW17" s="93">
        <v>14.5</v>
      </c>
      <c r="AX17" s="19">
        <v>58103.894699999997</v>
      </c>
      <c r="AY17" s="93">
        <v>19</v>
      </c>
      <c r="AZ17" s="127">
        <v>17739119</v>
      </c>
      <c r="BA17" s="127">
        <v>550000</v>
      </c>
      <c r="BB17" s="127">
        <v>2487478</v>
      </c>
      <c r="BC17" s="127">
        <v>1342007</v>
      </c>
      <c r="BD17" s="127">
        <v>145000</v>
      </c>
      <c r="BE17" s="127">
        <v>0</v>
      </c>
      <c r="BF17" s="127">
        <v>0</v>
      </c>
      <c r="BG17" s="127">
        <v>0</v>
      </c>
      <c r="BH17" s="127">
        <v>0</v>
      </c>
      <c r="BI17" s="127">
        <v>0</v>
      </c>
      <c r="BJ17" s="127">
        <v>0</v>
      </c>
      <c r="BK17" s="127">
        <v>0</v>
      </c>
      <c r="BL17" s="127">
        <v>0</v>
      </c>
      <c r="BM17" s="127">
        <v>0</v>
      </c>
      <c r="BN17" s="127">
        <v>0</v>
      </c>
      <c r="BO17" s="128">
        <v>201166</v>
      </c>
      <c r="BP17" s="127">
        <v>201166</v>
      </c>
      <c r="BQ17" s="127">
        <v>57504</v>
      </c>
      <c r="BR17" s="127">
        <v>0</v>
      </c>
      <c r="BS17" s="127">
        <v>0</v>
      </c>
      <c r="BT17" s="127">
        <v>38710</v>
      </c>
      <c r="BU17" s="127">
        <v>117224</v>
      </c>
      <c r="BV17" s="127">
        <v>213438</v>
      </c>
      <c r="BW17" s="127">
        <v>31003362</v>
      </c>
      <c r="BX17" s="127">
        <v>6782579</v>
      </c>
      <c r="BY17" s="127">
        <v>694936</v>
      </c>
      <c r="BZ17" s="127">
        <v>5803606</v>
      </c>
      <c r="CA17" s="127">
        <v>13278516</v>
      </c>
      <c r="CB17" s="127">
        <v>57562999</v>
      </c>
      <c r="CC17" s="127">
        <v>2912294</v>
      </c>
      <c r="CD17" s="127">
        <v>532273</v>
      </c>
      <c r="CE17" s="127">
        <v>635504</v>
      </c>
      <c r="CF17" s="127">
        <v>4965558</v>
      </c>
      <c r="CG17" s="127">
        <v>957672</v>
      </c>
      <c r="CH17" s="127">
        <v>10003301</v>
      </c>
      <c r="CI17" s="127">
        <v>1860000</v>
      </c>
      <c r="CJ17" s="127">
        <v>360136</v>
      </c>
      <c r="CK17" s="127">
        <v>38000</v>
      </c>
      <c r="CL17" s="127">
        <v>25536</v>
      </c>
      <c r="CM17" s="127">
        <v>0</v>
      </c>
      <c r="CN17" s="127">
        <v>2283672</v>
      </c>
      <c r="CO17" s="127">
        <v>4950562</v>
      </c>
      <c r="CP17" s="127">
        <v>1834647</v>
      </c>
      <c r="CQ17" s="127">
        <v>926214</v>
      </c>
      <c r="CR17" s="127">
        <v>3224859</v>
      </c>
      <c r="CS17" s="127">
        <v>0</v>
      </c>
      <c r="CT17" s="127">
        <v>10936282</v>
      </c>
      <c r="CU17" s="127">
        <v>0</v>
      </c>
      <c r="CV17" s="127">
        <v>0</v>
      </c>
      <c r="CW17" s="127">
        <v>0</v>
      </c>
      <c r="CX17" s="127">
        <v>0</v>
      </c>
      <c r="CY17" s="127">
        <v>0</v>
      </c>
      <c r="CZ17" s="127">
        <v>0</v>
      </c>
      <c r="DA17" s="127">
        <v>1242260</v>
      </c>
      <c r="DB17" s="127">
        <v>193638</v>
      </c>
      <c r="DC17" s="127">
        <v>102818</v>
      </c>
      <c r="DD17" s="127">
        <v>59334</v>
      </c>
      <c r="DE17" s="127">
        <v>6923566</v>
      </c>
      <c r="DF17" s="127">
        <v>8521616</v>
      </c>
      <c r="DG17" s="127">
        <v>0</v>
      </c>
      <c r="DH17" s="127">
        <v>0</v>
      </c>
      <c r="DI17" s="127">
        <v>0</v>
      </c>
      <c r="DJ17" s="127">
        <v>0</v>
      </c>
      <c r="DK17" s="127">
        <v>0</v>
      </c>
      <c r="DL17" s="127">
        <v>0</v>
      </c>
      <c r="DM17" s="127">
        <v>0</v>
      </c>
      <c r="DN17" s="127">
        <v>0</v>
      </c>
      <c r="DO17" s="127">
        <v>0</v>
      </c>
      <c r="DP17" s="127">
        <v>0</v>
      </c>
      <c r="DQ17" s="127">
        <v>0</v>
      </c>
      <c r="DR17" s="127">
        <v>0</v>
      </c>
      <c r="DS17" s="127">
        <v>469003</v>
      </c>
      <c r="DT17" s="127">
        <v>180621</v>
      </c>
      <c r="DU17" s="127">
        <v>106427</v>
      </c>
      <c r="DV17" s="127">
        <v>302577</v>
      </c>
      <c r="DW17" s="127">
        <v>0</v>
      </c>
      <c r="DX17" s="127">
        <v>1058628</v>
      </c>
      <c r="DY17" s="127">
        <v>2050867</v>
      </c>
      <c r="DZ17" s="127">
        <v>623254</v>
      </c>
      <c r="EA17" s="127">
        <v>350957</v>
      </c>
      <c r="EB17" s="127">
        <v>1193552</v>
      </c>
      <c r="EC17" s="127">
        <v>0</v>
      </c>
      <c r="ED17" s="127">
        <v>4218630</v>
      </c>
      <c r="EE17" s="127">
        <v>840501</v>
      </c>
      <c r="EF17" s="127">
        <v>74428</v>
      </c>
      <c r="EG17" s="127">
        <v>48254</v>
      </c>
      <c r="EH17" s="127">
        <v>518532</v>
      </c>
      <c r="EI17" s="127">
        <v>403442</v>
      </c>
      <c r="EJ17" s="127">
        <v>1885157</v>
      </c>
      <c r="EK17" s="127">
        <v>1988146</v>
      </c>
      <c r="EL17" s="127">
        <v>204893</v>
      </c>
      <c r="EM17" s="127">
        <v>104602</v>
      </c>
      <c r="EN17" s="127">
        <v>315036</v>
      </c>
      <c r="EO17" s="127">
        <v>0</v>
      </c>
      <c r="EP17" s="127">
        <v>2612677</v>
      </c>
      <c r="EQ17" s="127">
        <v>0</v>
      </c>
      <c r="ER17" s="127">
        <v>0</v>
      </c>
      <c r="ES17" s="127">
        <v>0</v>
      </c>
      <c r="ET17" s="127">
        <v>0</v>
      </c>
      <c r="EU17" s="127">
        <v>3537767</v>
      </c>
      <c r="EV17" s="127">
        <v>3537767</v>
      </c>
      <c r="EW17" s="127">
        <v>0</v>
      </c>
      <c r="EX17" s="127">
        <v>0</v>
      </c>
      <c r="EY17" s="127">
        <v>0</v>
      </c>
      <c r="EZ17" s="127">
        <v>0</v>
      </c>
      <c r="FA17" s="127">
        <v>0</v>
      </c>
      <c r="FB17" s="127">
        <v>0</v>
      </c>
      <c r="FC17" s="127">
        <v>1102065</v>
      </c>
      <c r="FD17" s="127">
        <v>74244</v>
      </c>
      <c r="FE17" s="127">
        <v>74315</v>
      </c>
      <c r="FF17" s="127">
        <v>378929</v>
      </c>
      <c r="FG17" s="127">
        <v>7819796</v>
      </c>
      <c r="FH17" s="127">
        <v>9449349</v>
      </c>
      <c r="FI17" s="127">
        <v>0</v>
      </c>
      <c r="FJ17" s="127">
        <v>0</v>
      </c>
      <c r="FK17" s="127">
        <v>0</v>
      </c>
      <c r="FL17" s="127">
        <v>0</v>
      </c>
      <c r="FM17" s="127">
        <v>187930</v>
      </c>
      <c r="FN17" s="127">
        <v>187930</v>
      </c>
      <c r="FO17" s="127">
        <v>0</v>
      </c>
      <c r="FP17" s="127">
        <v>0</v>
      </c>
      <c r="FQ17" s="127">
        <v>0</v>
      </c>
      <c r="FR17" s="127">
        <v>0</v>
      </c>
      <c r="FS17" s="127">
        <v>0</v>
      </c>
      <c r="FT17" s="127">
        <v>0</v>
      </c>
      <c r="FU17" s="127">
        <v>198089</v>
      </c>
      <c r="FV17" s="127">
        <v>11399</v>
      </c>
      <c r="FW17" s="127">
        <v>20559</v>
      </c>
      <c r="FX17" s="127">
        <v>247318</v>
      </c>
      <c r="FY17" s="127">
        <v>22530</v>
      </c>
      <c r="FZ17" s="127">
        <v>499895</v>
      </c>
      <c r="GA17" s="127">
        <v>0</v>
      </c>
      <c r="GB17" s="127">
        <v>975</v>
      </c>
      <c r="GC17" s="127">
        <v>585</v>
      </c>
      <c r="GD17" s="127">
        <v>5817</v>
      </c>
      <c r="GE17" s="127">
        <v>26519</v>
      </c>
      <c r="GF17" s="127">
        <v>33896</v>
      </c>
      <c r="GG17" s="127">
        <v>500413</v>
      </c>
      <c r="GH17" s="127">
        <v>376660</v>
      </c>
      <c r="GI17" s="127">
        <v>0</v>
      </c>
      <c r="GJ17" s="127">
        <v>188902</v>
      </c>
      <c r="GK17" s="127">
        <v>485743</v>
      </c>
      <c r="GL17" s="127">
        <v>1551718</v>
      </c>
      <c r="GM17" s="127">
        <v>18114200</v>
      </c>
      <c r="GN17" s="127">
        <v>4467168</v>
      </c>
      <c r="GO17" s="127">
        <v>2417235</v>
      </c>
      <c r="GP17" s="127">
        <f>SUM(GR17-(GQ17+GO17+GN17+GM17))</f>
        <v>11416950</v>
      </c>
      <c r="GQ17" s="127">
        <v>20364965</v>
      </c>
      <c r="GR17" s="127">
        <v>56780518</v>
      </c>
      <c r="GS17" s="127">
        <v>0</v>
      </c>
      <c r="GT17" s="128">
        <v>0</v>
      </c>
      <c r="GU17" s="127">
        <v>0</v>
      </c>
      <c r="GV17" s="127">
        <v>0</v>
      </c>
      <c r="GW17" s="127">
        <v>0</v>
      </c>
      <c r="GX17" s="127">
        <v>0</v>
      </c>
      <c r="GY17" s="127">
        <v>18114200</v>
      </c>
      <c r="GZ17" s="127">
        <v>4467168</v>
      </c>
      <c r="HA17" s="127">
        <v>2417235</v>
      </c>
      <c r="HB17" s="127">
        <f>SUM((HD17)-(HC17+HA17+GZ17+GY17))</f>
        <v>11416950</v>
      </c>
      <c r="HC17" s="127">
        <v>20364965</v>
      </c>
      <c r="HD17" s="127">
        <v>56780518</v>
      </c>
      <c r="HF17" s="2">
        <f>SUM(AZ17:AZ17)</f>
        <v>17739119</v>
      </c>
      <c r="HG17" s="19" t="e">
        <f>#REF!-HF17</f>
        <v>#REF!</v>
      </c>
      <c r="HH17" s="2" t="e">
        <f>SUM(#REF!)</f>
        <v>#REF!</v>
      </c>
      <c r="HI17" s="19" t="e">
        <f>#REF!-HH17</f>
        <v>#REF!</v>
      </c>
      <c r="HJ17" s="2">
        <f>SUM(BA17:BA17)</f>
        <v>550000</v>
      </c>
      <c r="HK17" s="19" t="e">
        <f>#REF!-HJ17</f>
        <v>#REF!</v>
      </c>
      <c r="HL17" s="2">
        <f>SUM(BB17:BB17)</f>
        <v>2487478</v>
      </c>
      <c r="HM17" s="19" t="e">
        <f>#REF!-HL17</f>
        <v>#REF!</v>
      </c>
      <c r="HN17" s="2" t="e">
        <f>SUM(#REF!)</f>
        <v>#REF!</v>
      </c>
      <c r="HO17" s="19" t="e">
        <f>#REF!-HN17</f>
        <v>#REF!</v>
      </c>
      <c r="HP17" s="2" t="e">
        <f>SUM(#REF!)</f>
        <v>#REF!</v>
      </c>
      <c r="HQ17" s="19" t="e">
        <f>#REF!-HP17</f>
        <v>#REF!</v>
      </c>
      <c r="HR17" s="2" t="e">
        <f>SUM(#REF!)</f>
        <v>#REF!</v>
      </c>
      <c r="HS17" s="19" t="e">
        <f>#REF!-HR17</f>
        <v>#REF!</v>
      </c>
      <c r="HT17" s="2" t="e">
        <f>SUM(#REF!)</f>
        <v>#REF!</v>
      </c>
      <c r="HU17" s="19" t="e">
        <f>#REF!-HT17</f>
        <v>#REF!</v>
      </c>
      <c r="HV17" s="2" t="e">
        <f>SUM(#REF!)</f>
        <v>#REF!</v>
      </c>
      <c r="HW17" s="19" t="e">
        <f>#REF!-HV17</f>
        <v>#REF!</v>
      </c>
      <c r="HX17" s="2" t="e">
        <f>SUM(#REF!)</f>
        <v>#REF!</v>
      </c>
      <c r="HY17" s="19" t="e">
        <f>#REF!-HX17</f>
        <v>#REF!</v>
      </c>
      <c r="HZ17" s="2">
        <f>SUM(BC17:BC17)</f>
        <v>1342007</v>
      </c>
      <c r="IA17" s="19" t="e">
        <f>#REF!-HZ17</f>
        <v>#REF!</v>
      </c>
      <c r="IB17" s="2">
        <f>SUM(BD17:BD17)</f>
        <v>145000</v>
      </c>
      <c r="IC17" s="19" t="e">
        <f>#REF!-IB17</f>
        <v>#REF!</v>
      </c>
      <c r="ID17" s="2">
        <f t="shared" si="0"/>
        <v>0</v>
      </c>
      <c r="IE17" s="19">
        <f t="shared" si="1"/>
        <v>0</v>
      </c>
      <c r="IF17" s="2">
        <f t="shared" si="2"/>
        <v>201166</v>
      </c>
      <c r="IG17" s="19">
        <f t="shared" si="3"/>
        <v>0</v>
      </c>
      <c r="IH17" s="2">
        <f t="shared" si="4"/>
        <v>213438</v>
      </c>
      <c r="II17" s="19">
        <f t="shared" si="5"/>
        <v>0</v>
      </c>
      <c r="IJ17" s="2">
        <f t="shared" si="6"/>
        <v>57562999</v>
      </c>
      <c r="IK17" s="19">
        <f t="shared" si="7"/>
        <v>0</v>
      </c>
      <c r="IL17" s="2">
        <f t="shared" si="8"/>
        <v>10003301</v>
      </c>
      <c r="IM17" s="19">
        <f t="shared" si="9"/>
        <v>0</v>
      </c>
      <c r="IN17" s="2">
        <f t="shared" si="10"/>
        <v>2283672</v>
      </c>
      <c r="IO17" s="19">
        <f t="shared" si="11"/>
        <v>0</v>
      </c>
      <c r="IP17" s="2">
        <f t="shared" si="12"/>
        <v>10936282</v>
      </c>
      <c r="IQ17" s="19">
        <f t="shared" si="13"/>
        <v>0</v>
      </c>
      <c r="IR17" s="2">
        <f t="shared" si="54"/>
        <v>0</v>
      </c>
      <c r="IS17" s="19">
        <f t="shared" si="55"/>
        <v>0</v>
      </c>
      <c r="IT17" s="2">
        <f t="shared" si="16"/>
        <v>8521616</v>
      </c>
      <c r="IU17" s="19">
        <f t="shared" si="17"/>
        <v>0</v>
      </c>
      <c r="IV17" s="2">
        <f t="shared" si="18"/>
        <v>0</v>
      </c>
      <c r="IW17" s="19">
        <f t="shared" si="19"/>
        <v>0</v>
      </c>
      <c r="IX17" s="2">
        <f t="shared" si="20"/>
        <v>0</v>
      </c>
      <c r="IY17" s="19">
        <f t="shared" si="21"/>
        <v>0</v>
      </c>
      <c r="IZ17" s="2">
        <f t="shared" si="22"/>
        <v>1058628</v>
      </c>
      <c r="JA17" s="19">
        <f t="shared" si="23"/>
        <v>0</v>
      </c>
      <c r="JB17" s="2">
        <f t="shared" si="24"/>
        <v>4218630</v>
      </c>
      <c r="JC17" s="19">
        <f t="shared" si="25"/>
        <v>0</v>
      </c>
      <c r="JD17" s="2">
        <f t="shared" si="26"/>
        <v>1885157</v>
      </c>
      <c r="JE17" s="19">
        <f t="shared" si="27"/>
        <v>0</v>
      </c>
      <c r="JF17" s="2">
        <f t="shared" si="28"/>
        <v>2612677</v>
      </c>
      <c r="JG17" s="19">
        <f t="shared" si="29"/>
        <v>0</v>
      </c>
      <c r="JH17" s="2">
        <f t="shared" si="30"/>
        <v>3537767</v>
      </c>
      <c r="JI17" s="19">
        <f t="shared" si="31"/>
        <v>0</v>
      </c>
      <c r="JJ17" s="2">
        <f t="shared" si="32"/>
        <v>0</v>
      </c>
      <c r="JK17" s="19">
        <f t="shared" si="33"/>
        <v>0</v>
      </c>
      <c r="JL17" s="2">
        <f t="shared" si="34"/>
        <v>9449349</v>
      </c>
      <c r="JM17" s="19">
        <f t="shared" si="35"/>
        <v>0</v>
      </c>
      <c r="JN17" s="2">
        <f t="shared" si="36"/>
        <v>187930</v>
      </c>
      <c r="JO17" s="19">
        <f t="shared" si="37"/>
        <v>0</v>
      </c>
      <c r="JP17" s="2">
        <f t="shared" si="38"/>
        <v>0</v>
      </c>
      <c r="JQ17" s="19">
        <f t="shared" si="39"/>
        <v>0</v>
      </c>
      <c r="JR17" s="2">
        <f t="shared" si="40"/>
        <v>499895</v>
      </c>
      <c r="JS17" s="19">
        <f t="shared" si="41"/>
        <v>0</v>
      </c>
      <c r="JT17" s="2">
        <f t="shared" si="42"/>
        <v>33896</v>
      </c>
      <c r="JU17" s="19">
        <f t="shared" si="43"/>
        <v>0</v>
      </c>
      <c r="JV17" s="2">
        <f t="shared" si="44"/>
        <v>1551718</v>
      </c>
      <c r="JW17" s="19">
        <f t="shared" si="45"/>
        <v>0</v>
      </c>
      <c r="JX17" s="2">
        <f t="shared" si="46"/>
        <v>56780518</v>
      </c>
      <c r="JY17" s="19">
        <f t="shared" si="47"/>
        <v>0</v>
      </c>
      <c r="JZ17" s="2">
        <f t="shared" si="48"/>
        <v>0</v>
      </c>
      <c r="KA17" s="19">
        <f t="shared" si="49"/>
        <v>0</v>
      </c>
      <c r="KB17" s="2">
        <f t="shared" si="50"/>
        <v>56780518</v>
      </c>
      <c r="KC17" s="19">
        <f t="shared" si="51"/>
        <v>0</v>
      </c>
      <c r="KE17" s="2" t="e">
        <f>HG17+HI17+HK17+HM17+HO17+HQ17+HS17+HU17+HW17+HY17+IA17+IE17+IG17+II17+IC17+IK17+IM17+IO17+IQ17+IS17+IU17+IW17+IY17+JA17+JC17+JG17+JI17+JK17+JE17+JM17+JO17+JQ17+JS17+JU17+JW17+JY17+KA17+KC17</f>
        <v>#REF!</v>
      </c>
      <c r="KG17" s="1" t="e">
        <f t="shared" si="52"/>
        <v>#REF!</v>
      </c>
    </row>
    <row r="18" spans="1:294">
      <c r="A18" s="29" t="s">
        <v>281</v>
      </c>
      <c r="B18" s="18" t="s">
        <v>282</v>
      </c>
      <c r="C18" s="65">
        <v>126614</v>
      </c>
      <c r="D18" s="65">
        <v>2010</v>
      </c>
      <c r="E18" s="65">
        <v>1</v>
      </c>
      <c r="F18" s="65">
        <v>10</v>
      </c>
      <c r="G18" s="66">
        <v>13347</v>
      </c>
      <c r="H18" s="66">
        <v>12061</v>
      </c>
      <c r="I18" s="67">
        <v>979909457</v>
      </c>
      <c r="J18" s="67"/>
      <c r="K18" s="67">
        <v>3988228</v>
      </c>
      <c r="L18" s="67"/>
      <c r="M18" s="67">
        <v>41469079</v>
      </c>
      <c r="N18" s="67"/>
      <c r="O18" s="67">
        <v>46306077</v>
      </c>
      <c r="P18" s="67"/>
      <c r="Q18" s="67">
        <v>564078251</v>
      </c>
      <c r="R18" s="67"/>
      <c r="S18" s="67">
        <v>790653430</v>
      </c>
      <c r="T18" s="67"/>
      <c r="U18" s="67">
        <v>19911</v>
      </c>
      <c r="V18" s="67"/>
      <c r="W18" s="67">
        <v>38813</v>
      </c>
      <c r="X18" s="67"/>
      <c r="Y18" s="67">
        <v>24595</v>
      </c>
      <c r="Z18" s="67"/>
      <c r="AA18" s="67">
        <v>44185</v>
      </c>
      <c r="AB18" s="67"/>
      <c r="AC18" s="102">
        <v>7</v>
      </c>
      <c r="AD18" s="102">
        <v>9</v>
      </c>
      <c r="AE18" s="102">
        <v>0</v>
      </c>
      <c r="AF18" s="19">
        <v>4329593</v>
      </c>
      <c r="AG18" s="19">
        <v>2606397</v>
      </c>
      <c r="AH18" s="19">
        <v>602122</v>
      </c>
      <c r="AI18" s="19">
        <v>205931</v>
      </c>
      <c r="AJ18" s="19">
        <v>640089.75</v>
      </c>
      <c r="AK18" s="93">
        <v>4</v>
      </c>
      <c r="AL18" s="19">
        <v>512071.8</v>
      </c>
      <c r="AM18" s="93">
        <v>5</v>
      </c>
      <c r="AN18" s="19">
        <v>188552</v>
      </c>
      <c r="AO18" s="93">
        <v>6</v>
      </c>
      <c r="AP18" s="19">
        <v>161616</v>
      </c>
      <c r="AQ18" s="93">
        <v>7</v>
      </c>
      <c r="AR18" s="19">
        <v>134538.92000000001</v>
      </c>
      <c r="AS18" s="93">
        <v>19.5</v>
      </c>
      <c r="AT18" s="19">
        <v>114065.61</v>
      </c>
      <c r="AU18" s="93">
        <v>23</v>
      </c>
      <c r="AV18" s="19">
        <v>77714.080000000002</v>
      </c>
      <c r="AW18" s="93">
        <v>12.5</v>
      </c>
      <c r="AX18" s="19">
        <v>53968.11</v>
      </c>
      <c r="AY18" s="93">
        <v>18</v>
      </c>
      <c r="AZ18" s="129">
        <v>12394126</v>
      </c>
      <c r="BA18" s="129">
        <v>450000</v>
      </c>
      <c r="BB18" s="129">
        <v>4827284</v>
      </c>
      <c r="BC18" s="129">
        <v>641885</v>
      </c>
      <c r="BD18" s="129">
        <v>720000</v>
      </c>
      <c r="BE18" s="129">
        <v>184691</v>
      </c>
      <c r="BF18" s="129">
        <v>61218</v>
      </c>
      <c r="BG18" s="129">
        <v>44820</v>
      </c>
      <c r="BH18" s="129">
        <v>291749</v>
      </c>
      <c r="BI18" s="129">
        <v>0</v>
      </c>
      <c r="BJ18" s="129">
        <v>582478</v>
      </c>
      <c r="BK18" s="129">
        <v>261330</v>
      </c>
      <c r="BL18" s="129">
        <v>5350</v>
      </c>
      <c r="BM18" s="129">
        <v>17300</v>
      </c>
      <c r="BN18" s="129">
        <v>90072</v>
      </c>
      <c r="BO18" s="129">
        <v>58890</v>
      </c>
      <c r="BP18" s="129">
        <v>432942</v>
      </c>
      <c r="BQ18" s="129">
        <v>16813</v>
      </c>
      <c r="BR18" s="129">
        <v>285</v>
      </c>
      <c r="BS18" s="129">
        <v>0</v>
      </c>
      <c r="BT18" s="129">
        <v>28176</v>
      </c>
      <c r="BU18" s="129">
        <v>1239826</v>
      </c>
      <c r="BV18" s="129">
        <v>1285100</v>
      </c>
      <c r="BW18" s="129">
        <v>26233929</v>
      </c>
      <c r="BX18" s="129">
        <v>3587372</v>
      </c>
      <c r="BY18" s="129">
        <v>387692</v>
      </c>
      <c r="BZ18" s="129">
        <v>1028054</v>
      </c>
      <c r="CA18" s="129">
        <v>18284470</v>
      </c>
      <c r="CB18" s="129">
        <v>49521517</v>
      </c>
      <c r="CC18" s="129">
        <v>3114861</v>
      </c>
      <c r="CD18" s="129">
        <v>493988</v>
      </c>
      <c r="CE18" s="129">
        <v>573821</v>
      </c>
      <c r="CF18" s="129">
        <v>2753320</v>
      </c>
      <c r="CG18" s="129">
        <v>0</v>
      </c>
      <c r="CH18" s="129">
        <v>6935990</v>
      </c>
      <c r="CI18" s="129">
        <v>1050000</v>
      </c>
      <c r="CJ18" s="129">
        <v>405982</v>
      </c>
      <c r="CK18" s="129">
        <v>87797</v>
      </c>
      <c r="CL18" s="129">
        <v>10004</v>
      </c>
      <c r="CM18" s="129">
        <v>0</v>
      </c>
      <c r="CN18" s="129">
        <v>1553783</v>
      </c>
      <c r="CO18" s="129">
        <v>3362783</v>
      </c>
      <c r="CP18" s="129">
        <v>1431339</v>
      </c>
      <c r="CQ18" s="129">
        <v>858419</v>
      </c>
      <c r="CR18" s="129">
        <v>1634065</v>
      </c>
      <c r="CS18" s="129">
        <v>0</v>
      </c>
      <c r="CT18" s="129">
        <v>7286606</v>
      </c>
      <c r="CU18" s="129">
        <v>0</v>
      </c>
      <c r="CV18" s="129">
        <v>0</v>
      </c>
      <c r="CW18" s="129">
        <v>0</v>
      </c>
      <c r="CX18" s="129">
        <v>0</v>
      </c>
      <c r="CY18" s="129">
        <v>0</v>
      </c>
      <c r="CZ18" s="129">
        <v>0</v>
      </c>
      <c r="DA18" s="129">
        <v>480708</v>
      </c>
      <c r="DB18" s="129">
        <v>224486</v>
      </c>
      <c r="DC18" s="129">
        <v>160619</v>
      </c>
      <c r="DD18" s="129">
        <f>148069</f>
        <v>148069</v>
      </c>
      <c r="DE18" s="129">
        <v>7244060</v>
      </c>
      <c r="DF18" s="129">
        <f>7244060+257688+756194</f>
        <v>8257942</v>
      </c>
      <c r="DG18" s="129">
        <v>0</v>
      </c>
      <c r="DH18" s="129">
        <v>0</v>
      </c>
      <c r="DI18" s="129">
        <v>0</v>
      </c>
      <c r="DJ18" s="129">
        <v>0</v>
      </c>
      <c r="DK18" s="129">
        <v>0</v>
      </c>
      <c r="DL18" s="129">
        <v>0</v>
      </c>
      <c r="DM18" s="129">
        <v>0</v>
      </c>
      <c r="DN18" s="129">
        <v>0</v>
      </c>
      <c r="DO18" s="129">
        <v>300000</v>
      </c>
      <c r="DP18" s="129">
        <v>0</v>
      </c>
      <c r="DQ18" s="129">
        <v>0</v>
      </c>
      <c r="DR18" s="129">
        <v>300000</v>
      </c>
      <c r="DS18" s="129">
        <v>438289</v>
      </c>
      <c r="DT18" s="129">
        <v>121759</v>
      </c>
      <c r="DU18" s="129">
        <v>109033</v>
      </c>
      <c r="DV18" s="129">
        <v>138972</v>
      </c>
      <c r="DW18" s="129">
        <v>0</v>
      </c>
      <c r="DX18" s="129">
        <v>808053</v>
      </c>
      <c r="DY18" s="129">
        <v>693654</v>
      </c>
      <c r="DZ18" s="129">
        <v>446349</v>
      </c>
      <c r="EA18" s="129">
        <v>334275</v>
      </c>
      <c r="EB18" s="129">
        <f>1435922+981495-DZ18-DY18-EA18</f>
        <v>943139</v>
      </c>
      <c r="EC18" s="129">
        <v>0</v>
      </c>
      <c r="ED18" s="129">
        <f>1435922+981495</f>
        <v>2417417</v>
      </c>
      <c r="EE18" s="129">
        <v>494925</v>
      </c>
      <c r="EF18" s="129">
        <v>52910</v>
      </c>
      <c r="EG18" s="129">
        <v>49469</v>
      </c>
      <c r="EH18" s="129">
        <f>659807+272250-EG18-EF18-EE18</f>
        <v>334753</v>
      </c>
      <c r="EI18" s="129">
        <v>51065</v>
      </c>
      <c r="EJ18" s="129">
        <f>659807+272250+51065</f>
        <v>983122</v>
      </c>
      <c r="EK18" s="129">
        <v>1955624</v>
      </c>
      <c r="EL18" s="129">
        <v>386287</v>
      </c>
      <c r="EM18" s="129">
        <v>340013</v>
      </c>
      <c r="EN18" s="129">
        <f>42242+7801+34143</f>
        <v>84186</v>
      </c>
      <c r="EO18" s="129">
        <v>89695</v>
      </c>
      <c r="EP18" s="129">
        <f>2341911+424199+89695</f>
        <v>2855805</v>
      </c>
      <c r="EQ18" s="129">
        <v>41831</v>
      </c>
      <c r="ER18" s="129">
        <v>12254</v>
      </c>
      <c r="ES18" s="129">
        <v>0</v>
      </c>
      <c r="ET18" s="129">
        <f>7503+15425+18706+18707</f>
        <v>60341</v>
      </c>
      <c r="EU18" s="129">
        <v>1782995</v>
      </c>
      <c r="EV18" s="129">
        <f>80294+34132+1782995</f>
        <v>1897421</v>
      </c>
      <c r="EW18" s="129">
        <v>174292</v>
      </c>
      <c r="EX18" s="129">
        <v>35924</v>
      </c>
      <c r="EY18" s="129">
        <v>15835</v>
      </c>
      <c r="EZ18" s="129">
        <f>5225+305+98325+6362+80503</f>
        <v>190720</v>
      </c>
      <c r="FA18" s="129">
        <v>0</v>
      </c>
      <c r="FB18" s="129">
        <f>215441+201330</f>
        <v>416771</v>
      </c>
      <c r="FC18" s="129">
        <v>4743</v>
      </c>
      <c r="FD18" s="129">
        <v>5176</v>
      </c>
      <c r="FE18" s="129">
        <v>31674</v>
      </c>
      <c r="FF18" s="129">
        <f>57548+48278+40368+40368+33175+7132+164+164+3920</f>
        <v>231117</v>
      </c>
      <c r="FG18" s="129">
        <v>8268600</v>
      </c>
      <c r="FH18" s="129">
        <f>107999+164711+8268600</f>
        <v>8541310</v>
      </c>
      <c r="FI18" s="129">
        <v>0</v>
      </c>
      <c r="FJ18" s="129">
        <v>0</v>
      </c>
      <c r="FK18" s="129">
        <v>0</v>
      </c>
      <c r="FL18" s="129">
        <v>0</v>
      </c>
      <c r="FM18" s="129">
        <v>0</v>
      </c>
      <c r="FN18" s="129">
        <v>0</v>
      </c>
      <c r="FO18" s="129">
        <v>0</v>
      </c>
      <c r="FP18" s="129">
        <v>0</v>
      </c>
      <c r="FQ18" s="129">
        <v>0</v>
      </c>
      <c r="FR18" s="129">
        <v>0</v>
      </c>
      <c r="FS18" s="129">
        <v>243711</v>
      </c>
      <c r="FT18" s="129">
        <v>243711</v>
      </c>
      <c r="FU18" s="129">
        <v>155765</v>
      </c>
      <c r="FV18" s="129">
        <v>26709</v>
      </c>
      <c r="FW18" s="129">
        <v>22436</v>
      </c>
      <c r="FX18" s="129">
        <f>5232+4069+8934+8934+19079+9521+59029+36014+6792</f>
        <v>157604</v>
      </c>
      <c r="FY18" s="129">
        <v>152544</v>
      </c>
      <c r="FZ18" s="129">
        <f>152544+106845+255669</f>
        <v>515058</v>
      </c>
      <c r="GA18" s="129">
        <v>1140</v>
      </c>
      <c r="GB18" s="129">
        <v>0</v>
      </c>
      <c r="GC18" s="129">
        <v>3280</v>
      </c>
      <c r="GD18" s="129">
        <f>510+1778+402+403+685+400+602+603+740</f>
        <v>6123</v>
      </c>
      <c r="GE18" s="129">
        <v>31419</v>
      </c>
      <c r="GF18" s="129">
        <f>2654+7889+31419</f>
        <v>41962</v>
      </c>
      <c r="GG18" s="129">
        <v>589887</v>
      </c>
      <c r="GH18" s="129">
        <v>168713</v>
      </c>
      <c r="GI18" s="129">
        <v>97827</v>
      </c>
      <c r="GJ18" s="129">
        <f>21953+21015+39533+39533+44907+21049+58223+61965+46300</f>
        <v>354478</v>
      </c>
      <c r="GK18" s="129">
        <v>4159295</v>
      </c>
      <c r="GL18" s="129">
        <f>4159295+332596+878309</f>
        <v>5370200</v>
      </c>
      <c r="GM18" s="129">
        <v>12558502</v>
      </c>
      <c r="GN18" s="129">
        <v>3811876</v>
      </c>
      <c r="GO18" s="129">
        <v>2984498</v>
      </c>
      <c r="GP18" s="129">
        <f>18305765+8096002-3811876-2984498-12558502</f>
        <v>7046891</v>
      </c>
      <c r="GQ18" s="129">
        <v>22189148</v>
      </c>
      <c r="GR18" s="129">
        <f>22189148+8096002+18305765</f>
        <v>48590915</v>
      </c>
      <c r="GS18" s="129">
        <v>0</v>
      </c>
      <c r="GT18" s="129">
        <v>0</v>
      </c>
      <c r="GU18" s="129">
        <v>0</v>
      </c>
      <c r="GV18" s="129">
        <v>0</v>
      </c>
      <c r="GW18" s="129">
        <v>0</v>
      </c>
      <c r="GX18" s="129">
        <v>0</v>
      </c>
      <c r="GY18" s="129">
        <v>12558502</v>
      </c>
      <c r="GZ18" s="129">
        <v>3811876</v>
      </c>
      <c r="HA18" s="129">
        <v>2984498</v>
      </c>
      <c r="HB18" s="129">
        <f>18305765+8096002-3811876-2984498-12558502</f>
        <v>7046891</v>
      </c>
      <c r="HC18" s="129">
        <v>22189148</v>
      </c>
      <c r="HD18" s="129">
        <f>22189148+8096002+18305765</f>
        <v>48590915</v>
      </c>
      <c r="HE18" s="7"/>
      <c r="HF18" s="2">
        <f>SUM(AZ18:AZ18)</f>
        <v>12394126</v>
      </c>
      <c r="HG18" s="19" t="e">
        <f>#REF!-HF18</f>
        <v>#REF!</v>
      </c>
      <c r="HH18" s="2" t="e">
        <f>SUM(#REF!)</f>
        <v>#REF!</v>
      </c>
      <c r="HI18" s="19" t="e">
        <f>#REF!-HH18</f>
        <v>#REF!</v>
      </c>
      <c r="HJ18" s="2">
        <f>SUM(BA18:BA18)</f>
        <v>450000</v>
      </c>
      <c r="HK18" s="19" t="e">
        <f>#REF!-HJ18</f>
        <v>#REF!</v>
      </c>
      <c r="HL18" s="2">
        <f>SUM(BB18:BB18)</f>
        <v>4827284</v>
      </c>
      <c r="HM18" s="19" t="e">
        <f>#REF!-HL18</f>
        <v>#REF!</v>
      </c>
      <c r="HN18" s="2" t="e">
        <f>SUM(#REF!)</f>
        <v>#REF!</v>
      </c>
      <c r="HO18" s="19" t="e">
        <f>#REF!-HN18</f>
        <v>#REF!</v>
      </c>
      <c r="HP18" s="2" t="e">
        <f>SUM(#REF!)</f>
        <v>#REF!</v>
      </c>
      <c r="HQ18" s="19" t="e">
        <f>#REF!-HP18</f>
        <v>#REF!</v>
      </c>
      <c r="HR18" s="2" t="e">
        <f>SUM(#REF!)</f>
        <v>#REF!</v>
      </c>
      <c r="HS18" s="19" t="e">
        <f>#REF!-HR18</f>
        <v>#REF!</v>
      </c>
      <c r="HT18" s="2" t="e">
        <f>SUM(#REF!)</f>
        <v>#REF!</v>
      </c>
      <c r="HU18" s="19" t="e">
        <f>#REF!-HT18</f>
        <v>#REF!</v>
      </c>
      <c r="HV18" s="2" t="e">
        <f>SUM(#REF!)</f>
        <v>#REF!</v>
      </c>
      <c r="HW18" s="19" t="e">
        <f>#REF!-HV18</f>
        <v>#REF!</v>
      </c>
      <c r="HX18" s="2" t="e">
        <f>SUM(#REF!)</f>
        <v>#REF!</v>
      </c>
      <c r="HY18" s="19" t="e">
        <f>#REF!-HX18</f>
        <v>#REF!</v>
      </c>
      <c r="HZ18" s="2">
        <f>SUM(BC18:BC18)</f>
        <v>641885</v>
      </c>
      <c r="IA18" s="19" t="e">
        <f>#REF!-HZ18</f>
        <v>#REF!</v>
      </c>
      <c r="IB18" s="2">
        <f>SUM(BD18:BD18)</f>
        <v>720000</v>
      </c>
      <c r="IC18" s="19" t="e">
        <f>#REF!-IB18</f>
        <v>#REF!</v>
      </c>
      <c r="ID18" s="2">
        <f t="shared" si="0"/>
        <v>582478</v>
      </c>
      <c r="IE18" s="19">
        <f t="shared" si="1"/>
        <v>0</v>
      </c>
      <c r="IF18" s="2">
        <f t="shared" si="2"/>
        <v>432942</v>
      </c>
      <c r="IG18" s="19">
        <f t="shared" si="3"/>
        <v>0</v>
      </c>
      <c r="IH18" s="2">
        <f t="shared" si="4"/>
        <v>1285100</v>
      </c>
      <c r="II18" s="19">
        <f t="shared" si="5"/>
        <v>0</v>
      </c>
      <c r="IJ18" s="2">
        <f t="shared" si="6"/>
        <v>49521517</v>
      </c>
      <c r="IK18" s="19">
        <f t="shared" si="7"/>
        <v>0</v>
      </c>
      <c r="IL18" s="2">
        <f t="shared" si="8"/>
        <v>6935990</v>
      </c>
      <c r="IM18" s="19">
        <f t="shared" si="9"/>
        <v>0</v>
      </c>
      <c r="IN18" s="2">
        <f t="shared" si="10"/>
        <v>1553783</v>
      </c>
      <c r="IO18" s="19">
        <f t="shared" si="11"/>
        <v>0</v>
      </c>
      <c r="IP18" s="2">
        <f t="shared" si="12"/>
        <v>7286606</v>
      </c>
      <c r="IQ18" s="19">
        <f t="shared" si="13"/>
        <v>0</v>
      </c>
      <c r="IR18" s="2">
        <f t="shared" si="54"/>
        <v>0</v>
      </c>
      <c r="IS18" s="19">
        <f t="shared" si="55"/>
        <v>0</v>
      </c>
      <c r="IT18" s="2">
        <f t="shared" si="16"/>
        <v>8257942</v>
      </c>
      <c r="IU18" s="19">
        <f t="shared" si="17"/>
        <v>0</v>
      </c>
      <c r="IV18" s="2">
        <f t="shared" si="18"/>
        <v>0</v>
      </c>
      <c r="IW18" s="19">
        <f t="shared" si="19"/>
        <v>0</v>
      </c>
      <c r="IX18" s="2">
        <f t="shared" si="20"/>
        <v>300000</v>
      </c>
      <c r="IY18" s="19">
        <f t="shared" si="21"/>
        <v>0</v>
      </c>
      <c r="IZ18" s="2">
        <f t="shared" si="22"/>
        <v>808053</v>
      </c>
      <c r="JA18" s="19">
        <f t="shared" si="23"/>
        <v>0</v>
      </c>
      <c r="JB18" s="2">
        <f t="shared" si="24"/>
        <v>2417417</v>
      </c>
      <c r="JC18" s="19">
        <f t="shared" si="25"/>
        <v>0</v>
      </c>
      <c r="JD18" s="2">
        <f t="shared" si="26"/>
        <v>983122</v>
      </c>
      <c r="JE18" s="19">
        <f t="shared" si="27"/>
        <v>0</v>
      </c>
      <c r="JF18" s="2">
        <f t="shared" si="28"/>
        <v>2855805</v>
      </c>
      <c r="JG18" s="19">
        <f t="shared" si="29"/>
        <v>0</v>
      </c>
      <c r="JH18" s="2">
        <f t="shared" si="30"/>
        <v>1897421</v>
      </c>
      <c r="JI18" s="19">
        <f t="shared" si="31"/>
        <v>0</v>
      </c>
      <c r="JJ18" s="2">
        <f t="shared" si="32"/>
        <v>416771</v>
      </c>
      <c r="JK18" s="19">
        <f t="shared" si="33"/>
        <v>0</v>
      </c>
      <c r="JL18" s="2">
        <f t="shared" si="34"/>
        <v>8541310</v>
      </c>
      <c r="JM18" s="19">
        <f t="shared" si="35"/>
        <v>0</v>
      </c>
      <c r="JN18" s="2">
        <f t="shared" si="36"/>
        <v>0</v>
      </c>
      <c r="JO18" s="19">
        <f t="shared" si="37"/>
        <v>0</v>
      </c>
      <c r="JP18" s="2">
        <f t="shared" si="38"/>
        <v>243711</v>
      </c>
      <c r="JQ18" s="19">
        <f t="shared" si="39"/>
        <v>0</v>
      </c>
      <c r="JR18" s="2">
        <f t="shared" si="40"/>
        <v>515058</v>
      </c>
      <c r="JS18" s="19">
        <f t="shared" si="41"/>
        <v>0</v>
      </c>
      <c r="JT18" s="2">
        <f t="shared" si="42"/>
        <v>41962</v>
      </c>
      <c r="JU18" s="19">
        <f t="shared" si="43"/>
        <v>0</v>
      </c>
      <c r="JV18" s="2">
        <f t="shared" si="44"/>
        <v>5370200</v>
      </c>
      <c r="JW18" s="19">
        <f t="shared" si="45"/>
        <v>0</v>
      </c>
      <c r="JX18" s="2">
        <f t="shared" si="46"/>
        <v>48590915</v>
      </c>
      <c r="JY18" s="19">
        <f t="shared" si="47"/>
        <v>0</v>
      </c>
      <c r="JZ18" s="2">
        <f t="shared" si="48"/>
        <v>0</v>
      </c>
      <c r="KA18" s="19">
        <f t="shared" si="49"/>
        <v>0</v>
      </c>
      <c r="KB18" s="2">
        <f t="shared" si="50"/>
        <v>48590915</v>
      </c>
      <c r="KC18" s="19">
        <f t="shared" si="51"/>
        <v>0</v>
      </c>
      <c r="KE18" s="2" t="e">
        <f>HG18+HI18+HK18+HM18+HO18+HQ18+HS18+HU18+HW18+HY18+IA18+IE18+IG18+II18+IC18+IK18+IM18+IO18+IQ18+IS18+IU18+IW18+IY18+JA18+JC18+JG18+JI18+JK18+JE18+JM18+JO18+JQ18+JS18+JU18+JW18+JY18+KA18+KC18</f>
        <v>#REF!</v>
      </c>
      <c r="KG18" s="1" t="e">
        <f t="shared" si="52"/>
        <v>#REF!</v>
      </c>
    </row>
    <row r="19" spans="1:294">
      <c r="A19" s="30" t="s">
        <v>327</v>
      </c>
      <c r="B19" s="18" t="s">
        <v>286</v>
      </c>
      <c r="C19" s="65">
        <v>126818</v>
      </c>
      <c r="D19" s="65">
        <v>2010</v>
      </c>
      <c r="E19" s="65">
        <v>1</v>
      </c>
      <c r="F19" s="65">
        <v>7</v>
      </c>
      <c r="G19" s="66">
        <v>10308</v>
      </c>
      <c r="H19" s="66">
        <v>10896</v>
      </c>
      <c r="I19" s="67">
        <v>765065747</v>
      </c>
      <c r="J19" s="67"/>
      <c r="K19" s="67">
        <v>379669</v>
      </c>
      <c r="L19" s="67"/>
      <c r="M19" s="67">
        <v>22698481</v>
      </c>
      <c r="N19" s="67"/>
      <c r="O19" s="67">
        <v>2740000</v>
      </c>
      <c r="P19" s="67"/>
      <c r="Q19" s="67">
        <v>34147000</v>
      </c>
      <c r="R19" s="67"/>
      <c r="S19" s="67">
        <v>297323841</v>
      </c>
      <c r="T19" s="67"/>
      <c r="U19" s="67">
        <v>16028</v>
      </c>
      <c r="V19" s="67"/>
      <c r="W19" s="67">
        <v>31950</v>
      </c>
      <c r="X19" s="67"/>
      <c r="Y19" s="67">
        <v>18668</v>
      </c>
      <c r="Z19" s="67"/>
      <c r="AA19" s="67">
        <v>35478</v>
      </c>
      <c r="AB19" s="67"/>
      <c r="AC19" s="28">
        <v>6</v>
      </c>
      <c r="AD19" s="28">
        <v>10</v>
      </c>
      <c r="AE19" s="28">
        <v>0</v>
      </c>
      <c r="AF19" s="19">
        <v>3372391</v>
      </c>
      <c r="AG19" s="19">
        <v>2402881</v>
      </c>
      <c r="AH19" s="19">
        <v>370694</v>
      </c>
      <c r="AI19" s="19">
        <v>133055</v>
      </c>
      <c r="AJ19" s="19">
        <v>438212</v>
      </c>
      <c r="AK19" s="93">
        <v>3.5</v>
      </c>
      <c r="AL19" s="19">
        <v>383436</v>
      </c>
      <c r="AM19" s="93">
        <v>4</v>
      </c>
      <c r="AN19" s="19">
        <v>130568</v>
      </c>
      <c r="AO19" s="93">
        <v>6.5</v>
      </c>
      <c r="AP19" s="19">
        <v>106086</v>
      </c>
      <c r="AQ19" s="93">
        <v>4</v>
      </c>
      <c r="AR19" s="19">
        <v>140439</v>
      </c>
      <c r="AS19" s="93">
        <v>14</v>
      </c>
      <c r="AT19" s="19">
        <v>122884</v>
      </c>
      <c r="AU19" s="93">
        <v>16</v>
      </c>
      <c r="AV19" s="19">
        <v>53023</v>
      </c>
      <c r="AW19" s="93">
        <v>10.5</v>
      </c>
      <c r="AX19" s="19">
        <v>42826.69</v>
      </c>
      <c r="AY19" s="93">
        <v>13</v>
      </c>
      <c r="AZ19" s="129">
        <v>2076383</v>
      </c>
      <c r="BA19" s="129">
        <v>451750</v>
      </c>
      <c r="BB19" s="129">
        <v>123418</v>
      </c>
      <c r="BC19" s="129">
        <v>343691</v>
      </c>
      <c r="BD19" s="129">
        <v>0</v>
      </c>
      <c r="BE19" s="129">
        <v>55396</v>
      </c>
      <c r="BF19" s="129">
        <v>382736</v>
      </c>
      <c r="BG19" s="129">
        <v>86386</v>
      </c>
      <c r="BH19" s="129">
        <v>237404</v>
      </c>
      <c r="BI19" s="129">
        <v>4213</v>
      </c>
      <c r="BJ19" s="129">
        <v>766135</v>
      </c>
      <c r="BK19" s="129">
        <v>22556</v>
      </c>
      <c r="BL19" s="129">
        <v>1909</v>
      </c>
      <c r="BM19" s="129">
        <v>527</v>
      </c>
      <c r="BN19" s="129">
        <v>42608</v>
      </c>
      <c r="BO19" s="129">
        <v>75423</v>
      </c>
      <c r="BP19" s="129">
        <v>143023</v>
      </c>
      <c r="BQ19" s="129">
        <v>113241</v>
      </c>
      <c r="BR19" s="129">
        <v>15570</v>
      </c>
      <c r="BS19" s="129">
        <v>8494</v>
      </c>
      <c r="BT19" s="129">
        <v>98848</v>
      </c>
      <c r="BU19" s="129">
        <v>953468</v>
      </c>
      <c r="BV19" s="129">
        <v>1189621</v>
      </c>
      <c r="BW19" s="129">
        <v>3618736</v>
      </c>
      <c r="BX19" s="129">
        <v>1121815</v>
      </c>
      <c r="BY19" s="129">
        <v>405665</v>
      </c>
      <c r="BZ19" s="129">
        <v>897705</v>
      </c>
      <c r="CA19" s="129">
        <v>20508462</v>
      </c>
      <c r="CB19" s="129">
        <v>26552383</v>
      </c>
      <c r="CC19" s="129">
        <v>2549677</v>
      </c>
      <c r="CD19" s="129">
        <v>432052</v>
      </c>
      <c r="CE19" s="129">
        <v>345959</v>
      </c>
      <c r="CF19" s="129">
        <v>2447584</v>
      </c>
      <c r="CG19" s="129">
        <v>14445</v>
      </c>
      <c r="CH19" s="129">
        <v>5789717</v>
      </c>
      <c r="CI19" s="129">
        <v>300000</v>
      </c>
      <c r="CJ19" s="129">
        <v>134915</v>
      </c>
      <c r="CK19" s="129">
        <v>19018</v>
      </c>
      <c r="CL19" s="129">
        <v>27564</v>
      </c>
      <c r="CM19" s="129">
        <v>0</v>
      </c>
      <c r="CN19" s="129">
        <v>481497</v>
      </c>
      <c r="CO19" s="129">
        <v>2360136</v>
      </c>
      <c r="CP19" s="129">
        <v>882784</v>
      </c>
      <c r="CQ19" s="129">
        <v>366412</v>
      </c>
      <c r="CR19" s="129">
        <v>1279057</v>
      </c>
      <c r="CS19" s="129">
        <v>16952</v>
      </c>
      <c r="CT19" s="129">
        <v>4905341</v>
      </c>
      <c r="CU19" s="129">
        <v>25000</v>
      </c>
      <c r="CV19" s="129">
        <v>11600</v>
      </c>
      <c r="CW19" s="129">
        <v>1200</v>
      </c>
      <c r="CX19" s="129">
        <v>0</v>
      </c>
      <c r="CY19" s="129">
        <v>0</v>
      </c>
      <c r="CZ19" s="129">
        <v>37800</v>
      </c>
      <c r="DA19" s="129">
        <v>332538</v>
      </c>
      <c r="DB19" s="129">
        <v>103410</v>
      </c>
      <c r="DC19" s="129">
        <v>50905</v>
      </c>
      <c r="DD19" s="129">
        <v>37343</v>
      </c>
      <c r="DE19" s="129">
        <v>3012702</v>
      </c>
      <c r="DF19" s="129">
        <v>3536898</v>
      </c>
      <c r="DG19" s="129">
        <v>0</v>
      </c>
      <c r="DH19" s="129">
        <v>0</v>
      </c>
      <c r="DI19" s="129">
        <v>0</v>
      </c>
      <c r="DJ19" s="129">
        <v>0</v>
      </c>
      <c r="DK19" s="129">
        <v>0</v>
      </c>
      <c r="DL19" s="129">
        <v>0</v>
      </c>
      <c r="DM19" s="129">
        <v>0</v>
      </c>
      <c r="DN19" s="129">
        <v>0</v>
      </c>
      <c r="DO19" s="129">
        <v>0</v>
      </c>
      <c r="DP19" s="129">
        <v>0</v>
      </c>
      <c r="DQ19" s="129">
        <v>0</v>
      </c>
      <c r="DR19" s="129">
        <v>0</v>
      </c>
      <c r="DS19" s="129">
        <v>239468</v>
      </c>
      <c r="DT19" s="129">
        <v>110739</v>
      </c>
      <c r="DU19" s="129">
        <v>60961</v>
      </c>
      <c r="DV19" s="129">
        <v>92581</v>
      </c>
      <c r="DW19" s="129">
        <v>0</v>
      </c>
      <c r="DX19" s="129">
        <v>503749</v>
      </c>
      <c r="DY19" s="129">
        <v>602507</v>
      </c>
      <c r="DZ19" s="129">
        <v>165085</v>
      </c>
      <c r="EA19" s="129">
        <v>121699</v>
      </c>
      <c r="EB19" s="129">
        <v>666759</v>
      </c>
      <c r="EC19" s="129">
        <v>0</v>
      </c>
      <c r="ED19" s="129">
        <v>1556050</v>
      </c>
      <c r="EE19" s="129">
        <v>364403</v>
      </c>
      <c r="EF19" s="129">
        <v>72012</v>
      </c>
      <c r="EG19" s="129">
        <v>39411</v>
      </c>
      <c r="EH19" s="129">
        <v>161316</v>
      </c>
      <c r="EI19" s="129">
        <v>17607</v>
      </c>
      <c r="EJ19" s="129">
        <v>654749</v>
      </c>
      <c r="EK19" s="129">
        <v>558160</v>
      </c>
      <c r="EL19" s="129">
        <v>134248</v>
      </c>
      <c r="EM19" s="129">
        <v>99924</v>
      </c>
      <c r="EN19" s="129">
        <v>105715</v>
      </c>
      <c r="EO19" s="129">
        <v>0</v>
      </c>
      <c r="EP19" s="129">
        <v>898047</v>
      </c>
      <c r="EQ19" s="129">
        <v>80621</v>
      </c>
      <c r="ER19" s="129">
        <v>9369</v>
      </c>
      <c r="ES19" s="129">
        <v>12086</v>
      </c>
      <c r="ET19" s="129">
        <v>45831</v>
      </c>
      <c r="EU19" s="129">
        <v>1135998</v>
      </c>
      <c r="EV19" s="129">
        <v>1283905</v>
      </c>
      <c r="EW19" s="129">
        <v>0</v>
      </c>
      <c r="EX19" s="129">
        <v>366765</v>
      </c>
      <c r="EY19" s="129">
        <v>76211</v>
      </c>
      <c r="EZ19" s="129">
        <v>112188</v>
      </c>
      <c r="FA19" s="129">
        <v>0</v>
      </c>
      <c r="FB19" s="129">
        <v>555164</v>
      </c>
      <c r="FC19" s="129">
        <v>62855</v>
      </c>
      <c r="FD19" s="129">
        <v>0</v>
      </c>
      <c r="FE19" s="129">
        <v>90</v>
      </c>
      <c r="FF19" s="129">
        <v>35276</v>
      </c>
      <c r="FG19" s="129">
        <v>473125</v>
      </c>
      <c r="FH19" s="129">
        <v>571346</v>
      </c>
      <c r="FI19" s="129">
        <v>0</v>
      </c>
      <c r="FJ19" s="129">
        <v>0</v>
      </c>
      <c r="FK19" s="129">
        <v>0</v>
      </c>
      <c r="FL19" s="129">
        <v>0</v>
      </c>
      <c r="FM19" s="129">
        <v>20610</v>
      </c>
      <c r="FN19" s="129">
        <v>20610</v>
      </c>
      <c r="FO19" s="129">
        <v>407301</v>
      </c>
      <c r="FP19" s="129">
        <v>222570</v>
      </c>
      <c r="FQ19" s="129">
        <v>207233</v>
      </c>
      <c r="FR19" s="129">
        <v>239193</v>
      </c>
      <c r="FS19" s="129">
        <v>829644</v>
      </c>
      <c r="FT19" s="129">
        <v>1905941</v>
      </c>
      <c r="FU19" s="129">
        <v>0</v>
      </c>
      <c r="FV19" s="129">
        <v>0</v>
      </c>
      <c r="FW19" s="129">
        <v>0</v>
      </c>
      <c r="FX19" s="129">
        <v>1000</v>
      </c>
      <c r="FY19" s="129">
        <v>562207</v>
      </c>
      <c r="FZ19" s="129">
        <v>563207</v>
      </c>
      <c r="GA19" s="129">
        <v>5135</v>
      </c>
      <c r="GB19" s="129">
        <v>7795</v>
      </c>
      <c r="GC19" s="129">
        <v>1863</v>
      </c>
      <c r="GD19" s="129">
        <v>20331</v>
      </c>
      <c r="GE19" s="129">
        <v>421676</v>
      </c>
      <c r="GF19" s="129">
        <v>456800</v>
      </c>
      <c r="GG19" s="129">
        <v>717517</v>
      </c>
      <c r="GH19" s="129">
        <v>101498</v>
      </c>
      <c r="GI19" s="129">
        <v>44787</v>
      </c>
      <c r="GJ19" s="129">
        <v>123206</v>
      </c>
      <c r="GK19" s="129">
        <v>647207</v>
      </c>
      <c r="GL19" s="129">
        <v>1634215</v>
      </c>
      <c r="GM19" s="129">
        <v>8605318</v>
      </c>
      <c r="GN19" s="129">
        <v>2754842</v>
      </c>
      <c r="GO19" s="129">
        <v>1447759</v>
      </c>
      <c r="GP19" s="129">
        <v>5394944</v>
      </c>
      <c r="GQ19" s="129">
        <v>7152173</v>
      </c>
      <c r="GR19" s="129">
        <v>25355036</v>
      </c>
      <c r="GS19" s="129">
        <v>0</v>
      </c>
      <c r="GT19" s="129">
        <v>0</v>
      </c>
      <c r="GU19" s="129">
        <v>0</v>
      </c>
      <c r="GV19" s="129">
        <v>0</v>
      </c>
      <c r="GW19" s="129">
        <v>0</v>
      </c>
      <c r="GX19" s="129">
        <v>0</v>
      </c>
      <c r="GY19" s="129">
        <v>8605318</v>
      </c>
      <c r="GZ19" s="129">
        <v>2754842</v>
      </c>
      <c r="HA19" s="129">
        <v>1447759</v>
      </c>
      <c r="HB19" s="129">
        <v>5394944</v>
      </c>
      <c r="HC19" s="129">
        <v>7152173</v>
      </c>
      <c r="HD19" s="129">
        <v>25355036</v>
      </c>
      <c r="HF19" s="2">
        <f>SUM(AZ19:AZ19)</f>
        <v>2076383</v>
      </c>
      <c r="HG19" s="19" t="e">
        <f>#REF!-HF19</f>
        <v>#REF!</v>
      </c>
      <c r="HH19" s="2" t="e">
        <f>SUM(#REF!)</f>
        <v>#REF!</v>
      </c>
      <c r="HI19" s="19" t="e">
        <f>#REF!-HH19</f>
        <v>#REF!</v>
      </c>
      <c r="HJ19" s="2">
        <f>SUM(BA19:BA19)</f>
        <v>451750</v>
      </c>
      <c r="HK19" s="19" t="e">
        <f>#REF!-HJ19</f>
        <v>#REF!</v>
      </c>
      <c r="HL19" s="2">
        <f>SUM(BB19:BB19)</f>
        <v>123418</v>
      </c>
      <c r="HM19" s="19" t="e">
        <f>#REF!-HL19</f>
        <v>#REF!</v>
      </c>
      <c r="HN19" s="2" t="e">
        <f>SUM(#REF!)</f>
        <v>#REF!</v>
      </c>
      <c r="HO19" s="19" t="e">
        <f>#REF!-HN19</f>
        <v>#REF!</v>
      </c>
      <c r="HP19" s="2" t="e">
        <f>SUM(#REF!)</f>
        <v>#REF!</v>
      </c>
      <c r="HQ19" s="19" t="e">
        <f>#REF!-HP19</f>
        <v>#REF!</v>
      </c>
      <c r="HR19" s="2" t="e">
        <f>SUM(#REF!)</f>
        <v>#REF!</v>
      </c>
      <c r="HS19" s="19" t="e">
        <f>#REF!-HR19</f>
        <v>#REF!</v>
      </c>
      <c r="HT19" s="2" t="e">
        <f>SUM(#REF!)</f>
        <v>#REF!</v>
      </c>
      <c r="HU19" s="19" t="e">
        <f>#REF!-HT19</f>
        <v>#REF!</v>
      </c>
      <c r="HV19" s="2" t="e">
        <f>SUM(#REF!)</f>
        <v>#REF!</v>
      </c>
      <c r="HW19" s="19" t="e">
        <f>#REF!-HV19</f>
        <v>#REF!</v>
      </c>
      <c r="HX19" s="2" t="e">
        <f>SUM(#REF!)</f>
        <v>#REF!</v>
      </c>
      <c r="HY19" s="19" t="e">
        <f>#REF!-HX19</f>
        <v>#REF!</v>
      </c>
      <c r="HZ19" s="2">
        <f>SUM(BC19:BC19)</f>
        <v>343691</v>
      </c>
      <c r="IA19" s="19" t="e">
        <f>#REF!-HZ19</f>
        <v>#REF!</v>
      </c>
      <c r="IB19" s="2">
        <f>SUM(BD19:BD19)</f>
        <v>0</v>
      </c>
      <c r="IC19" s="19" t="e">
        <f>#REF!-IB19</f>
        <v>#REF!</v>
      </c>
      <c r="ID19" s="2">
        <f t="shared" si="0"/>
        <v>766135</v>
      </c>
      <c r="IE19" s="19">
        <f t="shared" si="1"/>
        <v>0</v>
      </c>
      <c r="IF19" s="2">
        <f t="shared" si="2"/>
        <v>143023</v>
      </c>
      <c r="IG19" s="19">
        <f t="shared" si="3"/>
        <v>0</v>
      </c>
      <c r="IH19" s="2">
        <f t="shared" si="4"/>
        <v>1189621</v>
      </c>
      <c r="II19" s="19">
        <f t="shared" si="5"/>
        <v>0</v>
      </c>
      <c r="IJ19" s="2">
        <f t="shared" si="6"/>
        <v>26552383</v>
      </c>
      <c r="IK19" s="19">
        <f t="shared" si="7"/>
        <v>0</v>
      </c>
      <c r="IL19" s="2">
        <f t="shared" si="8"/>
        <v>5789717</v>
      </c>
      <c r="IM19" s="19">
        <f t="shared" si="9"/>
        <v>0</v>
      </c>
      <c r="IN19" s="2">
        <f t="shared" si="10"/>
        <v>481497</v>
      </c>
      <c r="IO19" s="19">
        <f t="shared" si="11"/>
        <v>0</v>
      </c>
      <c r="IP19" s="2">
        <f t="shared" si="12"/>
        <v>4905341</v>
      </c>
      <c r="IQ19" s="19">
        <f t="shared" si="13"/>
        <v>0</v>
      </c>
      <c r="IR19" s="2">
        <f t="shared" si="54"/>
        <v>37800</v>
      </c>
      <c r="IS19" s="19">
        <f t="shared" si="55"/>
        <v>0</v>
      </c>
      <c r="IT19" s="2">
        <f t="shared" si="16"/>
        <v>3536898</v>
      </c>
      <c r="IU19" s="19">
        <f t="shared" si="17"/>
        <v>0</v>
      </c>
      <c r="IV19" s="2">
        <f t="shared" si="18"/>
        <v>0</v>
      </c>
      <c r="IW19" s="19">
        <f t="shared" si="19"/>
        <v>0</v>
      </c>
      <c r="IX19" s="2">
        <f t="shared" si="20"/>
        <v>0</v>
      </c>
      <c r="IY19" s="19">
        <f t="shared" si="21"/>
        <v>0</v>
      </c>
      <c r="IZ19" s="2">
        <f t="shared" si="22"/>
        <v>503749</v>
      </c>
      <c r="JA19" s="19">
        <f t="shared" si="23"/>
        <v>0</v>
      </c>
      <c r="JB19" s="2">
        <f t="shared" si="24"/>
        <v>1556050</v>
      </c>
      <c r="JC19" s="19">
        <f t="shared" si="25"/>
        <v>0</v>
      </c>
      <c r="JD19" s="2">
        <f t="shared" si="26"/>
        <v>654749</v>
      </c>
      <c r="JE19" s="19">
        <f t="shared" si="27"/>
        <v>0</v>
      </c>
      <c r="JF19" s="2">
        <f t="shared" si="28"/>
        <v>898047</v>
      </c>
      <c r="JG19" s="19">
        <f t="shared" si="29"/>
        <v>0</v>
      </c>
      <c r="JH19" s="2">
        <f t="shared" si="30"/>
        <v>1283905</v>
      </c>
      <c r="JI19" s="19">
        <f t="shared" si="31"/>
        <v>0</v>
      </c>
      <c r="JJ19" s="2">
        <f t="shared" si="32"/>
        <v>555164</v>
      </c>
      <c r="JK19" s="19">
        <f t="shared" si="33"/>
        <v>0</v>
      </c>
      <c r="JL19" s="2">
        <f t="shared" si="34"/>
        <v>571346</v>
      </c>
      <c r="JM19" s="19">
        <f t="shared" si="35"/>
        <v>0</v>
      </c>
      <c r="JN19" s="2">
        <f t="shared" si="36"/>
        <v>20610</v>
      </c>
      <c r="JO19" s="19">
        <f t="shared" si="37"/>
        <v>0</v>
      </c>
      <c r="JP19" s="2">
        <f t="shared" si="38"/>
        <v>1905941</v>
      </c>
      <c r="JQ19" s="19">
        <f t="shared" si="39"/>
        <v>0</v>
      </c>
      <c r="JR19" s="2">
        <f t="shared" si="40"/>
        <v>563207</v>
      </c>
      <c r="JS19" s="19">
        <f t="shared" si="41"/>
        <v>0</v>
      </c>
      <c r="JT19" s="2">
        <f t="shared" si="42"/>
        <v>456800</v>
      </c>
      <c r="JU19" s="19">
        <f t="shared" si="43"/>
        <v>0</v>
      </c>
      <c r="JV19" s="2">
        <f t="shared" si="44"/>
        <v>1634215</v>
      </c>
      <c r="JW19" s="19">
        <f t="shared" si="45"/>
        <v>0</v>
      </c>
      <c r="JX19" s="2">
        <f t="shared" si="46"/>
        <v>25355036</v>
      </c>
      <c r="JY19" s="19">
        <f t="shared" si="47"/>
        <v>0</v>
      </c>
      <c r="JZ19" s="2">
        <f t="shared" si="48"/>
        <v>0</v>
      </c>
      <c r="KA19" s="19">
        <f t="shared" si="49"/>
        <v>0</v>
      </c>
      <c r="KB19" s="2">
        <f t="shared" si="50"/>
        <v>25355036</v>
      </c>
      <c r="KC19" s="19">
        <f t="shared" si="51"/>
        <v>0</v>
      </c>
      <c r="KE19" s="2" t="e">
        <f>SUM(HG19,HI19,HK19,HM19,HO19,HQ19,HS19,HU19,HW19,HY19,IA19,IC19,IE19,IG19,II19,IK19,IM19,IO19,IQ19,IS19,IU19,IW19,IY19,JA19,JC19,JE19,JG19,JI19,JK19,JM19,JO19,JQ19,JS19,JU19,JW19,JY19,KA19,KC19)</f>
        <v>#REF!</v>
      </c>
      <c r="KG19" s="1" t="e">
        <f t="shared" si="52"/>
        <v>#REF!</v>
      </c>
      <c r="KH19" s="13"/>
    </row>
    <row r="20" spans="1:294">
      <c r="A20" s="29" t="s">
        <v>356</v>
      </c>
      <c r="B20" s="18" t="s">
        <v>256</v>
      </c>
      <c r="C20" s="65">
        <v>129020</v>
      </c>
      <c r="D20" s="65">
        <v>2010</v>
      </c>
      <c r="E20" s="65">
        <v>1</v>
      </c>
      <c r="F20" s="65">
        <v>8</v>
      </c>
      <c r="G20" s="66">
        <v>8453</v>
      </c>
      <c r="H20" s="66">
        <v>8555</v>
      </c>
      <c r="I20" s="67">
        <v>922019767</v>
      </c>
      <c r="J20" s="67">
        <v>0</v>
      </c>
      <c r="K20" s="67">
        <v>3028394</v>
      </c>
      <c r="L20" s="67">
        <v>0</v>
      </c>
      <c r="M20" s="67">
        <v>122217342</v>
      </c>
      <c r="N20" s="67">
        <v>0</v>
      </c>
      <c r="O20" s="67">
        <v>27669294</v>
      </c>
      <c r="P20" s="67">
        <v>0</v>
      </c>
      <c r="Q20" s="67">
        <v>1143136553</v>
      </c>
      <c r="R20" s="67">
        <v>0</v>
      </c>
      <c r="S20" s="67">
        <v>752097668</v>
      </c>
      <c r="T20" s="67">
        <v>0</v>
      </c>
      <c r="U20" s="67">
        <v>23886</v>
      </c>
      <c r="V20" s="67">
        <v>0</v>
      </c>
      <c r="W20" s="67">
        <v>35606</v>
      </c>
      <c r="X20" s="67">
        <v>0</v>
      </c>
      <c r="Y20" s="67">
        <v>23886</v>
      </c>
      <c r="Z20" s="67">
        <v>0</v>
      </c>
      <c r="AA20" s="67">
        <v>39876</v>
      </c>
      <c r="AB20" s="67">
        <v>0</v>
      </c>
      <c r="AC20" s="28">
        <v>11</v>
      </c>
      <c r="AD20" s="28">
        <v>13</v>
      </c>
      <c r="AE20" s="28">
        <v>0</v>
      </c>
      <c r="AF20" s="19">
        <v>5121484</v>
      </c>
      <c r="AG20" s="19">
        <v>4445420</v>
      </c>
      <c r="AH20" s="19">
        <v>592927</v>
      </c>
      <c r="AI20" s="19">
        <v>275973</v>
      </c>
      <c r="AJ20" s="19">
        <v>607683</v>
      </c>
      <c r="AK20" s="93">
        <v>8</v>
      </c>
      <c r="AL20" s="19">
        <v>540162.67000000004</v>
      </c>
      <c r="AM20" s="93">
        <v>9</v>
      </c>
      <c r="AN20" s="19">
        <v>279883.40000000002</v>
      </c>
      <c r="AO20" s="93">
        <v>10</v>
      </c>
      <c r="AP20" s="19">
        <v>254439.45</v>
      </c>
      <c r="AQ20" s="93">
        <v>11</v>
      </c>
      <c r="AR20" s="19">
        <v>135522.67000000001</v>
      </c>
      <c r="AS20" s="93">
        <v>24</v>
      </c>
      <c r="AT20" s="19">
        <v>116162.29</v>
      </c>
      <c r="AU20" s="93">
        <v>28</v>
      </c>
      <c r="AV20" s="19">
        <v>78336</v>
      </c>
      <c r="AW20" s="93">
        <v>20</v>
      </c>
      <c r="AX20" s="19">
        <v>65280.17</v>
      </c>
      <c r="AY20" s="93">
        <v>24</v>
      </c>
      <c r="AZ20" s="127">
        <v>4466478</v>
      </c>
      <c r="BA20" s="127">
        <v>1525000</v>
      </c>
      <c r="BB20" s="127">
        <v>1250064</v>
      </c>
      <c r="BC20" s="127">
        <v>49786</v>
      </c>
      <c r="BD20" s="127">
        <v>0</v>
      </c>
      <c r="BE20" s="127">
        <v>2796</v>
      </c>
      <c r="BF20" s="127">
        <v>9122</v>
      </c>
      <c r="BG20" s="127">
        <v>0</v>
      </c>
      <c r="BH20" s="127">
        <v>13364</v>
      </c>
      <c r="BI20" s="127">
        <v>0</v>
      </c>
      <c r="BJ20" s="127">
        <v>25282</v>
      </c>
      <c r="BK20" s="127">
        <v>62</v>
      </c>
      <c r="BL20" s="127">
        <v>3539</v>
      </c>
      <c r="BM20" s="127">
        <v>0</v>
      </c>
      <c r="BN20" s="127">
        <v>61856</v>
      </c>
      <c r="BO20" s="128">
        <v>73866</v>
      </c>
      <c r="BP20" s="127">
        <v>139323</v>
      </c>
      <c r="BQ20" s="127">
        <v>107713</v>
      </c>
      <c r="BR20" s="127">
        <v>1561</v>
      </c>
      <c r="BS20" s="127">
        <v>0</v>
      </c>
      <c r="BT20" s="127">
        <v>22248</v>
      </c>
      <c r="BU20" s="127">
        <v>1077383</v>
      </c>
      <c r="BV20" s="127">
        <v>1208905</v>
      </c>
      <c r="BW20" s="127">
        <v>12363226</v>
      </c>
      <c r="BX20" s="127">
        <v>7745295</v>
      </c>
      <c r="BY20" s="127">
        <v>4927575</v>
      </c>
      <c r="BZ20" s="127">
        <v>1597345</v>
      </c>
      <c r="CA20" s="127">
        <v>31872278</v>
      </c>
      <c r="CB20" s="127">
        <v>58505719</v>
      </c>
      <c r="CC20" s="127">
        <v>3235709</v>
      </c>
      <c r="CD20" s="127">
        <v>528198</v>
      </c>
      <c r="CE20" s="127">
        <v>426579</v>
      </c>
      <c r="CF20" s="127">
        <v>5376418</v>
      </c>
      <c r="CG20" s="127">
        <v>405456</v>
      </c>
      <c r="CH20" s="127">
        <v>9972360</v>
      </c>
      <c r="CI20" s="127">
        <v>1075000</v>
      </c>
      <c r="CJ20" s="127">
        <v>437500</v>
      </c>
      <c r="CK20" s="127">
        <v>73000</v>
      </c>
      <c r="CL20" s="127">
        <v>29293</v>
      </c>
      <c r="CM20" s="127">
        <v>0</v>
      </c>
      <c r="CN20" s="127">
        <v>1614793</v>
      </c>
      <c r="CO20" s="127">
        <v>3633502</v>
      </c>
      <c r="CP20" s="127">
        <v>3026230</v>
      </c>
      <c r="CQ20" s="127">
        <v>2215665</v>
      </c>
      <c r="CR20" s="127">
        <v>3604169</v>
      </c>
      <c r="CS20" s="127">
        <v>0</v>
      </c>
      <c r="CT20" s="127">
        <v>12479566</v>
      </c>
      <c r="CU20" s="127">
        <v>0</v>
      </c>
      <c r="CV20" s="127">
        <v>0</v>
      </c>
      <c r="CW20" s="127">
        <v>0</v>
      </c>
      <c r="CX20" s="127">
        <v>0</v>
      </c>
      <c r="CY20" s="127">
        <v>0</v>
      </c>
      <c r="CZ20" s="127">
        <v>0</v>
      </c>
      <c r="DA20" s="127">
        <v>475424</v>
      </c>
      <c r="DB20" s="127">
        <v>256697</v>
      </c>
      <c r="DC20" s="127">
        <v>239855</v>
      </c>
      <c r="DD20" s="127">
        <v>37540</v>
      </c>
      <c r="DE20" s="127">
        <v>8957451</v>
      </c>
      <c r="DF20" s="127">
        <v>9966967</v>
      </c>
      <c r="DG20" s="127">
        <v>0</v>
      </c>
      <c r="DH20" s="127">
        <v>0</v>
      </c>
      <c r="DI20" s="127">
        <v>0</v>
      </c>
      <c r="DJ20" s="127">
        <v>0</v>
      </c>
      <c r="DK20" s="127">
        <v>0</v>
      </c>
      <c r="DL20" s="127">
        <v>0</v>
      </c>
      <c r="DM20" s="127">
        <v>0</v>
      </c>
      <c r="DN20" s="127">
        <v>69151</v>
      </c>
      <c r="DO20" s="127">
        <v>0</v>
      </c>
      <c r="DP20" s="127">
        <v>0</v>
      </c>
      <c r="DQ20" s="127">
        <v>11513</v>
      </c>
      <c r="DR20" s="127">
        <v>80664</v>
      </c>
      <c r="DS20" s="127">
        <v>272282</v>
      </c>
      <c r="DT20" s="127">
        <v>175740</v>
      </c>
      <c r="DU20" s="127">
        <v>136630</v>
      </c>
      <c r="DV20" s="127">
        <v>284248</v>
      </c>
      <c r="DW20" s="127">
        <v>0</v>
      </c>
      <c r="DX20" s="127">
        <v>868900</v>
      </c>
      <c r="DY20" s="127">
        <v>2201454</v>
      </c>
      <c r="DZ20" s="127">
        <v>959413</v>
      </c>
      <c r="EA20" s="127">
        <v>974418</v>
      </c>
      <c r="EB20" s="127">
        <v>2302698</v>
      </c>
      <c r="EC20" s="127">
        <v>0</v>
      </c>
      <c r="ED20" s="127">
        <v>6437983</v>
      </c>
      <c r="EE20" s="127">
        <v>122564</v>
      </c>
      <c r="EF20" s="127">
        <v>10924</v>
      </c>
      <c r="EG20" s="127">
        <v>14205</v>
      </c>
      <c r="EH20" s="127">
        <v>243710</v>
      </c>
      <c r="EI20" s="127">
        <v>10557</v>
      </c>
      <c r="EJ20" s="127">
        <v>401960</v>
      </c>
      <c r="EK20" s="127">
        <v>2460824</v>
      </c>
      <c r="EL20" s="127">
        <v>1254062</v>
      </c>
      <c r="EM20" s="127">
        <v>1282401</v>
      </c>
      <c r="EN20" s="127">
        <v>380529</v>
      </c>
      <c r="EO20" s="127">
        <v>178764</v>
      </c>
      <c r="EP20" s="127">
        <v>5556580</v>
      </c>
      <c r="EQ20" s="127">
        <v>0</v>
      </c>
      <c r="ER20" s="127">
        <v>0</v>
      </c>
      <c r="ES20" s="127">
        <v>0</v>
      </c>
      <c r="ET20" s="127">
        <v>0</v>
      </c>
      <c r="EU20" s="127">
        <v>3515182</v>
      </c>
      <c r="EV20" s="127">
        <v>3515182</v>
      </c>
      <c r="EW20" s="127">
        <v>0</v>
      </c>
      <c r="EX20" s="127">
        <v>0</v>
      </c>
      <c r="EY20" s="127">
        <v>0</v>
      </c>
      <c r="EZ20" s="127">
        <v>0</v>
      </c>
      <c r="FA20" s="127">
        <v>0</v>
      </c>
      <c r="FB20" s="127">
        <v>0</v>
      </c>
      <c r="FC20" s="127">
        <v>99452</v>
      </c>
      <c r="FD20" s="127">
        <v>21171</v>
      </c>
      <c r="FE20" s="127">
        <v>46156</v>
      </c>
      <c r="FF20" s="127">
        <v>153496</v>
      </c>
      <c r="FG20" s="127">
        <v>1894970</v>
      </c>
      <c r="FH20" s="127">
        <v>2215245</v>
      </c>
      <c r="FI20" s="127">
        <v>205023</v>
      </c>
      <c r="FJ20" s="127">
        <v>13571</v>
      </c>
      <c r="FK20" s="127">
        <v>42079</v>
      </c>
      <c r="FL20" s="127">
        <v>0</v>
      </c>
      <c r="FM20" s="127">
        <v>271912</v>
      </c>
      <c r="FN20" s="127">
        <v>532585</v>
      </c>
      <c r="FO20" s="127">
        <v>0</v>
      </c>
      <c r="FP20" s="127">
        <v>0</v>
      </c>
      <c r="FQ20" s="127">
        <v>0</v>
      </c>
      <c r="FR20" s="127">
        <v>0</v>
      </c>
      <c r="FS20" s="127">
        <v>0</v>
      </c>
      <c r="FT20" s="127">
        <v>0</v>
      </c>
      <c r="FU20" s="127">
        <v>0</v>
      </c>
      <c r="FV20" s="127">
        <v>0</v>
      </c>
      <c r="FW20" s="127">
        <v>0</v>
      </c>
      <c r="FX20" s="127">
        <v>0</v>
      </c>
      <c r="FY20" s="127">
        <v>547814</v>
      </c>
      <c r="FZ20" s="127">
        <v>547814</v>
      </c>
      <c r="GA20" s="127">
        <v>255</v>
      </c>
      <c r="GB20" s="127">
        <v>0</v>
      </c>
      <c r="GC20" s="127">
        <v>725</v>
      </c>
      <c r="GD20" s="127">
        <v>18156</v>
      </c>
      <c r="GE20" s="127">
        <v>45643</v>
      </c>
      <c r="GF20" s="127">
        <v>64779</v>
      </c>
      <c r="GG20" s="127">
        <v>632962</v>
      </c>
      <c r="GH20" s="127">
        <v>189265</v>
      </c>
      <c r="GI20" s="127">
        <v>199762</v>
      </c>
      <c r="GJ20" s="127">
        <v>378591</v>
      </c>
      <c r="GK20" s="127">
        <v>2723132</v>
      </c>
      <c r="GL20" s="127">
        <v>4123712</v>
      </c>
      <c r="GM20" s="127">
        <v>14414451</v>
      </c>
      <c r="GN20" s="127">
        <v>6941922</v>
      </c>
      <c r="GO20" s="127">
        <v>5651475</v>
      </c>
      <c r="GP20" s="127">
        <v>12808848</v>
      </c>
      <c r="GQ20" s="127">
        <v>18562394</v>
      </c>
      <c r="GR20" s="127">
        <v>58379090</v>
      </c>
      <c r="GS20" s="127">
        <v>0</v>
      </c>
      <c r="GT20" s="128">
        <v>0</v>
      </c>
      <c r="GU20" s="127">
        <v>0</v>
      </c>
      <c r="GV20" s="127">
        <v>0</v>
      </c>
      <c r="GW20" s="127">
        <v>0</v>
      </c>
      <c r="GX20" s="127">
        <v>0</v>
      </c>
      <c r="GY20" s="127">
        <v>14414451</v>
      </c>
      <c r="GZ20" s="127">
        <v>6941922</v>
      </c>
      <c r="HA20" s="127">
        <v>5651475</v>
      </c>
      <c r="HB20" s="127">
        <v>12808848</v>
      </c>
      <c r="HC20" s="127">
        <v>18562394</v>
      </c>
      <c r="HD20" s="127">
        <v>58379090</v>
      </c>
      <c r="HF20" s="2">
        <f>SUM(AZ20:AZ20)</f>
        <v>4466478</v>
      </c>
      <c r="HG20" s="19" t="e">
        <f>#REF!-HF20</f>
        <v>#REF!</v>
      </c>
      <c r="HH20" s="2" t="e">
        <f>SUM(#REF!)</f>
        <v>#REF!</v>
      </c>
      <c r="HI20" s="19" t="e">
        <f>#REF!-HH20</f>
        <v>#REF!</v>
      </c>
      <c r="HJ20" s="2">
        <f>SUM(BA20:BA20)</f>
        <v>1525000</v>
      </c>
      <c r="HK20" s="19" t="e">
        <f>#REF!-HJ20</f>
        <v>#REF!</v>
      </c>
      <c r="HL20" s="2">
        <f>SUM(BB20:BB20)</f>
        <v>1250064</v>
      </c>
      <c r="HM20" s="19" t="e">
        <f>#REF!-HL20</f>
        <v>#REF!</v>
      </c>
      <c r="HN20" s="2" t="e">
        <f>SUM(#REF!)</f>
        <v>#REF!</v>
      </c>
      <c r="HO20" s="19" t="e">
        <f>#REF!-HN20</f>
        <v>#REF!</v>
      </c>
      <c r="HP20" s="2" t="e">
        <f>SUM(#REF!)</f>
        <v>#REF!</v>
      </c>
      <c r="HQ20" s="19" t="e">
        <f>#REF!-HP20</f>
        <v>#REF!</v>
      </c>
      <c r="HR20" s="2" t="e">
        <f>SUM(#REF!)</f>
        <v>#REF!</v>
      </c>
      <c r="HS20" s="19" t="e">
        <f>#REF!-HR20</f>
        <v>#REF!</v>
      </c>
      <c r="HT20" s="2" t="e">
        <f>SUM(#REF!)</f>
        <v>#REF!</v>
      </c>
      <c r="HU20" s="19" t="e">
        <f>#REF!-HT20</f>
        <v>#REF!</v>
      </c>
      <c r="HV20" s="2" t="e">
        <f>SUM(#REF!)</f>
        <v>#REF!</v>
      </c>
      <c r="HW20" s="19" t="e">
        <f>#REF!-HV20</f>
        <v>#REF!</v>
      </c>
      <c r="HX20" s="2" t="e">
        <f>SUM(#REF!)</f>
        <v>#REF!</v>
      </c>
      <c r="HY20" s="19" t="e">
        <f>#REF!-HX20</f>
        <v>#REF!</v>
      </c>
      <c r="HZ20" s="2">
        <f>SUM(BC20:BC20)</f>
        <v>49786</v>
      </c>
      <c r="IA20" s="19" t="e">
        <f>#REF!-HZ20</f>
        <v>#REF!</v>
      </c>
      <c r="IB20" s="2">
        <f>SUM(BD20:BD20)</f>
        <v>0</v>
      </c>
      <c r="IC20" s="19" t="e">
        <f>#REF!-IB20</f>
        <v>#REF!</v>
      </c>
      <c r="ID20" s="2">
        <f t="shared" si="0"/>
        <v>25282</v>
      </c>
      <c r="IE20" s="19">
        <f t="shared" si="1"/>
        <v>0</v>
      </c>
      <c r="IF20" s="2">
        <f t="shared" si="2"/>
        <v>139323</v>
      </c>
      <c r="IG20" s="19">
        <f t="shared" si="3"/>
        <v>0</v>
      </c>
      <c r="IH20" s="2">
        <f t="shared" si="4"/>
        <v>1208905</v>
      </c>
      <c r="II20" s="19">
        <f t="shared" si="5"/>
        <v>0</v>
      </c>
      <c r="IJ20" s="2">
        <f t="shared" si="6"/>
        <v>58505719</v>
      </c>
      <c r="IK20" s="19">
        <f t="shared" si="7"/>
        <v>0</v>
      </c>
      <c r="IL20" s="2">
        <f t="shared" si="8"/>
        <v>9972360</v>
      </c>
      <c r="IM20" s="19">
        <f t="shared" si="9"/>
        <v>0</v>
      </c>
      <c r="IN20" s="2">
        <f t="shared" si="10"/>
        <v>1614793</v>
      </c>
      <c r="IO20" s="19">
        <f t="shared" si="11"/>
        <v>0</v>
      </c>
      <c r="IP20" s="2">
        <f t="shared" si="12"/>
        <v>12479566</v>
      </c>
      <c r="IQ20" s="19">
        <f t="shared" si="13"/>
        <v>0</v>
      </c>
      <c r="IR20" s="2">
        <f t="shared" si="54"/>
        <v>0</v>
      </c>
      <c r="IS20" s="19">
        <f t="shared" si="55"/>
        <v>0</v>
      </c>
      <c r="IT20" s="2">
        <f t="shared" si="16"/>
        <v>9966967</v>
      </c>
      <c r="IU20" s="19">
        <f t="shared" si="17"/>
        <v>0</v>
      </c>
      <c r="IV20" s="2">
        <f t="shared" si="18"/>
        <v>0</v>
      </c>
      <c r="IW20" s="19">
        <f t="shared" si="19"/>
        <v>0</v>
      </c>
      <c r="IX20" s="2">
        <f t="shared" si="20"/>
        <v>80664</v>
      </c>
      <c r="IY20" s="19">
        <f t="shared" si="21"/>
        <v>0</v>
      </c>
      <c r="IZ20" s="2">
        <f t="shared" si="22"/>
        <v>868900</v>
      </c>
      <c r="JA20" s="19">
        <f t="shared" si="23"/>
        <v>0</v>
      </c>
      <c r="JB20" s="2">
        <f t="shared" si="24"/>
        <v>6437983</v>
      </c>
      <c r="JC20" s="19">
        <f t="shared" si="25"/>
        <v>0</v>
      </c>
      <c r="JD20" s="2">
        <f t="shared" si="26"/>
        <v>401960</v>
      </c>
      <c r="JE20" s="19">
        <f t="shared" si="27"/>
        <v>0</v>
      </c>
      <c r="JF20" s="2">
        <f t="shared" si="28"/>
        <v>5556580</v>
      </c>
      <c r="JG20" s="19">
        <f t="shared" si="29"/>
        <v>0</v>
      </c>
      <c r="JH20" s="2">
        <f t="shared" si="30"/>
        <v>3515182</v>
      </c>
      <c r="JI20" s="19">
        <f t="shared" si="31"/>
        <v>0</v>
      </c>
      <c r="JJ20" s="2">
        <f t="shared" si="32"/>
        <v>0</v>
      </c>
      <c r="JK20" s="19">
        <f t="shared" si="33"/>
        <v>0</v>
      </c>
      <c r="JL20" s="2">
        <f t="shared" si="34"/>
        <v>2215245</v>
      </c>
      <c r="JM20" s="19">
        <f t="shared" si="35"/>
        <v>0</v>
      </c>
      <c r="JN20" s="2">
        <f t="shared" si="36"/>
        <v>532585</v>
      </c>
      <c r="JO20" s="19">
        <f t="shared" si="37"/>
        <v>0</v>
      </c>
      <c r="JP20" s="2">
        <f t="shared" si="38"/>
        <v>0</v>
      </c>
      <c r="JQ20" s="19">
        <f t="shared" si="39"/>
        <v>0</v>
      </c>
      <c r="JR20" s="2">
        <f t="shared" si="40"/>
        <v>547814</v>
      </c>
      <c r="JS20" s="19">
        <f t="shared" si="41"/>
        <v>0</v>
      </c>
      <c r="JT20" s="2">
        <f t="shared" si="42"/>
        <v>64779</v>
      </c>
      <c r="JU20" s="19">
        <f t="shared" si="43"/>
        <v>0</v>
      </c>
      <c r="JV20" s="2">
        <f t="shared" si="44"/>
        <v>4123712</v>
      </c>
      <c r="JW20" s="19">
        <f t="shared" si="45"/>
        <v>0</v>
      </c>
      <c r="JX20" s="2">
        <f t="shared" si="46"/>
        <v>58379090</v>
      </c>
      <c r="JY20" s="19">
        <f t="shared" si="47"/>
        <v>0</v>
      </c>
      <c r="JZ20" s="2">
        <f t="shared" si="48"/>
        <v>0</v>
      </c>
      <c r="KA20" s="19">
        <f t="shared" si="49"/>
        <v>0</v>
      </c>
      <c r="KB20" s="2">
        <f t="shared" si="50"/>
        <v>58379090</v>
      </c>
      <c r="KC20" s="19">
        <f t="shared" si="51"/>
        <v>0</v>
      </c>
      <c r="KE20" s="2" t="e">
        <f>SUM(HG20,HI20,HK20,HM20,HO20,HQ20,HS20,HU20,HW20,HY20,IA20,IC20,IE20,IG20,II20,IK20,IM20,IO20,IQ20,IS20,IU20,IW20,IY20,JA20,JC20,JE20,JG20,JI20,JK20,JM20,JO20,JQ20,JS20,JU20,JW20,JY20,KA20,KC20)</f>
        <v>#REF!</v>
      </c>
      <c r="KG20" s="1" t="e">
        <f t="shared" si="52"/>
        <v>#REF!</v>
      </c>
      <c r="KH20" s="13"/>
    </row>
    <row r="21" spans="1:294">
      <c r="A21" s="38" t="s">
        <v>369</v>
      </c>
      <c r="B21" s="200" t="s">
        <v>268</v>
      </c>
      <c r="C21" s="65">
        <v>198464</v>
      </c>
      <c r="D21" s="65">
        <v>2010</v>
      </c>
      <c r="E21" s="65">
        <v>1</v>
      </c>
      <c r="F21" s="65">
        <v>9</v>
      </c>
      <c r="G21" s="66">
        <v>8632</v>
      </c>
      <c r="H21" s="66">
        <v>12310</v>
      </c>
      <c r="I21" s="67">
        <v>720687191</v>
      </c>
      <c r="J21" s="67"/>
      <c r="K21" s="67">
        <v>1210142</v>
      </c>
      <c r="L21" s="67"/>
      <c r="M21" s="67">
        <v>10735224</v>
      </c>
      <c r="N21" s="67"/>
      <c r="O21" s="67">
        <v>49595000</v>
      </c>
      <c r="P21" s="67"/>
      <c r="Q21" s="67">
        <v>176721411</v>
      </c>
      <c r="R21" s="67"/>
      <c r="S21" s="67"/>
      <c r="T21" s="67"/>
      <c r="U21" s="67">
        <v>12227</v>
      </c>
      <c r="V21" s="67"/>
      <c r="W21" s="67">
        <v>23061</v>
      </c>
      <c r="X21" s="67"/>
      <c r="Y21" s="67">
        <v>16405</v>
      </c>
      <c r="Z21" s="67"/>
      <c r="AA21" s="67">
        <v>27239</v>
      </c>
      <c r="AB21" s="67"/>
      <c r="AC21" s="28">
        <v>9</v>
      </c>
      <c r="AD21" s="28">
        <v>10</v>
      </c>
      <c r="AE21" s="28">
        <v>0</v>
      </c>
      <c r="AF21" s="19">
        <v>2768917</v>
      </c>
      <c r="AG21" s="19">
        <v>2048255</v>
      </c>
      <c r="AH21" s="19">
        <v>280570</v>
      </c>
      <c r="AI21" s="19">
        <v>164031</v>
      </c>
      <c r="AJ21" s="19">
        <v>410748.5</v>
      </c>
      <c r="AK21" s="93">
        <v>6</v>
      </c>
      <c r="AL21" s="19">
        <v>352070.14</v>
      </c>
      <c r="AM21" s="93">
        <v>7</v>
      </c>
      <c r="AN21" s="19">
        <v>108866.43</v>
      </c>
      <c r="AO21" s="93">
        <v>7</v>
      </c>
      <c r="AP21" s="19">
        <v>95258.13</v>
      </c>
      <c r="AQ21" s="93">
        <v>8</v>
      </c>
      <c r="AR21" s="19">
        <v>141273.56</v>
      </c>
      <c r="AS21" s="93">
        <v>18</v>
      </c>
      <c r="AT21" s="19">
        <v>115587.45</v>
      </c>
      <c r="AU21" s="93">
        <v>22</v>
      </c>
      <c r="AV21" s="19">
        <v>49833.64</v>
      </c>
      <c r="AW21" s="93">
        <v>14</v>
      </c>
      <c r="AX21" s="19">
        <v>38759.5</v>
      </c>
      <c r="AY21" s="93">
        <v>18</v>
      </c>
      <c r="AZ21" s="132">
        <v>5400039</v>
      </c>
      <c r="BA21" s="132">
        <v>450000</v>
      </c>
      <c r="BB21" s="132">
        <v>1500262</v>
      </c>
      <c r="BC21" s="132">
        <v>282087</v>
      </c>
      <c r="BD21" s="132">
        <v>128125</v>
      </c>
      <c r="BE21" s="132">
        <v>133596</v>
      </c>
      <c r="BF21" s="132">
        <v>48313</v>
      </c>
      <c r="BG21" s="132">
        <v>26946</v>
      </c>
      <c r="BH21" s="132">
        <v>164259</v>
      </c>
      <c r="BI21" s="132">
        <v>0</v>
      </c>
      <c r="BJ21" s="132">
        <v>373114</v>
      </c>
      <c r="BK21" s="132">
        <v>0</v>
      </c>
      <c r="BL21" s="132">
        <v>0</v>
      </c>
      <c r="BM21" s="132">
        <v>0</v>
      </c>
      <c r="BN21" s="132">
        <v>0</v>
      </c>
      <c r="BO21" s="132">
        <v>154400</v>
      </c>
      <c r="BP21" s="132">
        <v>154400</v>
      </c>
      <c r="BQ21" s="132">
        <v>139150</v>
      </c>
      <c r="BR21" s="132">
        <v>0</v>
      </c>
      <c r="BS21" s="132">
        <v>0</v>
      </c>
      <c r="BT21" s="132">
        <v>40760</v>
      </c>
      <c r="BU21" s="132">
        <v>345135</v>
      </c>
      <c r="BV21" s="132">
        <v>525045</v>
      </c>
      <c r="BW21" s="132">
        <v>9761174</v>
      </c>
      <c r="BX21" s="132">
        <v>2362041</v>
      </c>
      <c r="BY21" s="132">
        <v>1857124</v>
      </c>
      <c r="BZ21" s="132">
        <v>9444744</v>
      </c>
      <c r="CA21" s="132">
        <v>8855373</v>
      </c>
      <c r="CB21" s="132">
        <v>32280456</v>
      </c>
      <c r="CC21" s="132">
        <v>1722988</v>
      </c>
      <c r="CD21" s="132">
        <v>271083</v>
      </c>
      <c r="CE21" s="132">
        <v>241315</v>
      </c>
      <c r="CF21" s="132">
        <v>2581786</v>
      </c>
      <c r="CG21" s="132">
        <v>432873</v>
      </c>
      <c r="CH21" s="132">
        <v>5250045</v>
      </c>
      <c r="CI21" s="132">
        <v>275000</v>
      </c>
      <c r="CJ21" s="132">
        <v>16000</v>
      </c>
      <c r="CK21" s="132">
        <v>9500</v>
      </c>
      <c r="CL21" s="132">
        <v>20000</v>
      </c>
      <c r="CM21" s="132">
        <v>0</v>
      </c>
      <c r="CN21" s="132">
        <v>320500</v>
      </c>
      <c r="CO21" s="132">
        <v>3281562</v>
      </c>
      <c r="CP21" s="132">
        <v>1027554</v>
      </c>
      <c r="CQ21" s="132">
        <v>468986</v>
      </c>
      <c r="CR21" s="132">
        <v>1689049</v>
      </c>
      <c r="CS21" s="132">
        <v>0</v>
      </c>
      <c r="CT21" s="132">
        <v>6467151</v>
      </c>
      <c r="CU21" s="129">
        <v>0</v>
      </c>
      <c r="CV21" s="129">
        <v>0</v>
      </c>
      <c r="CW21" s="129">
        <v>0</v>
      </c>
      <c r="CX21" s="129">
        <v>0</v>
      </c>
      <c r="CY21" s="129">
        <v>0</v>
      </c>
      <c r="CZ21" s="129">
        <v>0</v>
      </c>
      <c r="DA21" s="132">
        <v>621634</v>
      </c>
      <c r="DB21" s="132">
        <v>141688</v>
      </c>
      <c r="DC21" s="132">
        <v>98630</v>
      </c>
      <c r="DD21" s="132">
        <v>219680</v>
      </c>
      <c r="DE21" s="132">
        <v>4943146</v>
      </c>
      <c r="DF21" s="132">
        <v>6024778</v>
      </c>
      <c r="DG21" s="129">
        <v>0</v>
      </c>
      <c r="DH21" s="129">
        <v>0</v>
      </c>
      <c r="DI21" s="129">
        <v>0</v>
      </c>
      <c r="DJ21" s="129">
        <v>0</v>
      </c>
      <c r="DK21" s="129">
        <v>0</v>
      </c>
      <c r="DL21" s="129">
        <v>0</v>
      </c>
      <c r="DM21" s="129">
        <v>0</v>
      </c>
      <c r="DN21" s="129">
        <v>0</v>
      </c>
      <c r="DO21" s="129">
        <v>0</v>
      </c>
      <c r="DP21" s="129">
        <v>0</v>
      </c>
      <c r="DQ21" s="129">
        <v>0</v>
      </c>
      <c r="DR21" s="129">
        <v>0</v>
      </c>
      <c r="DS21" s="129">
        <v>152984</v>
      </c>
      <c r="DT21" s="129">
        <v>75895</v>
      </c>
      <c r="DU21" s="129">
        <v>49686</v>
      </c>
      <c r="DV21" s="129">
        <v>166036</v>
      </c>
      <c r="DW21" s="129">
        <v>0</v>
      </c>
      <c r="DX21" s="129">
        <v>444601</v>
      </c>
      <c r="DY21" s="129">
        <v>1842959</v>
      </c>
      <c r="DZ21" s="129">
        <v>408345</v>
      </c>
      <c r="EA21" s="129">
        <v>225618</v>
      </c>
      <c r="EB21" s="129">
        <v>1100788</v>
      </c>
      <c r="EC21" s="129">
        <v>163071</v>
      </c>
      <c r="ED21" s="129">
        <v>3740781</v>
      </c>
      <c r="EE21" s="129">
        <v>398300</v>
      </c>
      <c r="EF21" s="129">
        <v>74465</v>
      </c>
      <c r="EG21" s="129">
        <v>57576</v>
      </c>
      <c r="EH21" s="129">
        <v>410483</v>
      </c>
      <c r="EI21" s="129">
        <v>423994</v>
      </c>
      <c r="EJ21" s="129">
        <v>1364818</v>
      </c>
      <c r="EK21" s="129">
        <v>743535</v>
      </c>
      <c r="EL21" s="129">
        <v>143619</v>
      </c>
      <c r="EM21" s="129">
        <v>65720</v>
      </c>
      <c r="EN21" s="129">
        <v>173956</v>
      </c>
      <c r="EO21" s="129">
        <v>0</v>
      </c>
      <c r="EP21" s="129">
        <v>1126830</v>
      </c>
      <c r="EQ21" s="129">
        <v>82584</v>
      </c>
      <c r="ER21" s="129">
        <v>18920</v>
      </c>
      <c r="ES21" s="129">
        <v>582</v>
      </c>
      <c r="ET21" s="129">
        <v>9670</v>
      </c>
      <c r="EU21" s="129">
        <v>178105</v>
      </c>
      <c r="EV21" s="129">
        <v>289861</v>
      </c>
      <c r="EW21" s="129">
        <v>54906</v>
      </c>
      <c r="EX21" s="129">
        <v>9497</v>
      </c>
      <c r="EY21" s="129">
        <v>4875</v>
      </c>
      <c r="EZ21" s="129">
        <v>63146</v>
      </c>
      <c r="FA21" s="129">
        <v>0</v>
      </c>
      <c r="FB21" s="129">
        <v>132424</v>
      </c>
      <c r="FC21" s="129">
        <v>243072</v>
      </c>
      <c r="FD21" s="129">
        <v>2204</v>
      </c>
      <c r="FE21" s="129">
        <v>605</v>
      </c>
      <c r="FF21" s="129">
        <v>99550</v>
      </c>
      <c r="FG21" s="129">
        <v>945297</v>
      </c>
      <c r="FH21" s="129">
        <v>1290728</v>
      </c>
      <c r="FI21" s="129">
        <v>0</v>
      </c>
      <c r="FJ21" s="129">
        <v>0</v>
      </c>
      <c r="FK21" s="129">
        <v>0</v>
      </c>
      <c r="FL21" s="129">
        <v>0</v>
      </c>
      <c r="FM21" s="129">
        <v>23949</v>
      </c>
      <c r="FN21" s="129">
        <v>23949</v>
      </c>
      <c r="FO21" s="129">
        <v>0</v>
      </c>
      <c r="FP21" s="129">
        <v>0</v>
      </c>
      <c r="FQ21" s="129">
        <v>0</v>
      </c>
      <c r="FR21" s="129">
        <v>0</v>
      </c>
      <c r="FS21" s="129">
        <v>1046316</v>
      </c>
      <c r="FT21" s="129">
        <v>1046316</v>
      </c>
      <c r="FU21" s="129">
        <v>0</v>
      </c>
      <c r="FV21" s="129">
        <v>0</v>
      </c>
      <c r="FW21" s="129">
        <v>0</v>
      </c>
      <c r="FX21" s="129">
        <v>0</v>
      </c>
      <c r="FY21" s="129">
        <v>459704</v>
      </c>
      <c r="FZ21" s="129">
        <v>459704</v>
      </c>
      <c r="GA21" s="129">
        <v>0</v>
      </c>
      <c r="GB21" s="129">
        <v>0</v>
      </c>
      <c r="GC21" s="129">
        <v>0</v>
      </c>
      <c r="GD21" s="129">
        <v>0</v>
      </c>
      <c r="GE21" s="129">
        <v>39982</v>
      </c>
      <c r="GF21" s="129">
        <v>39982</v>
      </c>
      <c r="GG21" s="129">
        <v>324179</v>
      </c>
      <c r="GH21" s="129">
        <v>72014</v>
      </c>
      <c r="GI21" s="129">
        <v>60287</v>
      </c>
      <c r="GJ21" s="129">
        <v>168378</v>
      </c>
      <c r="GK21" s="129">
        <v>1826365</v>
      </c>
      <c r="GL21" s="129">
        <v>2451223</v>
      </c>
      <c r="GM21" s="129">
        <v>9743703</v>
      </c>
      <c r="GN21" s="129">
        <v>2261284</v>
      </c>
      <c r="GO21" s="129">
        <v>1283380</v>
      </c>
      <c r="GP21" s="129">
        <v>6702522</v>
      </c>
      <c r="GQ21" s="129">
        <v>10482802</v>
      </c>
      <c r="GR21" s="129">
        <v>30473691</v>
      </c>
      <c r="GS21" s="129">
        <v>0</v>
      </c>
      <c r="GT21" s="129">
        <v>0</v>
      </c>
      <c r="GU21" s="129">
        <v>0</v>
      </c>
      <c r="GV21" s="129">
        <v>0</v>
      </c>
      <c r="GW21" s="129">
        <v>0</v>
      </c>
      <c r="GX21" s="129">
        <v>0</v>
      </c>
      <c r="GY21" s="129">
        <v>9743703</v>
      </c>
      <c r="GZ21" s="129">
        <v>2261284</v>
      </c>
      <c r="HA21" s="129">
        <v>1283380</v>
      </c>
      <c r="HB21" s="129">
        <v>6702522</v>
      </c>
      <c r="HC21" s="129">
        <v>10482802</v>
      </c>
      <c r="HD21" s="129">
        <v>30473691</v>
      </c>
      <c r="HF21" s="2">
        <f>SUM(AZ21:AZ21)</f>
        <v>5400039</v>
      </c>
      <c r="HG21" s="19" t="e">
        <f>#REF!-HF21</f>
        <v>#REF!</v>
      </c>
      <c r="HH21" s="2" t="e">
        <f>SUM(#REF!)</f>
        <v>#REF!</v>
      </c>
      <c r="HI21" s="19" t="e">
        <f>#REF!-HH21</f>
        <v>#REF!</v>
      </c>
      <c r="HJ21" s="2">
        <f>SUM(BA21:BA21)</f>
        <v>450000</v>
      </c>
      <c r="HK21" s="19" t="e">
        <f>#REF!-HJ21</f>
        <v>#REF!</v>
      </c>
      <c r="HL21" s="2">
        <f>SUM(BB21:BB21)</f>
        <v>1500262</v>
      </c>
      <c r="HM21" s="19" t="e">
        <f>#REF!-HL21</f>
        <v>#REF!</v>
      </c>
      <c r="HN21" s="2" t="e">
        <f>SUM(#REF!)</f>
        <v>#REF!</v>
      </c>
      <c r="HO21" s="19" t="e">
        <f>#REF!-HN21</f>
        <v>#REF!</v>
      </c>
      <c r="HP21" s="2" t="e">
        <f>SUM(#REF!)</f>
        <v>#REF!</v>
      </c>
      <c r="HQ21" s="19" t="e">
        <f>#REF!-HP21</f>
        <v>#REF!</v>
      </c>
      <c r="HR21" s="2" t="e">
        <f>SUM(#REF!)</f>
        <v>#REF!</v>
      </c>
      <c r="HS21" s="19" t="e">
        <f>#REF!-HR21</f>
        <v>#REF!</v>
      </c>
      <c r="HT21" s="2" t="e">
        <f>SUM(#REF!)</f>
        <v>#REF!</v>
      </c>
      <c r="HU21" s="19" t="e">
        <f>#REF!-HT21</f>
        <v>#REF!</v>
      </c>
      <c r="HV21" s="2" t="e">
        <f>SUM(#REF!)</f>
        <v>#REF!</v>
      </c>
      <c r="HW21" s="19" t="e">
        <f>#REF!-HV21</f>
        <v>#REF!</v>
      </c>
      <c r="HX21" s="2" t="e">
        <f>SUM(#REF!)</f>
        <v>#REF!</v>
      </c>
      <c r="HY21" s="19" t="e">
        <f>#REF!-HX21</f>
        <v>#REF!</v>
      </c>
      <c r="HZ21" s="2">
        <f>SUM(BC21:BC21)</f>
        <v>282087</v>
      </c>
      <c r="IA21" s="19" t="e">
        <f>#REF!-HZ21</f>
        <v>#REF!</v>
      </c>
      <c r="IB21" s="2">
        <f>SUM(BD21:BD21)</f>
        <v>128125</v>
      </c>
      <c r="IC21" s="19" t="e">
        <f>#REF!-IB21</f>
        <v>#REF!</v>
      </c>
      <c r="ID21" s="2">
        <f t="shared" si="0"/>
        <v>373114</v>
      </c>
      <c r="IE21" s="19">
        <f t="shared" si="1"/>
        <v>0</v>
      </c>
      <c r="IF21" s="2">
        <f t="shared" si="2"/>
        <v>154400</v>
      </c>
      <c r="IG21" s="19">
        <f t="shared" si="3"/>
        <v>0</v>
      </c>
      <c r="IH21" s="2">
        <f t="shared" si="4"/>
        <v>525045</v>
      </c>
      <c r="II21" s="19">
        <f t="shared" si="5"/>
        <v>0</v>
      </c>
      <c r="IJ21" s="2">
        <f t="shared" si="6"/>
        <v>32280456</v>
      </c>
      <c r="IK21" s="19">
        <f t="shared" si="7"/>
        <v>0</v>
      </c>
      <c r="IL21" s="2">
        <f t="shared" si="8"/>
        <v>5250045</v>
      </c>
      <c r="IM21" s="19">
        <f t="shared" si="9"/>
        <v>0</v>
      </c>
      <c r="IN21" s="2">
        <f t="shared" si="10"/>
        <v>320500</v>
      </c>
      <c r="IO21" s="19">
        <f t="shared" si="11"/>
        <v>0</v>
      </c>
      <c r="IP21" s="2">
        <f t="shared" si="12"/>
        <v>6467151</v>
      </c>
      <c r="IQ21" s="19">
        <f t="shared" si="13"/>
        <v>0</v>
      </c>
      <c r="IR21" s="2">
        <f t="shared" si="54"/>
        <v>0</v>
      </c>
      <c r="IS21" s="19">
        <f t="shared" si="55"/>
        <v>0</v>
      </c>
      <c r="IT21" s="2">
        <f t="shared" si="16"/>
        <v>6024778</v>
      </c>
      <c r="IU21" s="19">
        <f t="shared" si="17"/>
        <v>0</v>
      </c>
      <c r="IV21" s="2">
        <f t="shared" si="18"/>
        <v>0</v>
      </c>
      <c r="IW21" s="19">
        <f t="shared" si="19"/>
        <v>0</v>
      </c>
      <c r="IX21" s="2">
        <f t="shared" si="20"/>
        <v>0</v>
      </c>
      <c r="IY21" s="19">
        <f t="shared" si="21"/>
        <v>0</v>
      </c>
      <c r="IZ21" s="2">
        <f t="shared" si="22"/>
        <v>444601</v>
      </c>
      <c r="JA21" s="19">
        <f t="shared" si="23"/>
        <v>0</v>
      </c>
      <c r="JB21" s="2">
        <f t="shared" si="24"/>
        <v>3740781</v>
      </c>
      <c r="JC21" s="19">
        <f t="shared" si="25"/>
        <v>0</v>
      </c>
      <c r="JD21" s="2">
        <f t="shared" si="26"/>
        <v>1364818</v>
      </c>
      <c r="JE21" s="19">
        <f t="shared" si="27"/>
        <v>0</v>
      </c>
      <c r="JF21" s="2">
        <f t="shared" si="28"/>
        <v>1126830</v>
      </c>
      <c r="JG21" s="19">
        <f t="shared" si="29"/>
        <v>0</v>
      </c>
      <c r="JH21" s="2">
        <f t="shared" si="30"/>
        <v>289861</v>
      </c>
      <c r="JI21" s="19">
        <f t="shared" si="31"/>
        <v>0</v>
      </c>
      <c r="JJ21" s="2">
        <f t="shared" si="32"/>
        <v>132424</v>
      </c>
      <c r="JK21" s="19">
        <f t="shared" si="33"/>
        <v>0</v>
      </c>
      <c r="JL21" s="2">
        <f t="shared" si="34"/>
        <v>1290728</v>
      </c>
      <c r="JM21" s="19">
        <f t="shared" si="35"/>
        <v>0</v>
      </c>
      <c r="JN21" s="2">
        <f t="shared" si="36"/>
        <v>23949</v>
      </c>
      <c r="JO21" s="19">
        <f t="shared" si="37"/>
        <v>0</v>
      </c>
      <c r="JP21" s="2">
        <f t="shared" si="38"/>
        <v>1046316</v>
      </c>
      <c r="JQ21" s="19">
        <f t="shared" si="39"/>
        <v>0</v>
      </c>
      <c r="JR21" s="2">
        <f t="shared" si="40"/>
        <v>459704</v>
      </c>
      <c r="JS21" s="19">
        <f t="shared" si="41"/>
        <v>0</v>
      </c>
      <c r="JT21" s="2">
        <f t="shared" si="42"/>
        <v>39982</v>
      </c>
      <c r="JU21" s="19">
        <f t="shared" si="43"/>
        <v>0</v>
      </c>
      <c r="JV21" s="2">
        <f t="shared" si="44"/>
        <v>2451223</v>
      </c>
      <c r="JW21" s="19">
        <f t="shared" si="45"/>
        <v>0</v>
      </c>
      <c r="JX21" s="2">
        <f t="shared" si="46"/>
        <v>30473691</v>
      </c>
      <c r="JY21" s="19">
        <f t="shared" si="47"/>
        <v>0</v>
      </c>
      <c r="JZ21" s="2">
        <f t="shared" si="48"/>
        <v>0</v>
      </c>
      <c r="KA21" s="19">
        <f t="shared" si="49"/>
        <v>0</v>
      </c>
      <c r="KB21" s="2">
        <f t="shared" si="50"/>
        <v>30473691</v>
      </c>
      <c r="KC21" s="19">
        <f t="shared" si="51"/>
        <v>0</v>
      </c>
      <c r="KE21" s="2" t="e">
        <f>SUM(HG21,HI21,HK21,HM21,HO21,HQ21,HS21,HU21,HW21,HY21,IA21,IC21,IE21,IG21,II21,IK21,IM21,IO21,IQ21,IS21,IU21,IW21,IY21,JA21,JC21,JE21,JG21,JI21,JK21,JM21,JO21,JQ21,JS21,JU21,JW21,JY21,KA21,KC21)</f>
        <v>#REF!</v>
      </c>
      <c r="KG21" s="1" t="e">
        <f t="shared" si="52"/>
        <v>#REF!</v>
      </c>
      <c r="KH21" s="13" t="s">
        <v>385</v>
      </c>
    </row>
    <row r="22" spans="1:294">
      <c r="A22" s="35" t="s">
        <v>374</v>
      </c>
      <c r="B22" s="18" t="s">
        <v>272</v>
      </c>
      <c r="C22" s="65">
        <v>169798</v>
      </c>
      <c r="D22" s="65">
        <v>2010</v>
      </c>
      <c r="E22" s="65">
        <v>1</v>
      </c>
      <c r="F22" s="65">
        <v>5</v>
      </c>
      <c r="G22" s="66">
        <v>7581</v>
      </c>
      <c r="H22" s="66">
        <v>10182</v>
      </c>
      <c r="I22" s="67">
        <v>338567268</v>
      </c>
      <c r="J22" s="67"/>
      <c r="K22" s="67">
        <v>162222</v>
      </c>
      <c r="L22" s="67"/>
      <c r="M22" s="67">
        <v>18527442</v>
      </c>
      <c r="N22" s="67"/>
      <c r="O22" s="67">
        <v>30451389</v>
      </c>
      <c r="P22" s="67"/>
      <c r="Q22" s="67">
        <v>2409600000</v>
      </c>
      <c r="R22" s="67"/>
      <c r="S22" s="67">
        <v>274855046</v>
      </c>
      <c r="T22" s="67"/>
      <c r="U22" s="67">
        <v>16255</v>
      </c>
      <c r="V22" s="67"/>
      <c r="W22" s="67">
        <v>29650</v>
      </c>
      <c r="X22" s="67"/>
      <c r="Y22" s="67">
        <v>18762</v>
      </c>
      <c r="Z22" s="67"/>
      <c r="AA22" s="67">
        <v>32559</v>
      </c>
      <c r="AB22" s="67"/>
      <c r="AC22" s="28">
        <v>9</v>
      </c>
      <c r="AD22" s="28">
        <v>12</v>
      </c>
      <c r="AE22" s="28">
        <v>0</v>
      </c>
      <c r="AF22" s="19">
        <v>3424836</v>
      </c>
      <c r="AG22" s="19">
        <v>3268105</v>
      </c>
      <c r="AH22" s="19">
        <v>363603</v>
      </c>
      <c r="AI22" s="19">
        <v>238663</v>
      </c>
      <c r="AJ22" s="19">
        <v>155063.14285714287</v>
      </c>
      <c r="AK22" s="93">
        <v>7</v>
      </c>
      <c r="AL22" s="19">
        <v>155063</v>
      </c>
      <c r="AM22" s="93">
        <v>7</v>
      </c>
      <c r="AN22" s="19">
        <v>88543.6</v>
      </c>
      <c r="AO22" s="93">
        <v>10</v>
      </c>
      <c r="AP22" s="19">
        <v>88544</v>
      </c>
      <c r="AQ22" s="93">
        <v>10</v>
      </c>
      <c r="AR22" s="19"/>
      <c r="AS22" s="93">
        <v>16</v>
      </c>
      <c r="AT22" s="19"/>
      <c r="AU22" s="93">
        <v>16</v>
      </c>
      <c r="AV22" s="19"/>
      <c r="AW22" s="93">
        <v>10</v>
      </c>
      <c r="AX22" s="19"/>
      <c r="AY22" s="93">
        <v>10</v>
      </c>
      <c r="AZ22" s="136">
        <v>94436</v>
      </c>
      <c r="BA22" s="136">
        <v>1799632</v>
      </c>
      <c r="BB22" s="136">
        <v>88839</v>
      </c>
      <c r="BC22" s="131">
        <v>2404</v>
      </c>
      <c r="BD22" s="129">
        <v>0</v>
      </c>
      <c r="BE22" s="129">
        <v>6788</v>
      </c>
      <c r="BF22" s="136">
        <v>15995</v>
      </c>
      <c r="BG22" s="136">
        <v>12717</v>
      </c>
      <c r="BH22" s="136">
        <v>161287</v>
      </c>
      <c r="BI22" s="136">
        <v>0</v>
      </c>
      <c r="BJ22" s="136">
        <v>196787</v>
      </c>
      <c r="BK22" s="129">
        <v>0</v>
      </c>
      <c r="BL22" s="136">
        <v>0</v>
      </c>
      <c r="BM22" s="136">
        <v>0</v>
      </c>
      <c r="BN22" s="136">
        <v>0</v>
      </c>
      <c r="BO22" s="136">
        <v>0</v>
      </c>
      <c r="BP22" s="136">
        <v>0</v>
      </c>
      <c r="BQ22" s="136">
        <v>37117</v>
      </c>
      <c r="BR22" s="136">
        <v>140</v>
      </c>
      <c r="BS22" s="136">
        <v>27832</v>
      </c>
      <c r="BT22" s="132">
        <v>146511</v>
      </c>
      <c r="BU22" s="136">
        <v>68379</v>
      </c>
      <c r="BV22" s="136">
        <v>279979</v>
      </c>
      <c r="BW22" s="136">
        <v>7163492</v>
      </c>
      <c r="BX22" s="136">
        <v>1556075</v>
      </c>
      <c r="BY22" s="136">
        <v>1502443</v>
      </c>
      <c r="BZ22" s="136">
        <v>8329086</v>
      </c>
      <c r="CA22" s="137">
        <v>7719625</v>
      </c>
      <c r="CB22" s="136">
        <v>26270721</v>
      </c>
      <c r="CC22" s="136">
        <v>1874896</v>
      </c>
      <c r="CD22" s="136">
        <v>332645</v>
      </c>
      <c r="CE22" s="136">
        <v>415977</v>
      </c>
      <c r="CF22" s="136">
        <v>4069423</v>
      </c>
      <c r="CG22" s="136">
        <v>0</v>
      </c>
      <c r="CH22" s="136">
        <v>6692941</v>
      </c>
      <c r="CI22" s="136">
        <v>150000</v>
      </c>
      <c r="CJ22" s="136">
        <v>7500</v>
      </c>
      <c r="CK22" s="136">
        <v>4000</v>
      </c>
      <c r="CL22" s="136">
        <v>0</v>
      </c>
      <c r="CM22" s="136">
        <v>0</v>
      </c>
      <c r="CN22" s="136">
        <v>161500</v>
      </c>
      <c r="CO22" s="136"/>
      <c r="CP22" s="136"/>
      <c r="CQ22" s="136"/>
      <c r="CR22" s="136"/>
      <c r="CS22" s="136"/>
      <c r="CT22" s="136">
        <v>3855286</v>
      </c>
      <c r="CU22" s="129">
        <v>0</v>
      </c>
      <c r="CV22" s="136">
        <v>0</v>
      </c>
      <c r="CW22" s="136">
        <v>0</v>
      </c>
      <c r="CX22" s="136">
        <v>0</v>
      </c>
      <c r="CY22" s="136">
        <v>0</v>
      </c>
      <c r="CZ22" s="136">
        <v>0</v>
      </c>
      <c r="DA22" s="129">
        <v>157614</v>
      </c>
      <c r="DB22" s="132">
        <v>84078</v>
      </c>
      <c r="DC22" s="132">
        <v>21173</v>
      </c>
      <c r="DD22" s="132">
        <v>198321</v>
      </c>
      <c r="DE22" s="132">
        <v>2070219</v>
      </c>
      <c r="DF22" s="132">
        <v>2531405</v>
      </c>
      <c r="DG22" s="129">
        <v>0</v>
      </c>
      <c r="DH22" s="132">
        <v>0</v>
      </c>
      <c r="DI22" s="132">
        <v>0</v>
      </c>
      <c r="DJ22" s="132">
        <v>0</v>
      </c>
      <c r="DK22" s="132">
        <v>0</v>
      </c>
      <c r="DL22" s="132">
        <v>0</v>
      </c>
      <c r="DM22" s="129">
        <v>0</v>
      </c>
      <c r="DN22" s="132">
        <v>0</v>
      </c>
      <c r="DO22" s="132">
        <v>0</v>
      </c>
      <c r="DP22" s="132">
        <v>0</v>
      </c>
      <c r="DQ22" s="132">
        <v>0</v>
      </c>
      <c r="DR22" s="132">
        <v>0</v>
      </c>
      <c r="DS22" s="129">
        <v>129798</v>
      </c>
      <c r="DT22" s="136">
        <v>48388</v>
      </c>
      <c r="DU22" s="136">
        <v>76746</v>
      </c>
      <c r="DV22" s="136">
        <v>347334</v>
      </c>
      <c r="DW22" s="136">
        <v>58813</v>
      </c>
      <c r="DX22" s="136">
        <v>661079</v>
      </c>
      <c r="DY22" s="138">
        <v>268313</v>
      </c>
      <c r="DZ22" s="136">
        <v>69134</v>
      </c>
      <c r="EA22" s="136">
        <v>59902</v>
      </c>
      <c r="EB22" s="136">
        <v>298647</v>
      </c>
      <c r="EC22" s="136">
        <v>98732</v>
      </c>
      <c r="ED22" s="136">
        <v>794728</v>
      </c>
      <c r="EE22" s="129">
        <v>133466</v>
      </c>
      <c r="EF22" s="136">
        <v>11275</v>
      </c>
      <c r="EG22" s="136">
        <v>8404</v>
      </c>
      <c r="EH22" s="136">
        <v>93153</v>
      </c>
      <c r="EI22" s="136">
        <v>17539</v>
      </c>
      <c r="EJ22" s="136">
        <v>263837</v>
      </c>
      <c r="EK22" s="129">
        <v>137630</v>
      </c>
      <c r="EL22" s="132">
        <v>82710</v>
      </c>
      <c r="EM22" s="132">
        <v>42134</v>
      </c>
      <c r="EN22" s="132">
        <v>70597</v>
      </c>
      <c r="EO22" s="132">
        <v>0</v>
      </c>
      <c r="EP22" s="132">
        <v>333071</v>
      </c>
      <c r="EQ22" s="129">
        <v>11904</v>
      </c>
      <c r="ER22" s="136">
        <v>0</v>
      </c>
      <c r="ES22" s="136">
        <v>1149</v>
      </c>
      <c r="ET22" s="136">
        <v>3329</v>
      </c>
      <c r="EU22" s="136">
        <v>796560</v>
      </c>
      <c r="EV22" s="136">
        <v>812942</v>
      </c>
      <c r="EW22" s="129">
        <v>4127</v>
      </c>
      <c r="EX22" s="129">
        <v>5147</v>
      </c>
      <c r="EY22" s="129">
        <v>5601</v>
      </c>
      <c r="EZ22" s="129">
        <v>61533</v>
      </c>
      <c r="FA22" s="129">
        <v>0</v>
      </c>
      <c r="FB22" s="129">
        <v>76408</v>
      </c>
      <c r="FC22" s="129">
        <v>73304</v>
      </c>
      <c r="FD22" s="136">
        <v>13582</v>
      </c>
      <c r="FE22" s="136">
        <v>12689</v>
      </c>
      <c r="FF22" s="136">
        <v>44757</v>
      </c>
      <c r="FG22" s="136">
        <v>502144</v>
      </c>
      <c r="FH22" s="136">
        <v>646476</v>
      </c>
      <c r="FI22" s="129">
        <v>0</v>
      </c>
      <c r="FJ22" s="132">
        <v>0</v>
      </c>
      <c r="FK22" s="132">
        <v>0</v>
      </c>
      <c r="FL22" s="132">
        <v>0</v>
      </c>
      <c r="FM22" s="132">
        <v>14518</v>
      </c>
      <c r="FN22" s="132">
        <v>14518</v>
      </c>
      <c r="FO22" s="129">
        <v>1086585</v>
      </c>
      <c r="FP22" s="129">
        <v>360905</v>
      </c>
      <c r="FQ22" s="129">
        <v>319615</v>
      </c>
      <c r="FR22" s="129">
        <v>1289703</v>
      </c>
      <c r="FS22" s="129">
        <v>2070416</v>
      </c>
      <c r="FT22" s="129">
        <v>5127224</v>
      </c>
      <c r="FU22" s="129">
        <v>54845</v>
      </c>
      <c r="FV22" s="129">
        <v>1003</v>
      </c>
      <c r="FW22" s="129">
        <v>512</v>
      </c>
      <c r="FX22" s="129">
        <v>598</v>
      </c>
      <c r="FY22" s="129">
        <v>329235</v>
      </c>
      <c r="FZ22" s="129">
        <v>386193</v>
      </c>
      <c r="GA22" s="129">
        <v>10256</v>
      </c>
      <c r="GB22" s="129">
        <v>4810</v>
      </c>
      <c r="GC22" s="129">
        <v>2866</v>
      </c>
      <c r="GD22" s="129">
        <v>16249</v>
      </c>
      <c r="GE22" s="129">
        <v>237280</v>
      </c>
      <c r="GF22" s="129">
        <v>271461</v>
      </c>
      <c r="GG22" s="129">
        <v>749135</v>
      </c>
      <c r="GH22" s="129">
        <v>78757</v>
      </c>
      <c r="GI22" s="129">
        <v>75352</v>
      </c>
      <c r="GJ22" s="129">
        <v>188189</v>
      </c>
      <c r="GK22" s="129">
        <v>915029</v>
      </c>
      <c r="GL22" s="129">
        <v>2006462</v>
      </c>
      <c r="GM22" s="129">
        <v>6124141</v>
      </c>
      <c r="GN22" s="129">
        <v>1588452</v>
      </c>
      <c r="GO22" s="129">
        <v>1504123</v>
      </c>
      <c r="GP22" s="129">
        <v>8308330</v>
      </c>
      <c r="GQ22" s="129">
        <v>7110485</v>
      </c>
      <c r="GR22" s="129">
        <v>24635531</v>
      </c>
      <c r="GS22" s="129">
        <v>0</v>
      </c>
      <c r="GT22" s="129">
        <v>0</v>
      </c>
      <c r="GU22" s="129">
        <v>0</v>
      </c>
      <c r="GV22" s="129">
        <v>0</v>
      </c>
      <c r="GW22" s="129">
        <v>0</v>
      </c>
      <c r="GX22" s="129">
        <v>0</v>
      </c>
      <c r="GY22" s="129">
        <v>6124141</v>
      </c>
      <c r="GZ22" s="129">
        <v>1588452</v>
      </c>
      <c r="HA22" s="129">
        <v>1504123</v>
      </c>
      <c r="HB22" s="129">
        <v>8308330</v>
      </c>
      <c r="HC22" s="129">
        <v>7110485</v>
      </c>
      <c r="HD22" s="129">
        <v>24635531</v>
      </c>
      <c r="HF22" s="2">
        <f>SUM(AZ22:AZ22)</f>
        <v>94436</v>
      </c>
      <c r="HG22" s="19" t="e">
        <f>#REF!-HF22</f>
        <v>#REF!</v>
      </c>
      <c r="HH22" s="2" t="e">
        <f>SUM(#REF!)</f>
        <v>#REF!</v>
      </c>
      <c r="HI22" s="19" t="e">
        <f>#REF!-HH22</f>
        <v>#REF!</v>
      </c>
      <c r="HJ22" s="2">
        <f>SUM(BA22:BA22)</f>
        <v>1799632</v>
      </c>
      <c r="HK22" s="19" t="e">
        <f>#REF!-HJ22</f>
        <v>#REF!</v>
      </c>
      <c r="HL22" s="2">
        <f>SUM(BB22:BB22)</f>
        <v>88839</v>
      </c>
      <c r="HM22" s="19" t="e">
        <f>#REF!-HL22</f>
        <v>#REF!</v>
      </c>
      <c r="HN22" s="2" t="e">
        <f>SUM(#REF!)</f>
        <v>#REF!</v>
      </c>
      <c r="HO22" s="19" t="e">
        <f>#REF!-HN22</f>
        <v>#REF!</v>
      </c>
      <c r="HP22" s="2" t="e">
        <f>SUM(#REF!)</f>
        <v>#REF!</v>
      </c>
      <c r="HQ22" s="19" t="e">
        <f>#REF!-HP22</f>
        <v>#REF!</v>
      </c>
      <c r="HR22" s="2" t="e">
        <f>SUM(#REF!)</f>
        <v>#REF!</v>
      </c>
      <c r="HS22" s="19" t="e">
        <f>#REF!-HR22</f>
        <v>#REF!</v>
      </c>
      <c r="HT22" s="2" t="e">
        <f>SUM(#REF!)</f>
        <v>#REF!</v>
      </c>
      <c r="HU22" s="19" t="e">
        <f>#REF!-HT22</f>
        <v>#REF!</v>
      </c>
      <c r="HV22" s="2" t="e">
        <f>SUM(#REF!)</f>
        <v>#REF!</v>
      </c>
      <c r="HW22" s="19" t="e">
        <f>#REF!-HV22</f>
        <v>#REF!</v>
      </c>
      <c r="HX22" s="2" t="e">
        <f>SUM(#REF!)</f>
        <v>#REF!</v>
      </c>
      <c r="HY22" s="19" t="e">
        <f>#REF!-HX22</f>
        <v>#REF!</v>
      </c>
      <c r="HZ22" s="2">
        <f>SUM(BC22:BC22)</f>
        <v>2404</v>
      </c>
      <c r="IA22" s="19" t="e">
        <f>#REF!-HZ22</f>
        <v>#REF!</v>
      </c>
      <c r="IB22" s="2">
        <f>SUM(BD22:BD22)</f>
        <v>0</v>
      </c>
      <c r="IC22" s="19" t="e">
        <f>#REF!-IB22</f>
        <v>#REF!</v>
      </c>
      <c r="ID22" s="2">
        <f t="shared" si="0"/>
        <v>196787</v>
      </c>
      <c r="IE22" s="19">
        <f t="shared" si="1"/>
        <v>0</v>
      </c>
      <c r="IF22" s="2">
        <f t="shared" si="2"/>
        <v>0</v>
      </c>
      <c r="IG22" s="19">
        <f t="shared" si="3"/>
        <v>0</v>
      </c>
      <c r="IH22" s="2">
        <f t="shared" si="4"/>
        <v>279979</v>
      </c>
      <c r="II22" s="19">
        <f t="shared" si="5"/>
        <v>0</v>
      </c>
      <c r="IJ22" s="2">
        <f t="shared" si="6"/>
        <v>26270721</v>
      </c>
      <c r="IK22" s="19">
        <f t="shared" si="7"/>
        <v>0</v>
      </c>
      <c r="IL22" s="2">
        <f t="shared" si="8"/>
        <v>6692941</v>
      </c>
      <c r="IM22" s="19">
        <f t="shared" si="9"/>
        <v>0</v>
      </c>
      <c r="IN22" s="2">
        <f t="shared" si="10"/>
        <v>161500</v>
      </c>
      <c r="IO22" s="19">
        <f t="shared" si="11"/>
        <v>0</v>
      </c>
      <c r="IP22" s="2">
        <f t="shared" si="12"/>
        <v>0</v>
      </c>
      <c r="IQ22" s="19">
        <f t="shared" si="13"/>
        <v>3855286</v>
      </c>
      <c r="IR22" s="2">
        <f t="shared" si="54"/>
        <v>0</v>
      </c>
      <c r="IS22" s="19">
        <f t="shared" si="55"/>
        <v>0</v>
      </c>
      <c r="IT22" s="2">
        <f t="shared" si="16"/>
        <v>2531405</v>
      </c>
      <c r="IU22" s="19">
        <f t="shared" si="17"/>
        <v>0</v>
      </c>
      <c r="IV22" s="2">
        <f t="shared" si="18"/>
        <v>0</v>
      </c>
      <c r="IW22" s="19">
        <f t="shared" si="19"/>
        <v>0</v>
      </c>
      <c r="IX22" s="2">
        <f t="shared" si="20"/>
        <v>0</v>
      </c>
      <c r="IY22" s="19">
        <f t="shared" si="21"/>
        <v>0</v>
      </c>
      <c r="IZ22" s="2">
        <f t="shared" si="22"/>
        <v>661079</v>
      </c>
      <c r="JA22" s="19">
        <f t="shared" si="23"/>
        <v>0</v>
      </c>
      <c r="JB22" s="2">
        <f t="shared" si="24"/>
        <v>794728</v>
      </c>
      <c r="JC22" s="19">
        <f t="shared" si="25"/>
        <v>0</v>
      </c>
      <c r="JD22" s="2">
        <f t="shared" si="26"/>
        <v>263837</v>
      </c>
      <c r="JE22" s="19">
        <f t="shared" si="27"/>
        <v>0</v>
      </c>
      <c r="JF22" s="2">
        <f t="shared" si="28"/>
        <v>333071</v>
      </c>
      <c r="JG22" s="19">
        <f t="shared" si="29"/>
        <v>0</v>
      </c>
      <c r="JH22" s="2">
        <f t="shared" si="30"/>
        <v>812942</v>
      </c>
      <c r="JI22" s="19">
        <f t="shared" si="31"/>
        <v>0</v>
      </c>
      <c r="JJ22" s="2">
        <f t="shared" si="32"/>
        <v>76408</v>
      </c>
      <c r="JK22" s="19">
        <f t="shared" si="33"/>
        <v>0</v>
      </c>
      <c r="JL22" s="2">
        <f t="shared" si="34"/>
        <v>646476</v>
      </c>
      <c r="JM22" s="19">
        <f t="shared" si="35"/>
        <v>0</v>
      </c>
      <c r="JN22" s="2">
        <f t="shared" si="36"/>
        <v>14518</v>
      </c>
      <c r="JO22" s="19">
        <f t="shared" si="37"/>
        <v>0</v>
      </c>
      <c r="JP22" s="2">
        <f t="shared" si="38"/>
        <v>5127224</v>
      </c>
      <c r="JQ22" s="19">
        <f t="shared" si="39"/>
        <v>0</v>
      </c>
      <c r="JR22" s="2">
        <f t="shared" si="40"/>
        <v>386193</v>
      </c>
      <c r="JS22" s="19">
        <f t="shared" si="41"/>
        <v>0</v>
      </c>
      <c r="JT22" s="2">
        <f t="shared" si="42"/>
        <v>271461</v>
      </c>
      <c r="JU22" s="19">
        <f t="shared" si="43"/>
        <v>0</v>
      </c>
      <c r="JV22" s="2">
        <f t="shared" si="44"/>
        <v>2006462</v>
      </c>
      <c r="JW22" s="19">
        <f t="shared" si="45"/>
        <v>0</v>
      </c>
      <c r="JX22" s="2">
        <f t="shared" si="46"/>
        <v>24635531</v>
      </c>
      <c r="JY22" s="19">
        <f t="shared" si="47"/>
        <v>0</v>
      </c>
      <c r="JZ22" s="2">
        <f t="shared" si="48"/>
        <v>0</v>
      </c>
      <c r="KA22" s="19">
        <f t="shared" si="49"/>
        <v>0</v>
      </c>
      <c r="KB22" s="2">
        <f t="shared" si="50"/>
        <v>24635531</v>
      </c>
      <c r="KC22" s="19">
        <f t="shared" si="51"/>
        <v>0</v>
      </c>
      <c r="KE22" s="2" t="e">
        <f>SUM(HG22,HI22,HK22,HM22,HO22,HQ22,HS22,HU22,HW22,HY22,IA22,IC22,IE22,IG22,II22,IK22,IM22,IO22,IQ22,IS22,IU22,IW22,IY22,JA22,JC22,JE22,JG22,JI22,JK22,JM22,JO22,JQ22,JS22,JU22,JW22,JY22,KA22,KC22)</f>
        <v>#REF!</v>
      </c>
      <c r="KG22" s="1" t="e">
        <f t="shared" si="52"/>
        <v>#REF!</v>
      </c>
      <c r="KH22" s="13" t="s">
        <v>388</v>
      </c>
    </row>
    <row r="23" spans="1:294">
      <c r="A23" s="31" t="s">
        <v>291</v>
      </c>
      <c r="B23" s="32" t="s">
        <v>292</v>
      </c>
      <c r="C23" s="73">
        <v>134130</v>
      </c>
      <c r="D23" s="73">
        <v>2010</v>
      </c>
      <c r="E23" s="73">
        <v>1</v>
      </c>
      <c r="F23" s="73">
        <v>11</v>
      </c>
      <c r="G23" s="74">
        <v>19012</v>
      </c>
      <c r="H23" s="74">
        <v>15532</v>
      </c>
      <c r="I23" s="75">
        <v>2228285000</v>
      </c>
      <c r="J23" s="75"/>
      <c r="K23" s="75">
        <v>5797167</v>
      </c>
      <c r="L23" s="75"/>
      <c r="M23" s="75">
        <v>9896711</v>
      </c>
      <c r="N23" s="75"/>
      <c r="O23" s="75">
        <v>83915000</v>
      </c>
      <c r="P23" s="75"/>
      <c r="Q23" s="75">
        <v>85134868</v>
      </c>
      <c r="R23" s="75"/>
      <c r="S23" s="75">
        <v>2080606000</v>
      </c>
      <c r="T23" s="75"/>
      <c r="U23" s="75">
        <v>13160</v>
      </c>
      <c r="V23" s="75"/>
      <c r="W23" s="75">
        <v>32530</v>
      </c>
      <c r="X23" s="75"/>
      <c r="Y23" s="75">
        <v>16450</v>
      </c>
      <c r="Z23" s="75"/>
      <c r="AA23" s="75">
        <v>35820</v>
      </c>
      <c r="AB23" s="75"/>
      <c r="AC23" s="99">
        <v>9</v>
      </c>
      <c r="AD23" s="99">
        <v>12</v>
      </c>
      <c r="AE23" s="99">
        <v>0</v>
      </c>
      <c r="AF23" s="100">
        <v>3785650</v>
      </c>
      <c r="AG23" s="100">
        <v>3712430</v>
      </c>
      <c r="AH23" s="100">
        <v>961422</v>
      </c>
      <c r="AI23" s="100">
        <v>445752</v>
      </c>
      <c r="AJ23" s="100">
        <v>1406501.83</v>
      </c>
      <c r="AK23" s="101">
        <v>6</v>
      </c>
      <c r="AL23" s="100">
        <v>1205573</v>
      </c>
      <c r="AM23" s="101">
        <v>7</v>
      </c>
      <c r="AN23" s="100">
        <v>251374.33</v>
      </c>
      <c r="AO23" s="101">
        <v>9</v>
      </c>
      <c r="AP23" s="100">
        <v>226236.9</v>
      </c>
      <c r="AQ23" s="101">
        <v>10</v>
      </c>
      <c r="AR23" s="100">
        <v>282870.40909999999</v>
      </c>
      <c r="AS23" s="101">
        <v>22</v>
      </c>
      <c r="AT23" s="100">
        <v>222255.32</v>
      </c>
      <c r="AU23" s="101">
        <v>28</v>
      </c>
      <c r="AV23" s="100">
        <v>101053.4</v>
      </c>
      <c r="AW23" s="101">
        <v>20</v>
      </c>
      <c r="AX23" s="100">
        <v>80842.720000000001</v>
      </c>
      <c r="AY23" s="101">
        <v>25</v>
      </c>
      <c r="AZ23" s="152">
        <v>17491482</v>
      </c>
      <c r="BA23" s="152">
        <v>0</v>
      </c>
      <c r="BB23" s="152">
        <v>33840363</v>
      </c>
      <c r="BC23" s="152">
        <v>1012092</v>
      </c>
      <c r="BD23" s="152">
        <v>588824</v>
      </c>
      <c r="BE23" s="152">
        <v>530516</v>
      </c>
      <c r="BF23" s="152">
        <v>320884</v>
      </c>
      <c r="BG23" s="152">
        <v>77211</v>
      </c>
      <c r="BH23" s="152">
        <v>1773247</v>
      </c>
      <c r="BI23" s="152">
        <v>149389</v>
      </c>
      <c r="BJ23" s="152">
        <v>2851247</v>
      </c>
      <c r="BK23" s="152">
        <v>0</v>
      </c>
      <c r="BL23" s="152">
        <v>0</v>
      </c>
      <c r="BM23" s="152">
        <v>0</v>
      </c>
      <c r="BN23" s="152">
        <v>0</v>
      </c>
      <c r="BO23" s="195">
        <v>6528344</v>
      </c>
      <c r="BP23" s="152">
        <v>6528344</v>
      </c>
      <c r="BQ23" s="152">
        <v>0</v>
      </c>
      <c r="BR23" s="152">
        <v>0</v>
      </c>
      <c r="BS23" s="152">
        <v>0</v>
      </c>
      <c r="BT23" s="152">
        <v>62460</v>
      </c>
      <c r="BU23" s="152">
        <v>1537368</v>
      </c>
      <c r="BV23" s="152">
        <v>1599828</v>
      </c>
      <c r="BW23" s="152">
        <v>68915750</v>
      </c>
      <c r="BX23" s="152">
        <v>10409136</v>
      </c>
      <c r="BY23" s="152">
        <v>185828</v>
      </c>
      <c r="BZ23" s="152">
        <v>4155710</v>
      </c>
      <c r="CA23" s="152">
        <v>33437983</v>
      </c>
      <c r="CB23" s="152">
        <v>117104407</v>
      </c>
      <c r="CC23" s="152">
        <v>2207591</v>
      </c>
      <c r="CD23" s="152">
        <v>368034</v>
      </c>
      <c r="CE23" s="152">
        <v>442000</v>
      </c>
      <c r="CF23" s="152">
        <v>4480455</v>
      </c>
      <c r="CG23" s="152">
        <v>667267</v>
      </c>
      <c r="CH23" s="152">
        <v>8165347</v>
      </c>
      <c r="CI23" s="152">
        <v>1875000</v>
      </c>
      <c r="CJ23" s="152">
        <v>484285</v>
      </c>
      <c r="CK23" s="152">
        <v>58960</v>
      </c>
      <c r="CL23" s="152">
        <v>89200</v>
      </c>
      <c r="CM23" s="152">
        <v>0</v>
      </c>
      <c r="CN23" s="152">
        <v>2507445</v>
      </c>
      <c r="CO23" s="152">
        <v>8306024</v>
      </c>
      <c r="CP23" s="152">
        <v>4218266</v>
      </c>
      <c r="CQ23" s="152">
        <v>766148</v>
      </c>
      <c r="CR23" s="152">
        <v>5655159</v>
      </c>
      <c r="CS23" s="152">
        <v>0</v>
      </c>
      <c r="CT23" s="152">
        <v>18945597</v>
      </c>
      <c r="CU23" s="152">
        <v>200000</v>
      </c>
      <c r="CV23" s="152">
        <v>225000</v>
      </c>
      <c r="CW23" s="152">
        <v>25000</v>
      </c>
      <c r="CX23" s="152">
        <v>138500</v>
      </c>
      <c r="CY23" s="152">
        <v>0</v>
      </c>
      <c r="CZ23" s="152">
        <v>588500</v>
      </c>
      <c r="DA23" s="152">
        <v>1277317</v>
      </c>
      <c r="DB23" s="152">
        <v>250891</v>
      </c>
      <c r="DC23" s="152">
        <v>174992</v>
      </c>
      <c r="DD23" s="152">
        <v>480226</v>
      </c>
      <c r="DE23" s="152">
        <v>17964068</v>
      </c>
      <c r="DF23" s="152">
        <v>20147494</v>
      </c>
      <c r="DG23" s="152">
        <v>0</v>
      </c>
      <c r="DH23" s="152">
        <v>0</v>
      </c>
      <c r="DI23" s="152">
        <v>0</v>
      </c>
      <c r="DJ23" s="152">
        <v>0</v>
      </c>
      <c r="DK23" s="152">
        <v>0</v>
      </c>
      <c r="DL23" s="152">
        <v>0</v>
      </c>
      <c r="DM23" s="152">
        <v>1403</v>
      </c>
      <c r="DN23" s="152">
        <v>542</v>
      </c>
      <c r="DO23" s="152">
        <v>0</v>
      </c>
      <c r="DP23" s="152">
        <v>55821</v>
      </c>
      <c r="DQ23" s="152">
        <v>3658</v>
      </c>
      <c r="DR23" s="152">
        <v>61424</v>
      </c>
      <c r="DS23" s="152">
        <v>466145</v>
      </c>
      <c r="DT23" s="152">
        <v>326306</v>
      </c>
      <c r="DU23" s="152">
        <v>143721</v>
      </c>
      <c r="DV23" s="152">
        <v>471002</v>
      </c>
      <c r="DW23" s="152">
        <v>0</v>
      </c>
      <c r="DX23" s="152">
        <v>1407174</v>
      </c>
      <c r="DY23" s="152">
        <v>2601086</v>
      </c>
      <c r="DZ23" s="152">
        <v>749160</v>
      </c>
      <c r="EA23" s="152">
        <v>637281</v>
      </c>
      <c r="EB23" s="152">
        <v>2818728</v>
      </c>
      <c r="EC23" s="152">
        <v>0</v>
      </c>
      <c r="ED23" s="152">
        <v>6806255</v>
      </c>
      <c r="EE23" s="152">
        <v>429583</v>
      </c>
      <c r="EF23" s="152">
        <v>92971</v>
      </c>
      <c r="EG23" s="152">
        <v>75698</v>
      </c>
      <c r="EH23" s="152">
        <v>952464</v>
      </c>
      <c r="EI23" s="152">
        <v>0</v>
      </c>
      <c r="EJ23" s="152">
        <v>1550716</v>
      </c>
      <c r="EK23" s="152">
        <v>3694670</v>
      </c>
      <c r="EL23" s="152">
        <v>483471</v>
      </c>
      <c r="EM23" s="152">
        <v>221920</v>
      </c>
      <c r="EN23" s="152">
        <v>1004370</v>
      </c>
      <c r="EO23" s="152">
        <v>0</v>
      </c>
      <c r="EP23" s="152">
        <v>5404431</v>
      </c>
      <c r="EQ23" s="152">
        <v>373094</v>
      </c>
      <c r="ER23" s="152">
        <v>287781</v>
      </c>
      <c r="ES23" s="152">
        <v>226610</v>
      </c>
      <c r="ET23" s="152">
        <v>685774</v>
      </c>
      <c r="EU23" s="152">
        <v>2920662</v>
      </c>
      <c r="EV23" s="152">
        <v>4493921</v>
      </c>
      <c r="EW23" s="152">
        <v>340691</v>
      </c>
      <c r="EX23" s="152">
        <v>214919</v>
      </c>
      <c r="EY23" s="152">
        <v>57502</v>
      </c>
      <c r="EZ23" s="152">
        <v>1045740</v>
      </c>
      <c r="FA23" s="152">
        <v>99574</v>
      </c>
      <c r="FB23" s="152">
        <v>1758426</v>
      </c>
      <c r="FC23" s="152">
        <v>871016</v>
      </c>
      <c r="FD23" s="152">
        <v>251597</v>
      </c>
      <c r="FE23" s="152">
        <v>44067</v>
      </c>
      <c r="FF23" s="152">
        <v>517883</v>
      </c>
      <c r="FG23" s="152">
        <v>15191776</v>
      </c>
      <c r="FH23" s="152">
        <v>16876339</v>
      </c>
      <c r="FI23" s="152">
        <v>852933</v>
      </c>
      <c r="FJ23" s="152">
        <v>42154</v>
      </c>
      <c r="FK23" s="152">
        <v>41500</v>
      </c>
      <c r="FL23" s="152">
        <v>38500</v>
      </c>
      <c r="FM23" s="152">
        <v>102290</v>
      </c>
      <c r="FN23" s="152">
        <v>1077377</v>
      </c>
      <c r="FO23" s="152">
        <v>0</v>
      </c>
      <c r="FP23" s="152">
        <v>0</v>
      </c>
      <c r="FQ23" s="152">
        <v>0</v>
      </c>
      <c r="FR23" s="152">
        <v>0</v>
      </c>
      <c r="FS23" s="152">
        <v>0</v>
      </c>
      <c r="FT23" s="152">
        <v>0</v>
      </c>
      <c r="FU23" s="152">
        <v>295492</v>
      </c>
      <c r="FV23" s="152">
        <v>26456</v>
      </c>
      <c r="FW23" s="152">
        <v>38563</v>
      </c>
      <c r="FX23" s="152">
        <v>550350</v>
      </c>
      <c r="FY23" s="152">
        <v>1264114</v>
      </c>
      <c r="FZ23" s="152">
        <v>2174975</v>
      </c>
      <c r="GA23" s="152">
        <v>0</v>
      </c>
      <c r="GB23" s="152">
        <v>0</v>
      </c>
      <c r="GC23" s="152">
        <v>0</v>
      </c>
      <c r="GD23" s="152">
        <v>2500</v>
      </c>
      <c r="GE23" s="152">
        <v>10245</v>
      </c>
      <c r="GF23" s="152">
        <v>12745</v>
      </c>
      <c r="GG23" s="152">
        <v>865512</v>
      </c>
      <c r="GH23" s="152">
        <v>111828</v>
      </c>
      <c r="GI23" s="152">
        <v>68686</v>
      </c>
      <c r="GJ23" s="152">
        <v>473362</v>
      </c>
      <c r="GK23" s="152">
        <v>12326822</v>
      </c>
      <c r="GL23" s="152">
        <v>13846210</v>
      </c>
      <c r="GM23" s="152">
        <v>24657557</v>
      </c>
      <c r="GN23" s="152">
        <v>8133661</v>
      </c>
      <c r="GO23" s="152">
        <v>3022648</v>
      </c>
      <c r="GP23" s="152">
        <v>19460034</v>
      </c>
      <c r="GQ23" s="152">
        <v>50550476</v>
      </c>
      <c r="GR23" s="152">
        <v>105824376</v>
      </c>
      <c r="GS23" s="152">
        <v>0</v>
      </c>
      <c r="GT23" s="195">
        <v>0</v>
      </c>
      <c r="GU23" s="152">
        <v>0</v>
      </c>
      <c r="GV23" s="152">
        <v>0</v>
      </c>
      <c r="GW23" s="152">
        <v>0</v>
      </c>
      <c r="GX23" s="152">
        <v>0</v>
      </c>
      <c r="GY23" s="152">
        <v>24457557</v>
      </c>
      <c r="GZ23" s="152">
        <v>7908661</v>
      </c>
      <c r="HA23" s="152">
        <v>2997648</v>
      </c>
      <c r="HB23" s="152">
        <v>19321534</v>
      </c>
      <c r="HC23" s="198">
        <v>50550476</v>
      </c>
      <c r="HD23" s="152">
        <v>105235876</v>
      </c>
      <c r="HE23" s="9"/>
      <c r="HF23" s="2">
        <f>SUM(AZ23:AZ23)</f>
        <v>17491482</v>
      </c>
      <c r="HG23" s="19" t="e">
        <f>#REF!-HF23</f>
        <v>#REF!</v>
      </c>
      <c r="HH23" s="2" t="e">
        <f>SUM(#REF!)</f>
        <v>#REF!</v>
      </c>
      <c r="HI23" s="19" t="e">
        <f>#REF!-HH23</f>
        <v>#REF!</v>
      </c>
      <c r="HJ23" s="2">
        <f>SUM(BA23:BA23)</f>
        <v>0</v>
      </c>
      <c r="HK23" s="19" t="e">
        <f>#REF!-HJ23</f>
        <v>#REF!</v>
      </c>
      <c r="HL23" s="2">
        <f>SUM(BB23:BB23)</f>
        <v>33840363</v>
      </c>
      <c r="HM23" s="19" t="e">
        <f>#REF!-HL23</f>
        <v>#REF!</v>
      </c>
      <c r="HN23" s="2" t="e">
        <f>SUM(#REF!)</f>
        <v>#REF!</v>
      </c>
      <c r="HO23" s="19" t="e">
        <f>#REF!-HN23</f>
        <v>#REF!</v>
      </c>
      <c r="HP23" s="2" t="e">
        <f>SUM(#REF!)</f>
        <v>#REF!</v>
      </c>
      <c r="HQ23" s="19" t="e">
        <f>#REF!-HP23</f>
        <v>#REF!</v>
      </c>
      <c r="HR23" s="2" t="e">
        <f>SUM(#REF!)</f>
        <v>#REF!</v>
      </c>
      <c r="HS23" s="19" t="e">
        <f>#REF!-HR23</f>
        <v>#REF!</v>
      </c>
      <c r="HT23" s="2" t="e">
        <f>SUM(#REF!)</f>
        <v>#REF!</v>
      </c>
      <c r="HU23" s="19" t="e">
        <f>#REF!-HT23</f>
        <v>#REF!</v>
      </c>
      <c r="HV23" s="2" t="e">
        <f>SUM(#REF!)</f>
        <v>#REF!</v>
      </c>
      <c r="HW23" s="19" t="e">
        <f>#REF!-HV23</f>
        <v>#REF!</v>
      </c>
      <c r="HX23" s="2" t="e">
        <f>SUM(#REF!)</f>
        <v>#REF!</v>
      </c>
      <c r="HY23" s="19" t="e">
        <f>#REF!-HX23</f>
        <v>#REF!</v>
      </c>
      <c r="HZ23" s="2">
        <f>SUM(BC23:BC23)</f>
        <v>1012092</v>
      </c>
      <c r="IA23" s="19" t="e">
        <f>#REF!-HZ23</f>
        <v>#REF!</v>
      </c>
      <c r="IB23" s="2">
        <f>SUM(BD23:BD23)</f>
        <v>588824</v>
      </c>
      <c r="IC23" s="19" t="e">
        <f>#REF!-IB23</f>
        <v>#REF!</v>
      </c>
      <c r="ID23" s="2">
        <f t="shared" si="0"/>
        <v>2851247</v>
      </c>
      <c r="IE23" s="19">
        <f t="shared" si="1"/>
        <v>0</v>
      </c>
      <c r="IF23" s="2">
        <f t="shared" si="2"/>
        <v>6528344</v>
      </c>
      <c r="IG23" s="19">
        <f t="shared" si="3"/>
        <v>0</v>
      </c>
      <c r="IH23" s="2">
        <f t="shared" si="4"/>
        <v>1599828</v>
      </c>
      <c r="II23" s="19">
        <f t="shared" si="5"/>
        <v>0</v>
      </c>
      <c r="IJ23" s="2">
        <f t="shared" si="6"/>
        <v>117104407</v>
      </c>
      <c r="IK23" s="19">
        <f t="shared" si="7"/>
        <v>0</v>
      </c>
      <c r="IL23" s="2">
        <f t="shared" si="8"/>
        <v>8165347</v>
      </c>
      <c r="IM23" s="19">
        <f t="shared" si="9"/>
        <v>0</v>
      </c>
      <c r="IN23" s="2">
        <f t="shared" si="10"/>
        <v>2507445</v>
      </c>
      <c r="IO23" s="19">
        <f t="shared" si="11"/>
        <v>0</v>
      </c>
      <c r="IP23" s="2">
        <f t="shared" si="12"/>
        <v>18945597</v>
      </c>
      <c r="IQ23" s="19">
        <f t="shared" si="13"/>
        <v>0</v>
      </c>
      <c r="IR23" s="2">
        <f t="shared" si="54"/>
        <v>588500</v>
      </c>
      <c r="IS23" s="19">
        <f t="shared" si="55"/>
        <v>0</v>
      </c>
      <c r="IT23" s="2">
        <f t="shared" si="16"/>
        <v>20147494</v>
      </c>
      <c r="IU23" s="19">
        <f t="shared" si="17"/>
        <v>0</v>
      </c>
      <c r="IV23" s="2">
        <f t="shared" si="18"/>
        <v>0</v>
      </c>
      <c r="IW23" s="19">
        <f t="shared" si="19"/>
        <v>0</v>
      </c>
      <c r="IX23" s="2">
        <f t="shared" si="20"/>
        <v>61424</v>
      </c>
      <c r="IY23" s="19">
        <f t="shared" si="21"/>
        <v>0</v>
      </c>
      <c r="IZ23" s="2">
        <f t="shared" si="22"/>
        <v>1407174</v>
      </c>
      <c r="JA23" s="19">
        <f t="shared" si="23"/>
        <v>0</v>
      </c>
      <c r="JB23" s="2">
        <f t="shared" si="24"/>
        <v>6806255</v>
      </c>
      <c r="JC23" s="19">
        <f t="shared" si="25"/>
        <v>0</v>
      </c>
      <c r="JD23" s="2">
        <f t="shared" si="26"/>
        <v>1550716</v>
      </c>
      <c r="JE23" s="19">
        <f t="shared" si="27"/>
        <v>0</v>
      </c>
      <c r="JF23" s="2">
        <f t="shared" si="28"/>
        <v>5404431</v>
      </c>
      <c r="JG23" s="19">
        <f t="shared" si="29"/>
        <v>0</v>
      </c>
      <c r="JH23" s="2">
        <f t="shared" si="30"/>
        <v>4493921</v>
      </c>
      <c r="JI23" s="19">
        <f t="shared" si="31"/>
        <v>0</v>
      </c>
      <c r="JJ23" s="2">
        <f t="shared" si="32"/>
        <v>1758426</v>
      </c>
      <c r="JK23" s="19">
        <f t="shared" si="33"/>
        <v>0</v>
      </c>
      <c r="JL23" s="2">
        <f t="shared" si="34"/>
        <v>16876339</v>
      </c>
      <c r="JM23" s="19">
        <f t="shared" si="35"/>
        <v>0</v>
      </c>
      <c r="JN23" s="2">
        <f t="shared" si="36"/>
        <v>1077377</v>
      </c>
      <c r="JO23" s="19">
        <f t="shared" si="37"/>
        <v>0</v>
      </c>
      <c r="JP23" s="2">
        <f t="shared" si="38"/>
        <v>0</v>
      </c>
      <c r="JQ23" s="19">
        <f t="shared" si="39"/>
        <v>0</v>
      </c>
      <c r="JR23" s="2">
        <f t="shared" si="40"/>
        <v>2174975</v>
      </c>
      <c r="JS23" s="19">
        <f t="shared" si="41"/>
        <v>0</v>
      </c>
      <c r="JT23" s="2">
        <f t="shared" si="42"/>
        <v>12745</v>
      </c>
      <c r="JU23" s="19">
        <f t="shared" si="43"/>
        <v>0</v>
      </c>
      <c r="JV23" s="2">
        <f t="shared" si="44"/>
        <v>13846210</v>
      </c>
      <c r="JW23" s="19">
        <f t="shared" si="45"/>
        <v>0</v>
      </c>
      <c r="JX23" s="2">
        <f t="shared" si="46"/>
        <v>105824376</v>
      </c>
      <c r="JY23" s="19">
        <f t="shared" si="47"/>
        <v>0</v>
      </c>
      <c r="JZ23" s="2">
        <f t="shared" si="48"/>
        <v>0</v>
      </c>
      <c r="KA23" s="19">
        <f t="shared" si="49"/>
        <v>0</v>
      </c>
      <c r="KB23" s="2">
        <f t="shared" si="50"/>
        <v>105235876</v>
      </c>
      <c r="KC23" s="19">
        <f t="shared" si="51"/>
        <v>0</v>
      </c>
      <c r="KE23" s="2" t="e">
        <f>HG23+HI23+HK23+HM23+HO23+HQ23+HS23+HU23+HW23+HY23+IA23+IE23+IG23+II23+IC23+IK23+IM23+IO23+IQ23+IS23+IU23+IW23+IY23+JA23+JC23+JG23+JI23+JK23+JE23+JM23+JO23+JQ23+JS23+JU23+JW23+JY23+KA23+KC23</f>
        <v>#REF!</v>
      </c>
      <c r="KG23" s="1" t="e">
        <f t="shared" si="52"/>
        <v>#REF!</v>
      </c>
      <c r="KH23" s="10"/>
    </row>
    <row r="24" spans="1:294" s="10" customFormat="1">
      <c r="A24" s="30" t="s">
        <v>325</v>
      </c>
      <c r="B24" s="18" t="s">
        <v>315</v>
      </c>
      <c r="C24" s="65">
        <v>133669</v>
      </c>
      <c r="D24" s="65">
        <v>2010</v>
      </c>
      <c r="E24" s="65">
        <v>1</v>
      </c>
      <c r="F24" s="65">
        <v>11</v>
      </c>
      <c r="G24" s="66">
        <v>5815</v>
      </c>
      <c r="H24" s="66">
        <v>7281</v>
      </c>
      <c r="I24" s="67">
        <v>416526429</v>
      </c>
      <c r="J24" s="67"/>
      <c r="K24" s="67">
        <v>0</v>
      </c>
      <c r="L24" s="67"/>
      <c r="M24" s="67">
        <v>10438543</v>
      </c>
      <c r="N24" s="67"/>
      <c r="O24" s="67">
        <v>0</v>
      </c>
      <c r="P24" s="67"/>
      <c r="Q24" s="67">
        <v>91670756</v>
      </c>
      <c r="R24" s="67"/>
      <c r="S24" s="67">
        <v>126975475</v>
      </c>
      <c r="T24" s="67"/>
      <c r="U24" s="67">
        <v>14529</v>
      </c>
      <c r="V24" s="67"/>
      <c r="W24" s="67">
        <v>27878</v>
      </c>
      <c r="X24" s="67"/>
      <c r="Y24" s="67">
        <v>18692</v>
      </c>
      <c r="Z24" s="67"/>
      <c r="AA24" s="67">
        <v>31546</v>
      </c>
      <c r="AB24" s="67"/>
      <c r="AC24" s="28">
        <v>8</v>
      </c>
      <c r="AD24" s="28">
        <v>10</v>
      </c>
      <c r="AE24" s="28">
        <v>0</v>
      </c>
      <c r="AF24" s="19">
        <v>2298011</v>
      </c>
      <c r="AG24" s="19">
        <v>1740661</v>
      </c>
      <c r="AH24" s="19">
        <v>161204</v>
      </c>
      <c r="AI24" s="19">
        <v>73514</v>
      </c>
      <c r="AJ24" s="19">
        <v>158145.78</v>
      </c>
      <c r="AK24" s="93">
        <v>6.75</v>
      </c>
      <c r="AL24" s="19">
        <v>133435.5</v>
      </c>
      <c r="AM24" s="93">
        <v>8</v>
      </c>
      <c r="AN24" s="19">
        <v>92713.76</v>
      </c>
      <c r="AO24" s="93">
        <v>6.25</v>
      </c>
      <c r="AP24" s="19">
        <v>72432.63</v>
      </c>
      <c r="AQ24" s="93">
        <v>8</v>
      </c>
      <c r="AR24" s="19">
        <v>52763.11</v>
      </c>
      <c r="AS24" s="93">
        <v>21.25</v>
      </c>
      <c r="AT24" s="19">
        <v>44848.639999999999</v>
      </c>
      <c r="AU24" s="93">
        <v>25</v>
      </c>
      <c r="AV24" s="19">
        <v>33747.480000000003</v>
      </c>
      <c r="AW24" s="93">
        <v>11.5</v>
      </c>
      <c r="AX24" s="19">
        <v>21560.89</v>
      </c>
      <c r="AY24" s="93">
        <v>18</v>
      </c>
      <c r="AZ24" s="129">
        <v>440118</v>
      </c>
      <c r="BA24" s="129">
        <v>1600000</v>
      </c>
      <c r="BB24" s="129">
        <v>43868</v>
      </c>
      <c r="BC24" s="129">
        <v>14531</v>
      </c>
      <c r="BD24" s="129">
        <v>0</v>
      </c>
      <c r="BE24" s="129">
        <v>0</v>
      </c>
      <c r="BF24" s="129">
        <v>0</v>
      </c>
      <c r="BG24" s="129">
        <v>0</v>
      </c>
      <c r="BH24" s="129">
        <v>0</v>
      </c>
      <c r="BI24" s="129">
        <v>0</v>
      </c>
      <c r="BJ24" s="129">
        <v>0</v>
      </c>
      <c r="BK24" s="129">
        <v>0</v>
      </c>
      <c r="BL24" s="129">
        <v>0</v>
      </c>
      <c r="BM24" s="129">
        <v>0</v>
      </c>
      <c r="BN24" s="129">
        <v>280</v>
      </c>
      <c r="BO24" s="129">
        <v>2206</v>
      </c>
      <c r="BP24" s="129">
        <v>2486</v>
      </c>
      <c r="BQ24" s="129">
        <v>0</v>
      </c>
      <c r="BR24" s="129">
        <v>0</v>
      </c>
      <c r="BS24" s="129">
        <v>0</v>
      </c>
      <c r="BT24" s="129">
        <v>68822</v>
      </c>
      <c r="BU24" s="129">
        <v>571506</v>
      </c>
      <c r="BV24" s="129">
        <v>640328</v>
      </c>
      <c r="BW24" s="129">
        <v>2286834</v>
      </c>
      <c r="BX24" s="129">
        <v>379745</v>
      </c>
      <c r="BY24" s="129">
        <v>121177</v>
      </c>
      <c r="BZ24" s="129">
        <v>773200</v>
      </c>
      <c r="CA24" s="129">
        <v>12723662</v>
      </c>
      <c r="CB24" s="129">
        <v>16284618</v>
      </c>
      <c r="CC24" s="129">
        <v>1436329</v>
      </c>
      <c r="CD24" s="129">
        <v>285226</v>
      </c>
      <c r="CE24" s="129">
        <v>289579</v>
      </c>
      <c r="CF24" s="129">
        <v>2027538</v>
      </c>
      <c r="CG24" s="129">
        <v>24413</v>
      </c>
      <c r="CH24" s="129">
        <v>4063085</v>
      </c>
      <c r="CI24" s="129">
        <v>375000</v>
      </c>
      <c r="CJ24" s="129">
        <v>8000</v>
      </c>
      <c r="CK24" s="129">
        <v>7410</v>
      </c>
      <c r="CL24" s="129">
        <v>17465</v>
      </c>
      <c r="CM24" s="129">
        <v>0</v>
      </c>
      <c r="CN24" s="129">
        <v>407875</v>
      </c>
      <c r="CO24" s="129">
        <v>1217267</v>
      </c>
      <c r="CP24" s="129">
        <v>430234</v>
      </c>
      <c r="CQ24" s="129">
        <v>331695</v>
      </c>
      <c r="CR24" s="129">
        <v>1177061</v>
      </c>
      <c r="CS24" s="129">
        <v>0</v>
      </c>
      <c r="CT24" s="129">
        <v>3156257</v>
      </c>
      <c r="CU24" s="129">
        <v>6000</v>
      </c>
      <c r="CV24" s="129">
        <v>0</v>
      </c>
      <c r="CW24" s="129">
        <v>0</v>
      </c>
      <c r="CX24" s="129">
        <v>0</v>
      </c>
      <c r="CY24" s="129">
        <v>0</v>
      </c>
      <c r="CZ24" s="129">
        <v>6000</v>
      </c>
      <c r="DA24" s="129">
        <v>190548</v>
      </c>
      <c r="DB24" s="129">
        <v>36151</v>
      </c>
      <c r="DC24" s="129">
        <v>10794</v>
      </c>
      <c r="DD24" s="129">
        <v>0</v>
      </c>
      <c r="DE24" s="129">
        <v>1603227</v>
      </c>
      <c r="DF24" s="129">
        <v>1840720</v>
      </c>
      <c r="DG24" s="129">
        <v>0</v>
      </c>
      <c r="DH24" s="129">
        <v>0</v>
      </c>
      <c r="DI24" s="129">
        <v>0</v>
      </c>
      <c r="DJ24" s="129">
        <v>0</v>
      </c>
      <c r="DK24" s="129">
        <v>6000</v>
      </c>
      <c r="DL24" s="129">
        <v>6000</v>
      </c>
      <c r="DM24" s="129">
        <v>5496</v>
      </c>
      <c r="DN24" s="129">
        <v>34944</v>
      </c>
      <c r="DO24" s="129">
        <v>0</v>
      </c>
      <c r="DP24" s="129">
        <v>0</v>
      </c>
      <c r="DQ24" s="129">
        <v>26217</v>
      </c>
      <c r="DR24" s="129">
        <v>66657</v>
      </c>
      <c r="DS24" s="129">
        <v>98372</v>
      </c>
      <c r="DT24" s="129">
        <v>39767</v>
      </c>
      <c r="DU24" s="129">
        <v>45360</v>
      </c>
      <c r="DV24" s="129">
        <v>51219</v>
      </c>
      <c r="DW24" s="129">
        <v>0</v>
      </c>
      <c r="DX24" s="129">
        <v>234718</v>
      </c>
      <c r="DY24" s="129">
        <v>646268</v>
      </c>
      <c r="DZ24" s="129">
        <v>223097</v>
      </c>
      <c r="EA24" s="129">
        <v>150476</v>
      </c>
      <c r="EB24" s="129">
        <v>678415</v>
      </c>
      <c r="EC24" s="129">
        <v>412</v>
      </c>
      <c r="ED24" s="129">
        <v>1698668</v>
      </c>
      <c r="EE24" s="129">
        <v>191163</v>
      </c>
      <c r="EF24" s="129">
        <v>47549</v>
      </c>
      <c r="EG24" s="129">
        <v>23217</v>
      </c>
      <c r="EH24" s="129">
        <v>194916</v>
      </c>
      <c r="EI24" s="129">
        <v>166646</v>
      </c>
      <c r="EJ24" s="129">
        <v>623491</v>
      </c>
      <c r="EK24" s="129">
        <v>192142</v>
      </c>
      <c r="EL24" s="129">
        <v>72128</v>
      </c>
      <c r="EM24" s="129">
        <v>54561</v>
      </c>
      <c r="EN24" s="129">
        <v>84645</v>
      </c>
      <c r="EO24" s="129">
        <v>9000</v>
      </c>
      <c r="EP24" s="129">
        <v>412476</v>
      </c>
      <c r="EQ24" s="129">
        <v>22366</v>
      </c>
      <c r="ER24" s="129">
        <v>10505</v>
      </c>
      <c r="ES24" s="129">
        <v>6200</v>
      </c>
      <c r="ET24" s="129">
        <v>0</v>
      </c>
      <c r="EU24" s="129">
        <v>430016</v>
      </c>
      <c r="EV24" s="129">
        <v>469087</v>
      </c>
      <c r="EW24" s="129">
        <v>0</v>
      </c>
      <c r="EX24" s="129">
        <v>0</v>
      </c>
      <c r="EY24" s="129">
        <v>0</v>
      </c>
      <c r="EZ24" s="129">
        <v>0</v>
      </c>
      <c r="FA24" s="129">
        <v>0</v>
      </c>
      <c r="FB24" s="129">
        <v>0</v>
      </c>
      <c r="FC24" s="129">
        <v>165240</v>
      </c>
      <c r="FD24" s="129">
        <v>1495</v>
      </c>
      <c r="FE24" s="129">
        <v>0</v>
      </c>
      <c r="FF24" s="129">
        <v>5455</v>
      </c>
      <c r="FG24" s="129">
        <v>119520</v>
      </c>
      <c r="FH24" s="129">
        <v>291710</v>
      </c>
      <c r="FI24" s="129">
        <v>0</v>
      </c>
      <c r="FJ24" s="129">
        <v>0</v>
      </c>
      <c r="FK24" s="129">
        <v>0</v>
      </c>
      <c r="FL24" s="129">
        <v>0</v>
      </c>
      <c r="FM24" s="129">
        <v>34257</v>
      </c>
      <c r="FN24" s="129">
        <v>34257</v>
      </c>
      <c r="FO24" s="129">
        <v>0</v>
      </c>
      <c r="FP24" s="129">
        <v>0</v>
      </c>
      <c r="FQ24" s="129">
        <v>0</v>
      </c>
      <c r="FR24" s="129">
        <v>0</v>
      </c>
      <c r="FS24" s="129">
        <v>789011</v>
      </c>
      <c r="FT24" s="129">
        <v>789011</v>
      </c>
      <c r="FU24" s="129">
        <v>0</v>
      </c>
      <c r="FV24" s="129">
        <v>0</v>
      </c>
      <c r="FW24" s="129">
        <v>0</v>
      </c>
      <c r="FX24" s="129">
        <v>693</v>
      </c>
      <c r="FY24" s="129">
        <v>366831</v>
      </c>
      <c r="FZ24" s="129">
        <v>367524</v>
      </c>
      <c r="GA24" s="129">
        <v>60</v>
      </c>
      <c r="GB24" s="129">
        <v>2470</v>
      </c>
      <c r="GC24" s="129">
        <v>435</v>
      </c>
      <c r="GD24" s="129">
        <v>11403</v>
      </c>
      <c r="GE24" s="129">
        <v>90358</v>
      </c>
      <c r="GF24" s="129">
        <v>104726</v>
      </c>
      <c r="GG24" s="129">
        <v>70619</v>
      </c>
      <c r="GH24" s="129">
        <v>13836</v>
      </c>
      <c r="GI24" s="129">
        <v>2870</v>
      </c>
      <c r="GJ24" s="129">
        <v>18709</v>
      </c>
      <c r="GK24" s="129">
        <v>530371</v>
      </c>
      <c r="GL24" s="129">
        <v>636405</v>
      </c>
      <c r="GM24" s="129">
        <v>4616870</v>
      </c>
      <c r="GN24" s="129">
        <v>1205402</v>
      </c>
      <c r="GO24" s="129">
        <v>922597</v>
      </c>
      <c r="GP24" s="129">
        <v>4267519</v>
      </c>
      <c r="GQ24" s="129">
        <v>4196279</v>
      </c>
      <c r="GR24" s="129">
        <v>15208667</v>
      </c>
      <c r="GS24" s="129">
        <v>0</v>
      </c>
      <c r="GT24" s="129">
        <v>0</v>
      </c>
      <c r="GU24" s="129">
        <v>0</v>
      </c>
      <c r="GV24" s="129">
        <v>0</v>
      </c>
      <c r="GW24" s="129">
        <v>0</v>
      </c>
      <c r="GX24" s="129">
        <v>0</v>
      </c>
      <c r="GY24" s="129">
        <v>4616870</v>
      </c>
      <c r="GZ24" s="129">
        <v>1205402</v>
      </c>
      <c r="HA24" s="129">
        <v>922597</v>
      </c>
      <c r="HB24" s="129">
        <v>4267519</v>
      </c>
      <c r="HC24" s="129">
        <v>4196279</v>
      </c>
      <c r="HD24" s="129">
        <v>15208667</v>
      </c>
      <c r="HE24" s="2"/>
      <c r="HF24" s="2">
        <f>SUM(AZ24:AZ24)</f>
        <v>440118</v>
      </c>
      <c r="HG24" s="19" t="e">
        <f>#REF!-HF24</f>
        <v>#REF!</v>
      </c>
      <c r="HH24" s="2" t="e">
        <f>SUM(#REF!)</f>
        <v>#REF!</v>
      </c>
      <c r="HI24" s="19" t="e">
        <f>#REF!-HH24</f>
        <v>#REF!</v>
      </c>
      <c r="HJ24" s="2">
        <f>SUM(BA24:BA24)</f>
        <v>1600000</v>
      </c>
      <c r="HK24" s="19" t="e">
        <f>#REF!-HJ24</f>
        <v>#REF!</v>
      </c>
      <c r="HL24" s="2">
        <f>SUM(BB24:BB24)</f>
        <v>43868</v>
      </c>
      <c r="HM24" s="19" t="e">
        <f>#REF!-HL24</f>
        <v>#REF!</v>
      </c>
      <c r="HN24" s="2" t="e">
        <f>SUM(#REF!)</f>
        <v>#REF!</v>
      </c>
      <c r="HO24" s="19" t="e">
        <f>#REF!-HN24</f>
        <v>#REF!</v>
      </c>
      <c r="HP24" s="2" t="e">
        <f>SUM(#REF!)</f>
        <v>#REF!</v>
      </c>
      <c r="HQ24" s="19" t="e">
        <f>#REF!-HP24</f>
        <v>#REF!</v>
      </c>
      <c r="HR24" s="2" t="e">
        <f>SUM(#REF!)</f>
        <v>#REF!</v>
      </c>
      <c r="HS24" s="19" t="e">
        <f>#REF!-HR24</f>
        <v>#REF!</v>
      </c>
      <c r="HT24" s="2" t="e">
        <f>SUM(#REF!)</f>
        <v>#REF!</v>
      </c>
      <c r="HU24" s="19" t="e">
        <f>#REF!-HT24</f>
        <v>#REF!</v>
      </c>
      <c r="HV24" s="2" t="e">
        <f>SUM(#REF!)</f>
        <v>#REF!</v>
      </c>
      <c r="HW24" s="19" t="e">
        <f>#REF!-HV24</f>
        <v>#REF!</v>
      </c>
      <c r="HX24" s="2" t="e">
        <f>SUM(#REF!)</f>
        <v>#REF!</v>
      </c>
      <c r="HY24" s="19" t="e">
        <f>#REF!-HX24</f>
        <v>#REF!</v>
      </c>
      <c r="HZ24" s="2">
        <f>SUM(BC24:BC24)</f>
        <v>14531</v>
      </c>
      <c r="IA24" s="19" t="e">
        <f>#REF!-HZ24</f>
        <v>#REF!</v>
      </c>
      <c r="IB24" s="2">
        <f>SUM(BD24:BD24)</f>
        <v>0</v>
      </c>
      <c r="IC24" s="19" t="e">
        <f>#REF!-IB24</f>
        <v>#REF!</v>
      </c>
      <c r="ID24" s="2">
        <f t="shared" si="0"/>
        <v>0</v>
      </c>
      <c r="IE24" s="19">
        <f t="shared" si="1"/>
        <v>0</v>
      </c>
      <c r="IF24" s="2">
        <f t="shared" si="2"/>
        <v>2486</v>
      </c>
      <c r="IG24" s="19">
        <f t="shared" si="3"/>
        <v>0</v>
      </c>
      <c r="IH24" s="2">
        <f t="shared" si="4"/>
        <v>640328</v>
      </c>
      <c r="II24" s="19">
        <f t="shared" si="5"/>
        <v>0</v>
      </c>
      <c r="IJ24" s="2">
        <f t="shared" si="6"/>
        <v>16284618</v>
      </c>
      <c r="IK24" s="19">
        <f t="shared" si="7"/>
        <v>0</v>
      </c>
      <c r="IL24" s="2">
        <f t="shared" si="8"/>
        <v>4063085</v>
      </c>
      <c r="IM24" s="19">
        <f t="shared" si="9"/>
        <v>0</v>
      </c>
      <c r="IN24" s="2">
        <f t="shared" si="10"/>
        <v>407875</v>
      </c>
      <c r="IO24" s="19">
        <f t="shared" si="11"/>
        <v>0</v>
      </c>
      <c r="IP24" s="2">
        <f t="shared" si="12"/>
        <v>3156257</v>
      </c>
      <c r="IQ24" s="19">
        <f t="shared" si="13"/>
        <v>0</v>
      </c>
      <c r="IR24" s="2">
        <f t="shared" si="54"/>
        <v>6000</v>
      </c>
      <c r="IS24" s="19">
        <f t="shared" si="55"/>
        <v>0</v>
      </c>
      <c r="IT24" s="2">
        <f t="shared" si="16"/>
        <v>1840720</v>
      </c>
      <c r="IU24" s="19">
        <f t="shared" si="17"/>
        <v>0</v>
      </c>
      <c r="IV24" s="2">
        <f t="shared" si="18"/>
        <v>6000</v>
      </c>
      <c r="IW24" s="19">
        <f t="shared" si="19"/>
        <v>0</v>
      </c>
      <c r="IX24" s="2">
        <f t="shared" si="20"/>
        <v>66657</v>
      </c>
      <c r="IY24" s="19">
        <f t="shared" si="21"/>
        <v>0</v>
      </c>
      <c r="IZ24" s="2">
        <f t="shared" si="22"/>
        <v>234718</v>
      </c>
      <c r="JA24" s="19">
        <f t="shared" si="23"/>
        <v>0</v>
      </c>
      <c r="JB24" s="2">
        <f t="shared" si="24"/>
        <v>1698668</v>
      </c>
      <c r="JC24" s="19">
        <f t="shared" si="25"/>
        <v>0</v>
      </c>
      <c r="JD24" s="2">
        <f t="shared" si="26"/>
        <v>623491</v>
      </c>
      <c r="JE24" s="19">
        <f t="shared" si="27"/>
        <v>0</v>
      </c>
      <c r="JF24" s="2">
        <f t="shared" si="28"/>
        <v>412476</v>
      </c>
      <c r="JG24" s="19">
        <f t="shared" si="29"/>
        <v>0</v>
      </c>
      <c r="JH24" s="2">
        <f t="shared" si="30"/>
        <v>469087</v>
      </c>
      <c r="JI24" s="19">
        <f t="shared" si="31"/>
        <v>0</v>
      </c>
      <c r="JJ24" s="2">
        <f t="shared" si="32"/>
        <v>0</v>
      </c>
      <c r="JK24" s="19">
        <f t="shared" si="33"/>
        <v>0</v>
      </c>
      <c r="JL24" s="2">
        <f t="shared" si="34"/>
        <v>291710</v>
      </c>
      <c r="JM24" s="19">
        <f t="shared" si="35"/>
        <v>0</v>
      </c>
      <c r="JN24" s="2">
        <f t="shared" si="36"/>
        <v>34257</v>
      </c>
      <c r="JO24" s="19">
        <f t="shared" si="37"/>
        <v>0</v>
      </c>
      <c r="JP24" s="2">
        <f t="shared" si="38"/>
        <v>789011</v>
      </c>
      <c r="JQ24" s="19">
        <f t="shared" si="39"/>
        <v>0</v>
      </c>
      <c r="JR24" s="2">
        <f t="shared" si="40"/>
        <v>367524</v>
      </c>
      <c r="JS24" s="19">
        <f t="shared" si="41"/>
        <v>0</v>
      </c>
      <c r="JT24" s="2">
        <f t="shared" si="42"/>
        <v>104726</v>
      </c>
      <c r="JU24" s="19">
        <f t="shared" si="43"/>
        <v>0</v>
      </c>
      <c r="JV24" s="2">
        <f t="shared" si="44"/>
        <v>636405</v>
      </c>
      <c r="JW24" s="19">
        <f t="shared" si="45"/>
        <v>0</v>
      </c>
      <c r="JX24" s="2">
        <f t="shared" si="46"/>
        <v>15208667</v>
      </c>
      <c r="JY24" s="19">
        <f t="shared" si="47"/>
        <v>0</v>
      </c>
      <c r="JZ24" s="2">
        <f t="shared" si="48"/>
        <v>0</v>
      </c>
      <c r="KA24" s="19">
        <f t="shared" si="49"/>
        <v>0</v>
      </c>
      <c r="KB24" s="2">
        <f t="shared" si="50"/>
        <v>15208667</v>
      </c>
      <c r="KC24" s="19">
        <f t="shared" si="51"/>
        <v>0</v>
      </c>
      <c r="KD24" s="2"/>
      <c r="KE24" s="2" t="e">
        <f>SUM(HG24,HI24,HK24,HM24,HO24,HQ24,HS24,HU24,HW24,HY24,IA24,IC24,IE24,IG24,II24,IK24,IM24,IO24,IQ24,IS24,IU24,IW24,IY24,JA24,JC24,JE24,JG24,JI24,JK24,JM24,JO24,JQ24,JS24,JU24,JW24,JY24,KA24,KC24)</f>
        <v>#REF!</v>
      </c>
      <c r="KF24" s="1"/>
      <c r="KG24" s="1" t="e">
        <f t="shared" si="52"/>
        <v>#REF!</v>
      </c>
      <c r="KH24" s="13"/>
    </row>
    <row r="25" spans="1:294">
      <c r="A25" s="30" t="s">
        <v>328</v>
      </c>
      <c r="B25" s="18" t="s">
        <v>286</v>
      </c>
      <c r="C25" s="65">
        <v>133951</v>
      </c>
      <c r="D25" s="65">
        <v>2010</v>
      </c>
      <c r="E25" s="65">
        <v>1</v>
      </c>
      <c r="F25" s="65">
        <v>1</v>
      </c>
      <c r="G25" s="66">
        <v>14504</v>
      </c>
      <c r="H25" s="66">
        <v>17921</v>
      </c>
      <c r="I25" s="67">
        <v>631180539</v>
      </c>
      <c r="J25" s="67"/>
      <c r="K25" s="67">
        <v>2347300</v>
      </c>
      <c r="L25" s="67"/>
      <c r="M25" s="67">
        <v>12724977</v>
      </c>
      <c r="N25" s="67"/>
      <c r="O25" s="67">
        <v>35403706</v>
      </c>
      <c r="P25" s="67"/>
      <c r="Q25" s="67">
        <v>130671029</v>
      </c>
      <c r="R25" s="67"/>
      <c r="S25" s="67">
        <v>466760727</v>
      </c>
      <c r="T25" s="67"/>
      <c r="U25" s="67">
        <v>16700</v>
      </c>
      <c r="V25" s="67"/>
      <c r="W25" s="67">
        <v>29098</v>
      </c>
      <c r="X25" s="67"/>
      <c r="Y25" s="67">
        <v>20780</v>
      </c>
      <c r="Z25" s="67"/>
      <c r="AA25" s="67">
        <v>33178</v>
      </c>
      <c r="AB25" s="67"/>
      <c r="AC25" s="103">
        <v>7</v>
      </c>
      <c r="AD25" s="103">
        <v>10</v>
      </c>
      <c r="AE25" s="103">
        <v>0</v>
      </c>
      <c r="AF25" s="19">
        <v>2865280</v>
      </c>
      <c r="AG25" s="19">
        <v>2436013</v>
      </c>
      <c r="AH25" s="19">
        <v>229340</v>
      </c>
      <c r="AI25" s="19">
        <v>110380</v>
      </c>
      <c r="AJ25" s="19">
        <v>194153.56</v>
      </c>
      <c r="AK25" s="93">
        <v>4.5</v>
      </c>
      <c r="AL25" s="19">
        <v>174738.2</v>
      </c>
      <c r="AM25" s="93">
        <v>5</v>
      </c>
      <c r="AN25" s="19">
        <v>86153.600000000006</v>
      </c>
      <c r="AO25" s="93">
        <v>7.5</v>
      </c>
      <c r="AP25" s="19">
        <v>80769</v>
      </c>
      <c r="AQ25" s="93">
        <v>8</v>
      </c>
      <c r="AR25" s="19">
        <v>96944.51</v>
      </c>
      <c r="AS25" s="93">
        <v>16.2</v>
      </c>
      <c r="AT25" s="19">
        <v>87250.06</v>
      </c>
      <c r="AU25" s="93">
        <v>18</v>
      </c>
      <c r="AV25" s="19">
        <v>48728</v>
      </c>
      <c r="AW25" s="93">
        <v>9.4499999999999993</v>
      </c>
      <c r="AX25" s="19">
        <v>41861.82</v>
      </c>
      <c r="AY25" s="93">
        <v>11</v>
      </c>
      <c r="AZ25" s="129">
        <v>444485</v>
      </c>
      <c r="BA25" s="129">
        <v>1775000</v>
      </c>
      <c r="BB25" s="129">
        <v>60715</v>
      </c>
      <c r="BC25" s="129">
        <v>0</v>
      </c>
      <c r="BD25" s="129">
        <v>0</v>
      </c>
      <c r="BE25" s="129">
        <v>0</v>
      </c>
      <c r="BF25" s="129">
        <v>0</v>
      </c>
      <c r="BG25" s="129">
        <v>0</v>
      </c>
      <c r="BH25" s="129">
        <v>0</v>
      </c>
      <c r="BI25" s="129">
        <v>0</v>
      </c>
      <c r="BJ25" s="129">
        <v>0</v>
      </c>
      <c r="BK25" s="129">
        <v>0</v>
      </c>
      <c r="BL25" s="129">
        <v>1057</v>
      </c>
      <c r="BM25" s="129">
        <v>0</v>
      </c>
      <c r="BN25" s="129">
        <v>5624</v>
      </c>
      <c r="BO25" s="129">
        <v>17853</v>
      </c>
      <c r="BP25" s="129">
        <v>24534</v>
      </c>
      <c r="BQ25" s="129">
        <v>0</v>
      </c>
      <c r="BR25" s="129">
        <v>0</v>
      </c>
      <c r="BS25" s="129">
        <v>0</v>
      </c>
      <c r="BT25" s="129">
        <v>16680</v>
      </c>
      <c r="BU25" s="129">
        <v>40353</v>
      </c>
      <c r="BV25" s="129">
        <v>57033</v>
      </c>
      <c r="BW25" s="129">
        <v>6915198</v>
      </c>
      <c r="BX25" s="129">
        <v>1384541</v>
      </c>
      <c r="BY25" s="129">
        <v>929742</v>
      </c>
      <c r="BZ25" s="129">
        <v>4275413</v>
      </c>
      <c r="CA25" s="129">
        <v>8499524</v>
      </c>
      <c r="CB25" s="129">
        <v>22004418</v>
      </c>
      <c r="CC25" s="129">
        <v>1801354</v>
      </c>
      <c r="CD25" s="129">
        <v>424978</v>
      </c>
      <c r="CE25" s="129">
        <v>361917</v>
      </c>
      <c r="CF25" s="129">
        <v>2713044</v>
      </c>
      <c r="CG25" s="129">
        <v>619562</v>
      </c>
      <c r="CH25" s="129">
        <v>5920855</v>
      </c>
      <c r="CI25" s="129">
        <v>300000</v>
      </c>
      <c r="CJ25" s="129">
        <v>3000</v>
      </c>
      <c r="CK25" s="129">
        <v>18815</v>
      </c>
      <c r="CL25" s="129">
        <v>15030</v>
      </c>
      <c r="CM25" s="129">
        <v>0</v>
      </c>
      <c r="CN25" s="129">
        <v>336845</v>
      </c>
      <c r="CO25" s="129">
        <v>1587778</v>
      </c>
      <c r="CP25" s="129">
        <v>432758</v>
      </c>
      <c r="CQ25" s="129">
        <v>401840</v>
      </c>
      <c r="CR25" s="129">
        <v>1128448</v>
      </c>
      <c r="CS25" s="129">
        <v>0</v>
      </c>
      <c r="CT25" s="129">
        <v>3550824</v>
      </c>
      <c r="CU25" s="129">
        <v>0</v>
      </c>
      <c r="CV25" s="129">
        <v>0</v>
      </c>
      <c r="CW25" s="129">
        <v>0</v>
      </c>
      <c r="CX25" s="129">
        <v>0</v>
      </c>
      <c r="CY25" s="129">
        <v>0</v>
      </c>
      <c r="CZ25" s="129">
        <v>0</v>
      </c>
      <c r="DA25" s="129">
        <v>403228</v>
      </c>
      <c r="DB25" s="129">
        <v>127952</v>
      </c>
      <c r="DC25" s="129">
        <v>15760</v>
      </c>
      <c r="DD25" s="129">
        <v>3000</v>
      </c>
      <c r="DE25" s="129">
        <v>2983791</v>
      </c>
      <c r="DF25" s="129">
        <v>3533731</v>
      </c>
      <c r="DG25" s="129">
        <v>0</v>
      </c>
      <c r="DH25" s="129">
        <v>0</v>
      </c>
      <c r="DI25" s="129">
        <v>0</v>
      </c>
      <c r="DJ25" s="129">
        <v>0</v>
      </c>
      <c r="DK25" s="129">
        <v>0</v>
      </c>
      <c r="DL25" s="129">
        <v>0</v>
      </c>
      <c r="DM25" s="129">
        <v>18602</v>
      </c>
      <c r="DN25" s="129">
        <v>0</v>
      </c>
      <c r="DO25" s="129">
        <v>0</v>
      </c>
      <c r="DP25" s="129">
        <v>14054</v>
      </c>
      <c r="DQ25" s="129">
        <v>3203</v>
      </c>
      <c r="DR25" s="129">
        <v>35859</v>
      </c>
      <c r="DS25" s="129">
        <v>124672</v>
      </c>
      <c r="DT25" s="129">
        <v>49924</v>
      </c>
      <c r="DU25" s="129">
        <v>28283</v>
      </c>
      <c r="DV25" s="129">
        <v>136841</v>
      </c>
      <c r="DW25" s="129">
        <v>1426</v>
      </c>
      <c r="DX25" s="129">
        <v>341146</v>
      </c>
      <c r="DY25" s="129">
        <v>919094</v>
      </c>
      <c r="DZ25" s="129">
        <v>282245</v>
      </c>
      <c r="EA25" s="129">
        <v>145260</v>
      </c>
      <c r="EB25" s="129">
        <v>868660</v>
      </c>
      <c r="EC25" s="129">
        <v>2137</v>
      </c>
      <c r="ED25" s="129">
        <v>2217396</v>
      </c>
      <c r="EE25" s="129">
        <v>189381</v>
      </c>
      <c r="EF25" s="129">
        <v>31427</v>
      </c>
      <c r="EG25" s="129">
        <v>37414</v>
      </c>
      <c r="EH25" s="129">
        <v>203180</v>
      </c>
      <c r="EI25" s="129">
        <v>157285</v>
      </c>
      <c r="EJ25" s="129">
        <v>618687</v>
      </c>
      <c r="EK25" s="129">
        <v>366102</v>
      </c>
      <c r="EL25" s="129">
        <v>118822</v>
      </c>
      <c r="EM25" s="129">
        <v>88297</v>
      </c>
      <c r="EN25" s="129">
        <v>93449</v>
      </c>
      <c r="EO25" s="129">
        <v>6429</v>
      </c>
      <c r="EP25" s="129">
        <v>673099</v>
      </c>
      <c r="EQ25" s="129">
        <v>0</v>
      </c>
      <c r="ER25" s="129">
        <v>0</v>
      </c>
      <c r="ES25" s="129">
        <v>0</v>
      </c>
      <c r="ET25" s="129">
        <v>0</v>
      </c>
      <c r="EU25" s="129">
        <v>435910</v>
      </c>
      <c r="EV25" s="129">
        <v>435910</v>
      </c>
      <c r="EW25" s="129">
        <v>0</v>
      </c>
      <c r="EX25" s="129">
        <v>0</v>
      </c>
      <c r="EY25" s="129">
        <v>0</v>
      </c>
      <c r="EZ25" s="129">
        <v>0</v>
      </c>
      <c r="FA25" s="129">
        <v>0</v>
      </c>
      <c r="FB25" s="129">
        <v>0</v>
      </c>
      <c r="FC25" s="129">
        <v>96076</v>
      </c>
      <c r="FD25" s="129">
        <v>25993</v>
      </c>
      <c r="FE25" s="129">
        <v>3370</v>
      </c>
      <c r="FF25" s="129">
        <v>26035</v>
      </c>
      <c r="FG25" s="129">
        <v>3022552</v>
      </c>
      <c r="FH25" s="129">
        <v>3174026</v>
      </c>
      <c r="FI25" s="129">
        <v>0</v>
      </c>
      <c r="FJ25" s="129">
        <v>0</v>
      </c>
      <c r="FK25" s="129">
        <v>0</v>
      </c>
      <c r="FL25" s="129">
        <v>0</v>
      </c>
      <c r="FM25" s="129">
        <v>33740</v>
      </c>
      <c r="FN25" s="129">
        <v>33740</v>
      </c>
      <c r="FO25" s="129">
        <v>0</v>
      </c>
      <c r="FP25" s="129">
        <v>12170</v>
      </c>
      <c r="FQ25" s="129">
        <v>9420</v>
      </c>
      <c r="FR25" s="129">
        <v>18615</v>
      </c>
      <c r="FS25" s="129">
        <v>0</v>
      </c>
      <c r="FT25" s="129">
        <v>40205</v>
      </c>
      <c r="FU25" s="129">
        <v>222738</v>
      </c>
      <c r="FV25" s="129">
        <v>10769</v>
      </c>
      <c r="FW25" s="129">
        <v>14532</v>
      </c>
      <c r="FX25" s="129">
        <v>52788</v>
      </c>
      <c r="FY25" s="129">
        <v>147276</v>
      </c>
      <c r="FZ25" s="129">
        <v>448103</v>
      </c>
      <c r="GA25" s="129">
        <v>964</v>
      </c>
      <c r="GB25" s="129">
        <v>8859</v>
      </c>
      <c r="GC25" s="129">
        <v>9078</v>
      </c>
      <c r="GD25" s="129">
        <v>14596</v>
      </c>
      <c r="GE25" s="129">
        <v>97725</v>
      </c>
      <c r="GF25" s="129">
        <v>131222</v>
      </c>
      <c r="GG25" s="129">
        <v>209283</v>
      </c>
      <c r="GH25" s="129">
        <v>31713</v>
      </c>
      <c r="GI25" s="129">
        <v>20547</v>
      </c>
      <c r="GJ25" s="129">
        <v>108049</v>
      </c>
      <c r="GK25" s="129">
        <v>648351</v>
      </c>
      <c r="GL25" s="129">
        <v>1017943</v>
      </c>
      <c r="GM25" s="129">
        <v>6239272</v>
      </c>
      <c r="GN25" s="129">
        <v>1560610</v>
      </c>
      <c r="GO25" s="129">
        <v>1154533</v>
      </c>
      <c r="GP25" s="129">
        <v>5395789</v>
      </c>
      <c r="GQ25" s="129">
        <v>8159387</v>
      </c>
      <c r="GR25" s="129">
        <v>22509591</v>
      </c>
      <c r="GS25" s="129">
        <v>0</v>
      </c>
      <c r="GT25" s="129">
        <v>0</v>
      </c>
      <c r="GU25" s="129">
        <v>0</v>
      </c>
      <c r="GV25" s="129">
        <v>0</v>
      </c>
      <c r="GW25" s="129">
        <v>0</v>
      </c>
      <c r="GX25" s="129">
        <v>0</v>
      </c>
      <c r="GY25" s="129">
        <v>6239272</v>
      </c>
      <c r="GZ25" s="129">
        <v>1560610</v>
      </c>
      <c r="HA25" s="129">
        <v>1154533</v>
      </c>
      <c r="HB25" s="129">
        <v>5395789</v>
      </c>
      <c r="HC25" s="129">
        <v>8159387</v>
      </c>
      <c r="HD25" s="129">
        <v>22509591</v>
      </c>
      <c r="HF25" s="2">
        <f>SUM(AZ25:AZ25)</f>
        <v>444485</v>
      </c>
      <c r="HG25" s="19" t="e">
        <f>#REF!-HF25</f>
        <v>#REF!</v>
      </c>
      <c r="HH25" s="2" t="e">
        <f>SUM(#REF!)</f>
        <v>#REF!</v>
      </c>
      <c r="HI25" s="19" t="e">
        <f>#REF!-HH25</f>
        <v>#REF!</v>
      </c>
      <c r="HJ25" s="2">
        <f>SUM(BA25:BA25)</f>
        <v>1775000</v>
      </c>
      <c r="HK25" s="19" t="e">
        <f>#REF!-HJ25</f>
        <v>#REF!</v>
      </c>
      <c r="HL25" s="2">
        <f>SUM(BB25:BB25)</f>
        <v>60715</v>
      </c>
      <c r="HM25" s="19" t="e">
        <f>#REF!-HL25</f>
        <v>#REF!</v>
      </c>
      <c r="HN25" s="2" t="e">
        <f>SUM(#REF!)</f>
        <v>#REF!</v>
      </c>
      <c r="HO25" s="19" t="e">
        <f>#REF!-HN25</f>
        <v>#REF!</v>
      </c>
      <c r="HP25" s="2" t="e">
        <f>SUM(#REF!)</f>
        <v>#REF!</v>
      </c>
      <c r="HQ25" s="19" t="e">
        <f>#REF!-HP25</f>
        <v>#REF!</v>
      </c>
      <c r="HR25" s="2" t="e">
        <f>SUM(#REF!)</f>
        <v>#REF!</v>
      </c>
      <c r="HS25" s="19" t="e">
        <f>#REF!-HR25</f>
        <v>#REF!</v>
      </c>
      <c r="HT25" s="2" t="e">
        <f>SUM(#REF!)</f>
        <v>#REF!</v>
      </c>
      <c r="HU25" s="19" t="e">
        <f>#REF!-HT25</f>
        <v>#REF!</v>
      </c>
      <c r="HV25" s="2" t="e">
        <f>SUM(#REF!)</f>
        <v>#REF!</v>
      </c>
      <c r="HW25" s="19" t="e">
        <f>#REF!-HV25</f>
        <v>#REF!</v>
      </c>
      <c r="HX25" s="2" t="e">
        <f>SUM(#REF!)</f>
        <v>#REF!</v>
      </c>
      <c r="HY25" s="19" t="e">
        <f>#REF!-HX25</f>
        <v>#REF!</v>
      </c>
      <c r="HZ25" s="2">
        <f>SUM(BC25:BC25)</f>
        <v>0</v>
      </c>
      <c r="IA25" s="19" t="e">
        <f>#REF!-HZ25</f>
        <v>#REF!</v>
      </c>
      <c r="IB25" s="2">
        <f>SUM(BD25:BD25)</f>
        <v>0</v>
      </c>
      <c r="IC25" s="19" t="e">
        <f>#REF!-IB25</f>
        <v>#REF!</v>
      </c>
      <c r="ID25" s="2">
        <f t="shared" si="0"/>
        <v>0</v>
      </c>
      <c r="IE25" s="19">
        <f t="shared" si="1"/>
        <v>0</v>
      </c>
      <c r="IF25" s="2">
        <f t="shared" si="2"/>
        <v>24534</v>
      </c>
      <c r="IG25" s="19">
        <f t="shared" si="3"/>
        <v>0</v>
      </c>
      <c r="IH25" s="2">
        <f t="shared" si="4"/>
        <v>57033</v>
      </c>
      <c r="II25" s="19">
        <f t="shared" si="5"/>
        <v>0</v>
      </c>
      <c r="IJ25" s="2">
        <f t="shared" si="6"/>
        <v>22004418</v>
      </c>
      <c r="IK25" s="19">
        <f t="shared" si="7"/>
        <v>0</v>
      </c>
      <c r="IL25" s="2">
        <f t="shared" si="8"/>
        <v>5920855</v>
      </c>
      <c r="IM25" s="19">
        <f t="shared" si="9"/>
        <v>0</v>
      </c>
      <c r="IN25" s="2">
        <f t="shared" si="10"/>
        <v>336845</v>
      </c>
      <c r="IO25" s="19">
        <f t="shared" si="11"/>
        <v>0</v>
      </c>
      <c r="IP25" s="2">
        <f t="shared" si="12"/>
        <v>3550824</v>
      </c>
      <c r="IQ25" s="19">
        <f t="shared" si="13"/>
        <v>0</v>
      </c>
      <c r="IR25" s="2">
        <f t="shared" si="54"/>
        <v>0</v>
      </c>
      <c r="IS25" s="19">
        <f t="shared" si="55"/>
        <v>0</v>
      </c>
      <c r="IT25" s="2">
        <f t="shared" si="16"/>
        <v>3533731</v>
      </c>
      <c r="IU25" s="19">
        <f t="shared" si="17"/>
        <v>0</v>
      </c>
      <c r="IV25" s="2">
        <f t="shared" si="18"/>
        <v>0</v>
      </c>
      <c r="IW25" s="19">
        <f t="shared" si="19"/>
        <v>0</v>
      </c>
      <c r="IX25" s="2">
        <f t="shared" si="20"/>
        <v>35859</v>
      </c>
      <c r="IY25" s="19">
        <f t="shared" si="21"/>
        <v>0</v>
      </c>
      <c r="IZ25" s="2">
        <f t="shared" si="22"/>
        <v>341146</v>
      </c>
      <c r="JA25" s="19">
        <f t="shared" si="23"/>
        <v>0</v>
      </c>
      <c r="JB25" s="2">
        <f t="shared" si="24"/>
        <v>2217396</v>
      </c>
      <c r="JC25" s="19">
        <f t="shared" si="25"/>
        <v>0</v>
      </c>
      <c r="JD25" s="2">
        <f t="shared" si="26"/>
        <v>618687</v>
      </c>
      <c r="JE25" s="19">
        <f t="shared" si="27"/>
        <v>0</v>
      </c>
      <c r="JF25" s="2">
        <f t="shared" si="28"/>
        <v>673099</v>
      </c>
      <c r="JG25" s="19">
        <f t="shared" si="29"/>
        <v>0</v>
      </c>
      <c r="JH25" s="2">
        <f t="shared" si="30"/>
        <v>435910</v>
      </c>
      <c r="JI25" s="19">
        <f t="shared" si="31"/>
        <v>0</v>
      </c>
      <c r="JJ25" s="2">
        <f t="shared" si="32"/>
        <v>0</v>
      </c>
      <c r="JK25" s="19">
        <f t="shared" si="33"/>
        <v>0</v>
      </c>
      <c r="JL25" s="2">
        <f t="shared" si="34"/>
        <v>3174026</v>
      </c>
      <c r="JM25" s="19">
        <f t="shared" si="35"/>
        <v>0</v>
      </c>
      <c r="JN25" s="2">
        <f t="shared" si="36"/>
        <v>33740</v>
      </c>
      <c r="JO25" s="19">
        <f t="shared" si="37"/>
        <v>0</v>
      </c>
      <c r="JP25" s="2">
        <f t="shared" si="38"/>
        <v>40205</v>
      </c>
      <c r="JQ25" s="19">
        <f t="shared" si="39"/>
        <v>0</v>
      </c>
      <c r="JR25" s="2">
        <f t="shared" si="40"/>
        <v>448103</v>
      </c>
      <c r="JS25" s="19">
        <f t="shared" si="41"/>
        <v>0</v>
      </c>
      <c r="JT25" s="2">
        <f t="shared" si="42"/>
        <v>131222</v>
      </c>
      <c r="JU25" s="19">
        <f t="shared" si="43"/>
        <v>0</v>
      </c>
      <c r="JV25" s="2">
        <f t="shared" si="44"/>
        <v>1017943</v>
      </c>
      <c r="JW25" s="19">
        <f t="shared" si="45"/>
        <v>0</v>
      </c>
      <c r="JX25" s="2">
        <f t="shared" si="46"/>
        <v>22509591</v>
      </c>
      <c r="JY25" s="19">
        <f t="shared" si="47"/>
        <v>0</v>
      </c>
      <c r="JZ25" s="2">
        <f t="shared" si="48"/>
        <v>0</v>
      </c>
      <c r="KA25" s="19">
        <f t="shared" si="49"/>
        <v>0</v>
      </c>
      <c r="KB25" s="2">
        <f t="shared" si="50"/>
        <v>22509591</v>
      </c>
      <c r="KC25" s="19">
        <f t="shared" si="51"/>
        <v>0</v>
      </c>
      <c r="KE25" s="2" t="e">
        <f>SUM(HG25,HI25,HK25,HM25,HO25,HQ25,HS25,HU25,HW25,HY25,IA25,IC25,IE25,IG25,II25,IK25,IM25,IO25,IQ25,IS25,IU25,IW25,IY25,JA25,JC25,JE25,JG25,JI25,JK25,JM25,JO25,JQ25,JS25,JU25,JW25,JY25,KA25,KC25)</f>
        <v>#REF!</v>
      </c>
      <c r="KG25" s="1" t="e">
        <f t="shared" si="52"/>
        <v>#REF!</v>
      </c>
      <c r="KH25" s="13"/>
    </row>
    <row r="26" spans="1:294">
      <c r="A26" s="29" t="s">
        <v>253</v>
      </c>
      <c r="B26" s="18" t="s">
        <v>254</v>
      </c>
      <c r="C26" s="65">
        <v>134097</v>
      </c>
      <c r="D26" s="65">
        <v>2010</v>
      </c>
      <c r="E26" s="65">
        <v>1</v>
      </c>
      <c r="F26" s="65">
        <v>12</v>
      </c>
      <c r="G26" s="66">
        <v>13691</v>
      </c>
      <c r="H26" s="66">
        <v>16766</v>
      </c>
      <c r="I26" s="67">
        <v>894644026</v>
      </c>
      <c r="J26" s="67"/>
      <c r="K26" s="67">
        <v>0</v>
      </c>
      <c r="L26" s="67"/>
      <c r="M26" s="67">
        <v>15634737</v>
      </c>
      <c r="N26" s="67"/>
      <c r="O26" s="67">
        <v>0</v>
      </c>
      <c r="P26" s="67"/>
      <c r="Q26" s="67">
        <v>186587815</v>
      </c>
      <c r="R26" s="67"/>
      <c r="S26" s="67">
        <v>691017259</v>
      </c>
      <c r="T26" s="67"/>
      <c r="U26" s="67">
        <v>14734</v>
      </c>
      <c r="V26" s="67"/>
      <c r="W26" s="67">
        <v>29178</v>
      </c>
      <c r="X26" s="67"/>
      <c r="Y26" s="67">
        <v>18189</v>
      </c>
      <c r="Z26" s="67"/>
      <c r="AA26" s="67">
        <v>34800</v>
      </c>
      <c r="AB26" s="67"/>
      <c r="AC26" s="28">
        <v>9</v>
      </c>
      <c r="AD26" s="28">
        <v>10</v>
      </c>
      <c r="AE26" s="28">
        <v>0</v>
      </c>
      <c r="AF26" s="19">
        <v>4058568</v>
      </c>
      <c r="AG26" s="19">
        <v>2901564</v>
      </c>
      <c r="AH26" s="19">
        <v>581924</v>
      </c>
      <c r="AI26" s="19">
        <v>338491</v>
      </c>
      <c r="AJ26" s="19">
        <v>831958</v>
      </c>
      <c r="AK26" s="93">
        <v>6</v>
      </c>
      <c r="AL26" s="19">
        <v>713107.43</v>
      </c>
      <c r="AM26" s="93">
        <v>7</v>
      </c>
      <c r="AN26" s="19">
        <v>197912</v>
      </c>
      <c r="AO26" s="93">
        <v>7</v>
      </c>
      <c r="AP26" s="19">
        <v>173173.75</v>
      </c>
      <c r="AQ26" s="93">
        <v>8</v>
      </c>
      <c r="AR26" s="19">
        <v>194502</v>
      </c>
      <c r="AS26" s="93">
        <v>22.5</v>
      </c>
      <c r="AT26" s="19">
        <v>175052</v>
      </c>
      <c r="AU26" s="93">
        <v>25</v>
      </c>
      <c r="AV26" s="19">
        <v>87046</v>
      </c>
      <c r="AW26" s="93">
        <v>15.5</v>
      </c>
      <c r="AX26" s="19">
        <v>64760.65</v>
      </c>
      <c r="AY26" s="93">
        <v>20</v>
      </c>
      <c r="AZ26" s="127">
        <v>12627830</v>
      </c>
      <c r="BA26" s="127">
        <v>902015</v>
      </c>
      <c r="BB26" s="127">
        <v>30000</v>
      </c>
      <c r="BC26" s="127">
        <v>628042</v>
      </c>
      <c r="BD26" s="127">
        <v>709558</v>
      </c>
      <c r="BE26" s="127">
        <v>0</v>
      </c>
      <c r="BF26" s="127">
        <v>0</v>
      </c>
      <c r="BG26" s="127">
        <v>0</v>
      </c>
      <c r="BH26" s="127">
        <v>0</v>
      </c>
      <c r="BI26" s="127">
        <v>0</v>
      </c>
      <c r="BJ26" s="127">
        <v>0</v>
      </c>
      <c r="BK26" s="127">
        <v>0</v>
      </c>
      <c r="BL26" s="127">
        <v>0</v>
      </c>
      <c r="BM26" s="127">
        <v>0</v>
      </c>
      <c r="BN26" s="127">
        <v>0</v>
      </c>
      <c r="BO26" s="128">
        <v>-16382</v>
      </c>
      <c r="BP26" s="128">
        <v>-16382</v>
      </c>
      <c r="BQ26" s="128">
        <v>566365</v>
      </c>
      <c r="BR26" s="127">
        <v>130305</v>
      </c>
      <c r="BS26" s="127">
        <v>50942</v>
      </c>
      <c r="BT26" s="127">
        <v>317085</v>
      </c>
      <c r="BU26" s="127">
        <v>222461</v>
      </c>
      <c r="BV26" s="127">
        <f>1287338-180</f>
        <v>1287158</v>
      </c>
      <c r="BW26" s="127">
        <v>18958861</v>
      </c>
      <c r="BX26" s="127">
        <v>5756857</v>
      </c>
      <c r="BY26" s="127">
        <v>2435721</v>
      </c>
      <c r="BZ26" s="127">
        <v>7889996</v>
      </c>
      <c r="CA26" s="127">
        <v>39360834</v>
      </c>
      <c r="CB26" s="127">
        <v>74402269</v>
      </c>
      <c r="CC26" s="127">
        <v>225468</v>
      </c>
      <c r="CD26" s="127">
        <v>433904</v>
      </c>
      <c r="CE26" s="127">
        <v>395661</v>
      </c>
      <c r="CF26" s="127">
        <v>3876099</v>
      </c>
      <c r="CG26" s="127">
        <v>770009</v>
      </c>
      <c r="CH26" s="127">
        <f>7730141-2029000</f>
        <v>5701141</v>
      </c>
      <c r="CI26" s="127">
        <v>750000</v>
      </c>
      <c r="CJ26" s="127">
        <v>318783</v>
      </c>
      <c r="CK26" s="127">
        <v>59099</v>
      </c>
      <c r="CL26" s="127">
        <v>35310</v>
      </c>
      <c r="CM26" s="127">
        <v>0</v>
      </c>
      <c r="CN26" s="127">
        <v>1163192</v>
      </c>
      <c r="CO26" s="127">
        <v>5729851</v>
      </c>
      <c r="CP26" s="127">
        <v>2212398</v>
      </c>
      <c r="CQ26" s="127">
        <v>885902</v>
      </c>
      <c r="CR26" s="127">
        <v>3274509</v>
      </c>
      <c r="CS26" s="127">
        <v>0</v>
      </c>
      <c r="CT26" s="127">
        <v>12102660</v>
      </c>
      <c r="CU26" s="127">
        <v>0</v>
      </c>
      <c r="CV26" s="127">
        <v>0</v>
      </c>
      <c r="CW26" s="127">
        <v>0</v>
      </c>
      <c r="CX26" s="127">
        <v>0</v>
      </c>
      <c r="CY26" s="127">
        <v>0</v>
      </c>
      <c r="CZ26" s="127">
        <v>0</v>
      </c>
      <c r="DA26" s="127">
        <v>1017140</v>
      </c>
      <c r="DB26" s="127">
        <v>152291</v>
      </c>
      <c r="DC26" s="127">
        <v>145357</v>
      </c>
      <c r="DD26" s="127">
        <v>417250</v>
      </c>
      <c r="DE26" s="127">
        <v>9227876</v>
      </c>
      <c r="DF26" s="127">
        <v>10959914</v>
      </c>
      <c r="DG26" s="127">
        <v>0</v>
      </c>
      <c r="DH26" s="127">
        <v>0</v>
      </c>
      <c r="DI26" s="127">
        <v>0</v>
      </c>
      <c r="DJ26" s="127">
        <v>0</v>
      </c>
      <c r="DK26" s="127">
        <v>0</v>
      </c>
      <c r="DL26" s="127">
        <v>0</v>
      </c>
      <c r="DM26" s="127">
        <v>1406506</v>
      </c>
      <c r="DN26" s="127">
        <v>0</v>
      </c>
      <c r="DO26" s="127">
        <v>258</v>
      </c>
      <c r="DP26" s="127">
        <v>24021</v>
      </c>
      <c r="DQ26" s="127">
        <v>109560</v>
      </c>
      <c r="DR26" s="127">
        <v>1540345</v>
      </c>
      <c r="DS26" s="127">
        <v>349444</v>
      </c>
      <c r="DT26" s="127">
        <v>93119</v>
      </c>
      <c r="DU26" s="127">
        <v>125929</v>
      </c>
      <c r="DV26" s="127">
        <v>351923</v>
      </c>
      <c r="DW26" s="127">
        <v>0</v>
      </c>
      <c r="DX26" s="127">
        <v>920415</v>
      </c>
      <c r="DY26" s="127">
        <v>1621773</v>
      </c>
      <c r="DZ26" s="127">
        <v>660151</v>
      </c>
      <c r="EA26" s="127">
        <v>467954</v>
      </c>
      <c r="EB26" s="127">
        <v>2250621</v>
      </c>
      <c r="EC26" s="127">
        <v>161641</v>
      </c>
      <c r="ED26" s="127">
        <v>5162140</v>
      </c>
      <c r="EE26" s="127">
        <v>738322</v>
      </c>
      <c r="EF26" s="127">
        <v>164054</v>
      </c>
      <c r="EG26" s="127">
        <v>145617</v>
      </c>
      <c r="EH26" s="127">
        <v>1221519</v>
      </c>
      <c r="EI26" s="127">
        <v>729467</v>
      </c>
      <c r="EJ26" s="127">
        <v>2998979</v>
      </c>
      <c r="EK26" s="127">
        <v>1453029</v>
      </c>
      <c r="EL26" s="127">
        <v>792080</v>
      </c>
      <c r="EM26" s="127">
        <v>129474</v>
      </c>
      <c r="EN26" s="127">
        <v>187694</v>
      </c>
      <c r="EO26" s="127">
        <v>636124</v>
      </c>
      <c r="EP26" s="127">
        <f>3198671-270</f>
        <v>3198401</v>
      </c>
      <c r="EQ26" s="127">
        <v>28681</v>
      </c>
      <c r="ER26" s="127">
        <v>28955</v>
      </c>
      <c r="ES26" s="127">
        <v>21815</v>
      </c>
      <c r="ET26" s="127">
        <v>2900</v>
      </c>
      <c r="EU26" s="127">
        <v>1482002</v>
      </c>
      <c r="EV26" s="127">
        <v>1564353</v>
      </c>
      <c r="EW26" s="127">
        <v>0</v>
      </c>
      <c r="EX26" s="127">
        <v>0</v>
      </c>
      <c r="EY26" s="127">
        <v>0</v>
      </c>
      <c r="EZ26" s="127">
        <v>0</v>
      </c>
      <c r="FA26" s="127">
        <v>0</v>
      </c>
      <c r="FB26" s="127">
        <v>0</v>
      </c>
      <c r="FC26" s="127">
        <v>628742</v>
      </c>
      <c r="FD26" s="127">
        <v>243326</v>
      </c>
      <c r="FE26" s="127">
        <v>224189</v>
      </c>
      <c r="FF26" s="127">
        <v>28040</v>
      </c>
      <c r="FG26" s="127">
        <v>9634734</v>
      </c>
      <c r="FH26" s="127">
        <f>11011395-252364</f>
        <v>10759031</v>
      </c>
      <c r="FI26" s="127">
        <v>196000</v>
      </c>
      <c r="FJ26" s="127">
        <v>0</v>
      </c>
      <c r="FK26" s="127">
        <v>0</v>
      </c>
      <c r="FL26" s="127">
        <v>0</v>
      </c>
      <c r="FM26" s="127">
        <v>94056</v>
      </c>
      <c r="FN26" s="127">
        <v>290056</v>
      </c>
      <c r="FO26" s="127">
        <v>0</v>
      </c>
      <c r="FP26" s="127">
        <v>0</v>
      </c>
      <c r="FQ26" s="127">
        <v>0</v>
      </c>
      <c r="FR26" s="127">
        <v>0</v>
      </c>
      <c r="FS26" s="127">
        <v>0</v>
      </c>
      <c r="FT26" s="127">
        <v>0</v>
      </c>
      <c r="FU26" s="127">
        <v>0</v>
      </c>
      <c r="FV26" s="127">
        <v>0</v>
      </c>
      <c r="FW26" s="127">
        <v>0</v>
      </c>
      <c r="FX26" s="127">
        <v>0</v>
      </c>
      <c r="FY26" s="127">
        <v>1152103</v>
      </c>
      <c r="FZ26" s="127">
        <v>1152103</v>
      </c>
      <c r="GA26" s="127">
        <v>780</v>
      </c>
      <c r="GB26" s="127">
        <v>0</v>
      </c>
      <c r="GC26" s="127">
        <v>2700</v>
      </c>
      <c r="GD26" s="127">
        <v>10218</v>
      </c>
      <c r="GE26" s="127">
        <v>20376</v>
      </c>
      <c r="GF26" s="127">
        <f>34073+1</f>
        <v>34074</v>
      </c>
      <c r="GG26" s="127">
        <v>170641</v>
      </c>
      <c r="GH26" s="127">
        <v>27332</v>
      </c>
      <c r="GI26" s="127">
        <v>27072</v>
      </c>
      <c r="GJ26" s="127">
        <v>63933</v>
      </c>
      <c r="GK26" s="127">
        <v>15081765</v>
      </c>
      <c r="GL26" s="127">
        <f>15380743-10000</f>
        <v>15370743</v>
      </c>
      <c r="GM26" s="127">
        <v>16345377</v>
      </c>
      <c r="GN26" s="127">
        <v>5126393</v>
      </c>
      <c r="GO26" s="127">
        <v>2641027</v>
      </c>
      <c r="GP26" s="127">
        <v>11996671</v>
      </c>
      <c r="GQ26" s="127">
        <v>39099713</v>
      </c>
      <c r="GR26" s="127">
        <v>75209181</v>
      </c>
      <c r="GS26" s="127">
        <v>0</v>
      </c>
      <c r="GT26" s="128">
        <v>0</v>
      </c>
      <c r="GU26" s="127">
        <v>0</v>
      </c>
      <c r="GV26" s="127">
        <v>0</v>
      </c>
      <c r="GW26" s="127">
        <v>0</v>
      </c>
      <c r="GX26" s="127">
        <v>0</v>
      </c>
      <c r="GY26" s="127">
        <v>16345377</v>
      </c>
      <c r="GZ26" s="127">
        <v>5126393</v>
      </c>
      <c r="HA26" s="127">
        <v>2641027</v>
      </c>
      <c r="HB26" s="127">
        <v>11996671</v>
      </c>
      <c r="HC26" s="127">
        <v>39099713</v>
      </c>
      <c r="HD26" s="127">
        <v>75209181</v>
      </c>
      <c r="HF26" s="2">
        <f>SUM(AZ26:AZ26)</f>
        <v>12627830</v>
      </c>
      <c r="HG26" s="19" t="e">
        <f>#REF!-HF26</f>
        <v>#REF!</v>
      </c>
      <c r="HH26" s="2" t="e">
        <f>SUM(#REF!)</f>
        <v>#REF!</v>
      </c>
      <c r="HI26" s="19" t="e">
        <f>#REF!-HH26</f>
        <v>#REF!</v>
      </c>
      <c r="HJ26" s="2">
        <f>SUM(BA26:BA26)</f>
        <v>902015</v>
      </c>
      <c r="HK26" s="19" t="e">
        <f>#REF!-HJ26</f>
        <v>#REF!</v>
      </c>
      <c r="HL26" s="2">
        <f>SUM(BB26:BB26)</f>
        <v>30000</v>
      </c>
      <c r="HM26" s="19" t="e">
        <f>#REF!-HL26</f>
        <v>#REF!</v>
      </c>
      <c r="HN26" s="2" t="e">
        <f>SUM(#REF!)</f>
        <v>#REF!</v>
      </c>
      <c r="HO26" s="19" t="e">
        <f>#REF!-HN26</f>
        <v>#REF!</v>
      </c>
      <c r="HP26" s="2" t="e">
        <f>SUM(#REF!)</f>
        <v>#REF!</v>
      </c>
      <c r="HQ26" s="19" t="e">
        <f>#REF!-HP26</f>
        <v>#REF!</v>
      </c>
      <c r="HR26" s="2" t="e">
        <f>SUM(#REF!)</f>
        <v>#REF!</v>
      </c>
      <c r="HS26" s="19" t="e">
        <f>#REF!-HR26</f>
        <v>#REF!</v>
      </c>
      <c r="HT26" s="2" t="e">
        <f>SUM(#REF!)</f>
        <v>#REF!</v>
      </c>
      <c r="HU26" s="19" t="e">
        <f>#REF!-HT26</f>
        <v>#REF!</v>
      </c>
      <c r="HV26" s="2" t="e">
        <f>SUM(#REF!)</f>
        <v>#REF!</v>
      </c>
      <c r="HW26" s="19" t="e">
        <f>#REF!-HV26</f>
        <v>#REF!</v>
      </c>
      <c r="HX26" s="2" t="e">
        <f>SUM(#REF!)</f>
        <v>#REF!</v>
      </c>
      <c r="HY26" s="19" t="e">
        <f>#REF!-HX26</f>
        <v>#REF!</v>
      </c>
      <c r="HZ26" s="2">
        <f>SUM(BC26:BC26)</f>
        <v>628042</v>
      </c>
      <c r="IA26" s="19" t="e">
        <f>#REF!-HZ26</f>
        <v>#REF!</v>
      </c>
      <c r="IB26" s="2">
        <f>SUM(BD26:BD26)</f>
        <v>709558</v>
      </c>
      <c r="IC26" s="19" t="e">
        <f>#REF!-IB26</f>
        <v>#REF!</v>
      </c>
      <c r="ID26" s="2">
        <f t="shared" si="0"/>
        <v>0</v>
      </c>
      <c r="IE26" s="19">
        <f t="shared" si="1"/>
        <v>0</v>
      </c>
      <c r="IF26" s="2">
        <f t="shared" si="2"/>
        <v>-16382</v>
      </c>
      <c r="IG26" s="19">
        <f t="shared" si="3"/>
        <v>0</v>
      </c>
      <c r="IH26" s="2">
        <f t="shared" si="4"/>
        <v>1287158</v>
      </c>
      <c r="II26" s="19">
        <f t="shared" si="5"/>
        <v>0</v>
      </c>
      <c r="IJ26" s="2">
        <f t="shared" si="6"/>
        <v>74402269</v>
      </c>
      <c r="IK26" s="19">
        <f t="shared" si="7"/>
        <v>0</v>
      </c>
      <c r="IL26" s="2">
        <f t="shared" si="8"/>
        <v>5701141</v>
      </c>
      <c r="IM26" s="19">
        <f t="shared" si="9"/>
        <v>0</v>
      </c>
      <c r="IN26" s="2">
        <f t="shared" si="10"/>
        <v>1163192</v>
      </c>
      <c r="IO26" s="19">
        <f t="shared" si="11"/>
        <v>0</v>
      </c>
      <c r="IP26" s="2">
        <f t="shared" si="12"/>
        <v>12102660</v>
      </c>
      <c r="IQ26" s="19">
        <f t="shared" si="13"/>
        <v>0</v>
      </c>
      <c r="IR26" s="2">
        <f t="shared" si="54"/>
        <v>0</v>
      </c>
      <c r="IS26" s="19">
        <f t="shared" si="55"/>
        <v>0</v>
      </c>
      <c r="IT26" s="2">
        <f t="shared" si="16"/>
        <v>10959914</v>
      </c>
      <c r="IU26" s="19">
        <f t="shared" si="17"/>
        <v>0</v>
      </c>
      <c r="IV26" s="2">
        <f t="shared" si="18"/>
        <v>0</v>
      </c>
      <c r="IW26" s="19">
        <f t="shared" si="19"/>
        <v>0</v>
      </c>
      <c r="IX26" s="2">
        <f t="shared" si="20"/>
        <v>1540345</v>
      </c>
      <c r="IY26" s="19">
        <f t="shared" si="21"/>
        <v>0</v>
      </c>
      <c r="IZ26" s="2">
        <f t="shared" si="22"/>
        <v>920415</v>
      </c>
      <c r="JA26" s="19">
        <f t="shared" si="23"/>
        <v>0</v>
      </c>
      <c r="JB26" s="2">
        <f t="shared" si="24"/>
        <v>5162140</v>
      </c>
      <c r="JC26" s="19">
        <f t="shared" si="25"/>
        <v>0</v>
      </c>
      <c r="JD26" s="2">
        <f t="shared" si="26"/>
        <v>2998979</v>
      </c>
      <c r="JE26" s="19">
        <f t="shared" si="27"/>
        <v>0</v>
      </c>
      <c r="JF26" s="2">
        <f t="shared" si="28"/>
        <v>3198401</v>
      </c>
      <c r="JG26" s="19">
        <f t="shared" si="29"/>
        <v>0</v>
      </c>
      <c r="JH26" s="2">
        <f t="shared" si="30"/>
        <v>1564353</v>
      </c>
      <c r="JI26" s="19">
        <f t="shared" si="31"/>
        <v>0</v>
      </c>
      <c r="JJ26" s="2">
        <f t="shared" si="32"/>
        <v>0</v>
      </c>
      <c r="JK26" s="19">
        <f t="shared" si="33"/>
        <v>0</v>
      </c>
      <c r="JL26" s="2">
        <f t="shared" si="34"/>
        <v>10759031</v>
      </c>
      <c r="JM26" s="19">
        <f t="shared" si="35"/>
        <v>0</v>
      </c>
      <c r="JN26" s="2">
        <f t="shared" si="36"/>
        <v>290056</v>
      </c>
      <c r="JO26" s="19">
        <f t="shared" si="37"/>
        <v>0</v>
      </c>
      <c r="JP26" s="2">
        <f t="shared" si="38"/>
        <v>0</v>
      </c>
      <c r="JQ26" s="19">
        <f t="shared" si="39"/>
        <v>0</v>
      </c>
      <c r="JR26" s="2">
        <f t="shared" si="40"/>
        <v>1152103</v>
      </c>
      <c r="JS26" s="19">
        <f t="shared" si="41"/>
        <v>0</v>
      </c>
      <c r="JT26" s="2">
        <f t="shared" si="42"/>
        <v>34074</v>
      </c>
      <c r="JU26" s="19">
        <f t="shared" si="43"/>
        <v>0</v>
      </c>
      <c r="JV26" s="2">
        <f t="shared" si="44"/>
        <v>15370743</v>
      </c>
      <c r="JW26" s="19">
        <f t="shared" si="45"/>
        <v>0</v>
      </c>
      <c r="JX26" s="2">
        <f t="shared" si="46"/>
        <v>75209181</v>
      </c>
      <c r="JY26" s="19">
        <f t="shared" si="47"/>
        <v>0</v>
      </c>
      <c r="JZ26" s="2">
        <f t="shared" si="48"/>
        <v>0</v>
      </c>
      <c r="KA26" s="19">
        <f t="shared" si="49"/>
        <v>0</v>
      </c>
      <c r="KB26" s="2">
        <f t="shared" si="50"/>
        <v>75209181</v>
      </c>
      <c r="KC26" s="19">
        <f t="shared" si="51"/>
        <v>0</v>
      </c>
      <c r="KE26" s="2" t="e">
        <f>HG26+HI26+HK26+HM26+HO26+HQ26+HS26+HU26+HW26+HY26+IA26+IE26+IG26+II26+IC26+IK26+IM26+IO26+IQ26+IS26+IU26+IW26+IY26+JA26+JC26+JG26+JI26+JK26+JE26+JM26+JO26+JQ26+JS26+JU26+JW26+JY26+KA26+KC26</f>
        <v>#REF!</v>
      </c>
      <c r="KG26" s="1" t="e">
        <f t="shared" si="52"/>
        <v>#REF!</v>
      </c>
    </row>
    <row r="27" spans="1:294">
      <c r="A27" s="30" t="s">
        <v>333</v>
      </c>
      <c r="B27" s="18" t="s">
        <v>292</v>
      </c>
      <c r="C27" s="65">
        <v>110556</v>
      </c>
      <c r="D27" s="65">
        <v>2010</v>
      </c>
      <c r="E27" s="65">
        <v>1</v>
      </c>
      <c r="F27" s="65">
        <v>5</v>
      </c>
      <c r="G27" s="66">
        <v>6533</v>
      </c>
      <c r="H27" s="66">
        <v>8887</v>
      </c>
      <c r="I27" s="67">
        <v>385897977</v>
      </c>
      <c r="J27" s="67"/>
      <c r="K27" s="67">
        <v>5519599</v>
      </c>
      <c r="L27" s="67"/>
      <c r="M27" s="67">
        <v>11516679</v>
      </c>
      <c r="N27" s="67"/>
      <c r="O27" s="67">
        <v>73461050</v>
      </c>
      <c r="P27" s="67"/>
      <c r="Q27" s="67">
        <v>171543583</v>
      </c>
      <c r="R27" s="67"/>
      <c r="S27" s="67">
        <v>282458639</v>
      </c>
      <c r="T27" s="67"/>
      <c r="U27" s="67">
        <v>13973</v>
      </c>
      <c r="V27" s="67"/>
      <c r="W27" s="67">
        <v>25133</v>
      </c>
      <c r="X27" s="67"/>
      <c r="Y27" s="67">
        <v>19639</v>
      </c>
      <c r="Z27" s="67"/>
      <c r="AA27" s="67">
        <v>30799</v>
      </c>
      <c r="AB27" s="67"/>
      <c r="AC27" s="28">
        <v>6</v>
      </c>
      <c r="AD27" s="28">
        <v>10</v>
      </c>
      <c r="AE27" s="28">
        <v>0</v>
      </c>
      <c r="AF27" s="19">
        <v>2095018</v>
      </c>
      <c r="AG27" s="19">
        <v>4313246</v>
      </c>
      <c r="AH27" s="19">
        <v>172290</v>
      </c>
      <c r="AI27" s="19">
        <v>111810</v>
      </c>
      <c r="AJ27" s="19">
        <v>431725.27299999999</v>
      </c>
      <c r="AK27" s="93">
        <v>5.5</v>
      </c>
      <c r="AL27" s="19">
        <v>395748.16700000002</v>
      </c>
      <c r="AM27" s="93">
        <v>6</v>
      </c>
      <c r="AN27" s="19">
        <v>139065.26</v>
      </c>
      <c r="AO27" s="93">
        <v>9.5</v>
      </c>
      <c r="AP27" s="19">
        <v>132112</v>
      </c>
      <c r="AQ27" s="93">
        <v>10</v>
      </c>
      <c r="AR27" s="19">
        <v>124573.61</v>
      </c>
      <c r="AS27" s="93">
        <v>16.329999999999998</v>
      </c>
      <c r="AT27" s="19">
        <v>113015.94</v>
      </c>
      <c r="AU27" s="93">
        <v>18</v>
      </c>
      <c r="AV27" s="19">
        <v>74963.98</v>
      </c>
      <c r="AW27" s="93">
        <v>17.16</v>
      </c>
      <c r="AX27" s="19">
        <v>67704.31</v>
      </c>
      <c r="AY27" s="93">
        <v>19</v>
      </c>
      <c r="AZ27" s="129">
        <v>5204910</v>
      </c>
      <c r="BA27" s="129">
        <v>925000</v>
      </c>
      <c r="BB27" s="129">
        <v>1498031</v>
      </c>
      <c r="BC27" s="129">
        <v>406597</v>
      </c>
      <c r="BD27" s="129">
        <v>0</v>
      </c>
      <c r="BE27" s="129">
        <v>0</v>
      </c>
      <c r="BF27" s="129">
        <v>0</v>
      </c>
      <c r="BG27" s="129">
        <v>0</v>
      </c>
      <c r="BH27" s="129">
        <v>0</v>
      </c>
      <c r="BI27" s="129">
        <v>0</v>
      </c>
      <c r="BJ27" s="129">
        <v>0</v>
      </c>
      <c r="BK27" s="129">
        <v>0</v>
      </c>
      <c r="BL27" s="129">
        <v>0</v>
      </c>
      <c r="BM27" s="129">
        <v>0</v>
      </c>
      <c r="BN27" s="129">
        <v>0</v>
      </c>
      <c r="BO27" s="129">
        <v>77824</v>
      </c>
      <c r="BP27" s="129">
        <v>77824</v>
      </c>
      <c r="BQ27" s="129">
        <v>0</v>
      </c>
      <c r="BR27" s="129">
        <v>0</v>
      </c>
      <c r="BS27" s="129">
        <v>0</v>
      </c>
      <c r="BT27" s="129">
        <v>0</v>
      </c>
      <c r="BU27" s="129">
        <v>419365</v>
      </c>
      <c r="BV27" s="129">
        <v>419365</v>
      </c>
      <c r="BW27" s="129">
        <v>8676902</v>
      </c>
      <c r="BX27" s="129">
        <v>2652779</v>
      </c>
      <c r="BY27" s="129">
        <v>464459</v>
      </c>
      <c r="BZ27" s="129">
        <f>2530798+12163210-BW27-BX27-BY27</f>
        <v>2899868</v>
      </c>
      <c r="CA27" s="129">
        <v>11954653</v>
      </c>
      <c r="CB27" s="129">
        <v>26648661</v>
      </c>
      <c r="CC27" s="129">
        <v>1353955</v>
      </c>
      <c r="CD27" s="129">
        <v>240221</v>
      </c>
      <c r="CE27" s="129">
        <v>331360</v>
      </c>
      <c r="CF27" s="129">
        <v>2329851</v>
      </c>
      <c r="CG27" s="129">
        <v>57859</v>
      </c>
      <c r="CH27" s="129">
        <v>4313246</v>
      </c>
      <c r="CI27" s="129">
        <v>225000</v>
      </c>
      <c r="CJ27" s="129">
        <v>113790</v>
      </c>
      <c r="CK27" s="129">
        <v>0</v>
      </c>
      <c r="CL27" s="129">
        <v>2187553</v>
      </c>
      <c r="CM27" s="129">
        <v>0</v>
      </c>
      <c r="CN27" s="129">
        <v>2526343</v>
      </c>
      <c r="CO27" s="129">
        <v>1149747</v>
      </c>
      <c r="CP27" s="129">
        <v>683270</v>
      </c>
      <c r="CQ27" s="129">
        <v>257191</v>
      </c>
      <c r="CR27" s="129">
        <v>1605401</v>
      </c>
      <c r="CS27" s="129">
        <v>0</v>
      </c>
      <c r="CT27" s="129">
        <v>3695609</v>
      </c>
      <c r="CU27" s="129">
        <v>0</v>
      </c>
      <c r="CV27" s="129">
        <v>0</v>
      </c>
      <c r="CW27" s="129">
        <v>0</v>
      </c>
      <c r="CX27" s="129">
        <v>0</v>
      </c>
      <c r="CY27" s="129">
        <v>0</v>
      </c>
      <c r="CZ27" s="129">
        <v>0</v>
      </c>
      <c r="DA27" s="129">
        <v>289086</v>
      </c>
      <c r="DB27" s="129">
        <v>68474</v>
      </c>
      <c r="DC27" s="129">
        <v>33651</v>
      </c>
      <c r="DD27" s="129">
        <v>180454</v>
      </c>
      <c r="DE27" s="129">
        <v>4336808</v>
      </c>
      <c r="DF27" s="129">
        <v>4908473</v>
      </c>
      <c r="DG27" s="129">
        <v>0</v>
      </c>
      <c r="DH27" s="129">
        <v>0</v>
      </c>
      <c r="DI27" s="129">
        <v>0</v>
      </c>
      <c r="DJ27" s="129">
        <v>0</v>
      </c>
      <c r="DK27" s="129">
        <v>0</v>
      </c>
      <c r="DL27" s="129">
        <v>0</v>
      </c>
      <c r="DM27" s="129">
        <v>0</v>
      </c>
      <c r="DN27" s="129">
        <v>0</v>
      </c>
      <c r="DO27" s="129">
        <v>0</v>
      </c>
      <c r="DP27" s="129">
        <v>0</v>
      </c>
      <c r="DQ27" s="129">
        <v>0</v>
      </c>
      <c r="DR27" s="129">
        <v>0</v>
      </c>
      <c r="DS27" s="129">
        <v>94101</v>
      </c>
      <c r="DT27" s="129">
        <v>42018</v>
      </c>
      <c r="DU27" s="129">
        <v>38528</v>
      </c>
      <c r="DV27" s="129">
        <v>109453</v>
      </c>
      <c r="DW27" s="129">
        <v>0</v>
      </c>
      <c r="DX27" s="129">
        <v>284100</v>
      </c>
      <c r="DY27" s="129">
        <v>529421</v>
      </c>
      <c r="DZ27" s="129">
        <v>166227</v>
      </c>
      <c r="EA27" s="129">
        <v>218349</v>
      </c>
      <c r="EB27" s="129">
        <v>1191627</v>
      </c>
      <c r="EC27" s="129">
        <v>0</v>
      </c>
      <c r="ED27" s="129">
        <v>2105624</v>
      </c>
      <c r="EE27" s="129">
        <v>164675</v>
      </c>
      <c r="EF27" s="129">
        <v>25304</v>
      </c>
      <c r="EG27" s="129">
        <v>17894</v>
      </c>
      <c r="EH27" s="129">
        <v>407350</v>
      </c>
      <c r="EI27" s="129">
        <v>117161</v>
      </c>
      <c r="EJ27" s="129">
        <v>732384</v>
      </c>
      <c r="EK27" s="129">
        <v>567885</v>
      </c>
      <c r="EL27" s="129">
        <v>274059</v>
      </c>
      <c r="EM27" s="129">
        <v>145753</v>
      </c>
      <c r="EN27" s="129">
        <v>344000</v>
      </c>
      <c r="EO27" s="129">
        <v>157393</v>
      </c>
      <c r="EP27" s="129">
        <v>1489090</v>
      </c>
      <c r="EQ27" s="129">
        <v>19258</v>
      </c>
      <c r="ER27" s="129">
        <v>8734</v>
      </c>
      <c r="ES27" s="129">
        <v>8675</v>
      </c>
      <c r="ET27" s="129">
        <v>13839</v>
      </c>
      <c r="EU27" s="129">
        <v>763009</v>
      </c>
      <c r="EV27" s="129">
        <v>813515</v>
      </c>
      <c r="EW27" s="129">
        <v>0</v>
      </c>
      <c r="EX27" s="129">
        <v>0</v>
      </c>
      <c r="EY27" s="129">
        <v>0</v>
      </c>
      <c r="EZ27" s="129">
        <v>0</v>
      </c>
      <c r="FA27" s="129">
        <v>0</v>
      </c>
      <c r="FB27" s="129">
        <v>0</v>
      </c>
      <c r="FC27" s="129">
        <v>94601</v>
      </c>
      <c r="FD27" s="129">
        <v>0</v>
      </c>
      <c r="FE27" s="129">
        <v>0</v>
      </c>
      <c r="FF27" s="129">
        <v>149733</v>
      </c>
      <c r="FG27" s="129">
        <v>1177034</v>
      </c>
      <c r="FH27" s="129">
        <v>1421368</v>
      </c>
      <c r="FI27" s="129">
        <v>0</v>
      </c>
      <c r="FJ27" s="129">
        <v>0</v>
      </c>
      <c r="FK27" s="129">
        <v>0</v>
      </c>
      <c r="FL27" s="129">
        <v>0</v>
      </c>
      <c r="FM27" s="129">
        <v>52145</v>
      </c>
      <c r="FN27" s="129">
        <v>52145</v>
      </c>
      <c r="FO27" s="129">
        <v>0</v>
      </c>
      <c r="FP27" s="129">
        <v>0</v>
      </c>
      <c r="FQ27" s="129">
        <v>0</v>
      </c>
      <c r="FR27" s="129">
        <v>0</v>
      </c>
      <c r="FS27" s="129">
        <v>967931</v>
      </c>
      <c r="FT27" s="129">
        <v>967931</v>
      </c>
      <c r="FU27" s="129">
        <v>0</v>
      </c>
      <c r="FV27" s="129">
        <v>0</v>
      </c>
      <c r="FW27" s="129">
        <v>0</v>
      </c>
      <c r="FX27" s="129">
        <v>0</v>
      </c>
      <c r="FY27" s="129">
        <v>507641</v>
      </c>
      <c r="FZ27" s="129">
        <v>507641</v>
      </c>
      <c r="GA27" s="129">
        <v>0</v>
      </c>
      <c r="GB27" s="129">
        <v>0</v>
      </c>
      <c r="GC27" s="129">
        <v>580</v>
      </c>
      <c r="GD27" s="129">
        <v>3960</v>
      </c>
      <c r="GE27" s="129">
        <v>418337</v>
      </c>
      <c r="GF27" s="129">
        <v>422877</v>
      </c>
      <c r="GG27" s="129">
        <v>268722</v>
      </c>
      <c r="GH27" s="129">
        <v>8523</v>
      </c>
      <c r="GI27" s="129">
        <v>10249</v>
      </c>
      <c r="GJ27" s="129">
        <v>90998</v>
      </c>
      <c r="GK27" s="129">
        <v>911386</v>
      </c>
      <c r="GL27" s="129">
        <v>1289878</v>
      </c>
      <c r="GM27" s="129">
        <v>6118632</v>
      </c>
      <c r="GN27" s="129">
        <v>1947390</v>
      </c>
      <c r="GO27" s="129">
        <v>1343865</v>
      </c>
      <c r="GP27" s="129">
        <v>7813933</v>
      </c>
      <c r="GQ27" s="129">
        <v>9466704</v>
      </c>
      <c r="GR27" s="129">
        <v>26690524</v>
      </c>
      <c r="GS27" s="129">
        <v>0</v>
      </c>
      <c r="GT27" s="129">
        <v>0</v>
      </c>
      <c r="GU27" s="129">
        <v>0</v>
      </c>
      <c r="GV27" s="129">
        <v>0</v>
      </c>
      <c r="GW27" s="129">
        <v>0</v>
      </c>
      <c r="GX27" s="129">
        <v>0</v>
      </c>
      <c r="GY27" s="129">
        <v>6118632</v>
      </c>
      <c r="GZ27" s="129">
        <v>1947390</v>
      </c>
      <c r="HA27" s="129">
        <v>1343865</v>
      </c>
      <c r="HB27" s="129">
        <v>7813933</v>
      </c>
      <c r="HC27" s="129">
        <v>9466704</v>
      </c>
      <c r="HD27" s="129">
        <v>26690524</v>
      </c>
      <c r="HF27" s="2">
        <f>SUM(AZ27:AZ27)</f>
        <v>5204910</v>
      </c>
      <c r="HG27" s="19" t="e">
        <f>#REF!-HF27</f>
        <v>#REF!</v>
      </c>
      <c r="HH27" s="2" t="e">
        <f>SUM(#REF!)</f>
        <v>#REF!</v>
      </c>
      <c r="HI27" s="19" t="e">
        <f>#REF!-HH27</f>
        <v>#REF!</v>
      </c>
      <c r="HJ27" s="2">
        <f>SUM(BA27:BA27)</f>
        <v>925000</v>
      </c>
      <c r="HK27" s="19" t="e">
        <f>#REF!-HJ27</f>
        <v>#REF!</v>
      </c>
      <c r="HL27" s="2">
        <f>SUM(BB27:BB27)</f>
        <v>1498031</v>
      </c>
      <c r="HM27" s="19" t="e">
        <f>#REF!-HL27</f>
        <v>#REF!</v>
      </c>
      <c r="HN27" s="2" t="e">
        <f>SUM(#REF!)</f>
        <v>#REF!</v>
      </c>
      <c r="HO27" s="19" t="e">
        <f>#REF!-HN27</f>
        <v>#REF!</v>
      </c>
      <c r="HP27" s="2" t="e">
        <f>SUM(#REF!)</f>
        <v>#REF!</v>
      </c>
      <c r="HQ27" s="19" t="e">
        <f>#REF!-HP27</f>
        <v>#REF!</v>
      </c>
      <c r="HR27" s="2" t="e">
        <f>SUM(#REF!)</f>
        <v>#REF!</v>
      </c>
      <c r="HS27" s="19" t="e">
        <f>#REF!-HR27</f>
        <v>#REF!</v>
      </c>
      <c r="HT27" s="2" t="e">
        <f>SUM(#REF!)</f>
        <v>#REF!</v>
      </c>
      <c r="HU27" s="19" t="e">
        <f>#REF!-HT27</f>
        <v>#REF!</v>
      </c>
      <c r="HV27" s="2" t="e">
        <f>SUM(#REF!)</f>
        <v>#REF!</v>
      </c>
      <c r="HW27" s="19" t="e">
        <f>#REF!-HV27</f>
        <v>#REF!</v>
      </c>
      <c r="HX27" s="2" t="e">
        <f>SUM(#REF!)</f>
        <v>#REF!</v>
      </c>
      <c r="HY27" s="19" t="e">
        <f>#REF!-HX27</f>
        <v>#REF!</v>
      </c>
      <c r="HZ27" s="2">
        <f>SUM(BC27:BC27)</f>
        <v>406597</v>
      </c>
      <c r="IA27" s="19" t="e">
        <f>#REF!-HZ27</f>
        <v>#REF!</v>
      </c>
      <c r="IB27" s="2">
        <f>SUM(BD27:BD27)</f>
        <v>0</v>
      </c>
      <c r="IC27" s="19" t="e">
        <f>#REF!-IB27</f>
        <v>#REF!</v>
      </c>
      <c r="ID27" s="2">
        <f t="shared" si="0"/>
        <v>0</v>
      </c>
      <c r="IE27" s="19">
        <f t="shared" si="1"/>
        <v>0</v>
      </c>
      <c r="IF27" s="2">
        <f t="shared" si="2"/>
        <v>77824</v>
      </c>
      <c r="IG27" s="19">
        <f t="shared" si="3"/>
        <v>0</v>
      </c>
      <c r="IH27" s="2">
        <f t="shared" si="4"/>
        <v>419365</v>
      </c>
      <c r="II27" s="19">
        <f t="shared" si="5"/>
        <v>0</v>
      </c>
      <c r="IJ27" s="2">
        <f t="shared" si="6"/>
        <v>26648661</v>
      </c>
      <c r="IK27" s="19">
        <f t="shared" si="7"/>
        <v>0</v>
      </c>
      <c r="IL27" s="2">
        <f t="shared" si="8"/>
        <v>4313246</v>
      </c>
      <c r="IM27" s="19">
        <f t="shared" si="9"/>
        <v>0</v>
      </c>
      <c r="IN27" s="2">
        <f t="shared" si="10"/>
        <v>2526343</v>
      </c>
      <c r="IO27" s="19">
        <f t="shared" si="11"/>
        <v>0</v>
      </c>
      <c r="IP27" s="2">
        <f t="shared" si="12"/>
        <v>3695609</v>
      </c>
      <c r="IQ27" s="19">
        <f t="shared" si="13"/>
        <v>0</v>
      </c>
      <c r="IR27" s="2">
        <f t="shared" si="54"/>
        <v>0</v>
      </c>
      <c r="IS27" s="19">
        <f t="shared" si="55"/>
        <v>0</v>
      </c>
      <c r="IT27" s="2">
        <f t="shared" si="16"/>
        <v>4908473</v>
      </c>
      <c r="IU27" s="19">
        <f t="shared" si="17"/>
        <v>0</v>
      </c>
      <c r="IV27" s="2">
        <f t="shared" si="18"/>
        <v>0</v>
      </c>
      <c r="IW27" s="19">
        <f t="shared" si="19"/>
        <v>0</v>
      </c>
      <c r="IX27" s="2">
        <f t="shared" si="20"/>
        <v>0</v>
      </c>
      <c r="IY27" s="19">
        <f t="shared" si="21"/>
        <v>0</v>
      </c>
      <c r="IZ27" s="2">
        <f t="shared" si="22"/>
        <v>284100</v>
      </c>
      <c r="JA27" s="19">
        <f t="shared" si="23"/>
        <v>0</v>
      </c>
      <c r="JB27" s="2">
        <f t="shared" si="24"/>
        <v>2105624</v>
      </c>
      <c r="JC27" s="19">
        <f t="shared" si="25"/>
        <v>0</v>
      </c>
      <c r="JD27" s="2">
        <f t="shared" si="26"/>
        <v>732384</v>
      </c>
      <c r="JE27" s="19">
        <f t="shared" si="27"/>
        <v>0</v>
      </c>
      <c r="JF27" s="2">
        <f t="shared" si="28"/>
        <v>1489090</v>
      </c>
      <c r="JG27" s="19">
        <f t="shared" si="29"/>
        <v>0</v>
      </c>
      <c r="JH27" s="2">
        <f t="shared" si="30"/>
        <v>813515</v>
      </c>
      <c r="JI27" s="19">
        <f t="shared" si="31"/>
        <v>0</v>
      </c>
      <c r="JJ27" s="2">
        <f t="shared" si="32"/>
        <v>0</v>
      </c>
      <c r="JK27" s="19">
        <f t="shared" si="33"/>
        <v>0</v>
      </c>
      <c r="JL27" s="2">
        <f t="shared" si="34"/>
        <v>1421368</v>
      </c>
      <c r="JM27" s="19">
        <f t="shared" si="35"/>
        <v>0</v>
      </c>
      <c r="JN27" s="2">
        <f t="shared" si="36"/>
        <v>52145</v>
      </c>
      <c r="JO27" s="19">
        <f t="shared" si="37"/>
        <v>0</v>
      </c>
      <c r="JP27" s="2">
        <f t="shared" si="38"/>
        <v>967931</v>
      </c>
      <c r="JQ27" s="19">
        <f t="shared" si="39"/>
        <v>0</v>
      </c>
      <c r="JR27" s="2">
        <f t="shared" si="40"/>
        <v>507641</v>
      </c>
      <c r="JS27" s="19">
        <f t="shared" si="41"/>
        <v>0</v>
      </c>
      <c r="JT27" s="2">
        <f t="shared" si="42"/>
        <v>422877</v>
      </c>
      <c r="JU27" s="19">
        <f t="shared" si="43"/>
        <v>0</v>
      </c>
      <c r="JV27" s="2">
        <f t="shared" si="44"/>
        <v>1289878</v>
      </c>
      <c r="JW27" s="19">
        <f t="shared" si="45"/>
        <v>0</v>
      </c>
      <c r="JX27" s="2">
        <f t="shared" si="46"/>
        <v>26690524</v>
      </c>
      <c r="JY27" s="19">
        <f t="shared" si="47"/>
        <v>0</v>
      </c>
      <c r="JZ27" s="2">
        <f t="shared" si="48"/>
        <v>0</v>
      </c>
      <c r="KA27" s="19">
        <f t="shared" si="49"/>
        <v>0</v>
      </c>
      <c r="KB27" s="2">
        <f t="shared" si="50"/>
        <v>26690524</v>
      </c>
      <c r="KC27" s="19">
        <f t="shared" si="51"/>
        <v>0</v>
      </c>
      <c r="KE27" s="2" t="e">
        <f t="shared" ref="KE27:KE32" si="56">SUM(HG27,HI27,HK27,HM27,HO27,HQ27,HS27,HU27,HW27,HY27,IA27,IC27,IE27,IG27,II27,IK27,IM27,IO27,IQ27,IS27,IU27,IW27,IY27,JA27,JC27,JE27,JG27,JI27,JK27,JM27,JO27,JQ27,JS27,JU27,JW27,JY27,KA27,KC27)</f>
        <v>#REF!</v>
      </c>
      <c r="KG27" s="1" t="e">
        <f t="shared" si="52"/>
        <v>#REF!</v>
      </c>
      <c r="KH27" s="13"/>
    </row>
    <row r="28" spans="1:294">
      <c r="A28" s="30" t="s">
        <v>332</v>
      </c>
      <c r="B28" s="18" t="s">
        <v>290</v>
      </c>
      <c r="C28" s="65">
        <v>139959</v>
      </c>
      <c r="D28" s="65">
        <v>2010</v>
      </c>
      <c r="E28" s="65">
        <v>1</v>
      </c>
      <c r="F28" s="65">
        <v>1</v>
      </c>
      <c r="G28" s="66">
        <v>10355</v>
      </c>
      <c r="H28" s="66">
        <v>14196</v>
      </c>
      <c r="I28" s="67">
        <v>1105667243</v>
      </c>
      <c r="J28" s="67"/>
      <c r="K28" s="67">
        <v>5997923</v>
      </c>
      <c r="L28" s="67"/>
      <c r="M28" s="67">
        <v>21994980</v>
      </c>
      <c r="N28" s="67"/>
      <c r="O28" s="67">
        <v>92408103</v>
      </c>
      <c r="P28" s="67"/>
      <c r="Q28" s="67">
        <v>244833613</v>
      </c>
      <c r="R28" s="67"/>
      <c r="S28" s="67">
        <v>980445649</v>
      </c>
      <c r="T28" s="67"/>
      <c r="U28" s="67">
        <v>15742</v>
      </c>
      <c r="V28" s="67"/>
      <c r="W28" s="67">
        <v>31924</v>
      </c>
      <c r="X28" s="67"/>
      <c r="Y28" s="67">
        <v>18000</v>
      </c>
      <c r="Z28" s="67"/>
      <c r="AA28" s="67">
        <v>36210</v>
      </c>
      <c r="AB28" s="67"/>
      <c r="AC28" s="103">
        <v>9</v>
      </c>
      <c r="AD28" s="103">
        <v>12</v>
      </c>
      <c r="AE28" s="103">
        <v>0</v>
      </c>
      <c r="AF28" s="19">
        <v>4006322</v>
      </c>
      <c r="AG28" s="19">
        <v>4047315</v>
      </c>
      <c r="AH28" s="19">
        <v>982583</v>
      </c>
      <c r="AI28" s="19">
        <v>454716</v>
      </c>
      <c r="AJ28" s="19">
        <v>797525</v>
      </c>
      <c r="AK28" s="93">
        <v>6</v>
      </c>
      <c r="AL28" s="19">
        <v>683593</v>
      </c>
      <c r="AM28" s="93">
        <v>7</v>
      </c>
      <c r="AN28" s="19">
        <v>213281</v>
      </c>
      <c r="AO28" s="93">
        <v>9</v>
      </c>
      <c r="AP28" s="19">
        <v>191953</v>
      </c>
      <c r="AQ28" s="93">
        <v>10</v>
      </c>
      <c r="AR28" s="19">
        <v>174227</v>
      </c>
      <c r="AS28" s="93">
        <v>21</v>
      </c>
      <c r="AT28" s="19">
        <v>140721</v>
      </c>
      <c r="AU28" s="93">
        <v>26</v>
      </c>
      <c r="AV28" s="19">
        <v>81756</v>
      </c>
      <c r="AW28" s="93">
        <v>20</v>
      </c>
      <c r="AX28" s="19">
        <v>65405</v>
      </c>
      <c r="AY28" s="93">
        <v>25</v>
      </c>
      <c r="AZ28" s="129">
        <v>16987157</v>
      </c>
      <c r="BA28" s="129">
        <v>2290836</v>
      </c>
      <c r="BB28" s="129">
        <v>26556383</v>
      </c>
      <c r="BC28" s="129">
        <v>1019207</v>
      </c>
      <c r="BD28" s="129">
        <v>5408123</v>
      </c>
      <c r="BE28" s="129">
        <v>0</v>
      </c>
      <c r="BF28" s="129">
        <v>0</v>
      </c>
      <c r="BG28" s="129">
        <v>0</v>
      </c>
      <c r="BH28" s="129">
        <v>0</v>
      </c>
      <c r="BI28" s="129">
        <v>342835</v>
      </c>
      <c r="BJ28" s="129">
        <v>342835</v>
      </c>
      <c r="BK28" s="129">
        <v>0</v>
      </c>
      <c r="BL28" s="129">
        <v>0</v>
      </c>
      <c r="BM28" s="129">
        <v>0</v>
      </c>
      <c r="BN28" s="129">
        <v>0</v>
      </c>
      <c r="BO28" s="129">
        <v>422226</v>
      </c>
      <c r="BP28" s="129">
        <v>422226</v>
      </c>
      <c r="BQ28" s="129">
        <v>0</v>
      </c>
      <c r="BR28" s="129">
        <v>0</v>
      </c>
      <c r="BS28" s="129">
        <v>0</v>
      </c>
      <c r="BT28" s="129">
        <v>23557</v>
      </c>
      <c r="BU28" s="129">
        <v>664806</v>
      </c>
      <c r="BV28" s="129">
        <v>688363</v>
      </c>
      <c r="BW28" s="129">
        <v>71168739</v>
      </c>
      <c r="BX28" s="129">
        <v>8372990</v>
      </c>
      <c r="BY28" s="129">
        <v>854244</v>
      </c>
      <c r="BZ28" s="129">
        <v>6579529</v>
      </c>
      <c r="CA28" s="129">
        <v>2760432</v>
      </c>
      <c r="CB28" s="129">
        <v>89735934</v>
      </c>
      <c r="CC28" s="129">
        <v>2281040</v>
      </c>
      <c r="CD28" s="129">
        <v>346280</v>
      </c>
      <c r="CE28" s="129">
        <v>389029</v>
      </c>
      <c r="CF28" s="129">
        <v>5037288</v>
      </c>
      <c r="CG28" s="129">
        <v>0</v>
      </c>
      <c r="CH28" s="129">
        <v>8053637</v>
      </c>
      <c r="CI28" s="129">
        <v>775000</v>
      </c>
      <c r="CJ28" s="129">
        <v>466000</v>
      </c>
      <c r="CK28" s="129">
        <v>45500</v>
      </c>
      <c r="CL28" s="129">
        <v>66800</v>
      </c>
      <c r="CM28" s="129">
        <v>0</v>
      </c>
      <c r="CN28" s="129">
        <v>1353300</v>
      </c>
      <c r="CO28" s="129">
        <v>5255008</v>
      </c>
      <c r="CP28" s="129">
        <v>1304815</v>
      </c>
      <c r="CQ28" s="129">
        <v>1010262</v>
      </c>
      <c r="CR28" s="129">
        <v>4428503</v>
      </c>
      <c r="CS28" s="129">
        <v>0</v>
      </c>
      <c r="CT28" s="129">
        <v>11998588</v>
      </c>
      <c r="CU28" s="129">
        <v>242420</v>
      </c>
      <c r="CV28" s="129">
        <v>33591</v>
      </c>
      <c r="CW28" s="129">
        <v>54600</v>
      </c>
      <c r="CX28" s="129">
        <v>637683</v>
      </c>
      <c r="CY28" s="129">
        <v>0</v>
      </c>
      <c r="CZ28" s="129">
        <v>968294</v>
      </c>
      <c r="DA28" s="129">
        <v>642181</v>
      </c>
      <c r="DB28" s="129">
        <v>206655</v>
      </c>
      <c r="DC28" s="129">
        <v>267495</v>
      </c>
      <c r="DD28" s="129">
        <v>1581171</v>
      </c>
      <c r="DE28" s="129">
        <v>8958499</v>
      </c>
      <c r="DF28" s="129">
        <v>11656001</v>
      </c>
      <c r="DG28" s="129">
        <v>87780</v>
      </c>
      <c r="DH28" s="129">
        <v>7883</v>
      </c>
      <c r="DI28" s="129">
        <v>18836</v>
      </c>
      <c r="DJ28" s="129">
        <v>66680</v>
      </c>
      <c r="DK28" s="129">
        <v>597779</v>
      </c>
      <c r="DL28" s="129">
        <v>778958</v>
      </c>
      <c r="DM28" s="129">
        <v>235381</v>
      </c>
      <c r="DN28" s="129">
        <v>712335</v>
      </c>
      <c r="DO28" s="129">
        <v>0</v>
      </c>
      <c r="DP28" s="129">
        <v>38491</v>
      </c>
      <c r="DQ28" s="129">
        <v>0</v>
      </c>
      <c r="DR28" s="129">
        <v>986207</v>
      </c>
      <c r="DS28" s="129">
        <v>634386</v>
      </c>
      <c r="DT28" s="129">
        <v>186906</v>
      </c>
      <c r="DU28" s="129">
        <v>139738</v>
      </c>
      <c r="DV28" s="129">
        <v>476269</v>
      </c>
      <c r="DW28" s="129">
        <v>0</v>
      </c>
      <c r="DX28" s="129">
        <v>1437299</v>
      </c>
      <c r="DY28" s="129">
        <v>1432363</v>
      </c>
      <c r="DZ28" s="129">
        <v>359677</v>
      </c>
      <c r="EA28" s="129">
        <v>260695</v>
      </c>
      <c r="EB28" s="129">
        <v>1172913</v>
      </c>
      <c r="EC28" s="129">
        <v>0</v>
      </c>
      <c r="ED28" s="129">
        <v>3225648</v>
      </c>
      <c r="EE28" s="129">
        <v>302545</v>
      </c>
      <c r="EF28" s="129">
        <v>46350</v>
      </c>
      <c r="EG28" s="129">
        <v>26984</v>
      </c>
      <c r="EH28" s="129">
        <v>563109</v>
      </c>
      <c r="EI28" s="129">
        <v>0</v>
      </c>
      <c r="EJ28" s="129">
        <v>938988</v>
      </c>
      <c r="EK28" s="129">
        <v>3490367</v>
      </c>
      <c r="EL28" s="129">
        <v>335899</v>
      </c>
      <c r="EM28" s="129">
        <v>245109</v>
      </c>
      <c r="EN28" s="129">
        <v>510454</v>
      </c>
      <c r="EO28" s="129">
        <v>3032099</v>
      </c>
      <c r="EP28" s="129">
        <v>7613928</v>
      </c>
      <c r="EQ28" s="129">
        <v>0</v>
      </c>
      <c r="ER28" s="129">
        <v>0</v>
      </c>
      <c r="ES28" s="129">
        <v>0</v>
      </c>
      <c r="ET28" s="129">
        <v>0</v>
      </c>
      <c r="EU28" s="129">
        <v>1273457</v>
      </c>
      <c r="EV28" s="129">
        <v>1273457</v>
      </c>
      <c r="EW28" s="129">
        <v>0</v>
      </c>
      <c r="EX28" s="129">
        <v>0</v>
      </c>
      <c r="EY28" s="129">
        <v>0</v>
      </c>
      <c r="EZ28" s="129">
        <v>0</v>
      </c>
      <c r="FA28" s="129">
        <v>0</v>
      </c>
      <c r="FB28" s="129">
        <v>0</v>
      </c>
      <c r="FC28" s="129">
        <v>2677682</v>
      </c>
      <c r="FD28" s="129">
        <v>489469</v>
      </c>
      <c r="FE28" s="129">
        <v>489469</v>
      </c>
      <c r="FF28" s="129">
        <v>1988972</v>
      </c>
      <c r="FG28" s="129">
        <v>12774063</v>
      </c>
      <c r="FH28" s="129">
        <v>18419655</v>
      </c>
      <c r="FI28" s="129">
        <v>0</v>
      </c>
      <c r="FJ28" s="129">
        <v>0</v>
      </c>
      <c r="FK28" s="129">
        <v>0</v>
      </c>
      <c r="FL28" s="129">
        <v>0</v>
      </c>
      <c r="FM28" s="129">
        <v>967395</v>
      </c>
      <c r="FN28" s="129">
        <v>967395</v>
      </c>
      <c r="FO28" s="129">
        <v>0</v>
      </c>
      <c r="FP28" s="129">
        <v>0</v>
      </c>
      <c r="FQ28" s="129">
        <v>0</v>
      </c>
      <c r="FR28" s="129">
        <v>0</v>
      </c>
      <c r="FS28" s="129">
        <v>0</v>
      </c>
      <c r="FT28" s="129">
        <v>0</v>
      </c>
      <c r="FU28" s="129">
        <v>0</v>
      </c>
      <c r="FV28" s="129">
        <v>0</v>
      </c>
      <c r="FW28" s="129">
        <v>0</v>
      </c>
      <c r="FX28" s="129">
        <v>0</v>
      </c>
      <c r="FY28" s="129">
        <v>1339994</v>
      </c>
      <c r="FZ28" s="129">
        <v>1339994</v>
      </c>
      <c r="GA28" s="129">
        <v>0</v>
      </c>
      <c r="GB28" s="129">
        <v>0</v>
      </c>
      <c r="GC28" s="129">
        <v>0</v>
      </c>
      <c r="GD28" s="129">
        <v>13870</v>
      </c>
      <c r="GE28" s="129">
        <v>84382</v>
      </c>
      <c r="GF28" s="129">
        <v>98252</v>
      </c>
      <c r="GG28" s="129">
        <v>494921</v>
      </c>
      <c r="GH28" s="129">
        <v>47353</v>
      </c>
      <c r="GI28" s="129">
        <v>25084</v>
      </c>
      <c r="GJ28" s="129">
        <v>359805</v>
      </c>
      <c r="GK28" s="129">
        <v>5214067</v>
      </c>
      <c r="GL28" s="129">
        <v>6141230</v>
      </c>
      <c r="GM28" s="129">
        <v>18551074</v>
      </c>
      <c r="GN28" s="129">
        <v>4543213</v>
      </c>
      <c r="GO28" s="129">
        <v>2972801</v>
      </c>
      <c r="GP28" s="129">
        <v>16942008</v>
      </c>
      <c r="GQ28" s="129">
        <v>34241735</v>
      </c>
      <c r="GR28" s="129">
        <v>77250831</v>
      </c>
      <c r="GS28" s="129">
        <v>0</v>
      </c>
      <c r="GT28" s="129">
        <v>0</v>
      </c>
      <c r="GU28" s="129">
        <v>0</v>
      </c>
      <c r="GV28" s="129">
        <v>0</v>
      </c>
      <c r="GW28" s="129">
        <v>0</v>
      </c>
      <c r="GX28" s="129">
        <v>0</v>
      </c>
      <c r="GY28" s="129">
        <v>18551074</v>
      </c>
      <c r="GZ28" s="129">
        <v>4543213</v>
      </c>
      <c r="HA28" s="129">
        <v>2972801</v>
      </c>
      <c r="HB28" s="129">
        <v>16942008</v>
      </c>
      <c r="HC28" s="129">
        <v>34241735</v>
      </c>
      <c r="HD28" s="129">
        <v>77250831</v>
      </c>
      <c r="HF28" s="2">
        <f>SUM(AZ28:AZ28)</f>
        <v>16987157</v>
      </c>
      <c r="HG28" s="19" t="e">
        <f>#REF!-HF28</f>
        <v>#REF!</v>
      </c>
      <c r="HH28" s="2" t="e">
        <f>SUM(#REF!)</f>
        <v>#REF!</v>
      </c>
      <c r="HI28" s="19" t="e">
        <f>#REF!-HH28</f>
        <v>#REF!</v>
      </c>
      <c r="HJ28" s="2">
        <f>SUM(BA28:BA28)</f>
        <v>2290836</v>
      </c>
      <c r="HK28" s="19" t="e">
        <f>#REF!-HJ28</f>
        <v>#REF!</v>
      </c>
      <c r="HL28" s="2">
        <f>SUM(BB28:BB28)</f>
        <v>26556383</v>
      </c>
      <c r="HM28" s="19" t="e">
        <f>#REF!-HL28</f>
        <v>#REF!</v>
      </c>
      <c r="HN28" s="2" t="e">
        <f>SUM(#REF!)</f>
        <v>#REF!</v>
      </c>
      <c r="HO28" s="19" t="e">
        <f>#REF!-HN28</f>
        <v>#REF!</v>
      </c>
      <c r="HP28" s="2" t="e">
        <f>SUM(#REF!)</f>
        <v>#REF!</v>
      </c>
      <c r="HQ28" s="19" t="e">
        <f>#REF!-HP28</f>
        <v>#REF!</v>
      </c>
      <c r="HR28" s="2" t="e">
        <f>SUM(#REF!)</f>
        <v>#REF!</v>
      </c>
      <c r="HS28" s="19" t="e">
        <f>#REF!-HR28</f>
        <v>#REF!</v>
      </c>
      <c r="HT28" s="2" t="e">
        <f>SUM(#REF!)</f>
        <v>#REF!</v>
      </c>
      <c r="HU28" s="19" t="e">
        <f>#REF!-HT28</f>
        <v>#REF!</v>
      </c>
      <c r="HV28" s="2" t="e">
        <f>SUM(#REF!)</f>
        <v>#REF!</v>
      </c>
      <c r="HW28" s="19" t="e">
        <f>#REF!-HV28</f>
        <v>#REF!</v>
      </c>
      <c r="HX28" s="2" t="e">
        <f>SUM(#REF!)</f>
        <v>#REF!</v>
      </c>
      <c r="HY28" s="19" t="e">
        <f>#REF!-HX28</f>
        <v>#REF!</v>
      </c>
      <c r="HZ28" s="2">
        <f>SUM(BC28:BC28)</f>
        <v>1019207</v>
      </c>
      <c r="IA28" s="19" t="e">
        <f>#REF!-HZ28</f>
        <v>#REF!</v>
      </c>
      <c r="IB28" s="2">
        <f>SUM(BD28:BD28)</f>
        <v>5408123</v>
      </c>
      <c r="IC28" s="19" t="e">
        <f>#REF!-IB28</f>
        <v>#REF!</v>
      </c>
      <c r="ID28" s="2">
        <f t="shared" si="0"/>
        <v>342835</v>
      </c>
      <c r="IE28" s="19">
        <f t="shared" si="1"/>
        <v>0</v>
      </c>
      <c r="IF28" s="2">
        <f t="shared" si="2"/>
        <v>422226</v>
      </c>
      <c r="IG28" s="19">
        <f t="shared" si="3"/>
        <v>0</v>
      </c>
      <c r="IH28" s="2">
        <f t="shared" si="4"/>
        <v>688363</v>
      </c>
      <c r="II28" s="19">
        <f t="shared" si="5"/>
        <v>0</v>
      </c>
      <c r="IJ28" s="2">
        <f t="shared" si="6"/>
        <v>89735934</v>
      </c>
      <c r="IK28" s="19">
        <f t="shared" si="7"/>
        <v>0</v>
      </c>
      <c r="IL28" s="2">
        <f t="shared" si="8"/>
        <v>8053637</v>
      </c>
      <c r="IM28" s="19">
        <f t="shared" si="9"/>
        <v>0</v>
      </c>
      <c r="IN28" s="2">
        <f t="shared" si="10"/>
        <v>1353300</v>
      </c>
      <c r="IO28" s="19">
        <f t="shared" si="11"/>
        <v>0</v>
      </c>
      <c r="IP28" s="2">
        <f t="shared" si="12"/>
        <v>11998588</v>
      </c>
      <c r="IQ28" s="19">
        <f t="shared" si="13"/>
        <v>0</v>
      </c>
      <c r="IR28" s="2">
        <f t="shared" si="54"/>
        <v>968294</v>
      </c>
      <c r="IS28" s="19">
        <f t="shared" si="55"/>
        <v>0</v>
      </c>
      <c r="IT28" s="2">
        <f t="shared" si="16"/>
        <v>11656001</v>
      </c>
      <c r="IU28" s="19">
        <f t="shared" si="17"/>
        <v>0</v>
      </c>
      <c r="IV28" s="2">
        <f t="shared" si="18"/>
        <v>778958</v>
      </c>
      <c r="IW28" s="19">
        <f t="shared" si="19"/>
        <v>0</v>
      </c>
      <c r="IX28" s="2">
        <f t="shared" si="20"/>
        <v>986207</v>
      </c>
      <c r="IY28" s="19">
        <f t="shared" si="21"/>
        <v>0</v>
      </c>
      <c r="IZ28" s="2">
        <f t="shared" si="22"/>
        <v>1437299</v>
      </c>
      <c r="JA28" s="19">
        <f t="shared" si="23"/>
        <v>0</v>
      </c>
      <c r="JB28" s="2">
        <f t="shared" si="24"/>
        <v>3225648</v>
      </c>
      <c r="JC28" s="19">
        <f t="shared" si="25"/>
        <v>0</v>
      </c>
      <c r="JD28" s="2">
        <f t="shared" si="26"/>
        <v>938988</v>
      </c>
      <c r="JE28" s="19">
        <f t="shared" si="27"/>
        <v>0</v>
      </c>
      <c r="JF28" s="2">
        <f t="shared" si="28"/>
        <v>7613928</v>
      </c>
      <c r="JG28" s="19">
        <f t="shared" si="29"/>
        <v>0</v>
      </c>
      <c r="JH28" s="2">
        <f t="shared" si="30"/>
        <v>1273457</v>
      </c>
      <c r="JI28" s="19">
        <f t="shared" si="31"/>
        <v>0</v>
      </c>
      <c r="JJ28" s="2">
        <f t="shared" si="32"/>
        <v>0</v>
      </c>
      <c r="JK28" s="19">
        <f t="shared" si="33"/>
        <v>0</v>
      </c>
      <c r="JL28" s="2">
        <f t="shared" si="34"/>
        <v>18419655</v>
      </c>
      <c r="JM28" s="19">
        <f t="shared" si="35"/>
        <v>0</v>
      </c>
      <c r="JN28" s="2">
        <f t="shared" si="36"/>
        <v>967395</v>
      </c>
      <c r="JO28" s="19">
        <f t="shared" si="37"/>
        <v>0</v>
      </c>
      <c r="JP28" s="2">
        <f t="shared" si="38"/>
        <v>0</v>
      </c>
      <c r="JQ28" s="19">
        <f t="shared" si="39"/>
        <v>0</v>
      </c>
      <c r="JR28" s="2">
        <f t="shared" si="40"/>
        <v>1339994</v>
      </c>
      <c r="JS28" s="19">
        <f t="shared" si="41"/>
        <v>0</v>
      </c>
      <c r="JT28" s="2">
        <f t="shared" si="42"/>
        <v>98252</v>
      </c>
      <c r="JU28" s="19">
        <f t="shared" si="43"/>
        <v>0</v>
      </c>
      <c r="JV28" s="2">
        <f t="shared" si="44"/>
        <v>6141230</v>
      </c>
      <c r="JW28" s="19">
        <f t="shared" si="45"/>
        <v>0</v>
      </c>
      <c r="JX28" s="2">
        <f t="shared" si="46"/>
        <v>77250831</v>
      </c>
      <c r="JY28" s="19">
        <f t="shared" si="47"/>
        <v>0</v>
      </c>
      <c r="JZ28" s="2">
        <f t="shared" si="48"/>
        <v>0</v>
      </c>
      <c r="KA28" s="19">
        <f t="shared" si="49"/>
        <v>0</v>
      </c>
      <c r="KB28" s="2">
        <f t="shared" si="50"/>
        <v>77250831</v>
      </c>
      <c r="KC28" s="19">
        <f t="shared" si="51"/>
        <v>0</v>
      </c>
      <c r="KE28" s="2" t="e">
        <f t="shared" si="56"/>
        <v>#REF!</v>
      </c>
      <c r="KG28" s="1" t="e">
        <f t="shared" si="52"/>
        <v>#REF!</v>
      </c>
      <c r="KH28" s="13"/>
    </row>
    <row r="29" spans="1:294">
      <c r="A29" s="29" t="s">
        <v>357</v>
      </c>
      <c r="B29" s="18" t="s">
        <v>256</v>
      </c>
      <c r="C29" s="71">
        <v>139959</v>
      </c>
      <c r="D29" s="65">
        <v>2010</v>
      </c>
      <c r="E29" s="65">
        <v>1</v>
      </c>
      <c r="F29" s="65">
        <v>12</v>
      </c>
      <c r="G29" s="66">
        <v>9423</v>
      </c>
      <c r="H29" s="66">
        <v>4092</v>
      </c>
      <c r="I29" s="67">
        <v>1065632846</v>
      </c>
      <c r="J29" s="67">
        <v>0</v>
      </c>
      <c r="K29" s="67">
        <v>8285805</v>
      </c>
      <c r="L29" s="67">
        <v>0</v>
      </c>
      <c r="M29" s="67">
        <v>28336365</v>
      </c>
      <c r="N29" s="67">
        <v>0</v>
      </c>
      <c r="O29" s="67">
        <v>120553451</v>
      </c>
      <c r="P29" s="67">
        <v>0</v>
      </c>
      <c r="Q29" s="67">
        <v>502498509</v>
      </c>
      <c r="R29" s="67">
        <v>0</v>
      </c>
      <c r="S29" s="67">
        <v>991468045</v>
      </c>
      <c r="T29" s="67">
        <v>0</v>
      </c>
      <c r="U29" s="67">
        <v>16830</v>
      </c>
      <c r="V29" s="67">
        <v>0</v>
      </c>
      <c r="W29" s="67">
        <v>35040</v>
      </c>
      <c r="X29" s="67">
        <v>0</v>
      </c>
      <c r="Y29" s="67">
        <v>18330</v>
      </c>
      <c r="Z29" s="67">
        <v>0</v>
      </c>
      <c r="AA29" s="67">
        <v>36540</v>
      </c>
      <c r="AB29" s="67">
        <v>0</v>
      </c>
      <c r="AC29" s="103">
        <v>9</v>
      </c>
      <c r="AD29" s="103">
        <v>8</v>
      </c>
      <c r="AE29" s="103">
        <v>0</v>
      </c>
      <c r="AF29" s="19">
        <v>4666845</v>
      </c>
      <c r="AG29" s="19">
        <v>2780501</v>
      </c>
      <c r="AH29" s="19">
        <v>783804</v>
      </c>
      <c r="AI29" s="19">
        <v>258565</v>
      </c>
      <c r="AJ29" s="19">
        <v>738927.5</v>
      </c>
      <c r="AK29" s="93">
        <v>6.5</v>
      </c>
      <c r="AL29" s="19">
        <v>686147</v>
      </c>
      <c r="AM29" s="93">
        <v>7</v>
      </c>
      <c r="AN29" s="19">
        <v>179917.09</v>
      </c>
      <c r="AO29" s="93">
        <v>5.5</v>
      </c>
      <c r="AP29" s="19">
        <v>164924</v>
      </c>
      <c r="AQ29" s="93">
        <v>6</v>
      </c>
      <c r="AR29" s="19">
        <v>178008.28</v>
      </c>
      <c r="AS29" s="93">
        <v>18</v>
      </c>
      <c r="AT29" s="19">
        <v>160207.45000000001</v>
      </c>
      <c r="AU29" s="93">
        <v>20</v>
      </c>
      <c r="AV29" s="19">
        <v>88945.4</v>
      </c>
      <c r="AW29" s="93">
        <v>10</v>
      </c>
      <c r="AX29" s="19">
        <v>74121.17</v>
      </c>
      <c r="AY29" s="93">
        <v>12</v>
      </c>
      <c r="AZ29" s="129">
        <v>9582933</v>
      </c>
      <c r="BA29" s="129">
        <v>350000</v>
      </c>
      <c r="BB29" s="129">
        <v>6573486</v>
      </c>
      <c r="BC29" s="129">
        <v>1048869</v>
      </c>
      <c r="BD29" s="129">
        <v>189971</v>
      </c>
      <c r="BE29" s="129">
        <v>0</v>
      </c>
      <c r="BF29" s="129">
        <v>0</v>
      </c>
      <c r="BG29" s="129">
        <v>0</v>
      </c>
      <c r="BH29" s="129">
        <v>0</v>
      </c>
      <c r="BI29" s="129">
        <v>0</v>
      </c>
      <c r="BJ29" s="129">
        <v>0</v>
      </c>
      <c r="BK29" s="129">
        <v>168293</v>
      </c>
      <c r="BL29" s="129">
        <v>126392</v>
      </c>
      <c r="BM29" s="129">
        <v>13442</v>
      </c>
      <c r="BN29" s="129">
        <v>918004</v>
      </c>
      <c r="BO29" s="129">
        <v>2861587</v>
      </c>
      <c r="BP29" s="129">
        <v>4087718</v>
      </c>
      <c r="BQ29" s="129">
        <v>0</v>
      </c>
      <c r="BR29" s="129">
        <v>0</v>
      </c>
      <c r="BS29" s="129">
        <v>0</v>
      </c>
      <c r="BT29" s="129">
        <v>0</v>
      </c>
      <c r="BU29" s="129">
        <v>227539</v>
      </c>
      <c r="BV29" s="129">
        <v>227539</v>
      </c>
      <c r="BW29" s="129">
        <v>24906025</v>
      </c>
      <c r="BX29" s="129">
        <v>9142116</v>
      </c>
      <c r="BY29" s="129">
        <v>378315</v>
      </c>
      <c r="BZ29" s="129">
        <v>2086654</v>
      </c>
      <c r="CA29" s="129">
        <v>18846632</v>
      </c>
      <c r="CB29" s="129">
        <v>55359742</v>
      </c>
      <c r="CC29" s="129">
        <v>2965434</v>
      </c>
      <c r="CD29" s="129">
        <v>448331</v>
      </c>
      <c r="CE29" s="129">
        <v>650771</v>
      </c>
      <c r="CF29" s="129">
        <v>3382810</v>
      </c>
      <c r="CG29" s="129">
        <v>222404</v>
      </c>
      <c r="CH29" s="129">
        <v>7669750</v>
      </c>
      <c r="CI29" s="129">
        <v>450000</v>
      </c>
      <c r="CJ29" s="129">
        <v>428450</v>
      </c>
      <c r="CK29" s="129">
        <v>28244</v>
      </c>
      <c r="CL29" s="129">
        <v>18128</v>
      </c>
      <c r="CM29" s="129">
        <v>0</v>
      </c>
      <c r="CN29" s="129">
        <v>924822</v>
      </c>
      <c r="CO29" s="129">
        <v>4766024</v>
      </c>
      <c r="CP29" s="129">
        <v>1861133</v>
      </c>
      <c r="CQ29" s="129">
        <v>774438</v>
      </c>
      <c r="CR29" s="129">
        <v>2484581</v>
      </c>
      <c r="CS29" s="129">
        <v>0</v>
      </c>
      <c r="CT29" s="129">
        <v>9886176</v>
      </c>
      <c r="CU29" s="129">
        <v>0</v>
      </c>
      <c r="CV29" s="129">
        <v>0</v>
      </c>
      <c r="CW29" s="129">
        <v>0</v>
      </c>
      <c r="CX29" s="129">
        <v>0</v>
      </c>
      <c r="CY29" s="129">
        <v>0</v>
      </c>
      <c r="CZ29" s="129">
        <v>0</v>
      </c>
      <c r="DA29" s="129">
        <v>435864</v>
      </c>
      <c r="DB29" s="129">
        <v>238125</v>
      </c>
      <c r="DC29" s="129">
        <v>225885</v>
      </c>
      <c r="DD29" s="129">
        <v>34033</v>
      </c>
      <c r="DE29" s="129">
        <v>7488144</v>
      </c>
      <c r="DF29" s="129">
        <v>8422051</v>
      </c>
      <c r="DG29" s="129">
        <v>0</v>
      </c>
      <c r="DH29" s="129">
        <v>0</v>
      </c>
      <c r="DI29" s="129">
        <v>0</v>
      </c>
      <c r="DJ29" s="129">
        <v>0</v>
      </c>
      <c r="DK29" s="129">
        <v>0</v>
      </c>
      <c r="DL29" s="129">
        <v>0</v>
      </c>
      <c r="DM29" s="129">
        <v>1101837</v>
      </c>
      <c r="DN29" s="129">
        <v>0</v>
      </c>
      <c r="DO29" s="129">
        <v>0</v>
      </c>
      <c r="DP29" s="129">
        <v>0</v>
      </c>
      <c r="DQ29" s="129">
        <v>0</v>
      </c>
      <c r="DR29" s="130">
        <v>1101837</v>
      </c>
      <c r="DS29" s="129">
        <v>511494</v>
      </c>
      <c r="DT29" s="129">
        <v>149516</v>
      </c>
      <c r="DU29" s="129">
        <v>130319</v>
      </c>
      <c r="DV29" s="129">
        <v>247899</v>
      </c>
      <c r="DW29" s="129">
        <v>3141</v>
      </c>
      <c r="DX29" s="129">
        <v>1042369</v>
      </c>
      <c r="DY29" s="129">
        <v>2395233</v>
      </c>
      <c r="DZ29" s="129">
        <v>356287</v>
      </c>
      <c r="EA29" s="129">
        <v>332080</v>
      </c>
      <c r="EB29" s="129">
        <v>891417</v>
      </c>
      <c r="EC29" s="129">
        <v>0</v>
      </c>
      <c r="ED29" s="129">
        <v>3975017</v>
      </c>
      <c r="EE29" s="129">
        <v>407686</v>
      </c>
      <c r="EF29" s="129">
        <v>65771</v>
      </c>
      <c r="EG29" s="129">
        <v>79065</v>
      </c>
      <c r="EH29" s="129">
        <v>400844</v>
      </c>
      <c r="EI29" s="129">
        <v>216704</v>
      </c>
      <c r="EJ29" s="129">
        <v>1170070</v>
      </c>
      <c r="EK29" s="129">
        <v>2018700</v>
      </c>
      <c r="EL29" s="129">
        <v>213941</v>
      </c>
      <c r="EM29" s="129">
        <v>87676</v>
      </c>
      <c r="EN29" s="129">
        <v>125527</v>
      </c>
      <c r="EO29" s="129">
        <v>56033</v>
      </c>
      <c r="EP29" s="129">
        <v>2501877</v>
      </c>
      <c r="EQ29" s="129">
        <v>121335</v>
      </c>
      <c r="ER29" s="129">
        <v>10746</v>
      </c>
      <c r="ES29" s="129">
        <v>18286</v>
      </c>
      <c r="ET29" s="129">
        <v>6113</v>
      </c>
      <c r="EU29" s="129">
        <v>1068203</v>
      </c>
      <c r="EV29" s="129">
        <v>1224683</v>
      </c>
      <c r="EW29" s="129">
        <v>0</v>
      </c>
      <c r="EX29" s="129">
        <v>0</v>
      </c>
      <c r="EY29" s="129">
        <v>0</v>
      </c>
      <c r="EZ29" s="129">
        <v>0</v>
      </c>
      <c r="FA29" s="129">
        <v>0</v>
      </c>
      <c r="FB29" s="129">
        <v>0</v>
      </c>
      <c r="FC29" s="129">
        <v>1077524</v>
      </c>
      <c r="FD29" s="129">
        <v>160744</v>
      </c>
      <c r="FE29" s="129">
        <v>202747</v>
      </c>
      <c r="FF29" s="129">
        <v>406796</v>
      </c>
      <c r="FG29" s="129">
        <v>10081307</v>
      </c>
      <c r="FH29" s="129">
        <v>11929118</v>
      </c>
      <c r="FI29" s="129">
        <v>0</v>
      </c>
      <c r="FJ29" s="129">
        <v>0</v>
      </c>
      <c r="FK29" s="129">
        <v>0</v>
      </c>
      <c r="FL29" s="129">
        <v>0</v>
      </c>
      <c r="FM29" s="129">
        <v>326134</v>
      </c>
      <c r="FN29" s="129">
        <v>326134</v>
      </c>
      <c r="FO29" s="129">
        <v>0</v>
      </c>
      <c r="FP29" s="129">
        <v>0</v>
      </c>
      <c r="FQ29" s="129">
        <v>0</v>
      </c>
      <c r="FR29" s="129">
        <v>0</v>
      </c>
      <c r="FS29" s="129">
        <v>0</v>
      </c>
      <c r="FT29" s="129">
        <v>0</v>
      </c>
      <c r="FU29" s="129">
        <v>0</v>
      </c>
      <c r="FV29" s="129">
        <v>0</v>
      </c>
      <c r="FW29" s="129">
        <v>0</v>
      </c>
      <c r="FX29" s="129">
        <v>0</v>
      </c>
      <c r="FY29" s="129">
        <v>473016</v>
      </c>
      <c r="FZ29" s="129">
        <v>473016</v>
      </c>
      <c r="GA29" s="129">
        <v>12445</v>
      </c>
      <c r="GB29" s="129">
        <v>3475</v>
      </c>
      <c r="GC29" s="129">
        <v>12990</v>
      </c>
      <c r="GD29" s="129">
        <v>40416</v>
      </c>
      <c r="GE29" s="129">
        <v>26066</v>
      </c>
      <c r="GF29" s="129">
        <v>95392</v>
      </c>
      <c r="GG29" s="129">
        <v>155448</v>
      </c>
      <c r="GH29" s="129">
        <v>56566</v>
      </c>
      <c r="GI29" s="129">
        <v>183318</v>
      </c>
      <c r="GJ29" s="129">
        <v>125169</v>
      </c>
      <c r="GK29" s="129">
        <v>3958269</v>
      </c>
      <c r="GL29" s="129">
        <v>4478770</v>
      </c>
      <c r="GM29" s="129">
        <v>16419024</v>
      </c>
      <c r="GN29" s="129">
        <v>3993085</v>
      </c>
      <c r="GO29" s="129">
        <v>2725819</v>
      </c>
      <c r="GP29" s="129">
        <v>8163733</v>
      </c>
      <c r="GQ29" s="129">
        <v>23919421</v>
      </c>
      <c r="GR29" s="129">
        <v>55221082</v>
      </c>
      <c r="GS29" s="129">
        <v>0</v>
      </c>
      <c r="GT29" s="129">
        <v>0</v>
      </c>
      <c r="GU29" s="129">
        <v>0</v>
      </c>
      <c r="GV29" s="129">
        <v>0</v>
      </c>
      <c r="GW29" s="129">
        <v>0</v>
      </c>
      <c r="GX29" s="129">
        <v>0</v>
      </c>
      <c r="GY29" s="129">
        <v>16419024</v>
      </c>
      <c r="GZ29" s="129">
        <v>3993085</v>
      </c>
      <c r="HA29" s="129">
        <v>2725819</v>
      </c>
      <c r="HB29" s="129">
        <v>8163733</v>
      </c>
      <c r="HC29" s="129">
        <v>23919421</v>
      </c>
      <c r="HD29" s="129">
        <v>55221082</v>
      </c>
      <c r="HF29" s="2">
        <f>SUM(AZ29:AZ29)</f>
        <v>9582933</v>
      </c>
      <c r="HG29" s="19" t="e">
        <f>#REF!-HF29</f>
        <v>#REF!</v>
      </c>
      <c r="HH29" s="2" t="e">
        <f>SUM(#REF!)</f>
        <v>#REF!</v>
      </c>
      <c r="HI29" s="19" t="e">
        <f>#REF!-HH29</f>
        <v>#REF!</v>
      </c>
      <c r="HJ29" s="2">
        <f>SUM(BA29:BA29)</f>
        <v>350000</v>
      </c>
      <c r="HK29" s="19" t="e">
        <f>#REF!-HJ29</f>
        <v>#REF!</v>
      </c>
      <c r="HL29" s="2">
        <f>SUM(BB29:BB29)</f>
        <v>6573486</v>
      </c>
      <c r="HM29" s="19" t="e">
        <f>#REF!-HL29</f>
        <v>#REF!</v>
      </c>
      <c r="HN29" s="2" t="e">
        <f>SUM(#REF!)</f>
        <v>#REF!</v>
      </c>
      <c r="HO29" s="19" t="e">
        <f>#REF!-HN29</f>
        <v>#REF!</v>
      </c>
      <c r="HP29" s="2" t="e">
        <f>SUM(#REF!)</f>
        <v>#REF!</v>
      </c>
      <c r="HQ29" s="19" t="e">
        <f>#REF!-HP29</f>
        <v>#REF!</v>
      </c>
      <c r="HR29" s="2" t="e">
        <f>SUM(#REF!)</f>
        <v>#REF!</v>
      </c>
      <c r="HS29" s="19" t="e">
        <f>#REF!-HR29</f>
        <v>#REF!</v>
      </c>
      <c r="HT29" s="2" t="e">
        <f>SUM(#REF!)</f>
        <v>#REF!</v>
      </c>
      <c r="HU29" s="19" t="e">
        <f>#REF!-HT29</f>
        <v>#REF!</v>
      </c>
      <c r="HV29" s="2" t="e">
        <f>SUM(#REF!)</f>
        <v>#REF!</v>
      </c>
      <c r="HW29" s="19" t="e">
        <f>#REF!-HV29</f>
        <v>#REF!</v>
      </c>
      <c r="HX29" s="2" t="e">
        <f>SUM(#REF!)</f>
        <v>#REF!</v>
      </c>
      <c r="HY29" s="19" t="e">
        <f>#REF!-HX29</f>
        <v>#REF!</v>
      </c>
      <c r="HZ29" s="2">
        <f>SUM(BC29:BC29)</f>
        <v>1048869</v>
      </c>
      <c r="IA29" s="19" t="e">
        <f>#REF!-HZ29</f>
        <v>#REF!</v>
      </c>
      <c r="IB29" s="2">
        <f>SUM(BD29:BD29)</f>
        <v>189971</v>
      </c>
      <c r="IC29" s="19" t="e">
        <f>#REF!-IB29</f>
        <v>#REF!</v>
      </c>
      <c r="ID29" s="2">
        <f t="shared" si="0"/>
        <v>0</v>
      </c>
      <c r="IE29" s="19">
        <f t="shared" si="1"/>
        <v>0</v>
      </c>
      <c r="IF29" s="2">
        <f t="shared" si="2"/>
        <v>4087718</v>
      </c>
      <c r="IG29" s="19">
        <f t="shared" si="3"/>
        <v>0</v>
      </c>
      <c r="IH29" s="2">
        <f t="shared" si="4"/>
        <v>227539</v>
      </c>
      <c r="II29" s="19">
        <f t="shared" si="5"/>
        <v>0</v>
      </c>
      <c r="IJ29" s="2">
        <f t="shared" si="6"/>
        <v>55359742</v>
      </c>
      <c r="IK29" s="19">
        <f t="shared" si="7"/>
        <v>0</v>
      </c>
      <c r="IL29" s="2">
        <f t="shared" si="8"/>
        <v>7669750</v>
      </c>
      <c r="IM29" s="19">
        <f t="shared" si="9"/>
        <v>0</v>
      </c>
      <c r="IN29" s="2">
        <f t="shared" si="10"/>
        <v>924822</v>
      </c>
      <c r="IO29" s="19">
        <f t="shared" si="11"/>
        <v>0</v>
      </c>
      <c r="IP29" s="2">
        <f t="shared" si="12"/>
        <v>9886176</v>
      </c>
      <c r="IQ29" s="19">
        <f t="shared" si="13"/>
        <v>0</v>
      </c>
      <c r="IR29" s="2">
        <f t="shared" si="54"/>
        <v>0</v>
      </c>
      <c r="IS29" s="19">
        <f t="shared" si="55"/>
        <v>0</v>
      </c>
      <c r="IT29" s="2">
        <f t="shared" si="16"/>
        <v>8422051</v>
      </c>
      <c r="IU29" s="19">
        <f t="shared" si="17"/>
        <v>0</v>
      </c>
      <c r="IV29" s="2">
        <f t="shared" si="18"/>
        <v>0</v>
      </c>
      <c r="IW29" s="19">
        <f t="shared" si="19"/>
        <v>0</v>
      </c>
      <c r="IX29" s="2">
        <f t="shared" si="20"/>
        <v>1101837</v>
      </c>
      <c r="IY29" s="19">
        <f t="shared" si="21"/>
        <v>0</v>
      </c>
      <c r="IZ29" s="2">
        <f t="shared" si="22"/>
        <v>1042369</v>
      </c>
      <c r="JA29" s="19">
        <f t="shared" si="23"/>
        <v>0</v>
      </c>
      <c r="JB29" s="2">
        <f t="shared" si="24"/>
        <v>3975017</v>
      </c>
      <c r="JC29" s="19">
        <f t="shared" si="25"/>
        <v>0</v>
      </c>
      <c r="JD29" s="2">
        <f t="shared" si="26"/>
        <v>1170070</v>
      </c>
      <c r="JE29" s="19">
        <f t="shared" si="27"/>
        <v>0</v>
      </c>
      <c r="JF29" s="2">
        <f t="shared" si="28"/>
        <v>2501877</v>
      </c>
      <c r="JG29" s="19">
        <f t="shared" si="29"/>
        <v>0</v>
      </c>
      <c r="JH29" s="2">
        <f t="shared" si="30"/>
        <v>1224683</v>
      </c>
      <c r="JI29" s="19">
        <f t="shared" si="31"/>
        <v>0</v>
      </c>
      <c r="JJ29" s="2">
        <f t="shared" si="32"/>
        <v>0</v>
      </c>
      <c r="JK29" s="19">
        <f t="shared" si="33"/>
        <v>0</v>
      </c>
      <c r="JL29" s="2">
        <f t="shared" si="34"/>
        <v>11929118</v>
      </c>
      <c r="JM29" s="19">
        <f t="shared" si="35"/>
        <v>0</v>
      </c>
      <c r="JN29" s="2">
        <f t="shared" si="36"/>
        <v>326134</v>
      </c>
      <c r="JO29" s="19">
        <f t="shared" si="37"/>
        <v>0</v>
      </c>
      <c r="JP29" s="2">
        <f t="shared" si="38"/>
        <v>0</v>
      </c>
      <c r="JQ29" s="19">
        <f t="shared" si="39"/>
        <v>0</v>
      </c>
      <c r="JR29" s="2">
        <f t="shared" si="40"/>
        <v>473016</v>
      </c>
      <c r="JS29" s="19">
        <f t="shared" si="41"/>
        <v>0</v>
      </c>
      <c r="JT29" s="2">
        <f t="shared" si="42"/>
        <v>95392</v>
      </c>
      <c r="JU29" s="19">
        <f t="shared" si="43"/>
        <v>0</v>
      </c>
      <c r="JV29" s="2">
        <f t="shared" si="44"/>
        <v>4478770</v>
      </c>
      <c r="JW29" s="19">
        <f t="shared" si="45"/>
        <v>0</v>
      </c>
      <c r="JX29" s="2">
        <f t="shared" si="46"/>
        <v>55221082</v>
      </c>
      <c r="JY29" s="19">
        <f t="shared" si="47"/>
        <v>0</v>
      </c>
      <c r="JZ29" s="2">
        <f t="shared" si="48"/>
        <v>0</v>
      </c>
      <c r="KA29" s="19">
        <f t="shared" si="49"/>
        <v>0</v>
      </c>
      <c r="KB29" s="2">
        <f t="shared" si="50"/>
        <v>55221082</v>
      </c>
      <c r="KC29" s="19">
        <f t="shared" si="51"/>
        <v>0</v>
      </c>
      <c r="KE29" s="2" t="e">
        <f t="shared" si="56"/>
        <v>#REF!</v>
      </c>
      <c r="KG29" s="1" t="e">
        <f t="shared" si="52"/>
        <v>#REF!</v>
      </c>
      <c r="KH29" s="13"/>
    </row>
    <row r="30" spans="1:294">
      <c r="A30" s="30" t="s">
        <v>335</v>
      </c>
      <c r="B30" s="18" t="s">
        <v>336</v>
      </c>
      <c r="C30" s="65">
        <v>141574</v>
      </c>
      <c r="D30" s="65">
        <v>2010</v>
      </c>
      <c r="E30" s="65">
        <v>1</v>
      </c>
      <c r="F30" s="65">
        <v>8</v>
      </c>
      <c r="G30" s="66">
        <v>5191</v>
      </c>
      <c r="H30" s="66">
        <v>5926</v>
      </c>
      <c r="I30" s="67">
        <v>1464319000</v>
      </c>
      <c r="J30" s="67"/>
      <c r="K30" s="67">
        <v>0</v>
      </c>
      <c r="L30" s="67"/>
      <c r="M30" s="67">
        <v>87675000</v>
      </c>
      <c r="N30" s="67"/>
      <c r="O30" s="67">
        <v>0</v>
      </c>
      <c r="P30" s="67"/>
      <c r="Q30" s="67">
        <v>351600000</v>
      </c>
      <c r="R30" s="67"/>
      <c r="S30" s="67">
        <v>1464319000</v>
      </c>
      <c r="T30" s="67"/>
      <c r="U30" s="67">
        <v>16485</v>
      </c>
      <c r="V30" s="67"/>
      <c r="W30" s="67">
        <v>28533</v>
      </c>
      <c r="X30" s="67"/>
      <c r="Y30" s="67">
        <v>22766</v>
      </c>
      <c r="Z30" s="67"/>
      <c r="AA30" s="67">
        <v>34814</v>
      </c>
      <c r="AB30" s="67"/>
      <c r="AC30" s="28">
        <v>7</v>
      </c>
      <c r="AD30" s="28">
        <v>12</v>
      </c>
      <c r="AE30" s="28">
        <v>1</v>
      </c>
      <c r="AF30" s="19">
        <v>3093131</v>
      </c>
      <c r="AG30" s="19">
        <v>2669114</v>
      </c>
      <c r="AH30" s="19">
        <v>289290</v>
      </c>
      <c r="AI30" s="19">
        <v>202780</v>
      </c>
      <c r="AJ30" s="19">
        <v>301392.76</v>
      </c>
      <c r="AK30" s="93">
        <v>7.05</v>
      </c>
      <c r="AL30" s="19">
        <v>265602.37</v>
      </c>
      <c r="AM30" s="93">
        <v>8</v>
      </c>
      <c r="AN30" s="19">
        <v>121629.054</v>
      </c>
      <c r="AO30" s="93">
        <v>8.8800000000000008</v>
      </c>
      <c r="AP30" s="19">
        <v>108066.6</v>
      </c>
      <c r="AQ30" s="93">
        <v>10</v>
      </c>
      <c r="AR30" s="19">
        <v>108180.4</v>
      </c>
      <c r="AS30" s="93">
        <v>19.489999999999998</v>
      </c>
      <c r="AT30" s="19">
        <v>84377.44</v>
      </c>
      <c r="AU30" s="93">
        <v>25</v>
      </c>
      <c r="AV30" s="19">
        <v>59744.88</v>
      </c>
      <c r="AW30" s="93">
        <v>13.59</v>
      </c>
      <c r="AX30" s="19">
        <v>42733.31</v>
      </c>
      <c r="AY30" s="93">
        <v>19</v>
      </c>
      <c r="AZ30" s="129">
        <v>4559316</v>
      </c>
      <c r="BA30" s="129">
        <v>500000</v>
      </c>
      <c r="BB30" s="129">
        <v>434227</v>
      </c>
      <c r="BC30" s="129">
        <v>0</v>
      </c>
      <c r="BD30" s="129">
        <v>57955</v>
      </c>
      <c r="BE30" s="129">
        <v>61422</v>
      </c>
      <c r="BF30" s="129">
        <v>15981</v>
      </c>
      <c r="BG30" s="129">
        <v>11820</v>
      </c>
      <c r="BH30" s="129">
        <v>255454</v>
      </c>
      <c r="BI30" s="129">
        <v>0</v>
      </c>
      <c r="BJ30" s="129">
        <v>344677</v>
      </c>
      <c r="BK30" s="129">
        <v>-10222</v>
      </c>
      <c r="BL30" s="129">
        <v>-2579</v>
      </c>
      <c r="BM30" s="129">
        <v>-1683</v>
      </c>
      <c r="BN30" s="129">
        <v>-8617</v>
      </c>
      <c r="BO30" s="129">
        <v>436129</v>
      </c>
      <c r="BP30" s="129">
        <v>413028</v>
      </c>
      <c r="BQ30" s="129">
        <v>274454</v>
      </c>
      <c r="BR30" s="129">
        <v>77545</v>
      </c>
      <c r="BS30" s="129">
        <v>18148</v>
      </c>
      <c r="BT30" s="129">
        <v>152989</v>
      </c>
      <c r="BU30" s="129">
        <v>693902</v>
      </c>
      <c r="BV30" s="129">
        <v>1217038</v>
      </c>
      <c r="BW30" s="129">
        <v>6551015</v>
      </c>
      <c r="BX30" s="129">
        <v>1181989</v>
      </c>
      <c r="BY30" s="129">
        <v>263917</v>
      </c>
      <c r="BZ30" s="129">
        <v>4370319</v>
      </c>
      <c r="CA30" s="129">
        <v>23872751</v>
      </c>
      <c r="CB30" s="129">
        <v>36239991</v>
      </c>
      <c r="CC30" s="129">
        <v>1827840</v>
      </c>
      <c r="CD30" s="129">
        <v>372520</v>
      </c>
      <c r="CE30" s="129">
        <v>315819</v>
      </c>
      <c r="CF30" s="129">
        <v>3246066</v>
      </c>
      <c r="CG30" s="129">
        <v>724429</v>
      </c>
      <c r="CH30" s="129">
        <v>6486674</v>
      </c>
      <c r="CI30" s="129">
        <v>875696</v>
      </c>
      <c r="CJ30" s="129">
        <v>129107</v>
      </c>
      <c r="CK30" s="129">
        <v>56258</v>
      </c>
      <c r="CL30" s="129">
        <v>324774</v>
      </c>
      <c r="CM30" s="129">
        <v>0</v>
      </c>
      <c r="CN30" s="129">
        <v>1385835</v>
      </c>
      <c r="CO30" s="129">
        <v>2516994</v>
      </c>
      <c r="CP30" s="129">
        <v>755168</v>
      </c>
      <c r="CQ30" s="129">
        <v>380118</v>
      </c>
      <c r="CR30" s="129">
        <v>2472974</v>
      </c>
      <c r="CS30" s="129">
        <v>0</v>
      </c>
      <c r="CT30" s="129">
        <v>6125254</v>
      </c>
      <c r="CU30" s="129">
        <v>0</v>
      </c>
      <c r="CV30" s="129">
        <v>0</v>
      </c>
      <c r="CW30" s="129">
        <v>0</v>
      </c>
      <c r="CX30" s="129">
        <v>0</v>
      </c>
      <c r="CY30" s="129">
        <v>0</v>
      </c>
      <c r="CZ30" s="129">
        <v>0</v>
      </c>
      <c r="DA30" s="129">
        <v>343836</v>
      </c>
      <c r="DB30" s="129">
        <v>90720</v>
      </c>
      <c r="DC30" s="129">
        <v>30546</v>
      </c>
      <c r="DD30" s="129">
        <v>108273</v>
      </c>
      <c r="DE30" s="129">
        <v>5806599</v>
      </c>
      <c r="DF30" s="129">
        <v>6379974</v>
      </c>
      <c r="DG30" s="129">
        <v>0</v>
      </c>
      <c r="DH30" s="129">
        <v>0</v>
      </c>
      <c r="DI30" s="129">
        <v>0</v>
      </c>
      <c r="DJ30" s="129">
        <v>0</v>
      </c>
      <c r="DK30" s="129">
        <v>0</v>
      </c>
      <c r="DL30" s="129">
        <v>0</v>
      </c>
      <c r="DM30" s="129">
        <v>0</v>
      </c>
      <c r="DN30" s="129">
        <v>200291</v>
      </c>
      <c r="DO30" s="129">
        <v>0</v>
      </c>
      <c r="DP30" s="129">
        <v>0</v>
      </c>
      <c r="DQ30" s="129">
        <v>0</v>
      </c>
      <c r="DR30" s="129">
        <v>200291</v>
      </c>
      <c r="DS30" s="129">
        <v>125268</v>
      </c>
      <c r="DT30" s="129">
        <v>74871</v>
      </c>
      <c r="DU30" s="129">
        <v>58704</v>
      </c>
      <c r="DV30" s="129">
        <v>233227</v>
      </c>
      <c r="DW30" s="129">
        <v>0</v>
      </c>
      <c r="DX30" s="129">
        <v>492070</v>
      </c>
      <c r="DY30" s="129">
        <v>1162038</v>
      </c>
      <c r="DZ30" s="129">
        <v>158873</v>
      </c>
      <c r="EA30" s="129">
        <v>198919</v>
      </c>
      <c r="EB30" s="129">
        <v>1866379</v>
      </c>
      <c r="EC30" s="129">
        <v>0</v>
      </c>
      <c r="ED30" s="129">
        <v>3386209</v>
      </c>
      <c r="EE30" s="129">
        <v>261082</v>
      </c>
      <c r="EF30" s="129">
        <v>59092</v>
      </c>
      <c r="EG30" s="129">
        <v>62093</v>
      </c>
      <c r="EH30" s="129">
        <v>319451</v>
      </c>
      <c r="EI30" s="129">
        <v>535241</v>
      </c>
      <c r="EJ30" s="129">
        <v>1236959</v>
      </c>
      <c r="EK30" s="129">
        <v>756980</v>
      </c>
      <c r="EL30" s="129">
        <v>107511</v>
      </c>
      <c r="EM30" s="129">
        <v>55949</v>
      </c>
      <c r="EN30" s="129">
        <v>175667</v>
      </c>
      <c r="EO30" s="129">
        <v>42029</v>
      </c>
      <c r="EP30" s="129">
        <v>1138136</v>
      </c>
      <c r="EQ30" s="129">
        <v>123647</v>
      </c>
      <c r="ER30" s="129">
        <v>32059</v>
      </c>
      <c r="ES30" s="129">
        <v>11436</v>
      </c>
      <c r="ET30" s="129">
        <v>44302</v>
      </c>
      <c r="EU30" s="129">
        <v>563982</v>
      </c>
      <c r="EV30" s="129">
        <v>775426</v>
      </c>
      <c r="EW30" s="129">
        <v>3315</v>
      </c>
      <c r="EX30" s="129">
        <v>336</v>
      </c>
      <c r="EY30" s="129">
        <v>5872</v>
      </c>
      <c r="EZ30" s="129">
        <v>5146</v>
      </c>
      <c r="FA30" s="129">
        <v>1629</v>
      </c>
      <c r="FB30" s="129">
        <v>16298</v>
      </c>
      <c r="FC30" s="129">
        <v>51020</v>
      </c>
      <c r="FD30" s="129">
        <v>763</v>
      </c>
      <c r="FE30" s="129">
        <v>0</v>
      </c>
      <c r="FF30" s="129">
        <v>11194</v>
      </c>
      <c r="FG30" s="129">
        <v>196221</v>
      </c>
      <c r="FH30" s="129">
        <v>259198</v>
      </c>
      <c r="FI30" s="129">
        <v>0</v>
      </c>
      <c r="FJ30" s="129">
        <v>0</v>
      </c>
      <c r="FK30" s="129">
        <v>0</v>
      </c>
      <c r="FL30" s="129">
        <v>0</v>
      </c>
      <c r="FM30" s="129">
        <v>15277</v>
      </c>
      <c r="FN30" s="129">
        <v>15277</v>
      </c>
      <c r="FO30" s="129">
        <v>0</v>
      </c>
      <c r="FP30" s="129">
        <v>0</v>
      </c>
      <c r="FQ30" s="129">
        <v>0</v>
      </c>
      <c r="FR30" s="129">
        <v>0</v>
      </c>
      <c r="FS30" s="129">
        <v>4800118</v>
      </c>
      <c r="FT30" s="129">
        <v>4800118</v>
      </c>
      <c r="FU30" s="129">
        <v>58361</v>
      </c>
      <c r="FV30" s="129">
        <v>11060</v>
      </c>
      <c r="FW30" s="129">
        <v>5764</v>
      </c>
      <c r="FX30" s="129">
        <v>37935</v>
      </c>
      <c r="FY30" s="129">
        <v>154330</v>
      </c>
      <c r="FZ30" s="129">
        <v>267450</v>
      </c>
      <c r="GA30" s="129">
        <v>0</v>
      </c>
      <c r="GB30" s="129">
        <v>0</v>
      </c>
      <c r="GC30" s="129">
        <v>1856</v>
      </c>
      <c r="GD30" s="129">
        <v>14564</v>
      </c>
      <c r="GE30" s="129">
        <v>420092</v>
      </c>
      <c r="GF30" s="129">
        <v>436512</v>
      </c>
      <c r="GG30" s="129">
        <v>208614</v>
      </c>
      <c r="GH30" s="129">
        <v>105202</v>
      </c>
      <c r="GI30" s="129">
        <v>27253</v>
      </c>
      <c r="GJ30" s="129">
        <v>235079</v>
      </c>
      <c r="GK30" s="129">
        <v>968263</v>
      </c>
      <c r="GL30" s="129">
        <v>1544411</v>
      </c>
      <c r="GM30" s="129">
        <v>8314691</v>
      </c>
      <c r="GN30" s="129">
        <v>2097573</v>
      </c>
      <c r="GO30" s="129">
        <v>1210587</v>
      </c>
      <c r="GP30" s="129">
        <v>9095031</v>
      </c>
      <c r="GQ30" s="129">
        <v>14228210</v>
      </c>
      <c r="GR30" s="129">
        <v>34946092</v>
      </c>
      <c r="GS30" s="129">
        <v>0</v>
      </c>
      <c r="GT30" s="129">
        <v>0</v>
      </c>
      <c r="GU30" s="129">
        <v>0</v>
      </c>
      <c r="GV30" s="129">
        <v>0</v>
      </c>
      <c r="GW30" s="129">
        <v>0</v>
      </c>
      <c r="GX30" s="129">
        <v>0</v>
      </c>
      <c r="GY30" s="129">
        <v>8314691</v>
      </c>
      <c r="GZ30" s="129">
        <v>2097573</v>
      </c>
      <c r="HA30" s="129">
        <v>1210587</v>
      </c>
      <c r="HB30" s="129">
        <v>9095031</v>
      </c>
      <c r="HC30" s="129">
        <v>14228210</v>
      </c>
      <c r="HD30" s="129">
        <v>34946092</v>
      </c>
      <c r="HF30" s="2">
        <f>SUM(AZ30:AZ30)</f>
        <v>4559316</v>
      </c>
      <c r="HG30" s="19" t="e">
        <f>#REF!-HF30</f>
        <v>#REF!</v>
      </c>
      <c r="HH30" s="2" t="e">
        <f>SUM(#REF!)</f>
        <v>#REF!</v>
      </c>
      <c r="HI30" s="19" t="e">
        <f>#REF!-HH30</f>
        <v>#REF!</v>
      </c>
      <c r="HJ30" s="2">
        <f>SUM(BA30:BA30)</f>
        <v>500000</v>
      </c>
      <c r="HK30" s="19" t="e">
        <f>#REF!-HJ30</f>
        <v>#REF!</v>
      </c>
      <c r="HL30" s="2">
        <f>SUM(BB30:BB30)</f>
        <v>434227</v>
      </c>
      <c r="HM30" s="19" t="e">
        <f>#REF!-HL30</f>
        <v>#REF!</v>
      </c>
      <c r="HN30" s="2" t="e">
        <f>SUM(#REF!)</f>
        <v>#REF!</v>
      </c>
      <c r="HO30" s="19" t="e">
        <f>#REF!-HN30</f>
        <v>#REF!</v>
      </c>
      <c r="HP30" s="2" t="e">
        <f>SUM(#REF!)</f>
        <v>#REF!</v>
      </c>
      <c r="HQ30" s="19" t="e">
        <f>#REF!-HP30</f>
        <v>#REF!</v>
      </c>
      <c r="HR30" s="2" t="e">
        <f>SUM(#REF!)</f>
        <v>#REF!</v>
      </c>
      <c r="HS30" s="19" t="e">
        <f>#REF!-HR30</f>
        <v>#REF!</v>
      </c>
      <c r="HT30" s="2" t="e">
        <f>SUM(#REF!)</f>
        <v>#REF!</v>
      </c>
      <c r="HU30" s="19" t="e">
        <f>#REF!-HT30</f>
        <v>#REF!</v>
      </c>
      <c r="HV30" s="2" t="e">
        <f>SUM(#REF!)</f>
        <v>#REF!</v>
      </c>
      <c r="HW30" s="19" t="e">
        <f>#REF!-HV30</f>
        <v>#REF!</v>
      </c>
      <c r="HX30" s="2" t="e">
        <f>SUM(#REF!)</f>
        <v>#REF!</v>
      </c>
      <c r="HY30" s="19" t="e">
        <f>#REF!-HX30</f>
        <v>#REF!</v>
      </c>
      <c r="HZ30" s="2">
        <f>SUM(BC30:BC30)</f>
        <v>0</v>
      </c>
      <c r="IA30" s="19" t="e">
        <f>#REF!-HZ30</f>
        <v>#REF!</v>
      </c>
      <c r="IB30" s="2">
        <f>SUM(BD30:BD30)</f>
        <v>57955</v>
      </c>
      <c r="IC30" s="19" t="e">
        <f>#REF!-IB30</f>
        <v>#REF!</v>
      </c>
      <c r="ID30" s="2">
        <f t="shared" si="0"/>
        <v>344677</v>
      </c>
      <c r="IE30" s="19">
        <f t="shared" si="1"/>
        <v>0</v>
      </c>
      <c r="IF30" s="2">
        <f t="shared" si="2"/>
        <v>413028</v>
      </c>
      <c r="IG30" s="19">
        <f t="shared" si="3"/>
        <v>0</v>
      </c>
      <c r="IH30" s="2">
        <f t="shared" si="4"/>
        <v>1217038</v>
      </c>
      <c r="II30" s="19">
        <f t="shared" si="5"/>
        <v>0</v>
      </c>
      <c r="IJ30" s="2">
        <f t="shared" si="6"/>
        <v>36239991</v>
      </c>
      <c r="IK30" s="19">
        <f t="shared" si="7"/>
        <v>0</v>
      </c>
      <c r="IL30" s="2">
        <f t="shared" si="8"/>
        <v>6486674</v>
      </c>
      <c r="IM30" s="19">
        <f t="shared" si="9"/>
        <v>0</v>
      </c>
      <c r="IN30" s="2">
        <f t="shared" si="10"/>
        <v>1385835</v>
      </c>
      <c r="IO30" s="19">
        <f t="shared" si="11"/>
        <v>0</v>
      </c>
      <c r="IP30" s="2">
        <f t="shared" si="12"/>
        <v>6125254</v>
      </c>
      <c r="IQ30" s="19">
        <f t="shared" si="13"/>
        <v>0</v>
      </c>
      <c r="IR30" s="2">
        <f t="shared" si="54"/>
        <v>0</v>
      </c>
      <c r="IS30" s="19">
        <f t="shared" si="55"/>
        <v>0</v>
      </c>
      <c r="IT30" s="2">
        <f t="shared" si="16"/>
        <v>6379974</v>
      </c>
      <c r="IU30" s="19">
        <f t="shared" si="17"/>
        <v>0</v>
      </c>
      <c r="IV30" s="2">
        <f t="shared" si="18"/>
        <v>0</v>
      </c>
      <c r="IW30" s="19">
        <f t="shared" si="19"/>
        <v>0</v>
      </c>
      <c r="IX30" s="2">
        <f t="shared" si="20"/>
        <v>200291</v>
      </c>
      <c r="IY30" s="19">
        <f t="shared" si="21"/>
        <v>0</v>
      </c>
      <c r="IZ30" s="2">
        <f t="shared" si="22"/>
        <v>492070</v>
      </c>
      <c r="JA30" s="19">
        <f t="shared" si="23"/>
        <v>0</v>
      </c>
      <c r="JB30" s="2">
        <f t="shared" si="24"/>
        <v>3386209</v>
      </c>
      <c r="JC30" s="19">
        <f t="shared" si="25"/>
        <v>0</v>
      </c>
      <c r="JD30" s="2">
        <f t="shared" si="26"/>
        <v>1236959</v>
      </c>
      <c r="JE30" s="19">
        <f t="shared" si="27"/>
        <v>0</v>
      </c>
      <c r="JF30" s="2">
        <f t="shared" si="28"/>
        <v>1138136</v>
      </c>
      <c r="JG30" s="19">
        <f t="shared" si="29"/>
        <v>0</v>
      </c>
      <c r="JH30" s="2">
        <f t="shared" si="30"/>
        <v>775426</v>
      </c>
      <c r="JI30" s="19">
        <f t="shared" si="31"/>
        <v>0</v>
      </c>
      <c r="JJ30" s="2">
        <f t="shared" si="32"/>
        <v>16298</v>
      </c>
      <c r="JK30" s="19">
        <f t="shared" si="33"/>
        <v>0</v>
      </c>
      <c r="JL30" s="2">
        <f t="shared" si="34"/>
        <v>259198</v>
      </c>
      <c r="JM30" s="19">
        <f t="shared" si="35"/>
        <v>0</v>
      </c>
      <c r="JN30" s="2">
        <f t="shared" si="36"/>
        <v>15277</v>
      </c>
      <c r="JO30" s="19">
        <f t="shared" si="37"/>
        <v>0</v>
      </c>
      <c r="JP30" s="2">
        <f t="shared" si="38"/>
        <v>4800118</v>
      </c>
      <c r="JQ30" s="19">
        <f t="shared" si="39"/>
        <v>0</v>
      </c>
      <c r="JR30" s="2">
        <f t="shared" si="40"/>
        <v>267450</v>
      </c>
      <c r="JS30" s="19">
        <f t="shared" si="41"/>
        <v>0</v>
      </c>
      <c r="JT30" s="2">
        <f t="shared" si="42"/>
        <v>436512</v>
      </c>
      <c r="JU30" s="19">
        <f t="shared" si="43"/>
        <v>0</v>
      </c>
      <c r="JV30" s="2">
        <f t="shared" si="44"/>
        <v>1544411</v>
      </c>
      <c r="JW30" s="19">
        <f t="shared" si="45"/>
        <v>0</v>
      </c>
      <c r="JX30" s="2">
        <f t="shared" si="46"/>
        <v>34946092</v>
      </c>
      <c r="JY30" s="19">
        <f t="shared" si="47"/>
        <v>0</v>
      </c>
      <c r="JZ30" s="2">
        <f t="shared" si="48"/>
        <v>0</v>
      </c>
      <c r="KA30" s="19">
        <f t="shared" si="49"/>
        <v>0</v>
      </c>
      <c r="KB30" s="2">
        <f t="shared" si="50"/>
        <v>34946092</v>
      </c>
      <c r="KC30" s="19">
        <f t="shared" si="51"/>
        <v>0</v>
      </c>
      <c r="KE30" s="2" t="e">
        <f t="shared" si="56"/>
        <v>#REF!</v>
      </c>
      <c r="KG30" s="1" t="e">
        <f t="shared" si="52"/>
        <v>#REF!</v>
      </c>
      <c r="KH30" s="13"/>
    </row>
    <row r="31" spans="1:294">
      <c r="A31" s="30" t="s">
        <v>371</v>
      </c>
      <c r="B31" s="18" t="s">
        <v>270</v>
      </c>
      <c r="C31" s="65">
        <v>225511</v>
      </c>
      <c r="D31" s="65">
        <v>2010</v>
      </c>
      <c r="E31" s="65">
        <v>1</v>
      </c>
      <c r="F31" s="65">
        <v>12</v>
      </c>
      <c r="G31" s="66">
        <v>14510</v>
      </c>
      <c r="H31" s="66">
        <v>14788</v>
      </c>
      <c r="I31" s="67">
        <v>692616198</v>
      </c>
      <c r="J31" s="67"/>
      <c r="K31" s="67">
        <v>1802456</v>
      </c>
      <c r="L31" s="67"/>
      <c r="M31" s="67">
        <v>36423803</v>
      </c>
      <c r="N31" s="67"/>
      <c r="O31" s="67">
        <v>11755000</v>
      </c>
      <c r="P31" s="67"/>
      <c r="Q31" s="67">
        <v>562427996</v>
      </c>
      <c r="R31" s="67"/>
      <c r="S31" s="67">
        <v>552205434</v>
      </c>
      <c r="T31" s="67"/>
      <c r="U31" s="67">
        <v>17586</v>
      </c>
      <c r="V31" s="67"/>
      <c r="W31" s="67">
        <v>25760</v>
      </c>
      <c r="X31" s="67"/>
      <c r="Y31" s="67">
        <v>23408</v>
      </c>
      <c r="Z31" s="67"/>
      <c r="AA31" s="67">
        <v>31582</v>
      </c>
      <c r="AB31" s="67"/>
      <c r="AC31" s="103">
        <v>7</v>
      </c>
      <c r="AD31" s="103">
        <v>9</v>
      </c>
      <c r="AE31" s="103">
        <v>0</v>
      </c>
      <c r="AF31" s="19">
        <v>2677176</v>
      </c>
      <c r="AG31" s="19">
        <v>1542869</v>
      </c>
      <c r="AH31" s="19">
        <v>272255</v>
      </c>
      <c r="AI31" s="19">
        <v>156822</v>
      </c>
      <c r="AJ31" s="19">
        <v>473856</v>
      </c>
      <c r="AK31" s="93">
        <v>4.5</v>
      </c>
      <c r="AL31" s="19">
        <v>426470</v>
      </c>
      <c r="AM31" s="93">
        <v>5</v>
      </c>
      <c r="AN31" s="19">
        <v>120022</v>
      </c>
      <c r="AO31" s="93">
        <v>6.5</v>
      </c>
      <c r="AP31" s="19">
        <v>111449</v>
      </c>
      <c r="AQ31" s="93">
        <v>7</v>
      </c>
      <c r="AR31" s="19">
        <v>142128</v>
      </c>
      <c r="AS31" s="93">
        <v>17</v>
      </c>
      <c r="AT31" s="19">
        <v>127167</v>
      </c>
      <c r="AU31" s="93">
        <v>19</v>
      </c>
      <c r="AV31" s="19">
        <v>58656</v>
      </c>
      <c r="AW31" s="93">
        <v>14</v>
      </c>
      <c r="AX31" s="19">
        <v>51324</v>
      </c>
      <c r="AY31" s="93">
        <v>16</v>
      </c>
      <c r="AZ31" s="133">
        <v>2682807</v>
      </c>
      <c r="BA31" s="133">
        <v>625000</v>
      </c>
      <c r="BB31" s="129">
        <v>304428</v>
      </c>
      <c r="BC31" s="133">
        <v>295909</v>
      </c>
      <c r="BD31" s="133">
        <v>0</v>
      </c>
      <c r="BE31" s="133">
        <v>0</v>
      </c>
      <c r="BF31" s="129">
        <v>0</v>
      </c>
      <c r="BG31" s="129">
        <v>0</v>
      </c>
      <c r="BH31" s="129">
        <v>0</v>
      </c>
      <c r="BI31" s="129">
        <v>0</v>
      </c>
      <c r="BJ31" s="129">
        <v>0</v>
      </c>
      <c r="BK31" s="133">
        <v>45366</v>
      </c>
      <c r="BL31" s="133">
        <v>18673</v>
      </c>
      <c r="BM31" s="133">
        <v>12447</v>
      </c>
      <c r="BN31" s="133">
        <v>131898</v>
      </c>
      <c r="BO31" s="133">
        <v>0</v>
      </c>
      <c r="BP31" s="133">
        <v>208384</v>
      </c>
      <c r="BQ31" s="133">
        <v>10672</v>
      </c>
      <c r="BR31" s="133">
        <v>0</v>
      </c>
      <c r="BS31" s="133">
        <v>0</v>
      </c>
      <c r="BT31" s="133">
        <v>6658</v>
      </c>
      <c r="BU31" s="133">
        <v>2045779</v>
      </c>
      <c r="BV31" s="133">
        <v>2063109</v>
      </c>
      <c r="BW31" s="129">
        <v>7300270</v>
      </c>
      <c r="BX31" s="133">
        <v>2710683</v>
      </c>
      <c r="BY31" s="133">
        <v>1171002</v>
      </c>
      <c r="BZ31" s="133">
        <v>4977492</v>
      </c>
      <c r="CA31" s="133">
        <v>16875036</v>
      </c>
      <c r="CB31" s="133">
        <v>33034483</v>
      </c>
      <c r="CC31" s="129">
        <v>1851796</v>
      </c>
      <c r="CD31" s="132">
        <v>282228</v>
      </c>
      <c r="CE31" s="132">
        <v>263815</v>
      </c>
      <c r="CF31" s="132">
        <v>1822206</v>
      </c>
      <c r="CG31" s="132">
        <v>12699</v>
      </c>
      <c r="CH31" s="132">
        <v>4232744</v>
      </c>
      <c r="CI31" s="129">
        <v>525000</v>
      </c>
      <c r="CJ31" s="133">
        <v>230000</v>
      </c>
      <c r="CK31" s="133">
        <v>2500</v>
      </c>
      <c r="CL31" s="133">
        <v>34234</v>
      </c>
      <c r="CM31" s="133">
        <v>0</v>
      </c>
      <c r="CN31" s="133">
        <v>791734</v>
      </c>
      <c r="CO31" s="129">
        <v>2653116</v>
      </c>
      <c r="CP31" s="133">
        <v>1078543</v>
      </c>
      <c r="CQ31" s="133">
        <v>468393</v>
      </c>
      <c r="CR31" s="133">
        <v>1949806</v>
      </c>
      <c r="CS31" s="133">
        <v>0</v>
      </c>
      <c r="CT31" s="133">
        <v>6149858</v>
      </c>
      <c r="CU31" s="129">
        <v>0</v>
      </c>
      <c r="CV31" s="132">
        <v>0</v>
      </c>
      <c r="CW31" s="132">
        <v>0</v>
      </c>
      <c r="CX31" s="132">
        <v>0</v>
      </c>
      <c r="CY31" s="132">
        <v>0</v>
      </c>
      <c r="CZ31" s="132">
        <v>0</v>
      </c>
      <c r="DA31" s="129">
        <v>332193</v>
      </c>
      <c r="DB31" s="133">
        <v>273538</v>
      </c>
      <c r="DC31" s="133">
        <v>104991</v>
      </c>
      <c r="DD31" s="133">
        <v>110948</v>
      </c>
      <c r="DE31" s="133">
        <v>4602554</v>
      </c>
      <c r="DF31" s="134">
        <v>5424224</v>
      </c>
      <c r="DG31" s="129">
        <v>0</v>
      </c>
      <c r="DH31" s="129">
        <v>0</v>
      </c>
      <c r="DI31" s="129">
        <v>0</v>
      </c>
      <c r="DJ31" s="129">
        <v>0</v>
      </c>
      <c r="DK31" s="129">
        <v>0</v>
      </c>
      <c r="DL31" s="129">
        <v>0</v>
      </c>
      <c r="DM31" s="129">
        <v>30901</v>
      </c>
      <c r="DN31" s="129">
        <v>81787</v>
      </c>
      <c r="DO31" s="129">
        <v>38993</v>
      </c>
      <c r="DP31" s="129">
        <v>78501</v>
      </c>
      <c r="DQ31" s="129">
        <v>48020</v>
      </c>
      <c r="DR31" s="129">
        <v>278202</v>
      </c>
      <c r="DS31" s="133">
        <v>120587</v>
      </c>
      <c r="DT31" s="133">
        <v>80456</v>
      </c>
      <c r="DU31" s="133">
        <v>48706</v>
      </c>
      <c r="DV31" s="134">
        <v>179328</v>
      </c>
      <c r="DW31" s="133">
        <v>10607</v>
      </c>
      <c r="DX31" s="133">
        <v>439684</v>
      </c>
      <c r="DY31" s="129">
        <v>901928</v>
      </c>
      <c r="DZ31" s="129">
        <v>365907</v>
      </c>
      <c r="EA31" s="129">
        <v>178190</v>
      </c>
      <c r="EB31" s="129">
        <v>867319</v>
      </c>
      <c r="EC31" s="129">
        <v>26899</v>
      </c>
      <c r="ED31" s="129">
        <v>2340243</v>
      </c>
      <c r="EE31" s="133">
        <v>234476</v>
      </c>
      <c r="EF31" s="133">
        <v>57662</v>
      </c>
      <c r="EG31" s="133">
        <v>28761</v>
      </c>
      <c r="EH31" s="133">
        <v>300420</v>
      </c>
      <c r="EI31" s="133">
        <v>232533</v>
      </c>
      <c r="EJ31" s="133">
        <v>853852</v>
      </c>
      <c r="EK31" s="133">
        <v>661962</v>
      </c>
      <c r="EL31" s="135">
        <v>261042</v>
      </c>
      <c r="EM31" s="133">
        <v>96695</v>
      </c>
      <c r="EN31" s="133">
        <v>358823</v>
      </c>
      <c r="EO31" s="133">
        <v>143216</v>
      </c>
      <c r="EP31" s="133">
        <v>1521738</v>
      </c>
      <c r="EQ31" s="133">
        <v>86787</v>
      </c>
      <c r="ER31" s="133">
        <v>552</v>
      </c>
      <c r="ES31" s="133">
        <v>0</v>
      </c>
      <c r="ET31" s="133">
        <v>11142</v>
      </c>
      <c r="EU31" s="133">
        <v>437397</v>
      </c>
      <c r="EV31" s="133">
        <v>535878</v>
      </c>
      <c r="EW31" s="129">
        <v>0</v>
      </c>
      <c r="EX31" s="129">
        <v>0</v>
      </c>
      <c r="EY31" s="129">
        <v>0</v>
      </c>
      <c r="EZ31" s="129">
        <v>0</v>
      </c>
      <c r="FA31" s="129">
        <v>0</v>
      </c>
      <c r="FB31" s="129">
        <v>0</v>
      </c>
      <c r="FC31" s="135">
        <v>0</v>
      </c>
      <c r="FD31" s="133">
        <v>0</v>
      </c>
      <c r="FE31" s="133">
        <v>0</v>
      </c>
      <c r="FF31" s="133">
        <v>0</v>
      </c>
      <c r="FG31" s="133">
        <v>5223626</v>
      </c>
      <c r="FH31" s="133">
        <v>5223626</v>
      </c>
      <c r="FI31" s="133">
        <v>0</v>
      </c>
      <c r="FJ31" s="133">
        <v>0</v>
      </c>
      <c r="FK31" s="133">
        <v>0</v>
      </c>
      <c r="FL31" s="133">
        <v>0</v>
      </c>
      <c r="FM31" s="132">
        <v>0</v>
      </c>
      <c r="FN31" s="133">
        <v>0</v>
      </c>
      <c r="FO31" s="133">
        <v>0</v>
      </c>
      <c r="FP31" s="133">
        <v>0</v>
      </c>
      <c r="FQ31" s="133">
        <v>0</v>
      </c>
      <c r="FR31" s="133">
        <v>0</v>
      </c>
      <c r="FS31" s="133">
        <v>0</v>
      </c>
      <c r="FT31" s="133">
        <v>0</v>
      </c>
      <c r="FU31" s="132">
        <v>0</v>
      </c>
      <c r="FV31" s="132">
        <v>0</v>
      </c>
      <c r="FW31" s="132">
        <v>450</v>
      </c>
      <c r="FX31" s="132">
        <v>3361</v>
      </c>
      <c r="FY31" s="132">
        <v>687250</v>
      </c>
      <c r="FZ31" s="132">
        <v>691061</v>
      </c>
      <c r="GA31" s="133">
        <v>1080</v>
      </c>
      <c r="GB31" s="133">
        <v>250</v>
      </c>
      <c r="GC31" s="133">
        <v>700</v>
      </c>
      <c r="GD31" s="133">
        <v>2609</v>
      </c>
      <c r="GE31" s="133">
        <v>316683</v>
      </c>
      <c r="GF31" s="134">
        <v>321322</v>
      </c>
      <c r="GG31" s="133">
        <v>763880</v>
      </c>
      <c r="GH31" s="133">
        <v>217151</v>
      </c>
      <c r="GI31" s="133">
        <v>130885</v>
      </c>
      <c r="GJ31" s="133">
        <v>476733</v>
      </c>
      <c r="GK31" s="133">
        <v>2641668</v>
      </c>
      <c r="GL31" s="134">
        <v>4230317</v>
      </c>
      <c r="GM31" s="133">
        <v>8163706</v>
      </c>
      <c r="GN31" s="133">
        <v>2929116</v>
      </c>
      <c r="GO31" s="133">
        <v>1363079</v>
      </c>
      <c r="GP31" s="133">
        <v>6195430</v>
      </c>
      <c r="GQ31" s="133">
        <v>14383152</v>
      </c>
      <c r="GR31" s="133">
        <v>33034483</v>
      </c>
      <c r="GS31" s="129">
        <v>0</v>
      </c>
      <c r="GT31" s="129">
        <v>0</v>
      </c>
      <c r="GU31" s="129">
        <v>0</v>
      </c>
      <c r="GV31" s="129">
        <v>0</v>
      </c>
      <c r="GW31" s="129">
        <v>0</v>
      </c>
      <c r="GX31" s="129">
        <v>0</v>
      </c>
      <c r="GY31" s="133">
        <v>8163706</v>
      </c>
      <c r="GZ31" s="133">
        <v>2929116</v>
      </c>
      <c r="HA31" s="133">
        <v>1363079</v>
      </c>
      <c r="HB31" s="133">
        <v>6195430</v>
      </c>
      <c r="HC31" s="133">
        <v>14383152</v>
      </c>
      <c r="HD31" s="133">
        <v>33034483</v>
      </c>
      <c r="HF31" s="2">
        <f>SUM(AZ31:AZ31)</f>
        <v>2682807</v>
      </c>
      <c r="HG31" s="19" t="e">
        <f>#REF!-HF31</f>
        <v>#REF!</v>
      </c>
      <c r="HH31" s="2" t="e">
        <f>SUM(#REF!)</f>
        <v>#REF!</v>
      </c>
      <c r="HI31" s="19" t="e">
        <f>#REF!-HH31</f>
        <v>#REF!</v>
      </c>
      <c r="HJ31" s="2">
        <f>SUM(BA31:BA31)</f>
        <v>625000</v>
      </c>
      <c r="HK31" s="19" t="e">
        <f>#REF!-HJ31</f>
        <v>#REF!</v>
      </c>
      <c r="HL31" s="2">
        <f>SUM(BB31:BB31)</f>
        <v>304428</v>
      </c>
      <c r="HM31" s="19" t="e">
        <f>#REF!-HL31</f>
        <v>#REF!</v>
      </c>
      <c r="HN31" s="2" t="e">
        <f>SUM(#REF!)</f>
        <v>#REF!</v>
      </c>
      <c r="HO31" s="19" t="e">
        <f>#REF!-HN31</f>
        <v>#REF!</v>
      </c>
      <c r="HP31" s="2" t="e">
        <f>SUM(#REF!)</f>
        <v>#REF!</v>
      </c>
      <c r="HQ31" s="19" t="e">
        <f>#REF!-HP31</f>
        <v>#REF!</v>
      </c>
      <c r="HR31" s="2" t="e">
        <f>SUM(#REF!)</f>
        <v>#REF!</v>
      </c>
      <c r="HS31" s="19" t="e">
        <f>#REF!-HR31</f>
        <v>#REF!</v>
      </c>
      <c r="HT31" s="2" t="e">
        <f>SUM(#REF!)</f>
        <v>#REF!</v>
      </c>
      <c r="HU31" s="19" t="e">
        <f>#REF!-HT31</f>
        <v>#REF!</v>
      </c>
      <c r="HV31" s="2" t="e">
        <f>SUM(#REF!)</f>
        <v>#REF!</v>
      </c>
      <c r="HW31" s="19" t="e">
        <f>#REF!-HV31</f>
        <v>#REF!</v>
      </c>
      <c r="HX31" s="2" t="e">
        <f>SUM(#REF!)</f>
        <v>#REF!</v>
      </c>
      <c r="HY31" s="19" t="e">
        <f>#REF!-HX31</f>
        <v>#REF!</v>
      </c>
      <c r="HZ31" s="2">
        <f>SUM(BC31:BC31)</f>
        <v>295909</v>
      </c>
      <c r="IA31" s="19" t="e">
        <f>#REF!-HZ31</f>
        <v>#REF!</v>
      </c>
      <c r="IB31" s="2">
        <f>SUM(BD31:BD31)</f>
        <v>0</v>
      </c>
      <c r="IC31" s="19" t="e">
        <f>#REF!-IB31</f>
        <v>#REF!</v>
      </c>
      <c r="ID31" s="2">
        <f t="shared" si="0"/>
        <v>0</v>
      </c>
      <c r="IE31" s="19">
        <f t="shared" si="1"/>
        <v>0</v>
      </c>
      <c r="IF31" s="2">
        <f t="shared" si="2"/>
        <v>208384</v>
      </c>
      <c r="IG31" s="19">
        <f t="shared" si="3"/>
        <v>0</v>
      </c>
      <c r="IH31" s="2">
        <f t="shared" si="4"/>
        <v>2063109</v>
      </c>
      <c r="II31" s="19">
        <f t="shared" si="5"/>
        <v>0</v>
      </c>
      <c r="IJ31" s="2">
        <f t="shared" si="6"/>
        <v>33034483</v>
      </c>
      <c r="IK31" s="19">
        <f t="shared" si="7"/>
        <v>0</v>
      </c>
      <c r="IL31" s="2">
        <f t="shared" si="8"/>
        <v>4232744</v>
      </c>
      <c r="IM31" s="19">
        <f t="shared" si="9"/>
        <v>0</v>
      </c>
      <c r="IN31" s="2">
        <f t="shared" si="10"/>
        <v>791734</v>
      </c>
      <c r="IO31" s="19">
        <f t="shared" si="11"/>
        <v>0</v>
      </c>
      <c r="IP31" s="2">
        <f t="shared" si="12"/>
        <v>6149858</v>
      </c>
      <c r="IQ31" s="19">
        <f t="shared" si="13"/>
        <v>0</v>
      </c>
      <c r="IR31" s="2">
        <f t="shared" si="54"/>
        <v>0</v>
      </c>
      <c r="IS31" s="19">
        <f t="shared" si="55"/>
        <v>0</v>
      </c>
      <c r="IT31" s="2">
        <f t="shared" si="16"/>
        <v>5424224</v>
      </c>
      <c r="IU31" s="19">
        <f t="shared" si="17"/>
        <v>0</v>
      </c>
      <c r="IV31" s="2">
        <f t="shared" si="18"/>
        <v>0</v>
      </c>
      <c r="IW31" s="19">
        <f t="shared" si="19"/>
        <v>0</v>
      </c>
      <c r="IX31" s="2">
        <f t="shared" si="20"/>
        <v>278202</v>
      </c>
      <c r="IY31" s="19">
        <f t="shared" si="21"/>
        <v>0</v>
      </c>
      <c r="IZ31" s="2">
        <f t="shared" si="22"/>
        <v>439684</v>
      </c>
      <c r="JA31" s="19">
        <f t="shared" si="23"/>
        <v>0</v>
      </c>
      <c r="JB31" s="2">
        <f t="shared" si="24"/>
        <v>2340243</v>
      </c>
      <c r="JC31" s="19">
        <f t="shared" si="25"/>
        <v>0</v>
      </c>
      <c r="JD31" s="2">
        <f t="shared" si="26"/>
        <v>853852</v>
      </c>
      <c r="JE31" s="19">
        <f t="shared" si="27"/>
        <v>0</v>
      </c>
      <c r="JF31" s="2">
        <f t="shared" si="28"/>
        <v>1521738</v>
      </c>
      <c r="JG31" s="19">
        <f t="shared" si="29"/>
        <v>0</v>
      </c>
      <c r="JH31" s="2">
        <f t="shared" si="30"/>
        <v>535878</v>
      </c>
      <c r="JI31" s="19">
        <f t="shared" si="31"/>
        <v>0</v>
      </c>
      <c r="JJ31" s="2">
        <f t="shared" si="32"/>
        <v>0</v>
      </c>
      <c r="JK31" s="19">
        <f t="shared" si="33"/>
        <v>0</v>
      </c>
      <c r="JL31" s="2">
        <f t="shared" si="34"/>
        <v>5223626</v>
      </c>
      <c r="JM31" s="19">
        <f t="shared" si="35"/>
        <v>0</v>
      </c>
      <c r="JN31" s="2">
        <f t="shared" si="36"/>
        <v>0</v>
      </c>
      <c r="JO31" s="19">
        <f t="shared" si="37"/>
        <v>0</v>
      </c>
      <c r="JP31" s="2">
        <f t="shared" si="38"/>
        <v>0</v>
      </c>
      <c r="JQ31" s="19">
        <f t="shared" si="39"/>
        <v>0</v>
      </c>
      <c r="JR31" s="2">
        <f t="shared" si="40"/>
        <v>691061</v>
      </c>
      <c r="JS31" s="19">
        <f t="shared" si="41"/>
        <v>0</v>
      </c>
      <c r="JT31" s="2">
        <f t="shared" si="42"/>
        <v>321322</v>
      </c>
      <c r="JU31" s="19">
        <f t="shared" si="43"/>
        <v>0</v>
      </c>
      <c r="JV31" s="2">
        <f t="shared" si="44"/>
        <v>4230317</v>
      </c>
      <c r="JW31" s="19">
        <f t="shared" si="45"/>
        <v>0</v>
      </c>
      <c r="JX31" s="2">
        <f t="shared" si="46"/>
        <v>33034483</v>
      </c>
      <c r="JY31" s="19">
        <f t="shared" si="47"/>
        <v>0</v>
      </c>
      <c r="JZ31" s="2">
        <f t="shared" si="48"/>
        <v>0</v>
      </c>
      <c r="KA31" s="19">
        <f t="shared" si="49"/>
        <v>0</v>
      </c>
      <c r="KB31" s="2">
        <f t="shared" si="50"/>
        <v>33034483</v>
      </c>
      <c r="KC31" s="19">
        <f t="shared" si="51"/>
        <v>0</v>
      </c>
      <c r="KE31" s="2" t="e">
        <f t="shared" si="56"/>
        <v>#REF!</v>
      </c>
      <c r="KG31" s="1" t="e">
        <f t="shared" si="52"/>
        <v>#REF!</v>
      </c>
      <c r="KH31" s="13"/>
    </row>
    <row r="32" spans="1:294">
      <c r="A32" s="35" t="s">
        <v>338</v>
      </c>
      <c r="B32" s="18" t="s">
        <v>296</v>
      </c>
      <c r="C32" s="65">
        <v>142285</v>
      </c>
      <c r="D32" s="65">
        <v>2010</v>
      </c>
      <c r="E32" s="65">
        <v>1</v>
      </c>
      <c r="F32" s="65">
        <v>3</v>
      </c>
      <c r="G32" s="66"/>
      <c r="H32" s="66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28">
        <v>5</v>
      </c>
      <c r="AD32" s="28">
        <v>7</v>
      </c>
      <c r="AE32" s="28">
        <v>0</v>
      </c>
      <c r="AF32" s="19"/>
      <c r="AG32" s="19"/>
      <c r="AH32" s="19"/>
      <c r="AI32" s="19"/>
      <c r="AJ32" s="19"/>
      <c r="AK32" s="93"/>
      <c r="AL32" s="19"/>
      <c r="AM32" s="93"/>
      <c r="AN32" s="19"/>
      <c r="AO32" s="93"/>
      <c r="AP32" s="19"/>
      <c r="AQ32" s="93"/>
      <c r="AR32" s="19"/>
      <c r="AS32" s="93"/>
      <c r="AT32" s="19"/>
      <c r="AU32" s="93"/>
      <c r="AV32" s="19"/>
      <c r="AW32" s="93"/>
      <c r="AX32" s="19"/>
      <c r="AY32" s="93"/>
      <c r="AZ32" s="129">
        <v>610058</v>
      </c>
      <c r="BA32" s="129">
        <v>725000</v>
      </c>
      <c r="BB32" s="129">
        <v>804451</v>
      </c>
      <c r="BC32" s="129">
        <v>4067</v>
      </c>
      <c r="BD32" s="129">
        <v>10450</v>
      </c>
      <c r="BE32" s="129">
        <v>13308</v>
      </c>
      <c r="BF32" s="129">
        <v>51567</v>
      </c>
      <c r="BG32" s="129">
        <v>4485</v>
      </c>
      <c r="BH32" s="129">
        <v>67837</v>
      </c>
      <c r="BI32" s="129">
        <v>0</v>
      </c>
      <c r="BJ32" s="129">
        <v>137197</v>
      </c>
      <c r="BK32" s="129">
        <v>0</v>
      </c>
      <c r="BL32" s="129">
        <v>0</v>
      </c>
      <c r="BM32" s="129">
        <v>0</v>
      </c>
      <c r="BN32" s="129">
        <v>0</v>
      </c>
      <c r="BO32" s="129">
        <v>265469</v>
      </c>
      <c r="BP32" s="129">
        <v>265469</v>
      </c>
      <c r="BQ32" s="129">
        <v>38568</v>
      </c>
      <c r="BR32" s="129">
        <v>11432</v>
      </c>
      <c r="BS32" s="129">
        <v>0</v>
      </c>
      <c r="BT32" s="129">
        <v>9274</v>
      </c>
      <c r="BU32" s="129">
        <v>44573</v>
      </c>
      <c r="BV32" s="129">
        <v>103847</v>
      </c>
      <c r="BW32" s="129">
        <v>4497079</v>
      </c>
      <c r="BX32" s="129">
        <v>840533</v>
      </c>
      <c r="BY32" s="129">
        <v>462903</v>
      </c>
      <c r="BZ32" s="129">
        <v>2216699</v>
      </c>
      <c r="CA32" s="129">
        <v>7665970</v>
      </c>
      <c r="CB32" s="129">
        <v>15683184</v>
      </c>
      <c r="CC32" s="129">
        <v>1772248</v>
      </c>
      <c r="CD32" s="129">
        <v>344821</v>
      </c>
      <c r="CE32" s="129">
        <v>285242</v>
      </c>
      <c r="CF32" s="129">
        <v>1986869</v>
      </c>
      <c r="CG32" s="129">
        <v>304670</v>
      </c>
      <c r="CH32" s="129">
        <v>4693850</v>
      </c>
      <c r="CI32" s="129">
        <v>125000</v>
      </c>
      <c r="CJ32" s="129">
        <v>10000</v>
      </c>
      <c r="CK32" s="129">
        <v>3132</v>
      </c>
      <c r="CL32" s="129">
        <v>0</v>
      </c>
      <c r="CM32" s="129">
        <v>0</v>
      </c>
      <c r="CN32" s="129">
        <v>138132</v>
      </c>
      <c r="CO32" s="129">
        <v>1085638</v>
      </c>
      <c r="CP32" s="129">
        <v>441145</v>
      </c>
      <c r="CQ32" s="129">
        <v>302113</v>
      </c>
      <c r="CR32" s="129">
        <v>858501</v>
      </c>
      <c r="CS32" s="129">
        <v>0</v>
      </c>
      <c r="CT32" s="129">
        <v>2687397</v>
      </c>
      <c r="CU32" s="129">
        <v>93600</v>
      </c>
      <c r="CV32" s="129">
        <v>90000</v>
      </c>
      <c r="CW32" s="129">
        <v>15000</v>
      </c>
      <c r="CX32" s="129">
        <v>54000</v>
      </c>
      <c r="CY32" s="129">
        <v>0</v>
      </c>
      <c r="CZ32" s="129">
        <v>252600</v>
      </c>
      <c r="DA32" s="129">
        <v>74996</v>
      </c>
      <c r="DB32" s="129">
        <v>16106</v>
      </c>
      <c r="DC32" s="129">
        <v>0</v>
      </c>
      <c r="DD32" s="129">
        <v>919</v>
      </c>
      <c r="DE32" s="129">
        <v>1879822</v>
      </c>
      <c r="DF32" s="129">
        <v>1971843</v>
      </c>
      <c r="DG32" s="129">
        <v>0</v>
      </c>
      <c r="DH32" s="129">
        <v>0</v>
      </c>
      <c r="DI32" s="129">
        <v>0</v>
      </c>
      <c r="DJ32" s="129">
        <v>0</v>
      </c>
      <c r="DK32" s="129">
        <v>17500</v>
      </c>
      <c r="DL32" s="129">
        <v>17500</v>
      </c>
      <c r="DM32" s="129">
        <v>0</v>
      </c>
      <c r="DN32" s="129">
        <v>0</v>
      </c>
      <c r="DO32" s="129">
        <v>1934</v>
      </c>
      <c r="DP32" s="129">
        <v>0</v>
      </c>
      <c r="DQ32" s="129">
        <v>0</v>
      </c>
      <c r="DR32" s="129">
        <v>1934</v>
      </c>
      <c r="DS32" s="129">
        <v>251895</v>
      </c>
      <c r="DT32" s="129">
        <v>102951</v>
      </c>
      <c r="DU32" s="129">
        <v>51096</v>
      </c>
      <c r="DV32" s="129">
        <v>63652</v>
      </c>
      <c r="DW32" s="129">
        <v>0</v>
      </c>
      <c r="DX32" s="129">
        <v>469594</v>
      </c>
      <c r="DY32" s="129">
        <v>606639</v>
      </c>
      <c r="DZ32" s="129">
        <v>213439</v>
      </c>
      <c r="EA32" s="129">
        <v>145319</v>
      </c>
      <c r="EB32" s="129">
        <v>697964</v>
      </c>
      <c r="EC32" s="129">
        <v>0</v>
      </c>
      <c r="ED32" s="129">
        <v>1663361</v>
      </c>
      <c r="EE32" s="129">
        <v>193340</v>
      </c>
      <c r="EF32" s="129">
        <v>22902</v>
      </c>
      <c r="EG32" s="129">
        <v>15228</v>
      </c>
      <c r="EH32" s="129">
        <v>141522</v>
      </c>
      <c r="EI32" s="129">
        <v>158366</v>
      </c>
      <c r="EJ32" s="129">
        <v>531358</v>
      </c>
      <c r="EK32" s="129">
        <v>247928</v>
      </c>
      <c r="EL32" s="129">
        <v>136793</v>
      </c>
      <c r="EM32" s="129">
        <v>106881</v>
      </c>
      <c r="EN32" s="129">
        <v>67943</v>
      </c>
      <c r="EO32" s="129">
        <v>2750</v>
      </c>
      <c r="EP32" s="129">
        <v>562295</v>
      </c>
      <c r="EQ32" s="129">
        <v>0</v>
      </c>
      <c r="ER32" s="129">
        <v>0</v>
      </c>
      <c r="ES32" s="129">
        <v>0</v>
      </c>
      <c r="ET32" s="129">
        <v>0</v>
      </c>
      <c r="EU32" s="129">
        <v>351025</v>
      </c>
      <c r="EV32" s="129">
        <v>351025</v>
      </c>
      <c r="EW32" s="129">
        <v>9391</v>
      </c>
      <c r="EX32" s="129">
        <v>41967</v>
      </c>
      <c r="EY32" s="129">
        <v>2111</v>
      </c>
      <c r="EZ32" s="129">
        <v>53047</v>
      </c>
      <c r="FA32" s="129">
        <v>0</v>
      </c>
      <c r="FB32" s="129">
        <v>106516</v>
      </c>
      <c r="FC32" s="129">
        <v>470</v>
      </c>
      <c r="FD32" s="129">
        <v>731</v>
      </c>
      <c r="FE32" s="129">
        <v>1365</v>
      </c>
      <c r="FF32" s="129">
        <v>3028</v>
      </c>
      <c r="FG32" s="129">
        <v>63922</v>
      </c>
      <c r="FH32" s="129">
        <v>69516</v>
      </c>
      <c r="FI32" s="129">
        <v>0</v>
      </c>
      <c r="FJ32" s="129">
        <v>0</v>
      </c>
      <c r="FK32" s="129">
        <v>0</v>
      </c>
      <c r="FL32" s="129">
        <v>0</v>
      </c>
      <c r="FM32" s="129">
        <v>0</v>
      </c>
      <c r="FN32" s="129">
        <v>0</v>
      </c>
      <c r="FO32" s="129">
        <v>0</v>
      </c>
      <c r="FP32" s="129">
        <v>0</v>
      </c>
      <c r="FQ32" s="129">
        <v>0</v>
      </c>
      <c r="FR32" s="129">
        <v>0</v>
      </c>
      <c r="FS32" s="129">
        <v>305244</v>
      </c>
      <c r="FT32" s="129">
        <v>305244</v>
      </c>
      <c r="FU32" s="129">
        <v>1104</v>
      </c>
      <c r="FV32" s="129">
        <v>0</v>
      </c>
      <c r="FW32" s="129">
        <v>0</v>
      </c>
      <c r="FX32" s="129">
        <v>0</v>
      </c>
      <c r="FY32" s="129">
        <v>332460</v>
      </c>
      <c r="FZ32" s="129">
        <v>333564</v>
      </c>
      <c r="GA32" s="129">
        <v>0</v>
      </c>
      <c r="GB32" s="129">
        <v>770</v>
      </c>
      <c r="GC32" s="129">
        <v>145</v>
      </c>
      <c r="GD32" s="129">
        <v>4640</v>
      </c>
      <c r="GE32" s="129">
        <v>408825</v>
      </c>
      <c r="GF32" s="129">
        <v>414380</v>
      </c>
      <c r="GG32" s="129">
        <v>295943</v>
      </c>
      <c r="GH32" s="129">
        <v>44679</v>
      </c>
      <c r="GI32" s="129">
        <v>22924</v>
      </c>
      <c r="GJ32" s="129">
        <v>66387</v>
      </c>
      <c r="GK32" s="129">
        <v>658486</v>
      </c>
      <c r="GL32" s="129">
        <v>1088419</v>
      </c>
      <c r="GM32" s="129">
        <v>4758192</v>
      </c>
      <c r="GN32" s="129">
        <v>1466304</v>
      </c>
      <c r="GO32" s="129">
        <v>952490</v>
      </c>
      <c r="GP32" s="129">
        <v>3998472</v>
      </c>
      <c r="GQ32" s="129">
        <v>4483069</v>
      </c>
      <c r="GR32" s="129">
        <v>15658527</v>
      </c>
      <c r="GS32" s="129">
        <v>0</v>
      </c>
      <c r="GT32" s="129">
        <v>0</v>
      </c>
      <c r="GU32" s="129">
        <v>0</v>
      </c>
      <c r="GV32" s="129">
        <v>0</v>
      </c>
      <c r="GW32" s="129">
        <v>0</v>
      </c>
      <c r="GX32" s="129">
        <v>0</v>
      </c>
      <c r="GY32" s="129">
        <v>4758192</v>
      </c>
      <c r="GZ32" s="129">
        <v>1466304</v>
      </c>
      <c r="HA32" s="129">
        <v>952490</v>
      </c>
      <c r="HB32" s="129">
        <v>3998472</v>
      </c>
      <c r="HC32" s="129">
        <v>4483069</v>
      </c>
      <c r="HD32" s="129">
        <v>15658527</v>
      </c>
      <c r="HF32" s="2">
        <f>SUM(AZ32:AZ32)</f>
        <v>610058</v>
      </c>
      <c r="HG32" s="19" t="e">
        <f>#REF!-HF32</f>
        <v>#REF!</v>
      </c>
      <c r="HH32" s="2" t="e">
        <f>SUM(#REF!)</f>
        <v>#REF!</v>
      </c>
      <c r="HI32" s="19" t="e">
        <f>#REF!-HH32</f>
        <v>#REF!</v>
      </c>
      <c r="HJ32" s="2">
        <f>SUM(BA32:BA32)</f>
        <v>725000</v>
      </c>
      <c r="HK32" s="19" t="e">
        <f>#REF!-HJ32</f>
        <v>#REF!</v>
      </c>
      <c r="HL32" s="2">
        <f>SUM(BB32:BB32)</f>
        <v>804451</v>
      </c>
      <c r="HM32" s="19" t="e">
        <f>#REF!-HL32</f>
        <v>#REF!</v>
      </c>
      <c r="HN32" s="2" t="e">
        <f>SUM(#REF!)</f>
        <v>#REF!</v>
      </c>
      <c r="HO32" s="19" t="e">
        <f>#REF!-HN32</f>
        <v>#REF!</v>
      </c>
      <c r="HP32" s="2" t="e">
        <f>SUM(#REF!)</f>
        <v>#REF!</v>
      </c>
      <c r="HQ32" s="19" t="e">
        <f>#REF!-HP32</f>
        <v>#REF!</v>
      </c>
      <c r="HR32" s="2" t="e">
        <f>SUM(#REF!)</f>
        <v>#REF!</v>
      </c>
      <c r="HS32" s="19" t="e">
        <f>#REF!-HR32</f>
        <v>#REF!</v>
      </c>
      <c r="HT32" s="2" t="e">
        <f>SUM(#REF!)</f>
        <v>#REF!</v>
      </c>
      <c r="HU32" s="19" t="e">
        <f>#REF!-HT32</f>
        <v>#REF!</v>
      </c>
      <c r="HV32" s="2" t="e">
        <f>SUM(#REF!)</f>
        <v>#REF!</v>
      </c>
      <c r="HW32" s="19" t="e">
        <f>#REF!-HV32</f>
        <v>#REF!</v>
      </c>
      <c r="HX32" s="2" t="e">
        <f>SUM(#REF!)</f>
        <v>#REF!</v>
      </c>
      <c r="HY32" s="19" t="e">
        <f>#REF!-HX32</f>
        <v>#REF!</v>
      </c>
      <c r="HZ32" s="2">
        <f>SUM(BC32:BC32)</f>
        <v>4067</v>
      </c>
      <c r="IA32" s="19" t="e">
        <f>#REF!-HZ32</f>
        <v>#REF!</v>
      </c>
      <c r="IB32" s="2">
        <f>SUM(BD32:BD32)</f>
        <v>10450</v>
      </c>
      <c r="IC32" s="19" t="e">
        <f>#REF!-IB32</f>
        <v>#REF!</v>
      </c>
      <c r="ID32" s="2">
        <f t="shared" si="0"/>
        <v>137197</v>
      </c>
      <c r="IE32" s="19">
        <f t="shared" si="1"/>
        <v>0</v>
      </c>
      <c r="IF32" s="2">
        <f t="shared" si="2"/>
        <v>265469</v>
      </c>
      <c r="IG32" s="19">
        <f t="shared" si="3"/>
        <v>0</v>
      </c>
      <c r="IH32" s="2">
        <f t="shared" si="4"/>
        <v>103847</v>
      </c>
      <c r="II32" s="19">
        <f t="shared" si="5"/>
        <v>0</v>
      </c>
      <c r="IJ32" s="2">
        <f t="shared" si="6"/>
        <v>15683184</v>
      </c>
      <c r="IK32" s="19">
        <f t="shared" si="7"/>
        <v>0</v>
      </c>
      <c r="IL32" s="2">
        <f t="shared" si="8"/>
        <v>4693850</v>
      </c>
      <c r="IM32" s="19">
        <f t="shared" si="9"/>
        <v>0</v>
      </c>
      <c r="IN32" s="2">
        <f t="shared" si="10"/>
        <v>138132</v>
      </c>
      <c r="IO32" s="19">
        <f t="shared" si="11"/>
        <v>0</v>
      </c>
      <c r="IP32" s="2">
        <f t="shared" si="12"/>
        <v>2687397</v>
      </c>
      <c r="IQ32" s="19">
        <f t="shared" si="13"/>
        <v>0</v>
      </c>
      <c r="IR32" s="2">
        <f t="shared" si="54"/>
        <v>252600</v>
      </c>
      <c r="IS32" s="19">
        <f t="shared" si="55"/>
        <v>0</v>
      </c>
      <c r="IT32" s="2">
        <f t="shared" si="16"/>
        <v>1971843</v>
      </c>
      <c r="IU32" s="19">
        <f t="shared" si="17"/>
        <v>0</v>
      </c>
      <c r="IV32" s="2">
        <f t="shared" si="18"/>
        <v>17500</v>
      </c>
      <c r="IW32" s="19">
        <f t="shared" si="19"/>
        <v>0</v>
      </c>
      <c r="IX32" s="2">
        <f t="shared" si="20"/>
        <v>1934</v>
      </c>
      <c r="IY32" s="19">
        <f t="shared" si="21"/>
        <v>0</v>
      </c>
      <c r="IZ32" s="2">
        <f t="shared" si="22"/>
        <v>469594</v>
      </c>
      <c r="JA32" s="19">
        <f t="shared" si="23"/>
        <v>0</v>
      </c>
      <c r="JB32" s="2">
        <f t="shared" si="24"/>
        <v>1663361</v>
      </c>
      <c r="JC32" s="19">
        <f t="shared" si="25"/>
        <v>0</v>
      </c>
      <c r="JD32" s="2">
        <f t="shared" si="26"/>
        <v>531358</v>
      </c>
      <c r="JE32" s="19">
        <f t="shared" si="27"/>
        <v>0</v>
      </c>
      <c r="JF32" s="2">
        <f t="shared" si="28"/>
        <v>562295</v>
      </c>
      <c r="JG32" s="19">
        <f t="shared" si="29"/>
        <v>0</v>
      </c>
      <c r="JH32" s="2">
        <f t="shared" si="30"/>
        <v>351025</v>
      </c>
      <c r="JI32" s="19">
        <f t="shared" si="31"/>
        <v>0</v>
      </c>
      <c r="JJ32" s="2">
        <f t="shared" si="32"/>
        <v>106516</v>
      </c>
      <c r="JK32" s="19">
        <f t="shared" si="33"/>
        <v>0</v>
      </c>
      <c r="JL32" s="2">
        <f t="shared" si="34"/>
        <v>69516</v>
      </c>
      <c r="JM32" s="19">
        <f t="shared" si="35"/>
        <v>0</v>
      </c>
      <c r="JN32" s="2">
        <f t="shared" si="36"/>
        <v>0</v>
      </c>
      <c r="JO32" s="19">
        <f t="shared" si="37"/>
        <v>0</v>
      </c>
      <c r="JP32" s="2">
        <f t="shared" si="38"/>
        <v>305244</v>
      </c>
      <c r="JQ32" s="19">
        <f t="shared" si="39"/>
        <v>0</v>
      </c>
      <c r="JR32" s="2">
        <f t="shared" si="40"/>
        <v>333564</v>
      </c>
      <c r="JS32" s="19">
        <f t="shared" si="41"/>
        <v>0</v>
      </c>
      <c r="JT32" s="2">
        <f t="shared" si="42"/>
        <v>414380</v>
      </c>
      <c r="JU32" s="19">
        <f t="shared" si="43"/>
        <v>0</v>
      </c>
      <c r="JV32" s="2">
        <f t="shared" si="44"/>
        <v>1088419</v>
      </c>
      <c r="JW32" s="19">
        <f t="shared" si="45"/>
        <v>0</v>
      </c>
      <c r="JX32" s="2">
        <f t="shared" si="46"/>
        <v>15658527</v>
      </c>
      <c r="JY32" s="19">
        <f t="shared" si="47"/>
        <v>0</v>
      </c>
      <c r="JZ32" s="2">
        <f t="shared" si="48"/>
        <v>0</v>
      </c>
      <c r="KA32" s="19">
        <f t="shared" si="49"/>
        <v>0</v>
      </c>
      <c r="KB32" s="2">
        <f t="shared" si="50"/>
        <v>15658527</v>
      </c>
      <c r="KC32" s="19">
        <f t="shared" si="51"/>
        <v>0</v>
      </c>
      <c r="KE32" s="2" t="e">
        <f t="shared" si="56"/>
        <v>#REF!</v>
      </c>
      <c r="KG32" s="1" t="e">
        <f t="shared" si="52"/>
        <v>#REF!</v>
      </c>
      <c r="KH32" s="13" t="s">
        <v>339</v>
      </c>
    </row>
    <row r="33" spans="1:294">
      <c r="A33" s="37" t="s">
        <v>305</v>
      </c>
      <c r="B33" s="32" t="s">
        <v>306</v>
      </c>
      <c r="C33" s="73">
        <v>145637</v>
      </c>
      <c r="D33" s="73">
        <v>2010</v>
      </c>
      <c r="E33" s="73">
        <v>1</v>
      </c>
      <c r="F33" s="73">
        <v>3</v>
      </c>
      <c r="G33" s="74">
        <v>16739</v>
      </c>
      <c r="H33" s="74">
        <v>14470</v>
      </c>
      <c r="I33" s="75">
        <v>4336242</v>
      </c>
      <c r="J33" s="75"/>
      <c r="K33" s="75">
        <v>12745416</v>
      </c>
      <c r="L33" s="75"/>
      <c r="M33" s="75">
        <v>66720471</v>
      </c>
      <c r="N33" s="75"/>
      <c r="O33" s="75">
        <v>130506150</v>
      </c>
      <c r="P33" s="75"/>
      <c r="Q33" s="75">
        <v>935420985</v>
      </c>
      <c r="R33" s="75"/>
      <c r="S33" s="75">
        <v>3207070</v>
      </c>
      <c r="T33" s="75"/>
      <c r="U33" s="75">
        <v>23657</v>
      </c>
      <c r="V33" s="75"/>
      <c r="W33" s="75">
        <v>37459</v>
      </c>
      <c r="X33" s="75"/>
      <c r="Y33" s="75">
        <v>25654</v>
      </c>
      <c r="Z33" s="75"/>
      <c r="AA33" s="75">
        <v>39796</v>
      </c>
      <c r="AB33" s="75"/>
      <c r="AC33" s="99">
        <v>10</v>
      </c>
      <c r="AD33" s="99">
        <v>11</v>
      </c>
      <c r="AE33" s="99">
        <v>0</v>
      </c>
      <c r="AF33" s="100">
        <v>5428303</v>
      </c>
      <c r="AG33" s="100">
        <v>4259367</v>
      </c>
      <c r="AH33" s="100">
        <v>924406</v>
      </c>
      <c r="AI33" s="100">
        <v>353550</v>
      </c>
      <c r="AJ33" s="100">
        <v>549718.43999999994</v>
      </c>
      <c r="AK33" s="101">
        <v>6.4</v>
      </c>
      <c r="AL33" s="100">
        <v>502559.71</v>
      </c>
      <c r="AM33" s="101">
        <v>7</v>
      </c>
      <c r="AN33" s="100">
        <v>131169.67000000001</v>
      </c>
      <c r="AO33" s="101">
        <v>9</v>
      </c>
      <c r="AP33" s="100">
        <v>131169.67000000001</v>
      </c>
      <c r="AQ33" s="101">
        <v>9</v>
      </c>
      <c r="AR33" s="100">
        <v>149818.14000000001</v>
      </c>
      <c r="AS33" s="101">
        <v>22</v>
      </c>
      <c r="AT33" s="100">
        <v>149818.14000000001</v>
      </c>
      <c r="AU33" s="101">
        <v>2</v>
      </c>
      <c r="AV33" s="100">
        <v>58816.18</v>
      </c>
      <c r="AW33" s="101">
        <v>17</v>
      </c>
      <c r="AX33" s="100">
        <v>58816.18</v>
      </c>
      <c r="AY33" s="101">
        <v>17</v>
      </c>
      <c r="AZ33" s="152">
        <v>10395577</v>
      </c>
      <c r="BA33" s="152">
        <v>1350000</v>
      </c>
      <c r="BB33" s="152">
        <v>2755321</v>
      </c>
      <c r="BC33" s="152">
        <v>1061666</v>
      </c>
      <c r="BD33" s="152">
        <v>1056931</v>
      </c>
      <c r="BE33" s="152">
        <v>62286</v>
      </c>
      <c r="BF33" s="152">
        <v>429349</v>
      </c>
      <c r="BG33" s="152">
        <v>90738</v>
      </c>
      <c r="BH33" s="152">
        <v>1056257</v>
      </c>
      <c r="BI33" s="152">
        <v>0</v>
      </c>
      <c r="BJ33" s="152">
        <v>1638630</v>
      </c>
      <c r="BK33" s="152">
        <v>266421</v>
      </c>
      <c r="BL33" s="152">
        <v>178237</v>
      </c>
      <c r="BM33" s="152">
        <v>79908</v>
      </c>
      <c r="BN33" s="152">
        <v>181556</v>
      </c>
      <c r="BO33" s="195">
        <v>838186</v>
      </c>
      <c r="BP33" s="152">
        <v>1544308</v>
      </c>
      <c r="BQ33" s="152">
        <v>0</v>
      </c>
      <c r="BR33" s="152">
        <v>0</v>
      </c>
      <c r="BS33" s="152">
        <v>0</v>
      </c>
      <c r="BT33" s="152">
        <v>14</v>
      </c>
      <c r="BU33" s="152">
        <v>1936951</v>
      </c>
      <c r="BV33" s="152">
        <v>1936965</v>
      </c>
      <c r="BW33" s="152">
        <v>26079455</v>
      </c>
      <c r="BX33" s="152">
        <v>14918983</v>
      </c>
      <c r="BY33" s="152">
        <v>911490</v>
      </c>
      <c r="BZ33" s="152">
        <v>7567685</v>
      </c>
      <c r="CA33" s="152">
        <v>25711876</v>
      </c>
      <c r="CB33" s="152">
        <v>75189489</v>
      </c>
      <c r="CC33" s="152">
        <v>3148273</v>
      </c>
      <c r="CD33" s="152">
        <v>440048</v>
      </c>
      <c r="CE33" s="152">
        <v>560947</v>
      </c>
      <c r="CF33" s="152">
        <v>5538402</v>
      </c>
      <c r="CG33" s="152">
        <v>0</v>
      </c>
      <c r="CH33" s="152">
        <v>9687670</v>
      </c>
      <c r="CI33" s="152">
        <v>650000</v>
      </c>
      <c r="CJ33" s="152">
        <v>349799</v>
      </c>
      <c r="CK33" s="152">
        <v>22931</v>
      </c>
      <c r="CL33" s="152">
        <v>10313</v>
      </c>
      <c r="CM33" s="152">
        <v>0</v>
      </c>
      <c r="CN33" s="152">
        <v>1033043</v>
      </c>
      <c r="CO33" s="152">
        <v>3687734</v>
      </c>
      <c r="CP33" s="152">
        <v>2002379</v>
      </c>
      <c r="CQ33" s="152">
        <v>598023</v>
      </c>
      <c r="CR33" s="152">
        <v>2706463</v>
      </c>
      <c r="CS33" s="152">
        <v>0</v>
      </c>
      <c r="CT33" s="152">
        <v>8994599</v>
      </c>
      <c r="CU33" s="152">
        <v>0</v>
      </c>
      <c r="CV33" s="152">
        <v>0</v>
      </c>
      <c r="CW33" s="152">
        <v>0</v>
      </c>
      <c r="CX33" s="152">
        <v>0</v>
      </c>
      <c r="CY33" s="152">
        <v>0</v>
      </c>
      <c r="CZ33" s="152">
        <v>0</v>
      </c>
      <c r="DA33" s="152">
        <v>1225362</v>
      </c>
      <c r="DB33" s="152">
        <v>640784</v>
      </c>
      <c r="DC33" s="152">
        <v>278436</v>
      </c>
      <c r="DD33" s="152">
        <v>83695</v>
      </c>
      <c r="DE33" s="152">
        <v>9683322</v>
      </c>
      <c r="DF33" s="152">
        <v>11911599</v>
      </c>
      <c r="DG33" s="152">
        <v>0</v>
      </c>
      <c r="DH33" s="152">
        <v>0</v>
      </c>
      <c r="DI33" s="152">
        <v>0</v>
      </c>
      <c r="DJ33" s="152">
        <v>0</v>
      </c>
      <c r="DK33" s="152">
        <v>0</v>
      </c>
      <c r="DL33" s="152">
        <v>0</v>
      </c>
      <c r="DM33" s="152">
        <v>168243</v>
      </c>
      <c r="DN33" s="152">
        <v>0</v>
      </c>
      <c r="DO33" s="152">
        <v>6979</v>
      </c>
      <c r="DP33" s="152">
        <v>63068</v>
      </c>
      <c r="DQ33" s="152">
        <v>233507</v>
      </c>
      <c r="DR33" s="152">
        <v>471797</v>
      </c>
      <c r="DS33" s="152">
        <v>537773</v>
      </c>
      <c r="DT33" s="152">
        <v>187157</v>
      </c>
      <c r="DU33" s="152">
        <v>121223</v>
      </c>
      <c r="DV33" s="152">
        <v>431803</v>
      </c>
      <c r="DW33" s="152">
        <v>0</v>
      </c>
      <c r="DX33" s="152">
        <v>1277956</v>
      </c>
      <c r="DY33" s="152">
        <v>971561</v>
      </c>
      <c r="DZ33" s="152">
        <v>586147</v>
      </c>
      <c r="EA33" s="152">
        <v>521464</v>
      </c>
      <c r="EB33" s="152">
        <v>1750713</v>
      </c>
      <c r="EC33" s="152">
        <v>0</v>
      </c>
      <c r="ED33" s="152">
        <v>3829885</v>
      </c>
      <c r="EE33" s="152">
        <v>523304</v>
      </c>
      <c r="EF33" s="152">
        <v>210096</v>
      </c>
      <c r="EG33" s="152">
        <v>71459</v>
      </c>
      <c r="EH33" s="152">
        <v>577249</v>
      </c>
      <c r="EI33" s="152">
        <v>0</v>
      </c>
      <c r="EJ33" s="152">
        <v>1382108</v>
      </c>
      <c r="EK33" s="152">
        <v>1196093</v>
      </c>
      <c r="EL33" s="152">
        <v>775496</v>
      </c>
      <c r="EM33" s="152">
        <v>296769</v>
      </c>
      <c r="EN33" s="152">
        <v>321816</v>
      </c>
      <c r="EO33" s="152">
        <v>0</v>
      </c>
      <c r="EP33" s="152">
        <v>2590174</v>
      </c>
      <c r="EQ33" s="152">
        <v>0</v>
      </c>
      <c r="ER33" s="152">
        <v>0</v>
      </c>
      <c r="ES33" s="152">
        <v>0</v>
      </c>
      <c r="ET33" s="152">
        <v>0</v>
      </c>
      <c r="EU33" s="152">
        <v>2269774</v>
      </c>
      <c r="EV33" s="152">
        <v>2269774</v>
      </c>
      <c r="EW33" s="152">
        <v>57736</v>
      </c>
      <c r="EX33" s="152">
        <v>305087</v>
      </c>
      <c r="EY33" s="152">
        <v>86922</v>
      </c>
      <c r="EZ33" s="152">
        <v>631956</v>
      </c>
      <c r="FA33" s="152">
        <v>0</v>
      </c>
      <c r="FB33" s="152">
        <v>1081701</v>
      </c>
      <c r="FC33" s="152">
        <v>0</v>
      </c>
      <c r="FD33" s="152">
        <v>0</v>
      </c>
      <c r="FE33" s="152">
        <v>0</v>
      </c>
      <c r="FF33" s="152">
        <v>0</v>
      </c>
      <c r="FG33" s="152">
        <v>21526425</v>
      </c>
      <c r="FH33" s="152">
        <v>21526425</v>
      </c>
      <c r="FI33" s="152">
        <v>0</v>
      </c>
      <c r="FJ33" s="152">
        <v>0</v>
      </c>
      <c r="FK33" s="152">
        <v>0</v>
      </c>
      <c r="FL33" s="152">
        <v>0</v>
      </c>
      <c r="FM33" s="152">
        <v>232683</v>
      </c>
      <c r="FN33" s="152">
        <v>232683</v>
      </c>
      <c r="FO33" s="152">
        <v>0</v>
      </c>
      <c r="FP33" s="152">
        <v>0</v>
      </c>
      <c r="FQ33" s="152">
        <v>0</v>
      </c>
      <c r="FR33" s="152">
        <v>0</v>
      </c>
      <c r="FS33" s="152">
        <v>0</v>
      </c>
      <c r="FT33" s="152">
        <v>0</v>
      </c>
      <c r="FU33" s="152">
        <v>28885</v>
      </c>
      <c r="FV33" s="152">
        <v>536</v>
      </c>
      <c r="FW33" s="152">
        <v>10</v>
      </c>
      <c r="FX33" s="152">
        <v>14810</v>
      </c>
      <c r="FY33" s="152">
        <v>501464</v>
      </c>
      <c r="FZ33" s="152">
        <v>545705</v>
      </c>
      <c r="GA33" s="152">
        <v>1516</v>
      </c>
      <c r="GB33" s="152">
        <v>999</v>
      </c>
      <c r="GC33" s="152">
        <v>920</v>
      </c>
      <c r="GD33" s="152">
        <v>8589</v>
      </c>
      <c r="GE33" s="152">
        <v>60411</v>
      </c>
      <c r="GF33" s="152">
        <v>72435</v>
      </c>
      <c r="GG33" s="152">
        <v>211690</v>
      </c>
      <c r="GH33" s="152">
        <v>91917</v>
      </c>
      <c r="GI33" s="152">
        <v>49243</v>
      </c>
      <c r="GJ33" s="152">
        <v>148843</v>
      </c>
      <c r="GK33" s="152">
        <v>4548155</v>
      </c>
      <c r="GL33" s="152">
        <v>5049848</v>
      </c>
      <c r="GM33" s="152">
        <v>12408170</v>
      </c>
      <c r="GN33" s="152">
        <v>5590445</v>
      </c>
      <c r="GO33" s="152">
        <v>2615326</v>
      </c>
      <c r="GP33" s="152">
        <v>12287720</v>
      </c>
      <c r="GQ33" s="152">
        <v>39055561</v>
      </c>
      <c r="GR33" s="152">
        <v>71957222</v>
      </c>
      <c r="GS33" s="152">
        <v>0</v>
      </c>
      <c r="GT33" s="195">
        <v>0</v>
      </c>
      <c r="GU33" s="152">
        <v>0</v>
      </c>
      <c r="GV33" s="152">
        <v>0</v>
      </c>
      <c r="GW33" s="152">
        <v>0</v>
      </c>
      <c r="GX33" s="152">
        <v>0</v>
      </c>
      <c r="GY33" s="156">
        <v>12408170</v>
      </c>
      <c r="GZ33" s="156">
        <v>5590445</v>
      </c>
      <c r="HA33" s="156">
        <v>2615326</v>
      </c>
      <c r="HB33" s="156">
        <v>12287720</v>
      </c>
      <c r="HC33" s="156">
        <v>39055561</v>
      </c>
      <c r="HD33" s="156">
        <v>71957222</v>
      </c>
      <c r="HF33" s="2">
        <f>SUM(AZ33:AZ33)</f>
        <v>10395577</v>
      </c>
      <c r="HG33" s="19" t="e">
        <f>#REF!-HF33</f>
        <v>#REF!</v>
      </c>
      <c r="HH33" s="2" t="e">
        <f>SUM(#REF!)</f>
        <v>#REF!</v>
      </c>
      <c r="HI33" s="19" t="e">
        <f>#REF!-HH33</f>
        <v>#REF!</v>
      </c>
      <c r="HJ33" s="2">
        <f>SUM(BA33:BA33)</f>
        <v>1350000</v>
      </c>
      <c r="HK33" s="19" t="e">
        <f>#REF!-HJ33</f>
        <v>#REF!</v>
      </c>
      <c r="HL33" s="2">
        <f>SUM(BB33:BB33)</f>
        <v>2755321</v>
      </c>
      <c r="HM33" s="19" t="e">
        <f>#REF!-HL33</f>
        <v>#REF!</v>
      </c>
      <c r="HN33" s="2" t="e">
        <f>SUM(#REF!)</f>
        <v>#REF!</v>
      </c>
      <c r="HO33" s="19" t="e">
        <f>#REF!-HN33</f>
        <v>#REF!</v>
      </c>
      <c r="HP33" s="2" t="e">
        <f>SUM(#REF!)</f>
        <v>#REF!</v>
      </c>
      <c r="HQ33" s="19" t="e">
        <f>#REF!-HP33</f>
        <v>#REF!</v>
      </c>
      <c r="HR33" s="2" t="e">
        <f>SUM(#REF!)</f>
        <v>#REF!</v>
      </c>
      <c r="HS33" s="19" t="e">
        <f>#REF!-HR33</f>
        <v>#REF!</v>
      </c>
      <c r="HT33" s="2" t="e">
        <f>SUM(#REF!)</f>
        <v>#REF!</v>
      </c>
      <c r="HU33" s="19" t="e">
        <f>#REF!-HT33</f>
        <v>#REF!</v>
      </c>
      <c r="HV33" s="2" t="e">
        <f>SUM(#REF!)</f>
        <v>#REF!</v>
      </c>
      <c r="HW33" s="19" t="e">
        <f>#REF!-HV33</f>
        <v>#REF!</v>
      </c>
      <c r="HX33" s="2" t="e">
        <f>SUM(#REF!)</f>
        <v>#REF!</v>
      </c>
      <c r="HY33" s="19" t="e">
        <f>#REF!-HX33</f>
        <v>#REF!</v>
      </c>
      <c r="HZ33" s="2">
        <f>SUM(BC33:BC33)</f>
        <v>1061666</v>
      </c>
      <c r="IA33" s="19" t="e">
        <f>#REF!-HZ33</f>
        <v>#REF!</v>
      </c>
      <c r="IB33" s="2">
        <f>SUM(BD33:BD33)</f>
        <v>1056931</v>
      </c>
      <c r="IC33" s="19" t="e">
        <f>#REF!-IB33</f>
        <v>#REF!</v>
      </c>
      <c r="ID33" s="2">
        <f t="shared" si="0"/>
        <v>1638630</v>
      </c>
      <c r="IE33" s="19">
        <f t="shared" si="1"/>
        <v>0</v>
      </c>
      <c r="IF33" s="2">
        <f t="shared" si="2"/>
        <v>1544308</v>
      </c>
      <c r="IG33" s="19">
        <f t="shared" si="3"/>
        <v>0</v>
      </c>
      <c r="IH33" s="2">
        <f t="shared" si="4"/>
        <v>1936965</v>
      </c>
      <c r="II33" s="19">
        <f t="shared" si="5"/>
        <v>0</v>
      </c>
      <c r="IJ33" s="2">
        <f t="shared" si="6"/>
        <v>75189489</v>
      </c>
      <c r="IK33" s="19">
        <f t="shared" si="7"/>
        <v>0</v>
      </c>
      <c r="IL33" s="2">
        <f t="shared" si="8"/>
        <v>9687670</v>
      </c>
      <c r="IM33" s="19">
        <f t="shared" si="9"/>
        <v>0</v>
      </c>
      <c r="IN33" s="2">
        <f t="shared" si="10"/>
        <v>1033043</v>
      </c>
      <c r="IO33" s="19">
        <f t="shared" si="11"/>
        <v>0</v>
      </c>
      <c r="IP33" s="2">
        <f t="shared" si="12"/>
        <v>8994599</v>
      </c>
      <c r="IQ33" s="19">
        <f t="shared" si="13"/>
        <v>0</v>
      </c>
      <c r="IR33" s="2">
        <f t="shared" si="54"/>
        <v>0</v>
      </c>
      <c r="IS33" s="19">
        <f t="shared" si="55"/>
        <v>0</v>
      </c>
      <c r="IT33" s="2">
        <f t="shared" si="16"/>
        <v>11911599</v>
      </c>
      <c r="IU33" s="19">
        <f t="shared" si="17"/>
        <v>0</v>
      </c>
      <c r="IV33" s="2">
        <f t="shared" si="18"/>
        <v>0</v>
      </c>
      <c r="IW33" s="19">
        <f t="shared" si="19"/>
        <v>0</v>
      </c>
      <c r="IX33" s="2">
        <f t="shared" si="20"/>
        <v>471797</v>
      </c>
      <c r="IY33" s="19">
        <f t="shared" si="21"/>
        <v>0</v>
      </c>
      <c r="IZ33" s="2">
        <f t="shared" si="22"/>
        <v>1277956</v>
      </c>
      <c r="JA33" s="19">
        <f t="shared" si="23"/>
        <v>0</v>
      </c>
      <c r="JB33" s="2">
        <f t="shared" si="24"/>
        <v>3829885</v>
      </c>
      <c r="JC33" s="19">
        <f t="shared" si="25"/>
        <v>0</v>
      </c>
      <c r="JD33" s="2">
        <f t="shared" si="26"/>
        <v>1382108</v>
      </c>
      <c r="JE33" s="19">
        <f t="shared" si="27"/>
        <v>0</v>
      </c>
      <c r="JF33" s="2">
        <f t="shared" si="28"/>
        <v>2590174</v>
      </c>
      <c r="JG33" s="19">
        <f t="shared" si="29"/>
        <v>0</v>
      </c>
      <c r="JH33" s="2">
        <f t="shared" si="30"/>
        <v>2269774</v>
      </c>
      <c r="JI33" s="19">
        <f t="shared" si="31"/>
        <v>0</v>
      </c>
      <c r="JJ33" s="2">
        <f t="shared" si="32"/>
        <v>1081701</v>
      </c>
      <c r="JK33" s="19">
        <f t="shared" si="33"/>
        <v>0</v>
      </c>
      <c r="JL33" s="2">
        <f t="shared" si="34"/>
        <v>21526425</v>
      </c>
      <c r="JM33" s="19">
        <f t="shared" si="35"/>
        <v>0</v>
      </c>
      <c r="JN33" s="2">
        <f t="shared" si="36"/>
        <v>232683</v>
      </c>
      <c r="JO33" s="19">
        <f t="shared" si="37"/>
        <v>0</v>
      </c>
      <c r="JP33" s="2">
        <f t="shared" si="38"/>
        <v>0</v>
      </c>
      <c r="JQ33" s="19">
        <f t="shared" si="39"/>
        <v>0</v>
      </c>
      <c r="JR33" s="2">
        <f t="shared" si="40"/>
        <v>545705</v>
      </c>
      <c r="JS33" s="19">
        <f t="shared" si="41"/>
        <v>0</v>
      </c>
      <c r="JT33" s="2">
        <f t="shared" si="42"/>
        <v>72435</v>
      </c>
      <c r="JU33" s="19">
        <f t="shared" si="43"/>
        <v>0</v>
      </c>
      <c r="JV33" s="2">
        <f t="shared" si="44"/>
        <v>5049848</v>
      </c>
      <c r="JW33" s="19">
        <f t="shared" si="45"/>
        <v>0</v>
      </c>
      <c r="JX33" s="2">
        <f t="shared" si="46"/>
        <v>71957222</v>
      </c>
      <c r="JY33" s="19">
        <f t="shared" si="47"/>
        <v>0</v>
      </c>
      <c r="JZ33" s="2">
        <f t="shared" si="48"/>
        <v>0</v>
      </c>
      <c r="KA33" s="19">
        <f t="shared" si="49"/>
        <v>0</v>
      </c>
      <c r="KB33" s="2">
        <f t="shared" si="50"/>
        <v>71957222</v>
      </c>
      <c r="KC33" s="19">
        <f t="shared" si="51"/>
        <v>0</v>
      </c>
      <c r="KE33" s="2" t="e">
        <f>HG33+HI33+HK33+HM33+HO33+HQ33+HS33+HU33+HW33+HY33+IA33+IE33+IG33+II33+IC33+IK33+IM33+IO33+IQ33+IS33+IU33+IW33+IY33+JA33+JC33+JG33+JI33+JK33+JE33+JM33+JO33+JQ33+JS33+JU33+JW33+JY33+KA33+KC33</f>
        <v>#REF!</v>
      </c>
      <c r="KG33" s="1" t="e">
        <f t="shared" si="52"/>
        <v>#REF!</v>
      </c>
      <c r="KH33" s="13" t="s">
        <v>523</v>
      </c>
    </row>
    <row r="34" spans="1:294">
      <c r="A34" s="31" t="s">
        <v>265</v>
      </c>
      <c r="B34" s="32" t="s">
        <v>266</v>
      </c>
      <c r="C34" s="73">
        <v>151351</v>
      </c>
      <c r="D34" s="73">
        <v>2010</v>
      </c>
      <c r="E34" s="73">
        <v>1</v>
      </c>
      <c r="F34" s="73">
        <v>3</v>
      </c>
      <c r="G34" s="74">
        <v>15566</v>
      </c>
      <c r="H34" s="74">
        <v>15417</v>
      </c>
      <c r="I34" s="75">
        <v>1310017697</v>
      </c>
      <c r="J34" s="75"/>
      <c r="K34" s="75">
        <v>3321000</v>
      </c>
      <c r="L34" s="75"/>
      <c r="M34" s="75">
        <v>42522000</v>
      </c>
      <c r="N34" s="75"/>
      <c r="O34" s="75">
        <v>40260000</v>
      </c>
      <c r="P34" s="75"/>
      <c r="Q34" s="75">
        <v>430102000</v>
      </c>
      <c r="R34" s="75"/>
      <c r="S34" s="75">
        <v>1058232802</v>
      </c>
      <c r="T34" s="75"/>
      <c r="U34" s="75">
        <v>17896</v>
      </c>
      <c r="V34" s="75"/>
      <c r="W34" s="75">
        <v>35442</v>
      </c>
      <c r="X34" s="75"/>
      <c r="Y34" s="75">
        <v>20099</v>
      </c>
      <c r="Z34" s="75"/>
      <c r="AA34" s="75">
        <v>37646</v>
      </c>
      <c r="AB34" s="75"/>
      <c r="AC34" s="99">
        <v>11</v>
      </c>
      <c r="AD34" s="99">
        <v>13</v>
      </c>
      <c r="AE34" s="99">
        <v>0</v>
      </c>
      <c r="AF34" s="100">
        <v>5400112</v>
      </c>
      <c r="AG34" s="100">
        <v>4804425</v>
      </c>
      <c r="AH34" s="100">
        <v>601707</v>
      </c>
      <c r="AI34" s="100">
        <v>325023</v>
      </c>
      <c r="AJ34" s="100">
        <v>497719</v>
      </c>
      <c r="AK34" s="101">
        <v>8.5</v>
      </c>
      <c r="AL34" s="100">
        <v>423061</v>
      </c>
      <c r="AM34" s="101">
        <v>10</v>
      </c>
      <c r="AN34" s="100">
        <v>149856</v>
      </c>
      <c r="AO34" s="101">
        <v>10.5</v>
      </c>
      <c r="AP34" s="100">
        <v>131124</v>
      </c>
      <c r="AQ34" s="101">
        <v>12</v>
      </c>
      <c r="AR34" s="100">
        <v>136546</v>
      </c>
      <c r="AS34" s="101">
        <v>24.5</v>
      </c>
      <c r="AT34" s="100">
        <v>115358</v>
      </c>
      <c r="AU34" s="101">
        <v>29</v>
      </c>
      <c r="AV34" s="100">
        <v>73377</v>
      </c>
      <c r="AW34" s="101">
        <v>20.5</v>
      </c>
      <c r="AX34" s="100">
        <v>60169</v>
      </c>
      <c r="AY34" s="101">
        <v>25</v>
      </c>
      <c r="AZ34" s="152">
        <v>5608592</v>
      </c>
      <c r="BA34" s="152">
        <v>550000</v>
      </c>
      <c r="BB34" s="152">
        <v>3719</v>
      </c>
      <c r="BC34" s="152">
        <v>1148731</v>
      </c>
      <c r="BD34" s="152">
        <v>227573</v>
      </c>
      <c r="BE34" s="152">
        <v>0</v>
      </c>
      <c r="BF34" s="152">
        <v>0</v>
      </c>
      <c r="BG34" s="152">
        <v>0</v>
      </c>
      <c r="BH34" s="152">
        <v>0</v>
      </c>
      <c r="BI34" s="152">
        <v>0</v>
      </c>
      <c r="BJ34" s="152">
        <v>0</v>
      </c>
      <c r="BK34" s="152">
        <v>0</v>
      </c>
      <c r="BL34" s="152">
        <v>0</v>
      </c>
      <c r="BM34" s="152">
        <v>0</v>
      </c>
      <c r="BN34" s="152">
        <v>0</v>
      </c>
      <c r="BO34" s="195">
        <v>0</v>
      </c>
      <c r="BP34" s="152">
        <v>0</v>
      </c>
      <c r="BQ34" s="152">
        <v>40</v>
      </c>
      <c r="BR34" s="152">
        <v>0</v>
      </c>
      <c r="BS34" s="152">
        <v>1107</v>
      </c>
      <c r="BT34" s="152">
        <v>99245</v>
      </c>
      <c r="BU34" s="152">
        <v>2192511</v>
      </c>
      <c r="BV34" s="152">
        <v>2292903</v>
      </c>
      <c r="BW34" s="152">
        <v>21923945</v>
      </c>
      <c r="BX34" s="152">
        <v>16762467</v>
      </c>
      <c r="BY34" s="152">
        <v>173929</v>
      </c>
      <c r="BZ34" s="152">
        <v>932074</v>
      </c>
      <c r="CA34" s="152">
        <v>29495396</v>
      </c>
      <c r="CB34" s="152">
        <v>69287811</v>
      </c>
      <c r="CC34" s="152">
        <v>2893208</v>
      </c>
      <c r="CD34" s="152">
        <v>507316</v>
      </c>
      <c r="CE34" s="152">
        <v>474808</v>
      </c>
      <c r="CF34" s="152">
        <v>6329205</v>
      </c>
      <c r="CG34" s="152">
        <v>49679</v>
      </c>
      <c r="CH34" s="152">
        <v>10254216</v>
      </c>
      <c r="CI34" s="152">
        <v>2112428</v>
      </c>
      <c r="CJ34" s="152">
        <v>1227816</v>
      </c>
      <c r="CK34" s="152">
        <v>37000</v>
      </c>
      <c r="CL34" s="152">
        <v>57008</v>
      </c>
      <c r="CM34" s="152">
        <v>0</v>
      </c>
      <c r="CN34" s="152">
        <v>3434252</v>
      </c>
      <c r="CO34" s="152">
        <v>2564439</v>
      </c>
      <c r="CP34" s="152">
        <v>3254792</v>
      </c>
      <c r="CQ34" s="152">
        <v>837369</v>
      </c>
      <c r="CR34" s="152">
        <v>3997091</v>
      </c>
      <c r="CS34" s="152">
        <v>0</v>
      </c>
      <c r="CT34" s="152">
        <v>10653691</v>
      </c>
      <c r="CU34" s="152">
        <v>64977</v>
      </c>
      <c r="CV34" s="152">
        <v>55250</v>
      </c>
      <c r="CW34" s="152">
        <v>20262</v>
      </c>
      <c r="CX34" s="152">
        <v>12000</v>
      </c>
      <c r="CY34" s="152">
        <v>0</v>
      </c>
      <c r="CZ34" s="152">
        <v>152489</v>
      </c>
      <c r="DA34" s="152">
        <v>1057885</v>
      </c>
      <c r="DB34" s="152">
        <v>569722</v>
      </c>
      <c r="DC34" s="152">
        <v>164017</v>
      </c>
      <c r="DD34" s="152">
        <v>278592</v>
      </c>
      <c r="DE34" s="152">
        <v>10056275</v>
      </c>
      <c r="DF34" s="152">
        <v>12126491</v>
      </c>
      <c r="DG34" s="152">
        <v>4500</v>
      </c>
      <c r="DH34" s="152">
        <v>0</v>
      </c>
      <c r="DI34" s="152">
        <v>0</v>
      </c>
      <c r="DJ34" s="152">
        <v>0</v>
      </c>
      <c r="DK34" s="152">
        <v>71378</v>
      </c>
      <c r="DL34" s="152">
        <v>75878</v>
      </c>
      <c r="DM34" s="152">
        <v>23686</v>
      </c>
      <c r="DN34" s="152">
        <v>77828</v>
      </c>
      <c r="DO34" s="152">
        <v>14918</v>
      </c>
      <c r="DP34" s="152">
        <v>135018</v>
      </c>
      <c r="DQ34" s="152">
        <v>50608</v>
      </c>
      <c r="DR34" s="152">
        <v>302058</v>
      </c>
      <c r="DS34" s="152">
        <v>272625</v>
      </c>
      <c r="DT34" s="152">
        <v>143287</v>
      </c>
      <c r="DU34" s="152">
        <v>99237</v>
      </c>
      <c r="DV34" s="152">
        <v>411581</v>
      </c>
      <c r="DW34" s="152">
        <v>163</v>
      </c>
      <c r="DX34" s="152">
        <v>926893</v>
      </c>
      <c r="DY34" s="152">
        <v>715732</v>
      </c>
      <c r="DZ34" s="152">
        <v>609139</v>
      </c>
      <c r="EA34" s="152">
        <v>271018</v>
      </c>
      <c r="EB34" s="152">
        <v>1838015</v>
      </c>
      <c r="EC34" s="152">
        <v>5770</v>
      </c>
      <c r="ED34" s="152">
        <v>3439674</v>
      </c>
      <c r="EE34" s="152">
        <v>382024</v>
      </c>
      <c r="EF34" s="152">
        <v>86577</v>
      </c>
      <c r="EG34" s="152">
        <v>56780</v>
      </c>
      <c r="EH34" s="152">
        <v>756024</v>
      </c>
      <c r="EI34" s="152">
        <v>15233</v>
      </c>
      <c r="EJ34" s="152">
        <v>1296638</v>
      </c>
      <c r="EK34" s="152">
        <v>719346</v>
      </c>
      <c r="EL34" s="152">
        <v>766262</v>
      </c>
      <c r="EM34" s="152">
        <v>182698</v>
      </c>
      <c r="EN34" s="152">
        <v>172608</v>
      </c>
      <c r="EO34" s="152">
        <v>27403</v>
      </c>
      <c r="EP34" s="152">
        <v>1868317</v>
      </c>
      <c r="EQ34" s="152">
        <v>423451</v>
      </c>
      <c r="ER34" s="152">
        <v>80979</v>
      </c>
      <c r="ES34" s="152">
        <v>17342</v>
      </c>
      <c r="ET34" s="152">
        <v>220440</v>
      </c>
      <c r="EU34" s="152">
        <v>582480</v>
      </c>
      <c r="EV34" s="152">
        <v>1324692</v>
      </c>
      <c r="EW34" s="152">
        <v>0</v>
      </c>
      <c r="EX34" s="152">
        <v>0</v>
      </c>
      <c r="EY34" s="152">
        <v>0</v>
      </c>
      <c r="EZ34" s="152">
        <v>0</v>
      </c>
      <c r="FA34" s="152">
        <v>0</v>
      </c>
      <c r="FB34" s="152">
        <v>0</v>
      </c>
      <c r="FC34" s="152">
        <v>726044</v>
      </c>
      <c r="FD34" s="152">
        <v>95012</v>
      </c>
      <c r="FE34" s="152">
        <v>121548</v>
      </c>
      <c r="FF34" s="152">
        <v>559770</v>
      </c>
      <c r="FG34" s="152">
        <v>7425183</v>
      </c>
      <c r="FH34" s="152">
        <v>8927557</v>
      </c>
      <c r="FI34" s="152">
        <v>0</v>
      </c>
      <c r="FJ34" s="152">
        <v>0</v>
      </c>
      <c r="FK34" s="152">
        <v>0</v>
      </c>
      <c r="FL34" s="152">
        <v>0</v>
      </c>
      <c r="FM34" s="152">
        <v>200740</v>
      </c>
      <c r="FN34" s="152">
        <v>200740</v>
      </c>
      <c r="FO34" s="152">
        <v>0</v>
      </c>
      <c r="FP34" s="152">
        <v>0</v>
      </c>
      <c r="FQ34" s="152">
        <v>0</v>
      </c>
      <c r="FR34" s="152">
        <v>0</v>
      </c>
      <c r="FS34" s="152">
        <v>2382492</v>
      </c>
      <c r="FT34" s="152">
        <v>2382492</v>
      </c>
      <c r="FU34" s="152">
        <v>278523</v>
      </c>
      <c r="FV34" s="152">
        <v>23122</v>
      </c>
      <c r="FW34" s="152">
        <v>19483</v>
      </c>
      <c r="FX34" s="152">
        <v>303045</v>
      </c>
      <c r="FY34" s="152">
        <v>582467</v>
      </c>
      <c r="FZ34" s="152">
        <v>1206640</v>
      </c>
      <c r="GA34" s="152">
        <v>1520</v>
      </c>
      <c r="GB34" s="152">
        <v>740</v>
      </c>
      <c r="GC34" s="152">
        <v>1835</v>
      </c>
      <c r="GD34" s="152">
        <v>17878</v>
      </c>
      <c r="GE34" s="152">
        <v>52821</v>
      </c>
      <c r="GF34" s="152">
        <v>74794</v>
      </c>
      <c r="GG34" s="152">
        <v>694123</v>
      </c>
      <c r="GH34" s="152">
        <v>261024</v>
      </c>
      <c r="GI34" s="152">
        <v>107774</v>
      </c>
      <c r="GJ34" s="152">
        <v>591328</v>
      </c>
      <c r="GK34" s="152">
        <v>5494654</v>
      </c>
      <c r="GL34" s="152">
        <v>7148903</v>
      </c>
      <c r="GM34" s="152">
        <v>12934511</v>
      </c>
      <c r="GN34" s="152">
        <v>7758866</v>
      </c>
      <c r="GO34" s="152">
        <v>2426089</v>
      </c>
      <c r="GP34" s="152">
        <v>15679603</v>
      </c>
      <c r="GQ34" s="152">
        <v>26997346</v>
      </c>
      <c r="GR34" s="152">
        <v>65796415</v>
      </c>
      <c r="GS34" s="152">
        <v>0</v>
      </c>
      <c r="GT34" s="195">
        <v>0</v>
      </c>
      <c r="GU34" s="152">
        <v>0</v>
      </c>
      <c r="GV34" s="152">
        <v>0</v>
      </c>
      <c r="GW34" s="152">
        <v>0</v>
      </c>
      <c r="GX34" s="152">
        <v>0</v>
      </c>
      <c r="GY34" s="156">
        <v>12934511</v>
      </c>
      <c r="GZ34" s="156">
        <v>7758866</v>
      </c>
      <c r="HA34" s="156">
        <v>2426089</v>
      </c>
      <c r="HB34" s="156">
        <v>15679603</v>
      </c>
      <c r="HC34" s="156">
        <v>26997346</v>
      </c>
      <c r="HD34" s="156">
        <v>65796415</v>
      </c>
      <c r="HF34" s="2">
        <f>SUM(AZ34:AZ34)</f>
        <v>5608592</v>
      </c>
      <c r="HG34" s="19" t="e">
        <f>#REF!-HF34</f>
        <v>#REF!</v>
      </c>
      <c r="HH34" s="2" t="e">
        <f>SUM(#REF!)</f>
        <v>#REF!</v>
      </c>
      <c r="HI34" s="19" t="e">
        <f>#REF!-HH34</f>
        <v>#REF!</v>
      </c>
      <c r="HJ34" s="2">
        <f>SUM(BA34:BA34)</f>
        <v>550000</v>
      </c>
      <c r="HK34" s="19" t="e">
        <f>#REF!-HJ34</f>
        <v>#REF!</v>
      </c>
      <c r="HL34" s="2">
        <f>SUM(BB34:BB34)</f>
        <v>3719</v>
      </c>
      <c r="HM34" s="19" t="e">
        <f>#REF!-HL34</f>
        <v>#REF!</v>
      </c>
      <c r="HN34" s="2" t="e">
        <f>SUM(#REF!)</f>
        <v>#REF!</v>
      </c>
      <c r="HO34" s="19" t="e">
        <f>#REF!-HN34</f>
        <v>#REF!</v>
      </c>
      <c r="HP34" s="2" t="e">
        <f>SUM(#REF!)</f>
        <v>#REF!</v>
      </c>
      <c r="HQ34" s="19" t="e">
        <f>#REF!-HP34</f>
        <v>#REF!</v>
      </c>
      <c r="HR34" s="2" t="e">
        <f>SUM(#REF!)</f>
        <v>#REF!</v>
      </c>
      <c r="HS34" s="19" t="e">
        <f>#REF!-HR34</f>
        <v>#REF!</v>
      </c>
      <c r="HT34" s="2" t="e">
        <f>SUM(#REF!)</f>
        <v>#REF!</v>
      </c>
      <c r="HU34" s="19" t="e">
        <f>#REF!-HT34</f>
        <v>#REF!</v>
      </c>
      <c r="HV34" s="2" t="e">
        <f>SUM(#REF!)</f>
        <v>#REF!</v>
      </c>
      <c r="HW34" s="19" t="e">
        <f>#REF!-HV34</f>
        <v>#REF!</v>
      </c>
      <c r="HX34" s="2" t="e">
        <f>SUM(#REF!)</f>
        <v>#REF!</v>
      </c>
      <c r="HY34" s="19" t="e">
        <f>#REF!-HX34</f>
        <v>#REF!</v>
      </c>
      <c r="HZ34" s="2">
        <f>SUM(BC34:BC34)</f>
        <v>1148731</v>
      </c>
      <c r="IA34" s="19" t="e">
        <f>#REF!-HZ34</f>
        <v>#REF!</v>
      </c>
      <c r="IB34" s="2">
        <f>SUM(BD34:BD34)</f>
        <v>227573</v>
      </c>
      <c r="IC34" s="19" t="e">
        <f>#REF!-IB34</f>
        <v>#REF!</v>
      </c>
      <c r="ID34" s="2">
        <f t="shared" si="0"/>
        <v>0</v>
      </c>
      <c r="IE34" s="19">
        <f t="shared" si="1"/>
        <v>0</v>
      </c>
      <c r="IF34" s="2">
        <f t="shared" si="2"/>
        <v>0</v>
      </c>
      <c r="IG34" s="19">
        <f t="shared" si="3"/>
        <v>0</v>
      </c>
      <c r="IH34" s="2">
        <f t="shared" si="4"/>
        <v>2292903</v>
      </c>
      <c r="II34" s="19">
        <f t="shared" si="5"/>
        <v>0</v>
      </c>
      <c r="IJ34" s="2">
        <f t="shared" si="6"/>
        <v>69287811</v>
      </c>
      <c r="IK34" s="19">
        <f t="shared" si="7"/>
        <v>0</v>
      </c>
      <c r="IL34" s="2">
        <f t="shared" si="8"/>
        <v>10254216</v>
      </c>
      <c r="IM34" s="19">
        <f t="shared" si="9"/>
        <v>0</v>
      </c>
      <c r="IN34" s="2">
        <f t="shared" si="10"/>
        <v>3434252</v>
      </c>
      <c r="IO34" s="19">
        <f t="shared" si="11"/>
        <v>0</v>
      </c>
      <c r="IP34" s="2">
        <f t="shared" si="12"/>
        <v>10653691</v>
      </c>
      <c r="IQ34" s="19">
        <f t="shared" si="13"/>
        <v>0</v>
      </c>
      <c r="IR34" s="2">
        <f t="shared" si="54"/>
        <v>152489</v>
      </c>
      <c r="IS34" s="19">
        <f t="shared" si="55"/>
        <v>0</v>
      </c>
      <c r="IT34" s="2">
        <f t="shared" si="16"/>
        <v>12126491</v>
      </c>
      <c r="IU34" s="19">
        <f t="shared" si="17"/>
        <v>0</v>
      </c>
      <c r="IV34" s="2">
        <f t="shared" si="18"/>
        <v>75878</v>
      </c>
      <c r="IW34" s="19">
        <f t="shared" si="19"/>
        <v>0</v>
      </c>
      <c r="IX34" s="2">
        <f t="shared" si="20"/>
        <v>302058</v>
      </c>
      <c r="IY34" s="19">
        <f t="shared" si="21"/>
        <v>0</v>
      </c>
      <c r="IZ34" s="2">
        <f t="shared" si="22"/>
        <v>926893</v>
      </c>
      <c r="JA34" s="19">
        <f t="shared" si="23"/>
        <v>0</v>
      </c>
      <c r="JB34" s="2">
        <f t="shared" si="24"/>
        <v>3439674</v>
      </c>
      <c r="JC34" s="19">
        <f t="shared" si="25"/>
        <v>0</v>
      </c>
      <c r="JD34" s="2">
        <f t="shared" si="26"/>
        <v>1296638</v>
      </c>
      <c r="JE34" s="19">
        <f t="shared" si="27"/>
        <v>0</v>
      </c>
      <c r="JF34" s="2">
        <f t="shared" si="28"/>
        <v>1868317</v>
      </c>
      <c r="JG34" s="19">
        <f t="shared" si="29"/>
        <v>0</v>
      </c>
      <c r="JH34" s="2">
        <f t="shared" si="30"/>
        <v>1324692</v>
      </c>
      <c r="JI34" s="19">
        <f t="shared" si="31"/>
        <v>0</v>
      </c>
      <c r="JJ34" s="2">
        <f t="shared" si="32"/>
        <v>0</v>
      </c>
      <c r="JK34" s="19">
        <f t="shared" si="33"/>
        <v>0</v>
      </c>
      <c r="JL34" s="2">
        <f t="shared" si="34"/>
        <v>8927557</v>
      </c>
      <c r="JM34" s="19">
        <f t="shared" si="35"/>
        <v>0</v>
      </c>
      <c r="JN34" s="2">
        <f t="shared" si="36"/>
        <v>200740</v>
      </c>
      <c r="JO34" s="19">
        <f t="shared" si="37"/>
        <v>0</v>
      </c>
      <c r="JP34" s="2">
        <f t="shared" si="38"/>
        <v>2382492</v>
      </c>
      <c r="JQ34" s="19">
        <f t="shared" si="39"/>
        <v>0</v>
      </c>
      <c r="JR34" s="2">
        <f t="shared" si="40"/>
        <v>1206640</v>
      </c>
      <c r="JS34" s="19">
        <f t="shared" si="41"/>
        <v>0</v>
      </c>
      <c r="JT34" s="2">
        <f t="shared" si="42"/>
        <v>74794</v>
      </c>
      <c r="JU34" s="19">
        <f t="shared" si="43"/>
        <v>0</v>
      </c>
      <c r="JV34" s="2">
        <f t="shared" si="44"/>
        <v>7148903</v>
      </c>
      <c r="JW34" s="19">
        <f t="shared" si="45"/>
        <v>0</v>
      </c>
      <c r="JX34" s="2">
        <f t="shared" si="46"/>
        <v>65796415</v>
      </c>
      <c r="JY34" s="19">
        <f t="shared" si="47"/>
        <v>0</v>
      </c>
      <c r="JZ34" s="2">
        <f t="shared" si="48"/>
        <v>0</v>
      </c>
      <c r="KA34" s="19">
        <f t="shared" si="49"/>
        <v>0</v>
      </c>
      <c r="KB34" s="2">
        <f t="shared" si="50"/>
        <v>65796415</v>
      </c>
      <c r="KC34" s="19">
        <f t="shared" si="51"/>
        <v>0</v>
      </c>
      <c r="KE34" s="2" t="e">
        <f>HG34+HI34+HK34+HM34+HO34+HQ34+HS34+HU34+HW34+HY34+IA34+IE34+IG34+II34+IC34+IK34+IM34+IO34+IQ34+IS34+IU34+IW34+IY34+JA34+JC34+JG34+JI34+JK34+JE34+JM34+JO34+JQ34+JS34+JU34+JW34+JY34+KA34+KC34</f>
        <v>#REF!</v>
      </c>
      <c r="KG34" s="1" t="e">
        <f t="shared" si="52"/>
        <v>#REF!</v>
      </c>
    </row>
    <row r="35" spans="1:294">
      <c r="A35" s="29" t="s">
        <v>267</v>
      </c>
      <c r="B35" s="18" t="s">
        <v>268</v>
      </c>
      <c r="C35" s="65">
        <v>153658</v>
      </c>
      <c r="D35" s="65">
        <v>2010</v>
      </c>
      <c r="E35" s="65">
        <v>1</v>
      </c>
      <c r="F35" s="65">
        <v>2</v>
      </c>
      <c r="G35" s="66">
        <v>8963</v>
      </c>
      <c r="H35" s="66">
        <v>9356</v>
      </c>
      <c r="I35" s="67">
        <v>2163092477</v>
      </c>
      <c r="J35" s="67">
        <v>2262301</v>
      </c>
      <c r="K35" s="67">
        <v>8290292</v>
      </c>
      <c r="L35" s="67"/>
      <c r="M35" s="67">
        <v>55124227</v>
      </c>
      <c r="N35" s="67"/>
      <c r="O35" s="67">
        <v>135975000</v>
      </c>
      <c r="P35" s="67"/>
      <c r="Q35" s="67">
        <v>747436946</v>
      </c>
      <c r="R35" s="67"/>
      <c r="S35" s="67">
        <v>927945378</v>
      </c>
      <c r="T35" s="67"/>
      <c r="U35" s="67">
        <v>15228</v>
      </c>
      <c r="V35" s="67"/>
      <c r="W35" s="67">
        <v>30602</v>
      </c>
      <c r="X35" s="67"/>
      <c r="Y35" s="67">
        <v>19438</v>
      </c>
      <c r="Z35" s="67"/>
      <c r="AA35" s="67">
        <v>34812</v>
      </c>
      <c r="AB35" s="67"/>
      <c r="AC35" s="28">
        <v>11</v>
      </c>
      <c r="AD35" s="28">
        <v>13</v>
      </c>
      <c r="AE35" s="28">
        <v>0</v>
      </c>
      <c r="AF35" s="19">
        <v>4326160</v>
      </c>
      <c r="AG35" s="19">
        <v>3904933</v>
      </c>
      <c r="AH35" s="19">
        <v>427178</v>
      </c>
      <c r="AI35" s="19">
        <v>328799</v>
      </c>
      <c r="AJ35" s="19">
        <v>693677.88</v>
      </c>
      <c r="AK35" s="93">
        <v>8.5</v>
      </c>
      <c r="AL35" s="19">
        <v>589626.19999999995</v>
      </c>
      <c r="AM35" s="93">
        <v>10</v>
      </c>
      <c r="AN35" s="19">
        <v>174925.62</v>
      </c>
      <c r="AO35" s="93">
        <v>10.5</v>
      </c>
      <c r="AP35" s="19">
        <v>153059.92000000001</v>
      </c>
      <c r="AQ35" s="93">
        <v>12</v>
      </c>
      <c r="AR35" s="19">
        <v>184383.84</v>
      </c>
      <c r="AS35" s="93">
        <v>24.63</v>
      </c>
      <c r="AT35" s="19">
        <v>151379.13</v>
      </c>
      <c r="AU35" s="93">
        <v>30</v>
      </c>
      <c r="AV35" s="19">
        <v>77717.06</v>
      </c>
      <c r="AW35" s="93">
        <v>20.63</v>
      </c>
      <c r="AX35" s="19">
        <v>64132.12</v>
      </c>
      <c r="AY35" s="93">
        <v>25</v>
      </c>
      <c r="AZ35" s="127">
        <v>19281679</v>
      </c>
      <c r="BA35" s="127">
        <v>381273</v>
      </c>
      <c r="BB35" s="127">
        <v>11988573</v>
      </c>
      <c r="BC35" s="127">
        <v>1260005</v>
      </c>
      <c r="BD35" s="127">
        <v>2450551</v>
      </c>
      <c r="BE35" s="127">
        <v>159477</v>
      </c>
      <c r="BF35" s="127">
        <v>139259</v>
      </c>
      <c r="BG35" s="127">
        <v>45468</v>
      </c>
      <c r="BH35" s="127">
        <v>959165</v>
      </c>
      <c r="BI35" s="127">
        <v>98512</v>
      </c>
      <c r="BJ35" s="127">
        <v>1401881</v>
      </c>
      <c r="BK35" s="127">
        <v>520619</v>
      </c>
      <c r="BL35" s="127">
        <v>115065</v>
      </c>
      <c r="BM35" s="127">
        <v>45965</v>
      </c>
      <c r="BN35" s="127">
        <v>246726</v>
      </c>
      <c r="BO35" s="128">
        <v>1343587</v>
      </c>
      <c r="BP35" s="127">
        <v>2271962</v>
      </c>
      <c r="BQ35" s="127">
        <v>975741</v>
      </c>
      <c r="BR35" s="127">
        <v>13985</v>
      </c>
      <c r="BS35" s="127">
        <v>5312</v>
      </c>
      <c r="BT35" s="127">
        <v>84633</v>
      </c>
      <c r="BU35" s="127">
        <v>2409872</v>
      </c>
      <c r="BV35" s="127">
        <v>3489543</v>
      </c>
      <c r="BW35" s="127">
        <v>46624062</v>
      </c>
      <c r="BX35" s="127">
        <v>9396590</v>
      </c>
      <c r="BY35" s="127">
        <v>464680</v>
      </c>
      <c r="BZ35" s="127">
        <v>2677075</v>
      </c>
      <c r="CA35" s="127">
        <v>29572686</v>
      </c>
      <c r="CB35" s="127">
        <v>88735093</v>
      </c>
      <c r="CC35" s="127">
        <v>2384157</v>
      </c>
      <c r="CD35" s="127">
        <v>358574</v>
      </c>
      <c r="CE35" s="127">
        <v>348166</v>
      </c>
      <c r="CF35" s="127">
        <v>5140196</v>
      </c>
      <c r="CG35" s="127">
        <v>354637</v>
      </c>
      <c r="CH35" s="127">
        <v>8585730</v>
      </c>
      <c r="CI35" s="127">
        <v>1500000</v>
      </c>
      <c r="CJ35" s="127">
        <v>526578</v>
      </c>
      <c r="CK35" s="127">
        <v>78000</v>
      </c>
      <c r="CL35" s="127">
        <v>1500</v>
      </c>
      <c r="CM35" s="127">
        <v>0</v>
      </c>
      <c r="CN35" s="127">
        <v>2106078</v>
      </c>
      <c r="CO35" s="127">
        <v>6715859</v>
      </c>
      <c r="CP35" s="127">
        <v>1842754</v>
      </c>
      <c r="CQ35" s="127">
        <v>1146415</v>
      </c>
      <c r="CR35" s="127">
        <v>4172630</v>
      </c>
      <c r="CS35" s="127">
        <v>0</v>
      </c>
      <c r="CT35" s="127">
        <v>13877658</v>
      </c>
      <c r="CU35" s="127">
        <v>150000</v>
      </c>
      <c r="CV35" s="127">
        <v>290401</v>
      </c>
      <c r="CW35" s="127">
        <v>0</v>
      </c>
      <c r="CX35" s="127">
        <v>0</v>
      </c>
      <c r="CY35" s="127">
        <v>0</v>
      </c>
      <c r="CZ35" s="127">
        <v>440401</v>
      </c>
      <c r="DA35" s="127">
        <v>1356570</v>
      </c>
      <c r="DB35" s="127">
        <v>284054</v>
      </c>
      <c r="DC35" s="127">
        <v>175543</v>
      </c>
      <c r="DD35" s="127">
        <v>226027</v>
      </c>
      <c r="DE35" s="127">
        <v>9837684</v>
      </c>
      <c r="DF35" s="127">
        <v>11879878</v>
      </c>
      <c r="DG35" s="127">
        <v>0</v>
      </c>
      <c r="DH35" s="127">
        <v>0</v>
      </c>
      <c r="DI35" s="127">
        <v>0</v>
      </c>
      <c r="DJ35" s="127">
        <v>0</v>
      </c>
      <c r="DK35" s="127">
        <v>0</v>
      </c>
      <c r="DL35" s="127">
        <v>0</v>
      </c>
      <c r="DM35" s="127">
        <v>0</v>
      </c>
      <c r="DN35" s="127">
        <v>904683</v>
      </c>
      <c r="DO35" s="127">
        <v>0</v>
      </c>
      <c r="DP35" s="127">
        <v>0</v>
      </c>
      <c r="DQ35" s="127">
        <v>0</v>
      </c>
      <c r="DR35" s="127">
        <v>904683</v>
      </c>
      <c r="DS35" s="127">
        <v>207117</v>
      </c>
      <c r="DT35" s="127">
        <v>76547</v>
      </c>
      <c r="DU35" s="127">
        <v>79337</v>
      </c>
      <c r="DV35" s="127">
        <v>392976</v>
      </c>
      <c r="DW35" s="127">
        <v>0</v>
      </c>
      <c r="DX35" s="127">
        <v>755977</v>
      </c>
      <c r="DY35" s="127">
        <v>1671219</v>
      </c>
      <c r="DZ35" s="127">
        <v>398622</v>
      </c>
      <c r="EA35" s="127">
        <v>501213</v>
      </c>
      <c r="EB35" s="127">
        <v>1947069</v>
      </c>
      <c r="EC35" s="127">
        <v>0</v>
      </c>
      <c r="ED35" s="127">
        <v>4518123</v>
      </c>
      <c r="EE35" s="127">
        <v>203072</v>
      </c>
      <c r="EF35" s="127">
        <v>38900</v>
      </c>
      <c r="EG35" s="127">
        <v>58913</v>
      </c>
      <c r="EH35" s="127">
        <v>375491</v>
      </c>
      <c r="EI35" s="127">
        <v>0</v>
      </c>
      <c r="EJ35" s="127">
        <v>676376</v>
      </c>
      <c r="EK35" s="127">
        <v>2111250</v>
      </c>
      <c r="EL35" s="127">
        <v>492289</v>
      </c>
      <c r="EM35" s="127">
        <v>325900</v>
      </c>
      <c r="EN35" s="127">
        <v>414474</v>
      </c>
      <c r="EO35" s="127">
        <v>0</v>
      </c>
      <c r="EP35" s="127">
        <v>3343913</v>
      </c>
      <c r="EQ35" s="127">
        <v>193794</v>
      </c>
      <c r="ER35" s="127">
        <v>1022</v>
      </c>
      <c r="ES35" s="127">
        <v>2180</v>
      </c>
      <c r="ET35" s="127">
        <v>24418</v>
      </c>
      <c r="EU35" s="127">
        <v>2489327</v>
      </c>
      <c r="EV35" s="127">
        <v>2710741</v>
      </c>
      <c r="EW35" s="127">
        <v>173471</v>
      </c>
      <c r="EX35" s="127">
        <v>136799</v>
      </c>
      <c r="EY35" s="127">
        <v>60407</v>
      </c>
      <c r="EZ35" s="127">
        <v>585367</v>
      </c>
      <c r="FA35" s="127">
        <v>35234</v>
      </c>
      <c r="FB35" s="127">
        <v>991278</v>
      </c>
      <c r="FC35" s="127">
        <v>424725</v>
      </c>
      <c r="FD35" s="127">
        <v>0</v>
      </c>
      <c r="FE35" s="127">
        <v>0</v>
      </c>
      <c r="FF35" s="127">
        <v>307671</v>
      </c>
      <c r="FG35" s="127">
        <v>14211689</v>
      </c>
      <c r="FH35" s="127">
        <v>14944085</v>
      </c>
      <c r="FI35" s="127">
        <v>0</v>
      </c>
      <c r="FJ35" s="127">
        <v>0</v>
      </c>
      <c r="FK35" s="127">
        <v>0</v>
      </c>
      <c r="FL35" s="127">
        <v>0</v>
      </c>
      <c r="FM35" s="127">
        <v>709311</v>
      </c>
      <c r="FN35" s="127">
        <v>709311</v>
      </c>
      <c r="FO35" s="127">
        <v>0</v>
      </c>
      <c r="FP35" s="127">
        <v>0</v>
      </c>
      <c r="FQ35" s="127">
        <v>0</v>
      </c>
      <c r="FR35" s="127">
        <v>0</v>
      </c>
      <c r="FS35" s="127">
        <v>0</v>
      </c>
      <c r="FT35" s="127">
        <v>0</v>
      </c>
      <c r="FU35" s="127">
        <v>165600</v>
      </c>
      <c r="FV35" s="127">
        <v>24900</v>
      </c>
      <c r="FW35" s="127">
        <v>27800</v>
      </c>
      <c r="FX35" s="127">
        <v>351650</v>
      </c>
      <c r="FY35" s="127">
        <v>478139</v>
      </c>
      <c r="FZ35" s="127">
        <v>1048089</v>
      </c>
      <c r="GA35" s="127">
        <v>1320</v>
      </c>
      <c r="GB35" s="127">
        <v>1824</v>
      </c>
      <c r="GC35" s="127">
        <v>755</v>
      </c>
      <c r="GD35" s="127">
        <v>18246</v>
      </c>
      <c r="GE35" s="127">
        <v>83939</v>
      </c>
      <c r="GF35" s="127">
        <v>106084</v>
      </c>
      <c r="GG35" s="127">
        <v>1360578</v>
      </c>
      <c r="GH35" s="127">
        <v>156268</v>
      </c>
      <c r="GI35" s="127">
        <v>123615</v>
      </c>
      <c r="GJ35" s="127">
        <v>591250</v>
      </c>
      <c r="GK35" s="127">
        <v>4608080</v>
      </c>
      <c r="GL35" s="127">
        <v>6839791</v>
      </c>
      <c r="GM35" s="127">
        <v>18618732</v>
      </c>
      <c r="GN35" s="127">
        <v>5534215</v>
      </c>
      <c r="GO35" s="127">
        <v>2928244</v>
      </c>
      <c r="GP35" s="127">
        <v>14548965</v>
      </c>
      <c r="GQ35" s="127">
        <v>32808040</v>
      </c>
      <c r="GR35" s="127">
        <v>74438196</v>
      </c>
      <c r="GS35" s="127">
        <v>0</v>
      </c>
      <c r="GT35" s="128">
        <v>0</v>
      </c>
      <c r="GU35" s="127">
        <v>0</v>
      </c>
      <c r="GV35" s="127">
        <v>0</v>
      </c>
      <c r="GW35" s="127">
        <v>0</v>
      </c>
      <c r="GX35" s="127">
        <v>0</v>
      </c>
      <c r="GY35" s="127">
        <v>18618732</v>
      </c>
      <c r="GZ35" s="127">
        <v>5534215</v>
      </c>
      <c r="HA35" s="127">
        <v>2928244</v>
      </c>
      <c r="HB35" s="127">
        <v>14548965</v>
      </c>
      <c r="HC35" s="127">
        <v>32808040</v>
      </c>
      <c r="HD35" s="127">
        <v>74438196</v>
      </c>
      <c r="HF35" s="2">
        <f>SUM(AZ35:AZ35)</f>
        <v>19281679</v>
      </c>
      <c r="HG35" s="19" t="e">
        <f>#REF!-HF35</f>
        <v>#REF!</v>
      </c>
      <c r="HH35" s="2" t="e">
        <f>SUM(#REF!)</f>
        <v>#REF!</v>
      </c>
      <c r="HI35" s="19" t="e">
        <f>#REF!-HH35</f>
        <v>#REF!</v>
      </c>
      <c r="HJ35" s="2">
        <f>SUM(BA35:BA35)</f>
        <v>381273</v>
      </c>
      <c r="HK35" s="19" t="e">
        <f>#REF!-HJ35</f>
        <v>#REF!</v>
      </c>
      <c r="HL35" s="2">
        <f>SUM(BB35:BB35)</f>
        <v>11988573</v>
      </c>
      <c r="HM35" s="19" t="e">
        <f>#REF!-HL35</f>
        <v>#REF!</v>
      </c>
      <c r="HN35" s="2" t="e">
        <f>SUM(#REF!)</f>
        <v>#REF!</v>
      </c>
      <c r="HO35" s="19" t="e">
        <f>#REF!-HN35</f>
        <v>#REF!</v>
      </c>
      <c r="HP35" s="2" t="e">
        <f>SUM(#REF!)</f>
        <v>#REF!</v>
      </c>
      <c r="HQ35" s="19" t="e">
        <f>#REF!-HP35</f>
        <v>#REF!</v>
      </c>
      <c r="HR35" s="2" t="e">
        <f>SUM(#REF!)</f>
        <v>#REF!</v>
      </c>
      <c r="HS35" s="19" t="e">
        <f>#REF!-HR35</f>
        <v>#REF!</v>
      </c>
      <c r="HT35" s="2" t="e">
        <f>SUM(#REF!)</f>
        <v>#REF!</v>
      </c>
      <c r="HU35" s="19" t="e">
        <f>#REF!-HT35</f>
        <v>#REF!</v>
      </c>
      <c r="HV35" s="2" t="e">
        <f>SUM(#REF!)</f>
        <v>#REF!</v>
      </c>
      <c r="HW35" s="19" t="e">
        <f>#REF!-HV35</f>
        <v>#REF!</v>
      </c>
      <c r="HX35" s="2" t="e">
        <f>SUM(#REF!)</f>
        <v>#REF!</v>
      </c>
      <c r="HY35" s="19" t="e">
        <f>#REF!-HX35</f>
        <v>#REF!</v>
      </c>
      <c r="HZ35" s="2">
        <f>SUM(BC35:BC35)</f>
        <v>1260005</v>
      </c>
      <c r="IA35" s="19" t="e">
        <f>#REF!-HZ35</f>
        <v>#REF!</v>
      </c>
      <c r="IB35" s="2">
        <f>SUM(BD35:BD35)</f>
        <v>2450551</v>
      </c>
      <c r="IC35" s="19" t="e">
        <f>#REF!-IB35</f>
        <v>#REF!</v>
      </c>
      <c r="ID35" s="2">
        <f t="shared" ref="ID35:ID66" si="57">SUM(BE35:BI35)</f>
        <v>1401881</v>
      </c>
      <c r="IE35" s="19">
        <f t="shared" ref="IE35:IE66" si="58">BJ35-ID35</f>
        <v>0</v>
      </c>
      <c r="IF35" s="2">
        <f t="shared" ref="IF35:IF66" si="59">SUM(BK35:BO35)</f>
        <v>2271962</v>
      </c>
      <c r="IG35" s="19">
        <f t="shared" ref="IG35:IG66" si="60">BP35-IF35</f>
        <v>0</v>
      </c>
      <c r="IH35" s="2">
        <f t="shared" ref="IH35:IH66" si="61">SUM(BQ35:BU35)</f>
        <v>3489543</v>
      </c>
      <c r="II35" s="19">
        <f t="shared" ref="II35:II66" si="62">BV35-IH35</f>
        <v>0</v>
      </c>
      <c r="IJ35" s="2">
        <f t="shared" ref="IJ35:IJ66" si="63">SUM(BW35:CA35)</f>
        <v>88735093</v>
      </c>
      <c r="IK35" s="19">
        <f t="shared" ref="IK35:IK66" si="64">CB35-IJ35</f>
        <v>0</v>
      </c>
      <c r="IL35" s="2">
        <f t="shared" ref="IL35:IL66" si="65">SUM(CC35:CG35)</f>
        <v>8585730</v>
      </c>
      <c r="IM35" s="19">
        <f t="shared" ref="IM35:IM66" si="66">CH35-IL35</f>
        <v>0</v>
      </c>
      <c r="IN35" s="2">
        <f t="shared" ref="IN35:IN66" si="67">SUM(CI35:CM35)</f>
        <v>2106078</v>
      </c>
      <c r="IO35" s="19">
        <f t="shared" ref="IO35:IO66" si="68">CN35-IN35</f>
        <v>0</v>
      </c>
      <c r="IP35" s="2">
        <f t="shared" ref="IP35:IP66" si="69">SUM(CO35:CS35)</f>
        <v>13877658</v>
      </c>
      <c r="IQ35" s="19">
        <f t="shared" ref="IQ35:IQ66" si="70">CT35-IP35</f>
        <v>0</v>
      </c>
      <c r="IR35" s="2">
        <f t="shared" si="54"/>
        <v>440401</v>
      </c>
      <c r="IS35" s="19">
        <f t="shared" si="55"/>
        <v>0</v>
      </c>
      <c r="IT35" s="2">
        <f t="shared" ref="IT35:IT66" si="71">SUM(DA35:DE35)</f>
        <v>11879878</v>
      </c>
      <c r="IU35" s="19">
        <f t="shared" ref="IU35:IU66" si="72">DF35-IT35</f>
        <v>0</v>
      </c>
      <c r="IV35" s="2">
        <f t="shared" ref="IV35:IV66" si="73">SUM(DG35:DK35)</f>
        <v>0</v>
      </c>
      <c r="IW35" s="19">
        <f t="shared" ref="IW35:IW66" si="74">DL35-IV35</f>
        <v>0</v>
      </c>
      <c r="IX35" s="2">
        <f t="shared" ref="IX35:IX66" si="75">SUM(DM35:DQ35)</f>
        <v>904683</v>
      </c>
      <c r="IY35" s="19">
        <f t="shared" ref="IY35:IY66" si="76">DR35-IX35</f>
        <v>0</v>
      </c>
      <c r="IZ35" s="2">
        <f t="shared" ref="IZ35:IZ66" si="77">SUM(DS35:DW35)</f>
        <v>755977</v>
      </c>
      <c r="JA35" s="19">
        <f t="shared" ref="JA35:JA66" si="78">DX35-IZ35</f>
        <v>0</v>
      </c>
      <c r="JB35" s="2">
        <f t="shared" ref="JB35:JB66" si="79">SUM(DY35:EC35)</f>
        <v>4518123</v>
      </c>
      <c r="JC35" s="19">
        <f t="shared" ref="JC35:JC66" si="80">ED35-JB35</f>
        <v>0</v>
      </c>
      <c r="JD35" s="2">
        <f t="shared" ref="JD35:JD66" si="81">SUM(EE35:EI35)</f>
        <v>676376</v>
      </c>
      <c r="JE35" s="19">
        <f t="shared" ref="JE35:JE66" si="82">EJ35-JD35</f>
        <v>0</v>
      </c>
      <c r="JF35" s="2">
        <f t="shared" ref="JF35:JF66" si="83">SUM(EK35:EO35)</f>
        <v>3343913</v>
      </c>
      <c r="JG35" s="19">
        <f t="shared" ref="JG35:JG66" si="84">EP35-JF35</f>
        <v>0</v>
      </c>
      <c r="JH35" s="2">
        <f t="shared" ref="JH35:JH66" si="85">SUM(EQ35:EU35)</f>
        <v>2710741</v>
      </c>
      <c r="JI35" s="19">
        <f t="shared" ref="JI35:JI66" si="86">EV35-JH35</f>
        <v>0</v>
      </c>
      <c r="JJ35" s="2">
        <f t="shared" ref="JJ35:JJ66" si="87">SUM(EW35:FA35)</f>
        <v>991278</v>
      </c>
      <c r="JK35" s="19">
        <f t="shared" ref="JK35:JK66" si="88">FB35-JJ35</f>
        <v>0</v>
      </c>
      <c r="JL35" s="2">
        <f t="shared" ref="JL35:JL66" si="89">SUM(FC35:FG35)</f>
        <v>14944085</v>
      </c>
      <c r="JM35" s="19">
        <f t="shared" ref="JM35:JM66" si="90">FH35-JL35</f>
        <v>0</v>
      </c>
      <c r="JN35" s="2">
        <f t="shared" ref="JN35:JN66" si="91">SUM(FI35:FM35)</f>
        <v>709311</v>
      </c>
      <c r="JO35" s="19">
        <f t="shared" ref="JO35:JO66" si="92">FN35-JN35</f>
        <v>0</v>
      </c>
      <c r="JP35" s="2">
        <f t="shared" ref="JP35:JP66" si="93">SUM(FO35:FS35)</f>
        <v>0</v>
      </c>
      <c r="JQ35" s="19">
        <f t="shared" ref="JQ35:JQ66" si="94">FT35-JP35</f>
        <v>0</v>
      </c>
      <c r="JR35" s="2">
        <f t="shared" ref="JR35:JR66" si="95">SUM(FU35:FY35)</f>
        <v>1048089</v>
      </c>
      <c r="JS35" s="19">
        <f t="shared" ref="JS35:JS66" si="96">FZ35-JR35</f>
        <v>0</v>
      </c>
      <c r="JT35" s="2">
        <f t="shared" ref="JT35:JT66" si="97">SUM(GA35:GE35)</f>
        <v>106084</v>
      </c>
      <c r="JU35" s="19">
        <f t="shared" ref="JU35:JU66" si="98">GF35-JT35</f>
        <v>0</v>
      </c>
      <c r="JV35" s="2">
        <f t="shared" ref="JV35:JV66" si="99">SUM(GG35:GK35)</f>
        <v>6839791</v>
      </c>
      <c r="JW35" s="19">
        <f t="shared" ref="JW35:JW66" si="100">GL35-JV35</f>
        <v>0</v>
      </c>
      <c r="JX35" s="2">
        <f t="shared" ref="JX35:JX66" si="101">SUM(GM35:GQ35)</f>
        <v>74438196</v>
      </c>
      <c r="JY35" s="19">
        <f t="shared" ref="JY35:JY66" si="102">GR35-JX35</f>
        <v>0</v>
      </c>
      <c r="JZ35" s="2">
        <f t="shared" ref="JZ35:JZ66" si="103">SUM(GS35:GW35)</f>
        <v>0</v>
      </c>
      <c r="KA35" s="19">
        <f t="shared" ref="KA35:KA66" si="104">GX35-JZ35</f>
        <v>0</v>
      </c>
      <c r="KB35" s="2">
        <f t="shared" ref="KB35:KB66" si="105">SUM(GY35:HC35)</f>
        <v>74438196</v>
      </c>
      <c r="KC35" s="19">
        <f t="shared" ref="KC35:KC66" si="106">HD35-KB35</f>
        <v>0</v>
      </c>
      <c r="KE35" s="2" t="e">
        <f>HG35+HI35+HK35+HM35+HO35+HQ35+HS35+HU35+HW35+HY35+IA35+IE35+IG35+II35+IC35+IK35+IM35+IO35+IQ35+IS35+IU35+IW35+IY35+JA35+JC35+JG35+JI35+JK35+JE35+JM35+JO35+JQ35+JS35+JU35+JW35+JY35+KA35+KC35</f>
        <v>#REF!</v>
      </c>
      <c r="KG35" s="1" t="e">
        <f t="shared" ref="KG35:KG66" si="107">IF(KE35=0,0,1)</f>
        <v>#REF!</v>
      </c>
    </row>
    <row r="36" spans="1:294">
      <c r="A36" s="30" t="s">
        <v>261</v>
      </c>
      <c r="B36" s="18" t="s">
        <v>262</v>
      </c>
      <c r="C36" s="71">
        <v>153603</v>
      </c>
      <c r="D36" s="65">
        <v>2010</v>
      </c>
      <c r="E36" s="65">
        <v>1</v>
      </c>
      <c r="F36" s="65">
        <v>2</v>
      </c>
      <c r="G36" s="66">
        <v>11872</v>
      </c>
      <c r="H36" s="66">
        <v>9209</v>
      </c>
      <c r="I36" s="67">
        <v>908251552</v>
      </c>
      <c r="J36" s="67"/>
      <c r="K36" s="67">
        <v>4299604</v>
      </c>
      <c r="L36" s="67"/>
      <c r="M36" s="67">
        <v>31239766</v>
      </c>
      <c r="N36" s="67"/>
      <c r="O36" s="67">
        <v>4382525</v>
      </c>
      <c r="P36" s="67"/>
      <c r="Q36" s="67">
        <v>422909955</v>
      </c>
      <c r="R36" s="67"/>
      <c r="S36" s="72">
        <v>703569996</v>
      </c>
      <c r="T36" s="72"/>
      <c r="U36" s="72">
        <v>14870</v>
      </c>
      <c r="V36" s="72"/>
      <c r="W36" s="72">
        <v>26436</v>
      </c>
      <c r="X36" s="72"/>
      <c r="Y36" s="72">
        <v>18920</v>
      </c>
      <c r="Z36" s="67"/>
      <c r="AA36" s="72">
        <v>30490</v>
      </c>
      <c r="AB36" s="67"/>
      <c r="AC36" s="28">
        <v>7</v>
      </c>
      <c r="AD36" s="28">
        <v>11</v>
      </c>
      <c r="AE36" s="28">
        <v>0</v>
      </c>
      <c r="AF36" s="19">
        <v>3143216</v>
      </c>
      <c r="AG36" s="19">
        <v>2738488</v>
      </c>
      <c r="AH36" s="19">
        <v>776241</v>
      </c>
      <c r="AI36" s="19">
        <v>249519</v>
      </c>
      <c r="AJ36" s="19">
        <v>514023.78</v>
      </c>
      <c r="AK36" s="93">
        <v>4.5</v>
      </c>
      <c r="AL36" s="19">
        <v>462621.4</v>
      </c>
      <c r="AM36" s="93">
        <v>5</v>
      </c>
      <c r="AN36" s="19">
        <v>163508.82</v>
      </c>
      <c r="AO36" s="93">
        <v>8.5</v>
      </c>
      <c r="AP36" s="19">
        <v>154425</v>
      </c>
      <c r="AQ36" s="93">
        <v>9</v>
      </c>
      <c r="AR36" s="19">
        <v>149237.49</v>
      </c>
      <c r="AS36" s="93">
        <v>17.5</v>
      </c>
      <c r="AT36" s="19">
        <v>130582.8</v>
      </c>
      <c r="AU36" s="93">
        <v>20</v>
      </c>
      <c r="AV36" s="19">
        <v>70787.66</v>
      </c>
      <c r="AW36" s="93">
        <v>17.5</v>
      </c>
      <c r="AX36" s="19">
        <v>61939.199999999997</v>
      </c>
      <c r="AY36" s="93">
        <v>20</v>
      </c>
      <c r="AZ36" s="129">
        <v>8178339</v>
      </c>
      <c r="BA36" s="129">
        <v>975000</v>
      </c>
      <c r="BB36" s="129">
        <v>2407557</v>
      </c>
      <c r="BC36" s="129">
        <v>602391</v>
      </c>
      <c r="BD36" s="129">
        <v>0</v>
      </c>
      <c r="BE36" s="129">
        <v>0</v>
      </c>
      <c r="BF36" s="129">
        <v>0</v>
      </c>
      <c r="BG36" s="129">
        <v>0</v>
      </c>
      <c r="BH36" s="129">
        <v>0</v>
      </c>
      <c r="BI36" s="129">
        <v>0</v>
      </c>
      <c r="BJ36" s="131">
        <v>0</v>
      </c>
      <c r="BK36" s="129">
        <v>0</v>
      </c>
      <c r="BL36" s="129">
        <v>0</v>
      </c>
      <c r="BM36" s="129">
        <v>0</v>
      </c>
      <c r="BN36" s="129">
        <v>0</v>
      </c>
      <c r="BO36" s="129">
        <v>177935</v>
      </c>
      <c r="BP36" s="129">
        <v>177935</v>
      </c>
      <c r="BQ36" s="129">
        <v>224964</v>
      </c>
      <c r="BR36" s="129">
        <v>0</v>
      </c>
      <c r="BS36" s="129">
        <v>0</v>
      </c>
      <c r="BT36" s="129">
        <v>90722</v>
      </c>
      <c r="BU36" s="129">
        <v>1622272</v>
      </c>
      <c r="BV36" s="129">
        <v>1937958</v>
      </c>
      <c r="BW36" s="129">
        <v>19974924</v>
      </c>
      <c r="BX36" s="129">
        <v>7182665</v>
      </c>
      <c r="BY36" s="129">
        <v>1594883</v>
      </c>
      <c r="BZ36" s="129">
        <v>2170968</v>
      </c>
      <c r="CA36" s="129">
        <v>15948114</v>
      </c>
      <c r="CB36" s="129">
        <v>46871554</v>
      </c>
      <c r="CC36" s="129">
        <v>2088680</v>
      </c>
      <c r="CD36" s="129">
        <v>329218</v>
      </c>
      <c r="CE36" s="129">
        <v>327237</v>
      </c>
      <c r="CF36" s="129">
        <v>3136569</v>
      </c>
      <c r="CG36" s="129">
        <v>200404</v>
      </c>
      <c r="CH36" s="129">
        <v>6082108</v>
      </c>
      <c r="CI36" s="129">
        <v>806273</v>
      </c>
      <c r="CJ36" s="129">
        <v>426599</v>
      </c>
      <c r="CK36" s="129">
        <v>152058</v>
      </c>
      <c r="CL36" s="129">
        <v>3117</v>
      </c>
      <c r="CM36" s="129">
        <v>0</v>
      </c>
      <c r="CN36" s="129">
        <v>1388047</v>
      </c>
      <c r="CO36" s="129">
        <v>2848742</v>
      </c>
      <c r="CP36" s="129">
        <v>1410147</v>
      </c>
      <c r="CQ36" s="129">
        <v>972297</v>
      </c>
      <c r="CR36" s="129">
        <v>2322186</v>
      </c>
      <c r="CS36" s="129">
        <v>0</v>
      </c>
      <c r="CT36" s="129">
        <v>7553372</v>
      </c>
      <c r="CU36" s="129">
        <v>0</v>
      </c>
      <c r="CV36" s="129">
        <v>0</v>
      </c>
      <c r="CW36" s="129">
        <v>0</v>
      </c>
      <c r="CX36" s="129">
        <v>0</v>
      </c>
      <c r="CY36" s="129">
        <v>0</v>
      </c>
      <c r="CZ36" s="129">
        <v>0</v>
      </c>
      <c r="DA36" s="129">
        <v>711578</v>
      </c>
      <c r="DB36" s="129">
        <v>328360</v>
      </c>
      <c r="DC36" s="129">
        <v>166345</v>
      </c>
      <c r="DD36" s="129">
        <v>188062</v>
      </c>
      <c r="DE36" s="129">
        <v>5927617</v>
      </c>
      <c r="DF36" s="129">
        <v>7321962</v>
      </c>
      <c r="DG36" s="129">
        <v>0</v>
      </c>
      <c r="DH36" s="129">
        <v>0</v>
      </c>
      <c r="DI36" s="129">
        <v>0</v>
      </c>
      <c r="DJ36" s="129">
        <v>0</v>
      </c>
      <c r="DK36" s="129">
        <v>0</v>
      </c>
      <c r="DL36" s="129">
        <v>0</v>
      </c>
      <c r="DM36" s="129">
        <v>366783</v>
      </c>
      <c r="DN36" s="129">
        <v>184159</v>
      </c>
      <c r="DO36" s="129">
        <v>0</v>
      </c>
      <c r="DP36" s="129">
        <v>0</v>
      </c>
      <c r="DQ36" s="129">
        <v>0</v>
      </c>
      <c r="DR36" s="129">
        <v>550942</v>
      </c>
      <c r="DS36" s="129">
        <v>447672</v>
      </c>
      <c r="DT36" s="129">
        <v>254684</v>
      </c>
      <c r="DU36" s="129">
        <v>69517</v>
      </c>
      <c r="DV36" s="129">
        <v>253887</v>
      </c>
      <c r="DW36" s="129">
        <v>0</v>
      </c>
      <c r="DX36" s="129">
        <v>1025760</v>
      </c>
      <c r="DY36" s="129">
        <v>1972469</v>
      </c>
      <c r="DZ36" s="129">
        <v>331941</v>
      </c>
      <c r="EA36" s="129">
        <v>303959</v>
      </c>
      <c r="EB36" s="129">
        <v>1324659</v>
      </c>
      <c r="EC36" s="129">
        <v>0</v>
      </c>
      <c r="ED36" s="129">
        <v>3933028</v>
      </c>
      <c r="EE36" s="129">
        <v>503941</v>
      </c>
      <c r="EF36" s="129">
        <v>104142</v>
      </c>
      <c r="EG36" s="129">
        <v>85824</v>
      </c>
      <c r="EH36" s="129">
        <v>316713</v>
      </c>
      <c r="EI36" s="129">
        <v>77706</v>
      </c>
      <c r="EJ36" s="129">
        <v>1088326</v>
      </c>
      <c r="EK36" s="129">
        <v>705903</v>
      </c>
      <c r="EL36" s="129">
        <v>334223</v>
      </c>
      <c r="EM36" s="129">
        <v>269682</v>
      </c>
      <c r="EN36" s="129">
        <v>247912</v>
      </c>
      <c r="EO36" s="129">
        <v>183271</v>
      </c>
      <c r="EP36" s="129">
        <v>1740991</v>
      </c>
      <c r="EQ36" s="129">
        <v>89897</v>
      </c>
      <c r="ER36" s="129">
        <v>28332</v>
      </c>
      <c r="ES36" s="129">
        <v>24412</v>
      </c>
      <c r="ET36" s="129">
        <v>22180</v>
      </c>
      <c r="EU36" s="129">
        <v>983828</v>
      </c>
      <c r="EV36" s="129">
        <v>1148649</v>
      </c>
      <c r="EW36" s="129">
        <v>0</v>
      </c>
      <c r="EX36" s="129">
        <v>0</v>
      </c>
      <c r="EY36" s="129">
        <v>0</v>
      </c>
      <c r="EZ36" s="129">
        <v>0</v>
      </c>
      <c r="FA36" s="129">
        <v>0</v>
      </c>
      <c r="FB36" s="129">
        <v>0</v>
      </c>
      <c r="FC36" s="129">
        <v>2374427</v>
      </c>
      <c r="FD36" s="129">
        <v>649476</v>
      </c>
      <c r="FE36" s="129">
        <v>649476</v>
      </c>
      <c r="FF36" s="129">
        <v>26832</v>
      </c>
      <c r="FG36" s="129">
        <v>5178797</v>
      </c>
      <c r="FH36" s="129">
        <v>8879008</v>
      </c>
      <c r="FI36" s="129">
        <v>0</v>
      </c>
      <c r="FJ36" s="129">
        <v>0</v>
      </c>
      <c r="FK36" s="129">
        <v>0</v>
      </c>
      <c r="FL36" s="129">
        <v>0</v>
      </c>
      <c r="FM36" s="129">
        <v>0</v>
      </c>
      <c r="FN36" s="129">
        <v>0</v>
      </c>
      <c r="FO36" s="129">
        <v>0</v>
      </c>
      <c r="FP36" s="129">
        <v>0</v>
      </c>
      <c r="FQ36" s="129">
        <v>0</v>
      </c>
      <c r="FR36" s="129">
        <v>0</v>
      </c>
      <c r="FS36" s="129">
        <v>0</v>
      </c>
      <c r="FT36" s="129">
        <v>0</v>
      </c>
      <c r="FU36" s="129">
        <v>175425</v>
      </c>
      <c r="FV36" s="129">
        <v>15692</v>
      </c>
      <c r="FW36" s="129">
        <v>30703</v>
      </c>
      <c r="FX36" s="129">
        <v>276066</v>
      </c>
      <c r="FY36" s="129">
        <v>12784</v>
      </c>
      <c r="FZ36" s="129">
        <v>510670</v>
      </c>
      <c r="GA36" s="129">
        <v>1460</v>
      </c>
      <c r="GB36" s="129">
        <v>1725</v>
      </c>
      <c r="GC36" s="129">
        <v>804</v>
      </c>
      <c r="GD36" s="129">
        <v>5859</v>
      </c>
      <c r="GE36" s="129">
        <v>1058977</v>
      </c>
      <c r="GF36" s="129">
        <v>1068825</v>
      </c>
      <c r="GG36" s="129">
        <v>275191</v>
      </c>
      <c r="GH36" s="129">
        <v>131631</v>
      </c>
      <c r="GI36" s="129">
        <v>92314</v>
      </c>
      <c r="GJ36" s="129">
        <v>194290</v>
      </c>
      <c r="GK36" s="129">
        <v>3440506</v>
      </c>
      <c r="GL36" s="129">
        <v>4133932</v>
      </c>
      <c r="GM36" s="129">
        <v>13368441</v>
      </c>
      <c r="GN36" s="129">
        <v>4530329</v>
      </c>
      <c r="GO36" s="129">
        <v>3144628</v>
      </c>
      <c r="GP36" s="129">
        <v>8318332</v>
      </c>
      <c r="GQ36" s="129">
        <v>17294284</v>
      </c>
      <c r="GR36" s="129">
        <v>46656014</v>
      </c>
      <c r="GS36" s="129">
        <v>0</v>
      </c>
      <c r="GT36" s="129">
        <v>0</v>
      </c>
      <c r="GU36" s="129">
        <v>0</v>
      </c>
      <c r="GV36" s="129">
        <v>0</v>
      </c>
      <c r="GW36" s="129">
        <v>0</v>
      </c>
      <c r="GX36" s="129">
        <v>0</v>
      </c>
      <c r="GY36" s="129">
        <v>13368441</v>
      </c>
      <c r="GZ36" s="129">
        <v>4530329</v>
      </c>
      <c r="HA36" s="129">
        <v>3144628</v>
      </c>
      <c r="HB36" s="129">
        <v>8318332</v>
      </c>
      <c r="HC36" s="129">
        <v>17294284</v>
      </c>
      <c r="HD36" s="129">
        <v>46656014</v>
      </c>
      <c r="HF36" s="2">
        <f>SUM(AZ36:AZ36)</f>
        <v>8178339</v>
      </c>
      <c r="HG36" s="19" t="e">
        <f>#REF!-HF36</f>
        <v>#REF!</v>
      </c>
      <c r="HH36" s="2" t="e">
        <f>SUM(#REF!)</f>
        <v>#REF!</v>
      </c>
      <c r="HI36" s="19" t="e">
        <f>#REF!-HH36</f>
        <v>#REF!</v>
      </c>
      <c r="HJ36" s="2">
        <f>SUM(BA36:BA36)</f>
        <v>975000</v>
      </c>
      <c r="HK36" s="19" t="e">
        <f>#REF!-HJ36</f>
        <v>#REF!</v>
      </c>
      <c r="HL36" s="2">
        <f>SUM(BB36:BB36)</f>
        <v>2407557</v>
      </c>
      <c r="HM36" s="19" t="e">
        <f>#REF!-HL36</f>
        <v>#REF!</v>
      </c>
      <c r="HN36" s="2" t="e">
        <f>SUM(#REF!)</f>
        <v>#REF!</v>
      </c>
      <c r="HO36" s="19" t="e">
        <f>#REF!-HN36</f>
        <v>#REF!</v>
      </c>
      <c r="HP36" s="2" t="e">
        <f>SUM(#REF!)</f>
        <v>#REF!</v>
      </c>
      <c r="HQ36" s="19" t="e">
        <f>#REF!-HP36</f>
        <v>#REF!</v>
      </c>
      <c r="HR36" s="2" t="e">
        <f>SUM(#REF!)</f>
        <v>#REF!</v>
      </c>
      <c r="HS36" s="19" t="e">
        <f>#REF!-HR36</f>
        <v>#REF!</v>
      </c>
      <c r="HT36" s="2" t="e">
        <f>SUM(#REF!)</f>
        <v>#REF!</v>
      </c>
      <c r="HU36" s="19" t="e">
        <f>#REF!-HT36</f>
        <v>#REF!</v>
      </c>
      <c r="HV36" s="2" t="e">
        <f>SUM(#REF!)</f>
        <v>#REF!</v>
      </c>
      <c r="HW36" s="19" t="e">
        <f>#REF!-HV36</f>
        <v>#REF!</v>
      </c>
      <c r="HX36" s="2" t="e">
        <f>SUM(#REF!)</f>
        <v>#REF!</v>
      </c>
      <c r="HY36" s="19" t="e">
        <f>#REF!-HX36</f>
        <v>#REF!</v>
      </c>
      <c r="HZ36" s="2">
        <f>SUM(BC36:BC36)</f>
        <v>602391</v>
      </c>
      <c r="IA36" s="19" t="e">
        <f>#REF!-HZ36</f>
        <v>#REF!</v>
      </c>
      <c r="IB36" s="2">
        <f>SUM(BD36:BD36)</f>
        <v>0</v>
      </c>
      <c r="IC36" s="19" t="e">
        <f>#REF!-IB36</f>
        <v>#REF!</v>
      </c>
      <c r="ID36" s="2">
        <f t="shared" si="57"/>
        <v>0</v>
      </c>
      <c r="IE36" s="19">
        <f t="shared" si="58"/>
        <v>0</v>
      </c>
      <c r="IF36" s="2">
        <f t="shared" si="59"/>
        <v>177935</v>
      </c>
      <c r="IG36" s="19">
        <f t="shared" si="60"/>
        <v>0</v>
      </c>
      <c r="IH36" s="2">
        <f t="shared" si="61"/>
        <v>1937958</v>
      </c>
      <c r="II36" s="19">
        <f t="shared" si="62"/>
        <v>0</v>
      </c>
      <c r="IJ36" s="2">
        <f t="shared" si="63"/>
        <v>46871554</v>
      </c>
      <c r="IK36" s="19">
        <f t="shared" si="64"/>
        <v>0</v>
      </c>
      <c r="IL36" s="2">
        <f t="shared" si="65"/>
        <v>6082108</v>
      </c>
      <c r="IM36" s="19">
        <f t="shared" si="66"/>
        <v>0</v>
      </c>
      <c r="IN36" s="2">
        <f t="shared" si="67"/>
        <v>1388047</v>
      </c>
      <c r="IO36" s="19">
        <f t="shared" si="68"/>
        <v>0</v>
      </c>
      <c r="IP36" s="2">
        <f t="shared" si="69"/>
        <v>7553372</v>
      </c>
      <c r="IQ36" s="19">
        <f t="shared" si="70"/>
        <v>0</v>
      </c>
      <c r="IR36" s="2">
        <f t="shared" si="54"/>
        <v>0</v>
      </c>
      <c r="IS36" s="19">
        <f t="shared" si="55"/>
        <v>0</v>
      </c>
      <c r="IT36" s="2">
        <f t="shared" si="71"/>
        <v>7321962</v>
      </c>
      <c r="IU36" s="19">
        <f t="shared" si="72"/>
        <v>0</v>
      </c>
      <c r="IV36" s="2">
        <f t="shared" si="73"/>
        <v>0</v>
      </c>
      <c r="IW36" s="19">
        <f t="shared" si="74"/>
        <v>0</v>
      </c>
      <c r="IX36" s="2">
        <f t="shared" si="75"/>
        <v>550942</v>
      </c>
      <c r="IY36" s="19">
        <f t="shared" si="76"/>
        <v>0</v>
      </c>
      <c r="IZ36" s="2">
        <f t="shared" si="77"/>
        <v>1025760</v>
      </c>
      <c r="JA36" s="19">
        <f t="shared" si="78"/>
        <v>0</v>
      </c>
      <c r="JB36" s="2">
        <f t="shared" si="79"/>
        <v>3933028</v>
      </c>
      <c r="JC36" s="19">
        <f t="shared" si="80"/>
        <v>0</v>
      </c>
      <c r="JD36" s="2">
        <f t="shared" si="81"/>
        <v>1088326</v>
      </c>
      <c r="JE36" s="19">
        <f t="shared" si="82"/>
        <v>0</v>
      </c>
      <c r="JF36" s="2">
        <f t="shared" si="83"/>
        <v>1740991</v>
      </c>
      <c r="JG36" s="19">
        <f t="shared" si="84"/>
        <v>0</v>
      </c>
      <c r="JH36" s="2">
        <f t="shared" si="85"/>
        <v>1148649</v>
      </c>
      <c r="JI36" s="19">
        <f t="shared" si="86"/>
        <v>0</v>
      </c>
      <c r="JJ36" s="2">
        <f t="shared" si="87"/>
        <v>0</v>
      </c>
      <c r="JK36" s="19">
        <f t="shared" si="88"/>
        <v>0</v>
      </c>
      <c r="JL36" s="2">
        <f t="shared" si="89"/>
        <v>8879008</v>
      </c>
      <c r="JM36" s="19">
        <f t="shared" si="90"/>
        <v>0</v>
      </c>
      <c r="JN36" s="2">
        <f t="shared" si="91"/>
        <v>0</v>
      </c>
      <c r="JO36" s="19">
        <f t="shared" si="92"/>
        <v>0</v>
      </c>
      <c r="JP36" s="2">
        <f t="shared" si="93"/>
        <v>0</v>
      </c>
      <c r="JQ36" s="19">
        <f t="shared" si="94"/>
        <v>0</v>
      </c>
      <c r="JR36" s="2">
        <f t="shared" si="95"/>
        <v>510670</v>
      </c>
      <c r="JS36" s="19">
        <f t="shared" si="96"/>
        <v>0</v>
      </c>
      <c r="JT36" s="2">
        <f t="shared" si="97"/>
        <v>1068825</v>
      </c>
      <c r="JU36" s="19">
        <f t="shared" si="98"/>
        <v>0</v>
      </c>
      <c r="JV36" s="2">
        <f t="shared" si="99"/>
        <v>4133932</v>
      </c>
      <c r="JW36" s="19">
        <f t="shared" si="100"/>
        <v>0</v>
      </c>
      <c r="JX36" s="2">
        <f t="shared" si="101"/>
        <v>46656014</v>
      </c>
      <c r="JY36" s="19">
        <f t="shared" si="102"/>
        <v>0</v>
      </c>
      <c r="JZ36" s="2">
        <f t="shared" si="103"/>
        <v>0</v>
      </c>
      <c r="KA36" s="19">
        <f t="shared" si="104"/>
        <v>0</v>
      </c>
      <c r="KB36" s="2">
        <f t="shared" si="105"/>
        <v>46656014</v>
      </c>
      <c r="KC36" s="19">
        <f t="shared" si="106"/>
        <v>0</v>
      </c>
      <c r="KE36" s="2" t="e">
        <f>HG36+HI36+HK36+HM36+HO36+HQ36+HS36+HU36+HW36+HY36+IA36+IE36+IG36+II36+IC36+IK36+IM36+IO36+IQ36+IS36+IU36+IW36+IY36+JA36+JC36+JG36+JI36+JK36+JE36+JM36+JO36+JQ36+JS36+JU36+JW36+JY36+KA36+KC36</f>
        <v>#REF!</v>
      </c>
      <c r="KG36" s="1" t="e">
        <f t="shared" si="107"/>
        <v>#REF!</v>
      </c>
    </row>
    <row r="37" spans="1:294">
      <c r="A37" s="36" t="s">
        <v>348</v>
      </c>
      <c r="B37" s="32" t="s">
        <v>262</v>
      </c>
      <c r="C37" s="73">
        <v>155317</v>
      </c>
      <c r="D37" s="65">
        <v>2010</v>
      </c>
      <c r="E37" s="65">
        <v>1</v>
      </c>
      <c r="F37" s="65">
        <v>9</v>
      </c>
      <c r="G37" s="74">
        <v>10475</v>
      </c>
      <c r="H37" s="74">
        <v>10075</v>
      </c>
      <c r="I37" s="75">
        <v>1007000000</v>
      </c>
      <c r="J37" s="75"/>
      <c r="K37" s="75">
        <v>2057165</v>
      </c>
      <c r="L37" s="75"/>
      <c r="M37" s="75">
        <v>18312264</v>
      </c>
      <c r="N37" s="75"/>
      <c r="O37" s="75">
        <v>56095455</v>
      </c>
      <c r="P37" s="75"/>
      <c r="Q37" s="75">
        <v>393730265</v>
      </c>
      <c r="R37" s="75"/>
      <c r="S37" s="75">
        <v>735110000</v>
      </c>
      <c r="T37" s="75"/>
      <c r="U37" s="75">
        <v>18699</v>
      </c>
      <c r="V37" s="75"/>
      <c r="W37" s="75">
        <v>30095</v>
      </c>
      <c r="X37" s="75"/>
      <c r="Y37" s="75">
        <v>20122</v>
      </c>
      <c r="Z37" s="75"/>
      <c r="AA37" s="75">
        <v>31104</v>
      </c>
      <c r="AB37" s="75"/>
      <c r="AC37" s="99">
        <v>7</v>
      </c>
      <c r="AD37" s="99">
        <v>11</v>
      </c>
      <c r="AE37" s="99">
        <v>0</v>
      </c>
      <c r="AF37" s="100">
        <v>4631783</v>
      </c>
      <c r="AG37" s="100">
        <v>3799587</v>
      </c>
      <c r="AH37" s="100">
        <v>905970</v>
      </c>
      <c r="AI37" s="100">
        <v>368721</v>
      </c>
      <c r="AJ37" s="100">
        <v>1571458.22</v>
      </c>
      <c r="AK37" s="101">
        <v>4.5</v>
      </c>
      <c r="AL37" s="100">
        <v>1414312.4</v>
      </c>
      <c r="AM37" s="101">
        <v>5</v>
      </c>
      <c r="AN37" s="188">
        <v>182917.41</v>
      </c>
      <c r="AO37" s="187">
        <v>8.5</v>
      </c>
      <c r="AP37" s="188">
        <v>172755.33</v>
      </c>
      <c r="AQ37" s="187">
        <v>9</v>
      </c>
      <c r="AR37" s="100">
        <v>197681.2</v>
      </c>
      <c r="AS37" s="101">
        <v>17.5</v>
      </c>
      <c r="AT37" s="100">
        <v>172971.05</v>
      </c>
      <c r="AU37" s="101">
        <v>20</v>
      </c>
      <c r="AV37" s="100">
        <v>68603.09</v>
      </c>
      <c r="AW37" s="101">
        <v>17.5</v>
      </c>
      <c r="AX37" s="100">
        <v>60027.7</v>
      </c>
      <c r="AY37" s="101">
        <v>20</v>
      </c>
      <c r="AZ37" s="152">
        <v>9281950</v>
      </c>
      <c r="BA37" s="152">
        <v>150000</v>
      </c>
      <c r="BB37" s="152">
        <v>15250</v>
      </c>
      <c r="BC37" s="152">
        <v>388977</v>
      </c>
      <c r="BD37" s="152">
        <v>0</v>
      </c>
      <c r="BE37" s="152">
        <v>0</v>
      </c>
      <c r="BF37" s="152">
        <v>0</v>
      </c>
      <c r="BG37" s="152">
        <v>0</v>
      </c>
      <c r="BH37" s="152">
        <v>0</v>
      </c>
      <c r="BI37" s="152">
        <v>0</v>
      </c>
      <c r="BJ37" s="152">
        <v>0</v>
      </c>
      <c r="BK37" s="152">
        <v>0</v>
      </c>
      <c r="BL37" s="152">
        <v>0</v>
      </c>
      <c r="BM37" s="152">
        <v>0</v>
      </c>
      <c r="BN37" s="152">
        <v>0</v>
      </c>
      <c r="BO37" s="152">
        <v>3564096</v>
      </c>
      <c r="BP37" s="152">
        <v>3564096</v>
      </c>
      <c r="BQ37" s="152">
        <v>24535</v>
      </c>
      <c r="BR37" s="152">
        <v>0</v>
      </c>
      <c r="BS37" s="152">
        <v>0</v>
      </c>
      <c r="BT37" s="152">
        <v>31471</v>
      </c>
      <c r="BU37" s="152">
        <v>1133987</v>
      </c>
      <c r="BV37" s="152">
        <v>1189993</v>
      </c>
      <c r="BW37" s="152">
        <v>17798923</v>
      </c>
      <c r="BX37" s="152">
        <v>16075861</v>
      </c>
      <c r="BY37" s="152">
        <v>283717</v>
      </c>
      <c r="BZ37" s="152">
        <v>823343</v>
      </c>
      <c r="CA37" s="152">
        <v>35566676</v>
      </c>
      <c r="CB37" s="152">
        <v>70548520</v>
      </c>
      <c r="CC37" s="152">
        <v>3262684</v>
      </c>
      <c r="CD37" s="152">
        <v>500470</v>
      </c>
      <c r="CE37" s="152">
        <v>570385</v>
      </c>
      <c r="CF37" s="152">
        <v>4097831</v>
      </c>
      <c r="CG37" s="152">
        <v>295933</v>
      </c>
      <c r="CH37" s="152">
        <v>8727303</v>
      </c>
      <c r="CI37" s="152">
        <v>725000</v>
      </c>
      <c r="CJ37" s="152">
        <v>680000</v>
      </c>
      <c r="CK37" s="152">
        <v>67000</v>
      </c>
      <c r="CL37" s="152">
        <v>37067</v>
      </c>
      <c r="CM37" s="152">
        <v>109842</v>
      </c>
      <c r="CN37" s="152">
        <v>1618909</v>
      </c>
      <c r="CO37" s="152">
        <v>4432608</v>
      </c>
      <c r="CP37" s="152">
        <v>5199132</v>
      </c>
      <c r="CQ37" s="152">
        <v>1198277</v>
      </c>
      <c r="CR37" s="152">
        <v>2456318</v>
      </c>
      <c r="CS37" s="152">
        <v>0</v>
      </c>
      <c r="CT37" s="152">
        <v>13286335</v>
      </c>
      <c r="CU37" s="152">
        <v>0</v>
      </c>
      <c r="CV37" s="152">
        <v>0</v>
      </c>
      <c r="CW37" s="152">
        <v>0</v>
      </c>
      <c r="CX37" s="152">
        <v>0</v>
      </c>
      <c r="CY37" s="152">
        <v>0</v>
      </c>
      <c r="CZ37" s="152">
        <v>0</v>
      </c>
      <c r="DA37" s="152">
        <v>1348174</v>
      </c>
      <c r="DB37" s="152">
        <v>513430</v>
      </c>
      <c r="DC37" s="152">
        <v>439900</v>
      </c>
      <c r="DD37" s="152">
        <v>552752</v>
      </c>
      <c r="DE37" s="152">
        <v>13411358</v>
      </c>
      <c r="DF37" s="152">
        <v>16265614</v>
      </c>
      <c r="DG37" s="152">
        <v>0</v>
      </c>
      <c r="DH37" s="152">
        <v>0</v>
      </c>
      <c r="DI37" s="152">
        <v>0</v>
      </c>
      <c r="DJ37" s="152">
        <v>0</v>
      </c>
      <c r="DK37" s="152">
        <v>0</v>
      </c>
      <c r="DL37" s="152">
        <v>0</v>
      </c>
      <c r="DM37" s="152">
        <v>3648300</v>
      </c>
      <c r="DN37" s="152">
        <v>0</v>
      </c>
      <c r="DO37" s="152">
        <v>0</v>
      </c>
      <c r="DP37" s="152">
        <v>102607</v>
      </c>
      <c r="DQ37" s="152">
        <v>0</v>
      </c>
      <c r="DR37" s="152">
        <v>3750907</v>
      </c>
      <c r="DS37" s="152">
        <v>366331</v>
      </c>
      <c r="DT37" s="152">
        <v>419228</v>
      </c>
      <c r="DU37" s="152">
        <v>133212</v>
      </c>
      <c r="DV37" s="152">
        <v>355920</v>
      </c>
      <c r="DW37" s="152">
        <v>0</v>
      </c>
      <c r="DX37" s="152">
        <v>1274691</v>
      </c>
      <c r="DY37" s="152">
        <v>895333</v>
      </c>
      <c r="DZ37" s="152">
        <v>814953</v>
      </c>
      <c r="EA37" s="152">
        <v>529206</v>
      </c>
      <c r="EB37" s="152">
        <v>1779784</v>
      </c>
      <c r="EC37" s="152">
        <v>742173</v>
      </c>
      <c r="ED37" s="152">
        <v>4761449</v>
      </c>
      <c r="EE37" s="152">
        <v>213218</v>
      </c>
      <c r="EF37" s="152">
        <v>58429</v>
      </c>
      <c r="EG37" s="152">
        <v>41679</v>
      </c>
      <c r="EH37" s="152">
        <v>142823</v>
      </c>
      <c r="EI37" s="152">
        <v>379338</v>
      </c>
      <c r="EJ37" s="152">
        <v>835487</v>
      </c>
      <c r="EK37" s="152">
        <v>621281</v>
      </c>
      <c r="EL37" s="152">
        <v>790452</v>
      </c>
      <c r="EM37" s="152">
        <v>309816</v>
      </c>
      <c r="EN37" s="152">
        <v>235987</v>
      </c>
      <c r="EO37" s="152">
        <v>433296</v>
      </c>
      <c r="EP37" s="152">
        <v>2390832</v>
      </c>
      <c r="EQ37" s="152">
        <v>15891</v>
      </c>
      <c r="ER37" s="152">
        <v>5745</v>
      </c>
      <c r="ES37" s="152">
        <v>1024</v>
      </c>
      <c r="ET37" s="152">
        <v>35884</v>
      </c>
      <c r="EU37" s="152">
        <v>1107248</v>
      </c>
      <c r="EV37" s="152">
        <v>1165792</v>
      </c>
      <c r="EW37" s="152">
        <v>0</v>
      </c>
      <c r="EX37" s="152">
        <v>0</v>
      </c>
      <c r="EY37" s="152">
        <v>0</v>
      </c>
      <c r="EZ37" s="152">
        <v>0</v>
      </c>
      <c r="FA37" s="152">
        <v>0</v>
      </c>
      <c r="FB37" s="152">
        <v>0</v>
      </c>
      <c r="FC37" s="152">
        <v>89372</v>
      </c>
      <c r="FD37" s="152">
        <v>5352</v>
      </c>
      <c r="FE37" s="152">
        <v>0</v>
      </c>
      <c r="FF37" s="152">
        <v>209456</v>
      </c>
      <c r="FG37" s="152">
        <v>4842012</v>
      </c>
      <c r="FH37" s="152">
        <v>5146192</v>
      </c>
      <c r="FI37" s="152">
        <v>0</v>
      </c>
      <c r="FJ37" s="152">
        <v>0</v>
      </c>
      <c r="FK37" s="152">
        <v>0</v>
      </c>
      <c r="FL37" s="152">
        <v>0</v>
      </c>
      <c r="FM37" s="152">
        <v>117432</v>
      </c>
      <c r="FN37" s="152">
        <v>117432</v>
      </c>
      <c r="FO37" s="152">
        <v>0</v>
      </c>
      <c r="FP37" s="152">
        <v>0</v>
      </c>
      <c r="FQ37" s="152">
        <v>0</v>
      </c>
      <c r="FR37" s="152">
        <v>0</v>
      </c>
      <c r="FS37" s="152">
        <v>0</v>
      </c>
      <c r="FT37" s="152">
        <v>0</v>
      </c>
      <c r="FU37" s="152">
        <v>0</v>
      </c>
      <c r="FV37" s="152">
        <v>0</v>
      </c>
      <c r="FW37" s="152">
        <v>0</v>
      </c>
      <c r="FX37" s="152">
        <v>0</v>
      </c>
      <c r="FY37" s="152">
        <v>516894</v>
      </c>
      <c r="FZ37" s="152">
        <v>516894</v>
      </c>
      <c r="GA37" s="152">
        <v>20867</v>
      </c>
      <c r="GB37" s="152">
        <v>27244</v>
      </c>
      <c r="GC37" s="152">
        <v>11490</v>
      </c>
      <c r="GD37" s="152">
        <v>40075</v>
      </c>
      <c r="GE37" s="152">
        <v>300241</v>
      </c>
      <c r="GF37" s="152">
        <v>399917</v>
      </c>
      <c r="GG37" s="152">
        <v>337418</v>
      </c>
      <c r="GH37" s="152">
        <v>2399913</v>
      </c>
      <c r="GI37" s="152">
        <v>81517</v>
      </c>
      <c r="GJ37" s="152">
        <v>254197</v>
      </c>
      <c r="GK37" s="152">
        <v>5910576</v>
      </c>
      <c r="GL37" s="152">
        <v>8983621</v>
      </c>
      <c r="GM37" s="152">
        <v>15976477</v>
      </c>
      <c r="GN37" s="152">
        <v>11414348</v>
      </c>
      <c r="GO37" s="152">
        <v>3383506</v>
      </c>
      <c r="GP37" s="152">
        <v>10300651</v>
      </c>
      <c r="GQ37" s="152">
        <v>28166393</v>
      </c>
      <c r="GR37" s="152">
        <v>69241375</v>
      </c>
      <c r="GS37" s="129">
        <v>0</v>
      </c>
      <c r="GT37" s="129">
        <v>0</v>
      </c>
      <c r="GU37" s="129">
        <v>0</v>
      </c>
      <c r="GV37" s="129">
        <v>0</v>
      </c>
      <c r="GW37" s="129">
        <v>0</v>
      </c>
      <c r="GX37" s="129">
        <v>0</v>
      </c>
      <c r="GY37" s="152">
        <v>15976477</v>
      </c>
      <c r="GZ37" s="152">
        <v>11414348</v>
      </c>
      <c r="HA37" s="152">
        <v>3383506</v>
      </c>
      <c r="HB37" s="152">
        <v>10300651</v>
      </c>
      <c r="HC37" s="152">
        <v>28166393</v>
      </c>
      <c r="HD37" s="152">
        <v>69241375</v>
      </c>
      <c r="HF37" s="2">
        <f>SUM(AZ37:AZ37)</f>
        <v>9281950</v>
      </c>
      <c r="HG37" s="19" t="e">
        <f>#REF!-HF37</f>
        <v>#REF!</v>
      </c>
      <c r="HH37" s="2" t="e">
        <f>SUM(#REF!)</f>
        <v>#REF!</v>
      </c>
      <c r="HI37" s="19" t="e">
        <f>#REF!-HH37</f>
        <v>#REF!</v>
      </c>
      <c r="HJ37" s="2">
        <f>SUM(BA37:BA37)</f>
        <v>150000</v>
      </c>
      <c r="HK37" s="19" t="e">
        <f>#REF!-HJ37</f>
        <v>#REF!</v>
      </c>
      <c r="HL37" s="2">
        <f>SUM(BB37:BB37)</f>
        <v>15250</v>
      </c>
      <c r="HM37" s="19" t="e">
        <f>#REF!-HL37</f>
        <v>#REF!</v>
      </c>
      <c r="HN37" s="2" t="e">
        <f>SUM(#REF!)</f>
        <v>#REF!</v>
      </c>
      <c r="HO37" s="19" t="e">
        <f>#REF!-HN37</f>
        <v>#REF!</v>
      </c>
      <c r="HP37" s="2" t="e">
        <f>SUM(#REF!)</f>
        <v>#REF!</v>
      </c>
      <c r="HQ37" s="19" t="e">
        <f>#REF!-HP37</f>
        <v>#REF!</v>
      </c>
      <c r="HR37" s="2" t="e">
        <f>SUM(#REF!)</f>
        <v>#REF!</v>
      </c>
      <c r="HS37" s="19" t="e">
        <f>#REF!-HR37</f>
        <v>#REF!</v>
      </c>
      <c r="HT37" s="2" t="e">
        <f>SUM(#REF!)</f>
        <v>#REF!</v>
      </c>
      <c r="HU37" s="19" t="e">
        <f>#REF!-HT37</f>
        <v>#REF!</v>
      </c>
      <c r="HV37" s="2" t="e">
        <f>SUM(#REF!)</f>
        <v>#REF!</v>
      </c>
      <c r="HW37" s="19" t="e">
        <f>#REF!-HV37</f>
        <v>#REF!</v>
      </c>
      <c r="HX37" s="2" t="e">
        <f>SUM(#REF!)</f>
        <v>#REF!</v>
      </c>
      <c r="HY37" s="19" t="e">
        <f>#REF!-HX37</f>
        <v>#REF!</v>
      </c>
      <c r="HZ37" s="2">
        <f>SUM(BC37:BC37)</f>
        <v>388977</v>
      </c>
      <c r="IA37" s="19" t="e">
        <f>#REF!-HZ37</f>
        <v>#REF!</v>
      </c>
      <c r="IB37" s="2">
        <f>SUM(BD37:BD37)</f>
        <v>0</v>
      </c>
      <c r="IC37" s="19" t="e">
        <f>#REF!-IB37</f>
        <v>#REF!</v>
      </c>
      <c r="ID37" s="2">
        <f t="shared" si="57"/>
        <v>0</v>
      </c>
      <c r="IE37" s="19">
        <f t="shared" si="58"/>
        <v>0</v>
      </c>
      <c r="IF37" s="2">
        <f t="shared" si="59"/>
        <v>3564096</v>
      </c>
      <c r="IG37" s="19">
        <f t="shared" si="60"/>
        <v>0</v>
      </c>
      <c r="IH37" s="2">
        <f t="shared" si="61"/>
        <v>1189993</v>
      </c>
      <c r="II37" s="19">
        <f t="shared" si="62"/>
        <v>0</v>
      </c>
      <c r="IJ37" s="2">
        <f t="shared" si="63"/>
        <v>70548520</v>
      </c>
      <c r="IK37" s="19">
        <f t="shared" si="64"/>
        <v>0</v>
      </c>
      <c r="IL37" s="2">
        <f t="shared" si="65"/>
        <v>8727303</v>
      </c>
      <c r="IM37" s="19">
        <f t="shared" si="66"/>
        <v>0</v>
      </c>
      <c r="IN37" s="2">
        <f t="shared" si="67"/>
        <v>1618909</v>
      </c>
      <c r="IO37" s="19">
        <f t="shared" si="68"/>
        <v>0</v>
      </c>
      <c r="IP37" s="2">
        <f t="shared" si="69"/>
        <v>13286335</v>
      </c>
      <c r="IQ37" s="19">
        <f t="shared" si="70"/>
        <v>0</v>
      </c>
      <c r="IR37" s="2">
        <f t="shared" si="54"/>
        <v>0</v>
      </c>
      <c r="IS37" s="19">
        <f t="shared" si="55"/>
        <v>0</v>
      </c>
      <c r="IT37" s="2">
        <f t="shared" si="71"/>
        <v>16265614</v>
      </c>
      <c r="IU37" s="19">
        <f t="shared" si="72"/>
        <v>0</v>
      </c>
      <c r="IV37" s="2">
        <f t="shared" si="73"/>
        <v>0</v>
      </c>
      <c r="IW37" s="19">
        <f t="shared" si="74"/>
        <v>0</v>
      </c>
      <c r="IX37" s="2">
        <f t="shared" si="75"/>
        <v>3750907</v>
      </c>
      <c r="IY37" s="19">
        <f t="shared" si="76"/>
        <v>0</v>
      </c>
      <c r="IZ37" s="2">
        <f t="shared" si="77"/>
        <v>1274691</v>
      </c>
      <c r="JA37" s="19">
        <f t="shared" si="78"/>
        <v>0</v>
      </c>
      <c r="JB37" s="2">
        <f t="shared" si="79"/>
        <v>4761449</v>
      </c>
      <c r="JC37" s="19">
        <f t="shared" si="80"/>
        <v>0</v>
      </c>
      <c r="JD37" s="2">
        <f t="shared" si="81"/>
        <v>835487</v>
      </c>
      <c r="JE37" s="19">
        <f t="shared" si="82"/>
        <v>0</v>
      </c>
      <c r="JF37" s="2">
        <f t="shared" si="83"/>
        <v>2390832</v>
      </c>
      <c r="JG37" s="19">
        <f t="shared" si="84"/>
        <v>0</v>
      </c>
      <c r="JH37" s="2">
        <f t="shared" si="85"/>
        <v>1165792</v>
      </c>
      <c r="JI37" s="19">
        <f t="shared" si="86"/>
        <v>0</v>
      </c>
      <c r="JJ37" s="2">
        <f t="shared" si="87"/>
        <v>0</v>
      </c>
      <c r="JK37" s="19">
        <f t="shared" si="88"/>
        <v>0</v>
      </c>
      <c r="JL37" s="2">
        <f t="shared" si="89"/>
        <v>5146192</v>
      </c>
      <c r="JM37" s="19">
        <f t="shared" si="90"/>
        <v>0</v>
      </c>
      <c r="JN37" s="2">
        <f t="shared" si="91"/>
        <v>117432</v>
      </c>
      <c r="JO37" s="19">
        <f t="shared" si="92"/>
        <v>0</v>
      </c>
      <c r="JP37" s="2">
        <f t="shared" si="93"/>
        <v>0</v>
      </c>
      <c r="JQ37" s="19">
        <f t="shared" si="94"/>
        <v>0</v>
      </c>
      <c r="JR37" s="2">
        <f t="shared" si="95"/>
        <v>516894</v>
      </c>
      <c r="JS37" s="19">
        <f t="shared" si="96"/>
        <v>0</v>
      </c>
      <c r="JT37" s="2">
        <f t="shared" si="97"/>
        <v>399917</v>
      </c>
      <c r="JU37" s="19">
        <f t="shared" si="98"/>
        <v>0</v>
      </c>
      <c r="JV37" s="2">
        <f t="shared" si="99"/>
        <v>8983621</v>
      </c>
      <c r="JW37" s="19">
        <f t="shared" si="100"/>
        <v>0</v>
      </c>
      <c r="JX37" s="2">
        <f t="shared" si="101"/>
        <v>69241375</v>
      </c>
      <c r="JY37" s="19">
        <f t="shared" si="102"/>
        <v>0</v>
      </c>
      <c r="JZ37" s="2">
        <f t="shared" si="103"/>
        <v>0</v>
      </c>
      <c r="KA37" s="19">
        <f t="shared" si="104"/>
        <v>0</v>
      </c>
      <c r="KB37" s="2">
        <f t="shared" si="105"/>
        <v>69241375</v>
      </c>
      <c r="KC37" s="19">
        <f t="shared" si="106"/>
        <v>0</v>
      </c>
      <c r="KE37" s="2" t="e">
        <f>SUM(HG37,HI37,HK37,HM37,HO37,HQ37,HS37,HU37,HW37,HY37,IA37,IC37,IE37,IG37,II37,IK37,IM37,IO37,IQ37,IS37,IU37,IW37,IY37,JA37,JC37,JE37,JG37,JI37,JK37,JM37,JO37,JQ37,JS37,JU37,JW37,JY37,KA37,KC37)</f>
        <v>#REF!</v>
      </c>
      <c r="KG37" s="1" t="e">
        <f t="shared" si="107"/>
        <v>#REF!</v>
      </c>
      <c r="KH37" s="13"/>
    </row>
    <row r="38" spans="1:294">
      <c r="A38" s="30" t="s">
        <v>376</v>
      </c>
      <c r="B38" s="18" t="s">
        <v>274</v>
      </c>
      <c r="C38" s="65">
        <v>203517</v>
      </c>
      <c r="D38" s="65">
        <v>2010</v>
      </c>
      <c r="E38" s="65">
        <v>1</v>
      </c>
      <c r="F38" s="65">
        <v>5</v>
      </c>
      <c r="G38" s="66">
        <v>9441</v>
      </c>
      <c r="H38" s="66">
        <v>12964</v>
      </c>
      <c r="I38" s="67">
        <v>600698000</v>
      </c>
      <c r="J38" s="67"/>
      <c r="K38" s="67">
        <v>0</v>
      </c>
      <c r="L38" s="67"/>
      <c r="M38" s="67">
        <v>0</v>
      </c>
      <c r="N38" s="67"/>
      <c r="O38" s="67">
        <v>0</v>
      </c>
      <c r="P38" s="67"/>
      <c r="Q38" s="67">
        <v>297063104</v>
      </c>
      <c r="R38" s="67"/>
      <c r="S38" s="67">
        <v>3919057</v>
      </c>
      <c r="T38" s="67"/>
      <c r="U38" s="67">
        <v>19216</v>
      </c>
      <c r="V38" s="67"/>
      <c r="W38" s="67">
        <v>27176</v>
      </c>
      <c r="X38" s="67"/>
      <c r="Y38" s="67">
        <v>24610</v>
      </c>
      <c r="Z38" s="67"/>
      <c r="AA38" s="67">
        <v>32910</v>
      </c>
      <c r="AB38" s="67"/>
      <c r="AC38" s="28">
        <v>8</v>
      </c>
      <c r="AD38" s="28">
        <v>10</v>
      </c>
      <c r="AE38" s="28">
        <v>0</v>
      </c>
      <c r="AF38" s="19">
        <v>3062734</v>
      </c>
      <c r="AG38" s="19">
        <v>2001066</v>
      </c>
      <c r="AH38" s="19">
        <v>154323</v>
      </c>
      <c r="AI38" s="19">
        <v>142916</v>
      </c>
      <c r="AJ38" s="19">
        <v>148631</v>
      </c>
      <c r="AK38" s="93">
        <v>5.15</v>
      </c>
      <c r="AL38" s="19">
        <v>127575</v>
      </c>
      <c r="AM38" s="93">
        <v>6</v>
      </c>
      <c r="AN38" s="19">
        <v>100687</v>
      </c>
      <c r="AO38" s="93">
        <v>6.93</v>
      </c>
      <c r="AP38" s="19">
        <v>87220.5</v>
      </c>
      <c r="AQ38" s="93">
        <v>8</v>
      </c>
      <c r="AR38" s="19">
        <v>55185</v>
      </c>
      <c r="AS38" s="93">
        <v>19.5</v>
      </c>
      <c r="AT38" s="19">
        <v>39856</v>
      </c>
      <c r="AU38" s="93">
        <v>27</v>
      </c>
      <c r="AV38" s="19">
        <v>38447.03</v>
      </c>
      <c r="AW38" s="93">
        <v>18.25</v>
      </c>
      <c r="AX38" s="19">
        <v>29236</v>
      </c>
      <c r="AY38" s="93">
        <v>24</v>
      </c>
      <c r="AZ38" s="129">
        <v>381485</v>
      </c>
      <c r="BA38" s="129">
        <v>500000</v>
      </c>
      <c r="BB38" s="129">
        <v>107023</v>
      </c>
      <c r="BC38" s="129">
        <v>0</v>
      </c>
      <c r="BD38" s="129">
        <v>0</v>
      </c>
      <c r="BE38" s="129">
        <v>0</v>
      </c>
      <c r="BF38" s="129">
        <v>15021</v>
      </c>
      <c r="BG38" s="129">
        <v>81057</v>
      </c>
      <c r="BH38" s="129">
        <v>320449</v>
      </c>
      <c r="BI38" s="131">
        <v>0</v>
      </c>
      <c r="BJ38" s="129">
        <v>416527</v>
      </c>
      <c r="BK38" s="129">
        <v>0</v>
      </c>
      <c r="BL38" s="129">
        <v>0</v>
      </c>
      <c r="BM38" s="129">
        <v>0</v>
      </c>
      <c r="BN38" s="129">
        <v>0</v>
      </c>
      <c r="BO38" s="129">
        <v>191186</v>
      </c>
      <c r="BP38" s="129">
        <v>191186</v>
      </c>
      <c r="BQ38" s="129">
        <v>0</v>
      </c>
      <c r="BR38" s="129">
        <v>0</v>
      </c>
      <c r="BS38" s="129">
        <v>0</v>
      </c>
      <c r="BT38" s="129">
        <v>0</v>
      </c>
      <c r="BU38" s="129">
        <v>30919</v>
      </c>
      <c r="BV38" s="129">
        <v>30919</v>
      </c>
      <c r="BW38" s="129">
        <v>5009915</v>
      </c>
      <c r="BX38" s="129">
        <v>998209</v>
      </c>
      <c r="BY38" s="129">
        <v>631197</v>
      </c>
      <c r="BZ38" s="129">
        <v>10813264</v>
      </c>
      <c r="CA38" s="129">
        <v>1994095</v>
      </c>
      <c r="CB38" s="129">
        <v>19446680</v>
      </c>
      <c r="CC38" s="129">
        <v>1950107</v>
      </c>
      <c r="CD38" s="129">
        <v>337588</v>
      </c>
      <c r="CE38" s="129">
        <v>271119</v>
      </c>
      <c r="CF38" s="129">
        <v>2504986</v>
      </c>
      <c r="CG38" s="129">
        <v>97758</v>
      </c>
      <c r="CH38" s="129">
        <v>5161558</v>
      </c>
      <c r="CI38" s="129">
        <v>475000</v>
      </c>
      <c r="CJ38" s="129">
        <v>332256</v>
      </c>
      <c r="CK38" s="129">
        <v>921</v>
      </c>
      <c r="CL38" s="129">
        <v>8162</v>
      </c>
      <c r="CM38" s="129">
        <v>0</v>
      </c>
      <c r="CN38" s="129">
        <v>816339</v>
      </c>
      <c r="CO38" s="129">
        <v>798215</v>
      </c>
      <c r="CP38" s="129">
        <v>462159</v>
      </c>
      <c r="CQ38" s="129">
        <v>406583</v>
      </c>
      <c r="CR38" s="129">
        <v>1574029</v>
      </c>
      <c r="CS38" s="129">
        <v>0</v>
      </c>
      <c r="CT38" s="129">
        <v>3240986</v>
      </c>
      <c r="CU38" s="129">
        <v>0</v>
      </c>
      <c r="CV38" s="129">
        <v>5000</v>
      </c>
      <c r="CW38" s="129">
        <v>0</v>
      </c>
      <c r="CX38" s="129">
        <v>23250</v>
      </c>
      <c r="CY38" s="129">
        <v>0</v>
      </c>
      <c r="CZ38" s="129">
        <v>28250</v>
      </c>
      <c r="DA38" s="129">
        <v>272304</v>
      </c>
      <c r="DB38" s="129">
        <v>117228</v>
      </c>
      <c r="DC38" s="129">
        <v>127368</v>
      </c>
      <c r="DD38" s="129">
        <v>276105</v>
      </c>
      <c r="DE38" s="129">
        <v>3539923</v>
      </c>
      <c r="DF38" s="129">
        <v>4332928</v>
      </c>
      <c r="DG38" s="129">
        <v>0</v>
      </c>
      <c r="DH38" s="129">
        <v>0</v>
      </c>
      <c r="DI38" s="129">
        <v>0</v>
      </c>
      <c r="DJ38" s="129">
        <v>0</v>
      </c>
      <c r="DK38" s="129">
        <v>0</v>
      </c>
      <c r="DL38" s="129">
        <v>0</v>
      </c>
      <c r="DM38" s="129">
        <v>0</v>
      </c>
      <c r="DN38" s="129">
        <v>0</v>
      </c>
      <c r="DO38" s="129">
        <v>0</v>
      </c>
      <c r="DP38" s="129">
        <v>0</v>
      </c>
      <c r="DQ38" s="129">
        <v>0</v>
      </c>
      <c r="DR38" s="129">
        <v>0</v>
      </c>
      <c r="DS38" s="129">
        <v>76944</v>
      </c>
      <c r="DT38" s="129">
        <v>57279</v>
      </c>
      <c r="DU38" s="129">
        <v>55281</v>
      </c>
      <c r="DV38" s="129">
        <v>107735</v>
      </c>
      <c r="DW38" s="129">
        <v>1731</v>
      </c>
      <c r="DX38" s="129">
        <v>298970</v>
      </c>
      <c r="DY38" s="129">
        <v>386134</v>
      </c>
      <c r="DZ38" s="129">
        <v>140979</v>
      </c>
      <c r="EA38" s="129">
        <v>81736</v>
      </c>
      <c r="EB38" s="129">
        <v>676869</v>
      </c>
      <c r="EC38" s="129">
        <v>277775</v>
      </c>
      <c r="ED38" s="129">
        <v>1563493</v>
      </c>
      <c r="EE38" s="129">
        <v>205212</v>
      </c>
      <c r="EF38" s="129">
        <v>50720</v>
      </c>
      <c r="EG38" s="129">
        <v>27601</v>
      </c>
      <c r="EH38" s="129">
        <v>195540</v>
      </c>
      <c r="EI38" s="129">
        <v>0</v>
      </c>
      <c r="EJ38" s="129">
        <v>479073</v>
      </c>
      <c r="EK38" s="129">
        <v>130860</v>
      </c>
      <c r="EL38" s="129">
        <v>99512</v>
      </c>
      <c r="EM38" s="129">
        <v>43351</v>
      </c>
      <c r="EN38" s="129">
        <v>62572</v>
      </c>
      <c r="EO38" s="129">
        <v>0</v>
      </c>
      <c r="EP38" s="129">
        <v>336295</v>
      </c>
      <c r="EQ38" s="129">
        <v>0</v>
      </c>
      <c r="ER38" s="129">
        <v>0</v>
      </c>
      <c r="ES38" s="129">
        <v>0</v>
      </c>
      <c r="ET38" s="129">
        <v>0</v>
      </c>
      <c r="EU38" s="129">
        <v>287278</v>
      </c>
      <c r="EV38" s="129">
        <v>287278</v>
      </c>
      <c r="EW38" s="129">
        <v>1507</v>
      </c>
      <c r="EX38" s="129">
        <v>19005</v>
      </c>
      <c r="EY38" s="129">
        <v>76957</v>
      </c>
      <c r="EZ38" s="129">
        <v>406358</v>
      </c>
      <c r="FA38" s="129">
        <v>1056</v>
      </c>
      <c r="FB38" s="129">
        <v>504883</v>
      </c>
      <c r="FC38" s="129">
        <v>58379</v>
      </c>
      <c r="FD38" s="129">
        <v>3801</v>
      </c>
      <c r="FE38" s="129">
        <v>335</v>
      </c>
      <c r="FF38" s="129">
        <v>31214</v>
      </c>
      <c r="FG38" s="129">
        <v>351327</v>
      </c>
      <c r="FH38" s="129">
        <v>445056</v>
      </c>
      <c r="FI38" s="129">
        <v>0</v>
      </c>
      <c r="FJ38" s="129">
        <v>0</v>
      </c>
      <c r="FK38" s="129">
        <v>0</v>
      </c>
      <c r="FL38" s="129">
        <v>0</v>
      </c>
      <c r="FM38" s="129">
        <v>42752</v>
      </c>
      <c r="FN38" s="129">
        <v>42752</v>
      </c>
      <c r="FO38" s="129">
        <v>0</v>
      </c>
      <c r="FP38" s="129">
        <v>0</v>
      </c>
      <c r="FQ38" s="129">
        <v>0</v>
      </c>
      <c r="FR38" s="129">
        <v>0</v>
      </c>
      <c r="FS38" s="129">
        <v>0</v>
      </c>
      <c r="FT38" s="129">
        <v>0</v>
      </c>
      <c r="FU38" s="129">
        <v>0</v>
      </c>
      <c r="FV38" s="129">
        <v>0</v>
      </c>
      <c r="FW38" s="129">
        <v>0</v>
      </c>
      <c r="FX38" s="129">
        <v>0</v>
      </c>
      <c r="FY38" s="129">
        <v>238281</v>
      </c>
      <c r="FZ38" s="129">
        <v>238281</v>
      </c>
      <c r="GA38" s="129">
        <v>890</v>
      </c>
      <c r="GB38" s="129">
        <v>175</v>
      </c>
      <c r="GC38" s="129">
        <v>145</v>
      </c>
      <c r="GD38" s="129">
        <v>1207</v>
      </c>
      <c r="GE38" s="129">
        <v>271783</v>
      </c>
      <c r="GF38" s="129">
        <v>274200</v>
      </c>
      <c r="GG38" s="129">
        <v>40636</v>
      </c>
      <c r="GH38" s="129">
        <v>25170</v>
      </c>
      <c r="GI38" s="129">
        <v>17382</v>
      </c>
      <c r="GJ38" s="129">
        <v>293130</v>
      </c>
      <c r="GK38" s="129">
        <v>1020020</v>
      </c>
      <c r="GL38" s="129">
        <v>1396338</v>
      </c>
      <c r="GM38" s="129">
        <v>4396188</v>
      </c>
      <c r="GN38" s="129">
        <v>1650872</v>
      </c>
      <c r="GO38" s="129">
        <v>1108779</v>
      </c>
      <c r="GP38" s="129">
        <v>6161157</v>
      </c>
      <c r="GQ38" s="129">
        <v>6129684</v>
      </c>
      <c r="GR38" s="129">
        <v>19446680</v>
      </c>
      <c r="GS38" s="129">
        <v>0</v>
      </c>
      <c r="GT38" s="129">
        <v>0</v>
      </c>
      <c r="GU38" s="129">
        <v>0</v>
      </c>
      <c r="GV38" s="129">
        <v>0</v>
      </c>
      <c r="GW38" s="129">
        <v>0</v>
      </c>
      <c r="GX38" s="129">
        <v>0</v>
      </c>
      <c r="GY38" s="129">
        <v>4396188</v>
      </c>
      <c r="GZ38" s="129">
        <v>1650872</v>
      </c>
      <c r="HA38" s="129">
        <v>1108779</v>
      </c>
      <c r="HB38" s="129">
        <v>6161157</v>
      </c>
      <c r="HC38" s="129">
        <v>6129684</v>
      </c>
      <c r="HD38" s="129">
        <v>19446680</v>
      </c>
      <c r="HF38" s="2">
        <f>SUM(AZ38:AZ38)</f>
        <v>381485</v>
      </c>
      <c r="HG38" s="19" t="e">
        <f>#REF!-HF38</f>
        <v>#REF!</v>
      </c>
      <c r="HH38" s="2" t="e">
        <f>SUM(#REF!)</f>
        <v>#REF!</v>
      </c>
      <c r="HI38" s="19" t="e">
        <f>#REF!-HH38</f>
        <v>#REF!</v>
      </c>
      <c r="HJ38" s="2">
        <f>SUM(BA38:BA38)</f>
        <v>500000</v>
      </c>
      <c r="HK38" s="19" t="e">
        <f>#REF!-HJ38</f>
        <v>#REF!</v>
      </c>
      <c r="HL38" s="2">
        <f>SUM(BB38:BB38)</f>
        <v>107023</v>
      </c>
      <c r="HM38" s="19" t="e">
        <f>#REF!-HL38</f>
        <v>#REF!</v>
      </c>
      <c r="HN38" s="2" t="e">
        <f>SUM(#REF!)</f>
        <v>#REF!</v>
      </c>
      <c r="HO38" s="19" t="e">
        <f>#REF!-HN38</f>
        <v>#REF!</v>
      </c>
      <c r="HP38" s="2" t="e">
        <f>SUM(#REF!)</f>
        <v>#REF!</v>
      </c>
      <c r="HQ38" s="19" t="e">
        <f>#REF!-HP38</f>
        <v>#REF!</v>
      </c>
      <c r="HR38" s="2" t="e">
        <f>SUM(#REF!)</f>
        <v>#REF!</v>
      </c>
      <c r="HS38" s="19" t="e">
        <f>#REF!-HR38</f>
        <v>#REF!</v>
      </c>
      <c r="HT38" s="2" t="e">
        <f>SUM(#REF!)</f>
        <v>#REF!</v>
      </c>
      <c r="HU38" s="19" t="e">
        <f>#REF!-HT38</f>
        <v>#REF!</v>
      </c>
      <c r="HV38" s="2" t="e">
        <f>SUM(#REF!)</f>
        <v>#REF!</v>
      </c>
      <c r="HW38" s="19" t="e">
        <f>#REF!-HV38</f>
        <v>#REF!</v>
      </c>
      <c r="HX38" s="2" t="e">
        <f>SUM(#REF!)</f>
        <v>#REF!</v>
      </c>
      <c r="HY38" s="19" t="e">
        <f>#REF!-HX38</f>
        <v>#REF!</v>
      </c>
      <c r="HZ38" s="2">
        <f>SUM(BC38:BC38)</f>
        <v>0</v>
      </c>
      <c r="IA38" s="19" t="e">
        <f>#REF!-HZ38</f>
        <v>#REF!</v>
      </c>
      <c r="IB38" s="2">
        <f>SUM(BD38:BD38)</f>
        <v>0</v>
      </c>
      <c r="IC38" s="19" t="e">
        <f>#REF!-IB38</f>
        <v>#REF!</v>
      </c>
      <c r="ID38" s="2">
        <f t="shared" si="57"/>
        <v>416527</v>
      </c>
      <c r="IE38" s="19">
        <f t="shared" si="58"/>
        <v>0</v>
      </c>
      <c r="IF38" s="2">
        <f t="shared" si="59"/>
        <v>191186</v>
      </c>
      <c r="IG38" s="19">
        <f t="shared" si="60"/>
        <v>0</v>
      </c>
      <c r="IH38" s="2">
        <f t="shared" si="61"/>
        <v>30919</v>
      </c>
      <c r="II38" s="19">
        <f t="shared" si="62"/>
        <v>0</v>
      </c>
      <c r="IJ38" s="2">
        <f t="shared" si="63"/>
        <v>19446680</v>
      </c>
      <c r="IK38" s="19">
        <f t="shared" si="64"/>
        <v>0</v>
      </c>
      <c r="IL38" s="2">
        <f t="shared" si="65"/>
        <v>5161558</v>
      </c>
      <c r="IM38" s="19">
        <f t="shared" si="66"/>
        <v>0</v>
      </c>
      <c r="IN38" s="2">
        <f t="shared" si="67"/>
        <v>816339</v>
      </c>
      <c r="IO38" s="19">
        <f t="shared" si="68"/>
        <v>0</v>
      </c>
      <c r="IP38" s="2">
        <f t="shared" si="69"/>
        <v>3240986</v>
      </c>
      <c r="IQ38" s="19">
        <f t="shared" si="70"/>
        <v>0</v>
      </c>
      <c r="IR38" s="2">
        <f t="shared" si="54"/>
        <v>28250</v>
      </c>
      <c r="IS38" s="19">
        <f t="shared" si="55"/>
        <v>0</v>
      </c>
      <c r="IT38" s="2">
        <f t="shared" si="71"/>
        <v>4332928</v>
      </c>
      <c r="IU38" s="19">
        <f t="shared" si="72"/>
        <v>0</v>
      </c>
      <c r="IV38" s="2">
        <f t="shared" si="73"/>
        <v>0</v>
      </c>
      <c r="IW38" s="19">
        <f t="shared" si="74"/>
        <v>0</v>
      </c>
      <c r="IX38" s="2">
        <f t="shared" si="75"/>
        <v>0</v>
      </c>
      <c r="IY38" s="19">
        <f t="shared" si="76"/>
        <v>0</v>
      </c>
      <c r="IZ38" s="2">
        <f t="shared" si="77"/>
        <v>298970</v>
      </c>
      <c r="JA38" s="19">
        <f t="shared" si="78"/>
        <v>0</v>
      </c>
      <c r="JB38" s="2">
        <f t="shared" si="79"/>
        <v>1563493</v>
      </c>
      <c r="JC38" s="19">
        <f t="shared" si="80"/>
        <v>0</v>
      </c>
      <c r="JD38" s="2">
        <f t="shared" si="81"/>
        <v>479073</v>
      </c>
      <c r="JE38" s="19">
        <f t="shared" si="82"/>
        <v>0</v>
      </c>
      <c r="JF38" s="2">
        <f t="shared" si="83"/>
        <v>336295</v>
      </c>
      <c r="JG38" s="19">
        <f t="shared" si="84"/>
        <v>0</v>
      </c>
      <c r="JH38" s="2">
        <f t="shared" si="85"/>
        <v>287278</v>
      </c>
      <c r="JI38" s="19">
        <f t="shared" si="86"/>
        <v>0</v>
      </c>
      <c r="JJ38" s="2">
        <f t="shared" si="87"/>
        <v>504883</v>
      </c>
      <c r="JK38" s="19">
        <f t="shared" si="88"/>
        <v>0</v>
      </c>
      <c r="JL38" s="2">
        <f t="shared" si="89"/>
        <v>445056</v>
      </c>
      <c r="JM38" s="19">
        <f t="shared" si="90"/>
        <v>0</v>
      </c>
      <c r="JN38" s="2">
        <f t="shared" si="91"/>
        <v>42752</v>
      </c>
      <c r="JO38" s="19">
        <f t="shared" si="92"/>
        <v>0</v>
      </c>
      <c r="JP38" s="2">
        <f t="shared" si="93"/>
        <v>0</v>
      </c>
      <c r="JQ38" s="19">
        <f t="shared" si="94"/>
        <v>0</v>
      </c>
      <c r="JR38" s="2">
        <f t="shared" si="95"/>
        <v>238281</v>
      </c>
      <c r="JS38" s="19">
        <f t="shared" si="96"/>
        <v>0</v>
      </c>
      <c r="JT38" s="2">
        <f t="shared" si="97"/>
        <v>274200</v>
      </c>
      <c r="JU38" s="19">
        <f t="shared" si="98"/>
        <v>0</v>
      </c>
      <c r="JV38" s="2">
        <f t="shared" si="99"/>
        <v>1396338</v>
      </c>
      <c r="JW38" s="19">
        <f t="shared" si="100"/>
        <v>0</v>
      </c>
      <c r="JX38" s="2">
        <f t="shared" si="101"/>
        <v>19446680</v>
      </c>
      <c r="JY38" s="19">
        <f t="shared" si="102"/>
        <v>0</v>
      </c>
      <c r="JZ38" s="2">
        <f t="shared" si="103"/>
        <v>0</v>
      </c>
      <c r="KA38" s="19">
        <f t="shared" si="104"/>
        <v>0</v>
      </c>
      <c r="KB38" s="2">
        <f t="shared" si="105"/>
        <v>19446680</v>
      </c>
      <c r="KC38" s="19">
        <f t="shared" si="106"/>
        <v>0</v>
      </c>
      <c r="KE38" s="2" t="e">
        <f>SUM(HG38,HI38,HK38,HM38,HO38,HQ38,HS38,HU38,HW38,HY38,IA38,IC38,IE38,IG38,II38,IK38,IM38,IO38,IQ38,IS38,IU38,IW38,IY38,JA38,JC38,JE38,JG38,JI38,JK38,JM38,JO38,JQ38,JS38,JU38,JW38,JY38,KA38,KC38)</f>
        <v>#REF!</v>
      </c>
      <c r="KG38" s="1" t="e">
        <f t="shared" si="107"/>
        <v>#REF!</v>
      </c>
      <c r="KH38" s="13"/>
    </row>
    <row r="39" spans="1:294">
      <c r="A39" s="31" t="s">
        <v>293</v>
      </c>
      <c r="B39" s="32" t="s">
        <v>294</v>
      </c>
      <c r="C39" s="73">
        <v>157085</v>
      </c>
      <c r="D39" s="73">
        <v>2010</v>
      </c>
      <c r="E39" s="73">
        <v>1</v>
      </c>
      <c r="F39" s="73">
        <v>11</v>
      </c>
      <c r="G39" s="74">
        <v>8772</v>
      </c>
      <c r="H39" s="74">
        <v>8777</v>
      </c>
      <c r="I39" s="75">
        <v>2114979400</v>
      </c>
      <c r="J39" s="75"/>
      <c r="K39" s="75">
        <v>2743846</v>
      </c>
      <c r="L39" s="75"/>
      <c r="M39" s="75">
        <v>80440133</v>
      </c>
      <c r="N39" s="75"/>
      <c r="O39" s="75">
        <v>20515000</v>
      </c>
      <c r="P39" s="75"/>
      <c r="Q39" s="75">
        <v>754175361</v>
      </c>
      <c r="R39" s="75"/>
      <c r="S39" s="75">
        <v>1103254916</v>
      </c>
      <c r="T39" s="75"/>
      <c r="U39" s="75">
        <v>17766</v>
      </c>
      <c r="V39" s="75"/>
      <c r="W39" s="75">
        <v>26215</v>
      </c>
      <c r="X39" s="75"/>
      <c r="Y39" s="75">
        <v>20300</v>
      </c>
      <c r="Z39" s="75"/>
      <c r="AA39" s="75">
        <v>28900</v>
      </c>
      <c r="AB39" s="75"/>
      <c r="AC39" s="99">
        <v>10</v>
      </c>
      <c r="AD39" s="99">
        <v>11</v>
      </c>
      <c r="AE39" s="99">
        <v>1</v>
      </c>
      <c r="AF39" s="100">
        <v>5031464</v>
      </c>
      <c r="AG39" s="100">
        <v>3172945</v>
      </c>
      <c r="AH39" s="100">
        <v>906853</v>
      </c>
      <c r="AI39" s="100">
        <v>436400</v>
      </c>
      <c r="AJ39" s="100">
        <v>1128193.1299999999</v>
      </c>
      <c r="AK39" s="101">
        <v>7.5</v>
      </c>
      <c r="AL39" s="100">
        <v>940165.11100000003</v>
      </c>
      <c r="AM39" s="101">
        <v>9</v>
      </c>
      <c r="AN39" s="100">
        <v>159291</v>
      </c>
      <c r="AO39" s="101">
        <v>8.5</v>
      </c>
      <c r="AP39" s="100">
        <v>135397.4</v>
      </c>
      <c r="AQ39" s="101">
        <v>10</v>
      </c>
      <c r="AR39" s="100">
        <v>199124.88</v>
      </c>
      <c r="AS39" s="101">
        <v>22.5</v>
      </c>
      <c r="AT39" s="100">
        <v>165937.4</v>
      </c>
      <c r="AU39" s="101">
        <v>27</v>
      </c>
      <c r="AV39" s="100">
        <v>78112.05</v>
      </c>
      <c r="AW39" s="101">
        <v>17.5</v>
      </c>
      <c r="AX39" s="100">
        <v>62134.59</v>
      </c>
      <c r="AY39" s="101">
        <v>22</v>
      </c>
      <c r="AZ39" s="152">
        <v>14532844</v>
      </c>
      <c r="BA39" s="152">
        <v>524392</v>
      </c>
      <c r="BB39" s="152">
        <v>0</v>
      </c>
      <c r="BC39" s="152">
        <v>2026069</v>
      </c>
      <c r="BD39" s="152">
        <v>145000</v>
      </c>
      <c r="BE39" s="152">
        <v>173293</v>
      </c>
      <c r="BF39" s="152">
        <v>412981</v>
      </c>
      <c r="BG39" s="152">
        <v>75084</v>
      </c>
      <c r="BH39" s="152">
        <v>786492</v>
      </c>
      <c r="BI39" s="152">
        <v>241662</v>
      </c>
      <c r="BJ39" s="152">
        <v>1689512</v>
      </c>
      <c r="BK39" s="152">
        <v>0</v>
      </c>
      <c r="BL39" s="152">
        <v>0</v>
      </c>
      <c r="BM39" s="152">
        <v>0</v>
      </c>
      <c r="BN39" s="152">
        <v>0</v>
      </c>
      <c r="BO39" s="195">
        <v>750746</v>
      </c>
      <c r="BP39" s="152">
        <v>750746</v>
      </c>
      <c r="BQ39" s="152">
        <v>0</v>
      </c>
      <c r="BR39" s="152">
        <v>90</v>
      </c>
      <c r="BS39" s="152">
        <v>265</v>
      </c>
      <c r="BT39" s="152">
        <v>6621</v>
      </c>
      <c r="BU39" s="152">
        <v>141142</v>
      </c>
      <c r="BV39" s="152">
        <v>148118</v>
      </c>
      <c r="BW39" s="152">
        <v>31890573</v>
      </c>
      <c r="BX39" s="152">
        <v>16781238</v>
      </c>
      <c r="BY39" s="152">
        <v>480153</v>
      </c>
      <c r="BZ39" s="152">
        <v>1391835</v>
      </c>
      <c r="CA39" s="152">
        <v>29157057</v>
      </c>
      <c r="CB39" s="152">
        <v>79700856</v>
      </c>
      <c r="CC39" s="152">
        <v>2618393</v>
      </c>
      <c r="CD39" s="152">
        <v>425139</v>
      </c>
      <c r="CE39" s="152">
        <v>343231</v>
      </c>
      <c r="CF39" s="152">
        <v>4403412</v>
      </c>
      <c r="CG39" s="152">
        <v>964594</v>
      </c>
      <c r="CH39" s="152">
        <v>8754769</v>
      </c>
      <c r="CI39" s="152">
        <v>1375000</v>
      </c>
      <c r="CJ39" s="152">
        <v>705000</v>
      </c>
      <c r="CK39" s="152">
        <v>110593</v>
      </c>
      <c r="CL39" s="152">
        <v>43646</v>
      </c>
      <c r="CM39" s="152">
        <v>190000</v>
      </c>
      <c r="CN39" s="152">
        <v>2424239</v>
      </c>
      <c r="CO39" s="152">
        <v>5232902</v>
      </c>
      <c r="CP39" s="152">
        <v>5757750</v>
      </c>
      <c r="CQ39" s="152">
        <v>756130</v>
      </c>
      <c r="CR39" s="152">
        <v>3915949</v>
      </c>
      <c r="CS39" s="152">
        <v>0</v>
      </c>
      <c r="CT39" s="152">
        <v>15662731</v>
      </c>
      <c r="CU39" s="152">
        <v>0</v>
      </c>
      <c r="CV39" s="152">
        <v>0</v>
      </c>
      <c r="CW39" s="152">
        <v>0</v>
      </c>
      <c r="CX39" s="152">
        <v>0</v>
      </c>
      <c r="CY39" s="152">
        <v>0</v>
      </c>
      <c r="CZ39" s="152">
        <v>0</v>
      </c>
      <c r="DA39" s="152">
        <v>695898</v>
      </c>
      <c r="DB39" s="152">
        <v>727709</v>
      </c>
      <c r="DC39" s="152">
        <v>228852</v>
      </c>
      <c r="DD39" s="152">
        <v>214738</v>
      </c>
      <c r="DE39" s="152">
        <v>9054597</v>
      </c>
      <c r="DF39" s="152">
        <v>10921794</v>
      </c>
      <c r="DG39" s="152">
        <v>0</v>
      </c>
      <c r="DH39" s="152">
        <v>0</v>
      </c>
      <c r="DI39" s="152">
        <v>0</v>
      </c>
      <c r="DJ39" s="152">
        <v>0</v>
      </c>
      <c r="DK39" s="152">
        <v>0</v>
      </c>
      <c r="DL39" s="152">
        <v>0</v>
      </c>
      <c r="DM39" s="152">
        <v>85818</v>
      </c>
      <c r="DN39" s="152">
        <v>0</v>
      </c>
      <c r="DO39" s="152">
        <v>0</v>
      </c>
      <c r="DP39" s="152">
        <v>34716</v>
      </c>
      <c r="DQ39" s="152">
        <v>38310</v>
      </c>
      <c r="DR39" s="152">
        <v>158844</v>
      </c>
      <c r="DS39" s="152">
        <v>279006</v>
      </c>
      <c r="DT39" s="152">
        <v>434095</v>
      </c>
      <c r="DU39" s="152">
        <v>133771</v>
      </c>
      <c r="DV39" s="152">
        <v>502227</v>
      </c>
      <c r="DW39" s="152">
        <v>0</v>
      </c>
      <c r="DX39" s="152">
        <v>1349099</v>
      </c>
      <c r="DY39" s="152">
        <v>1001913</v>
      </c>
      <c r="DZ39" s="152">
        <v>1049073</v>
      </c>
      <c r="EA39" s="152">
        <v>465011</v>
      </c>
      <c r="EB39" s="152">
        <v>1860338</v>
      </c>
      <c r="EC39" s="152">
        <v>22950</v>
      </c>
      <c r="ED39" s="152">
        <v>4399285</v>
      </c>
      <c r="EE39" s="152">
        <v>674403</v>
      </c>
      <c r="EF39" s="152">
        <v>202570</v>
      </c>
      <c r="EG39" s="152">
        <v>91925</v>
      </c>
      <c r="EH39" s="152">
        <v>803143</v>
      </c>
      <c r="EI39" s="152">
        <v>1395983</v>
      </c>
      <c r="EJ39" s="152">
        <v>3168024</v>
      </c>
      <c r="EK39" s="152">
        <v>183098</v>
      </c>
      <c r="EL39" s="152">
        <v>685317</v>
      </c>
      <c r="EM39" s="152">
        <v>113447</v>
      </c>
      <c r="EN39" s="152">
        <v>177938</v>
      </c>
      <c r="EO39" s="152">
        <v>2609658</v>
      </c>
      <c r="EP39" s="152">
        <v>3769458</v>
      </c>
      <c r="EQ39" s="152">
        <v>14979</v>
      </c>
      <c r="ER39" s="152">
        <v>6763</v>
      </c>
      <c r="ES39" s="152">
        <v>2356</v>
      </c>
      <c r="ET39" s="152">
        <v>20</v>
      </c>
      <c r="EU39" s="152">
        <v>2378315</v>
      </c>
      <c r="EV39" s="152">
        <v>2402433</v>
      </c>
      <c r="EW39" s="152">
        <v>103883</v>
      </c>
      <c r="EX39" s="152">
        <v>158769</v>
      </c>
      <c r="EY39" s="152">
        <v>62309</v>
      </c>
      <c r="EZ39" s="152">
        <v>468923</v>
      </c>
      <c r="FA39" s="152">
        <v>244865</v>
      </c>
      <c r="FB39" s="152">
        <v>1038749</v>
      </c>
      <c r="FC39" s="152">
        <v>44828</v>
      </c>
      <c r="FD39" s="152">
        <v>700459</v>
      </c>
      <c r="FE39" s="152">
        <v>12126</v>
      </c>
      <c r="FF39" s="152">
        <v>55008</v>
      </c>
      <c r="FG39" s="152">
        <v>11461237</v>
      </c>
      <c r="FH39" s="152">
        <v>12273658</v>
      </c>
      <c r="FI39" s="152">
        <v>0</v>
      </c>
      <c r="FJ39" s="152">
        <v>0</v>
      </c>
      <c r="FK39" s="152">
        <v>0</v>
      </c>
      <c r="FL39" s="152">
        <v>0</v>
      </c>
      <c r="FM39" s="152">
        <v>716627</v>
      </c>
      <c r="FN39" s="152">
        <v>716627</v>
      </c>
      <c r="FO39" s="152">
        <v>0</v>
      </c>
      <c r="FP39" s="152">
        <v>0</v>
      </c>
      <c r="FQ39" s="152">
        <v>0</v>
      </c>
      <c r="FR39" s="152">
        <v>0</v>
      </c>
      <c r="FS39" s="152">
        <v>0</v>
      </c>
      <c r="FT39" s="152">
        <v>0</v>
      </c>
      <c r="FU39" s="152">
        <v>145822</v>
      </c>
      <c r="FV39" s="152">
        <v>24372</v>
      </c>
      <c r="FW39" s="152">
        <v>30131</v>
      </c>
      <c r="FX39" s="152">
        <v>284387</v>
      </c>
      <c r="FY39" s="152">
        <v>80363</v>
      </c>
      <c r="FZ39" s="152">
        <v>565075</v>
      </c>
      <c r="GA39" s="152">
        <v>0</v>
      </c>
      <c r="GB39" s="152">
        <v>0</v>
      </c>
      <c r="GC39" s="152">
        <v>0</v>
      </c>
      <c r="GD39" s="152">
        <v>3530</v>
      </c>
      <c r="GE39" s="152">
        <v>15750</v>
      </c>
      <c r="GF39" s="152">
        <v>19280</v>
      </c>
      <c r="GG39" s="152">
        <v>1449779</v>
      </c>
      <c r="GH39" s="152">
        <v>696267</v>
      </c>
      <c r="GI39" s="152">
        <v>109399</v>
      </c>
      <c r="GJ39" s="152">
        <v>301412</v>
      </c>
      <c r="GK39" s="152">
        <v>8822064</v>
      </c>
      <c r="GL39" s="152">
        <v>11378921</v>
      </c>
      <c r="GM39" s="152">
        <v>13905722</v>
      </c>
      <c r="GN39" s="152">
        <v>11573283</v>
      </c>
      <c r="GO39" s="152">
        <v>2459281</v>
      </c>
      <c r="GP39" s="152">
        <v>13069387</v>
      </c>
      <c r="GQ39" s="152">
        <v>37995313</v>
      </c>
      <c r="GR39" s="152">
        <v>79002986</v>
      </c>
      <c r="GS39" s="152">
        <v>0</v>
      </c>
      <c r="GT39" s="195">
        <v>0</v>
      </c>
      <c r="GU39" s="152">
        <v>0</v>
      </c>
      <c r="GV39" s="152">
        <v>0</v>
      </c>
      <c r="GW39" s="152">
        <v>0</v>
      </c>
      <c r="GX39" s="152">
        <v>0</v>
      </c>
      <c r="GY39" s="156">
        <v>13905722</v>
      </c>
      <c r="GZ39" s="156">
        <v>11573283</v>
      </c>
      <c r="HA39" s="156">
        <v>2459281</v>
      </c>
      <c r="HB39" s="156">
        <v>13069387</v>
      </c>
      <c r="HC39" s="156">
        <v>37995313</v>
      </c>
      <c r="HD39" s="156">
        <v>79002986</v>
      </c>
      <c r="HE39" s="9"/>
      <c r="HF39" s="2">
        <f>SUM(AZ39:AZ39)</f>
        <v>14532844</v>
      </c>
      <c r="HG39" s="19" t="e">
        <f>#REF!-HF39</f>
        <v>#REF!</v>
      </c>
      <c r="HH39" s="2" t="e">
        <f>SUM(#REF!)</f>
        <v>#REF!</v>
      </c>
      <c r="HI39" s="19" t="e">
        <f>#REF!-HH39</f>
        <v>#REF!</v>
      </c>
      <c r="HJ39" s="2">
        <f>SUM(BA39:BA39)</f>
        <v>524392</v>
      </c>
      <c r="HK39" s="19" t="e">
        <f>#REF!-HJ39</f>
        <v>#REF!</v>
      </c>
      <c r="HL39" s="2">
        <f>SUM(BB39:BB39)</f>
        <v>0</v>
      </c>
      <c r="HM39" s="19" t="e">
        <f>#REF!-HL39</f>
        <v>#REF!</v>
      </c>
      <c r="HN39" s="2" t="e">
        <f>SUM(#REF!)</f>
        <v>#REF!</v>
      </c>
      <c r="HO39" s="19" t="e">
        <f>#REF!-HN39</f>
        <v>#REF!</v>
      </c>
      <c r="HP39" s="2" t="e">
        <f>SUM(#REF!)</f>
        <v>#REF!</v>
      </c>
      <c r="HQ39" s="19" t="e">
        <f>#REF!-HP39</f>
        <v>#REF!</v>
      </c>
      <c r="HR39" s="2" t="e">
        <f>SUM(#REF!)</f>
        <v>#REF!</v>
      </c>
      <c r="HS39" s="19" t="e">
        <f>#REF!-HR39</f>
        <v>#REF!</v>
      </c>
      <c r="HT39" s="2" t="e">
        <f>SUM(#REF!)</f>
        <v>#REF!</v>
      </c>
      <c r="HU39" s="19" t="e">
        <f>#REF!-HT39</f>
        <v>#REF!</v>
      </c>
      <c r="HV39" s="2" t="e">
        <f>SUM(#REF!)</f>
        <v>#REF!</v>
      </c>
      <c r="HW39" s="19" t="e">
        <f>#REF!-HV39</f>
        <v>#REF!</v>
      </c>
      <c r="HX39" s="2" t="e">
        <f>SUM(#REF!)</f>
        <v>#REF!</v>
      </c>
      <c r="HY39" s="19" t="e">
        <f>#REF!-HX39</f>
        <v>#REF!</v>
      </c>
      <c r="HZ39" s="2">
        <f>SUM(BC39:BC39)</f>
        <v>2026069</v>
      </c>
      <c r="IA39" s="19" t="e">
        <f>#REF!-HZ39</f>
        <v>#REF!</v>
      </c>
      <c r="IB39" s="2">
        <f>SUM(BD39:BD39)</f>
        <v>145000</v>
      </c>
      <c r="IC39" s="19" t="e">
        <f>#REF!-IB39</f>
        <v>#REF!</v>
      </c>
      <c r="ID39" s="2">
        <f t="shared" si="57"/>
        <v>1689512</v>
      </c>
      <c r="IE39" s="19">
        <f t="shared" si="58"/>
        <v>0</v>
      </c>
      <c r="IF39" s="2">
        <f t="shared" si="59"/>
        <v>750746</v>
      </c>
      <c r="IG39" s="19">
        <f t="shared" si="60"/>
        <v>0</v>
      </c>
      <c r="IH39" s="2">
        <f t="shared" si="61"/>
        <v>148118</v>
      </c>
      <c r="II39" s="19">
        <f t="shared" si="62"/>
        <v>0</v>
      </c>
      <c r="IJ39" s="2">
        <f t="shared" si="63"/>
        <v>79700856</v>
      </c>
      <c r="IK39" s="19">
        <f t="shared" si="64"/>
        <v>0</v>
      </c>
      <c r="IL39" s="2">
        <f t="shared" si="65"/>
        <v>8754769</v>
      </c>
      <c r="IM39" s="19">
        <f t="shared" si="66"/>
        <v>0</v>
      </c>
      <c r="IN39" s="2">
        <f t="shared" si="67"/>
        <v>2424239</v>
      </c>
      <c r="IO39" s="19">
        <f t="shared" si="68"/>
        <v>0</v>
      </c>
      <c r="IP39" s="2">
        <f t="shared" si="69"/>
        <v>15662731</v>
      </c>
      <c r="IQ39" s="19">
        <f t="shared" si="70"/>
        <v>0</v>
      </c>
      <c r="IR39" s="2">
        <f t="shared" si="54"/>
        <v>0</v>
      </c>
      <c r="IS39" s="19">
        <f t="shared" si="55"/>
        <v>0</v>
      </c>
      <c r="IT39" s="2">
        <f t="shared" si="71"/>
        <v>10921794</v>
      </c>
      <c r="IU39" s="19">
        <f t="shared" si="72"/>
        <v>0</v>
      </c>
      <c r="IV39" s="2">
        <f t="shared" si="73"/>
        <v>0</v>
      </c>
      <c r="IW39" s="19">
        <f t="shared" si="74"/>
        <v>0</v>
      </c>
      <c r="IX39" s="2">
        <f t="shared" si="75"/>
        <v>158844</v>
      </c>
      <c r="IY39" s="19">
        <f t="shared" si="76"/>
        <v>0</v>
      </c>
      <c r="IZ39" s="2">
        <f t="shared" si="77"/>
        <v>1349099</v>
      </c>
      <c r="JA39" s="19">
        <f t="shared" si="78"/>
        <v>0</v>
      </c>
      <c r="JB39" s="2">
        <f t="shared" si="79"/>
        <v>4399285</v>
      </c>
      <c r="JC39" s="19">
        <f t="shared" si="80"/>
        <v>0</v>
      </c>
      <c r="JD39" s="2">
        <f t="shared" si="81"/>
        <v>3168024</v>
      </c>
      <c r="JE39" s="19">
        <f t="shared" si="82"/>
        <v>0</v>
      </c>
      <c r="JF39" s="2">
        <f t="shared" si="83"/>
        <v>3769458</v>
      </c>
      <c r="JG39" s="19">
        <f t="shared" si="84"/>
        <v>0</v>
      </c>
      <c r="JH39" s="2">
        <f t="shared" si="85"/>
        <v>2402433</v>
      </c>
      <c r="JI39" s="19">
        <f t="shared" si="86"/>
        <v>0</v>
      </c>
      <c r="JJ39" s="2">
        <f t="shared" si="87"/>
        <v>1038749</v>
      </c>
      <c r="JK39" s="19">
        <f t="shared" si="88"/>
        <v>0</v>
      </c>
      <c r="JL39" s="2">
        <f t="shared" si="89"/>
        <v>12273658</v>
      </c>
      <c r="JM39" s="19">
        <f t="shared" si="90"/>
        <v>0</v>
      </c>
      <c r="JN39" s="2">
        <f t="shared" si="91"/>
        <v>716627</v>
      </c>
      <c r="JO39" s="19">
        <f t="shared" si="92"/>
        <v>0</v>
      </c>
      <c r="JP39" s="2">
        <f t="shared" si="93"/>
        <v>0</v>
      </c>
      <c r="JQ39" s="19">
        <f t="shared" si="94"/>
        <v>0</v>
      </c>
      <c r="JR39" s="2">
        <f t="shared" si="95"/>
        <v>565075</v>
      </c>
      <c r="JS39" s="19">
        <f t="shared" si="96"/>
        <v>0</v>
      </c>
      <c r="JT39" s="2">
        <f t="shared" si="97"/>
        <v>19280</v>
      </c>
      <c r="JU39" s="19">
        <f t="shared" si="98"/>
        <v>0</v>
      </c>
      <c r="JV39" s="2">
        <f t="shared" si="99"/>
        <v>11378921</v>
      </c>
      <c r="JW39" s="19">
        <f t="shared" si="100"/>
        <v>0</v>
      </c>
      <c r="JX39" s="2">
        <f t="shared" si="101"/>
        <v>79002986</v>
      </c>
      <c r="JY39" s="19">
        <f t="shared" si="102"/>
        <v>0</v>
      </c>
      <c r="JZ39" s="2">
        <f t="shared" si="103"/>
        <v>0</v>
      </c>
      <c r="KA39" s="19">
        <f t="shared" si="104"/>
        <v>0</v>
      </c>
      <c r="KB39" s="2">
        <f t="shared" si="105"/>
        <v>79002986</v>
      </c>
      <c r="KC39" s="19">
        <f t="shared" si="106"/>
        <v>0</v>
      </c>
      <c r="KE39" s="2" t="e">
        <f>HG39+HI39+HK39+HM39+HO39+HQ39+HS39+HU39+HW39+HY39+IA39+IE39+IG39+II39+IC39+IK39+IM39+IO39+IQ39+IS39+IU39+IW39+IY39+JA39+JC39+JG39+JI39+JK39+JE39+JM39+JO39+JQ39+JS39+JU39+JW39+JY39+KA39+KC39</f>
        <v>#REF!</v>
      </c>
      <c r="KG39" s="1" t="e">
        <f t="shared" si="107"/>
        <v>#REF!</v>
      </c>
    </row>
    <row r="40" spans="1:294">
      <c r="A40" s="30" t="s">
        <v>337</v>
      </c>
      <c r="B40" s="18" t="s">
        <v>336</v>
      </c>
      <c r="C40" s="65">
        <v>160658</v>
      </c>
      <c r="D40" s="65">
        <v>2010</v>
      </c>
      <c r="E40" s="65">
        <v>1</v>
      </c>
      <c r="F40" s="65">
        <v>12</v>
      </c>
      <c r="G40" s="66">
        <v>5486</v>
      </c>
      <c r="H40" s="66">
        <v>7030</v>
      </c>
      <c r="I40" s="67">
        <v>240799478</v>
      </c>
      <c r="J40" s="67"/>
      <c r="K40" s="67">
        <v>0</v>
      </c>
      <c r="L40" s="67"/>
      <c r="M40" s="67">
        <v>1911932</v>
      </c>
      <c r="N40" s="67"/>
      <c r="O40" s="67">
        <v>0</v>
      </c>
      <c r="P40" s="67"/>
      <c r="Q40" s="67">
        <v>27710000</v>
      </c>
      <c r="R40" s="67"/>
      <c r="S40" s="67">
        <v>214288193</v>
      </c>
      <c r="T40" s="67"/>
      <c r="U40" s="67">
        <v>9048</v>
      </c>
      <c r="V40" s="67"/>
      <c r="W40" s="67">
        <v>17656</v>
      </c>
      <c r="X40" s="67"/>
      <c r="Y40" s="67">
        <v>14686</v>
      </c>
      <c r="Z40" s="67"/>
      <c r="AA40" s="67">
        <v>23258</v>
      </c>
      <c r="AB40" s="67"/>
      <c r="AC40" s="103">
        <v>7</v>
      </c>
      <c r="AD40" s="103">
        <v>8</v>
      </c>
      <c r="AE40" s="103">
        <v>0</v>
      </c>
      <c r="AF40" s="19">
        <v>1422168</v>
      </c>
      <c r="AG40" s="19">
        <v>851532</v>
      </c>
      <c r="AH40" s="19">
        <v>228812</v>
      </c>
      <c r="AI40" s="19">
        <v>99287</v>
      </c>
      <c r="AJ40" s="19">
        <v>157972</v>
      </c>
      <c r="AK40" s="93">
        <v>5.5</v>
      </c>
      <c r="AL40" s="19">
        <v>144807</v>
      </c>
      <c r="AM40" s="93">
        <v>6</v>
      </c>
      <c r="AN40" s="19">
        <v>77088</v>
      </c>
      <c r="AO40" s="93">
        <v>5.5</v>
      </c>
      <c r="AP40" s="19">
        <v>70644</v>
      </c>
      <c r="AQ40" s="93">
        <v>6</v>
      </c>
      <c r="AR40" s="19">
        <v>95530</v>
      </c>
      <c r="AS40" s="93">
        <v>15.5</v>
      </c>
      <c r="AT40" s="19">
        <v>87101</v>
      </c>
      <c r="AU40" s="93">
        <v>17</v>
      </c>
      <c r="AV40" s="19">
        <v>49262</v>
      </c>
      <c r="AW40" s="93">
        <v>8.5</v>
      </c>
      <c r="AX40" s="19">
        <v>41873.300000000003</v>
      </c>
      <c r="AY40" s="93">
        <v>10</v>
      </c>
      <c r="AZ40" s="129">
        <v>948107</v>
      </c>
      <c r="BA40" s="129">
        <v>1550000</v>
      </c>
      <c r="BB40" s="129">
        <v>343347</v>
      </c>
      <c r="BC40" s="129">
        <v>97107</v>
      </c>
      <c r="BD40" s="129">
        <v>0</v>
      </c>
      <c r="BE40" s="129">
        <v>0</v>
      </c>
      <c r="BF40" s="129">
        <v>0</v>
      </c>
      <c r="BG40" s="129">
        <v>0</v>
      </c>
      <c r="BH40" s="129">
        <v>0</v>
      </c>
      <c r="BI40" s="129">
        <v>0</v>
      </c>
      <c r="BJ40" s="129">
        <v>0</v>
      </c>
      <c r="BK40" s="129">
        <v>0</v>
      </c>
      <c r="BL40" s="129">
        <v>0</v>
      </c>
      <c r="BM40" s="129">
        <v>0</v>
      </c>
      <c r="BN40" s="129">
        <v>0</v>
      </c>
      <c r="BO40" s="129">
        <v>0</v>
      </c>
      <c r="BP40" s="129">
        <v>0</v>
      </c>
      <c r="BQ40" s="129">
        <v>62015</v>
      </c>
      <c r="BR40" s="129">
        <v>0</v>
      </c>
      <c r="BS40" s="129">
        <v>0</v>
      </c>
      <c r="BT40" s="129">
        <v>0</v>
      </c>
      <c r="BU40" s="129">
        <v>193096</v>
      </c>
      <c r="BV40" s="129">
        <v>255111</v>
      </c>
      <c r="BW40" s="129">
        <v>4210176</v>
      </c>
      <c r="BX40" s="129">
        <v>1310910</v>
      </c>
      <c r="BY40" s="129">
        <v>794510</v>
      </c>
      <c r="BZ40" s="129">
        <v>3823561</v>
      </c>
      <c r="CA40" s="129">
        <v>2140913</v>
      </c>
      <c r="CB40" s="129">
        <v>12280070</v>
      </c>
      <c r="CC40" s="129">
        <v>924423</v>
      </c>
      <c r="CD40" s="129">
        <v>138744</v>
      </c>
      <c r="CE40" s="129">
        <v>181358</v>
      </c>
      <c r="CF40" s="129">
        <v>1029275</v>
      </c>
      <c r="CG40" s="129">
        <v>186855</v>
      </c>
      <c r="CH40" s="129">
        <v>2460655</v>
      </c>
      <c r="CI40" s="129">
        <v>510000</v>
      </c>
      <c r="CJ40" s="129">
        <v>16618</v>
      </c>
      <c r="CK40" s="129">
        <v>3000</v>
      </c>
      <c r="CL40" s="129">
        <v>28067</v>
      </c>
      <c r="CM40" s="129">
        <v>0</v>
      </c>
      <c r="CN40" s="129">
        <v>557685</v>
      </c>
      <c r="CO40" s="129">
        <v>1272992</v>
      </c>
      <c r="CP40" s="129">
        <v>588845</v>
      </c>
      <c r="CQ40" s="129">
        <v>315550</v>
      </c>
      <c r="CR40" s="129">
        <v>1014895</v>
      </c>
      <c r="CS40" s="129">
        <v>0</v>
      </c>
      <c r="CT40" s="129">
        <v>3192282</v>
      </c>
      <c r="CU40" s="129">
        <v>0</v>
      </c>
      <c r="CV40" s="129">
        <v>0</v>
      </c>
      <c r="CW40" s="129">
        <v>0</v>
      </c>
      <c r="CX40" s="129">
        <v>0</v>
      </c>
      <c r="CY40" s="129">
        <v>0</v>
      </c>
      <c r="CZ40" s="129">
        <v>0</v>
      </c>
      <c r="DA40" s="129">
        <v>67581</v>
      </c>
      <c r="DB40" s="129">
        <v>54319</v>
      </c>
      <c r="DC40" s="129">
        <v>46638</v>
      </c>
      <c r="DD40" s="129">
        <v>414048</v>
      </c>
      <c r="DE40" s="129">
        <v>719803</v>
      </c>
      <c r="DF40" s="129">
        <v>1302389</v>
      </c>
      <c r="DG40" s="129">
        <v>0</v>
      </c>
      <c r="DH40" s="129">
        <v>0</v>
      </c>
      <c r="DI40" s="129">
        <v>0</v>
      </c>
      <c r="DJ40" s="129">
        <v>0</v>
      </c>
      <c r="DK40" s="129">
        <v>0</v>
      </c>
      <c r="DL40" s="129">
        <v>0</v>
      </c>
      <c r="DM40" s="129">
        <v>117</v>
      </c>
      <c r="DN40" s="129">
        <v>43875</v>
      </c>
      <c r="DO40" s="129">
        <v>10282</v>
      </c>
      <c r="DP40" s="129">
        <v>6419</v>
      </c>
      <c r="DQ40" s="129">
        <v>5456</v>
      </c>
      <c r="DR40" s="129">
        <v>66149</v>
      </c>
      <c r="DS40" s="129">
        <v>128590</v>
      </c>
      <c r="DT40" s="129">
        <v>53444</v>
      </c>
      <c r="DU40" s="129">
        <v>39165</v>
      </c>
      <c r="DV40" s="129">
        <v>106900</v>
      </c>
      <c r="DW40" s="129">
        <v>0</v>
      </c>
      <c r="DX40" s="129">
        <v>328099</v>
      </c>
      <c r="DY40" s="129">
        <v>485775</v>
      </c>
      <c r="DZ40" s="129">
        <v>150503</v>
      </c>
      <c r="EA40" s="129">
        <v>114520</v>
      </c>
      <c r="EB40" s="129">
        <v>598935</v>
      </c>
      <c r="EC40" s="129">
        <v>0</v>
      </c>
      <c r="ED40" s="129">
        <v>1349733</v>
      </c>
      <c r="EE40" s="129">
        <v>159805</v>
      </c>
      <c r="EF40" s="129">
        <v>25689</v>
      </c>
      <c r="EG40" s="129">
        <v>12379</v>
      </c>
      <c r="EH40" s="129">
        <v>294332</v>
      </c>
      <c r="EI40" s="129">
        <v>55540</v>
      </c>
      <c r="EJ40" s="129">
        <v>547745</v>
      </c>
      <c r="EK40" s="129">
        <v>361242</v>
      </c>
      <c r="EL40" s="129">
        <v>147045</v>
      </c>
      <c r="EM40" s="129">
        <v>48937</v>
      </c>
      <c r="EN40" s="129">
        <v>200487</v>
      </c>
      <c r="EO40" s="129">
        <v>192706</v>
      </c>
      <c r="EP40" s="129">
        <v>950417</v>
      </c>
      <c r="EQ40" s="129">
        <v>196515</v>
      </c>
      <c r="ER40" s="129">
        <v>48775</v>
      </c>
      <c r="ES40" s="129">
        <v>4241</v>
      </c>
      <c r="ET40" s="129">
        <v>93833</v>
      </c>
      <c r="EU40" s="129">
        <v>129042</v>
      </c>
      <c r="EV40" s="129">
        <v>472406</v>
      </c>
      <c r="EW40" s="129">
        <v>0</v>
      </c>
      <c r="EX40" s="129">
        <v>0</v>
      </c>
      <c r="EY40" s="129">
        <v>0</v>
      </c>
      <c r="EZ40" s="129">
        <v>0</v>
      </c>
      <c r="FA40" s="129">
        <v>0</v>
      </c>
      <c r="FB40" s="129">
        <v>0</v>
      </c>
      <c r="FC40" s="129">
        <v>57699</v>
      </c>
      <c r="FD40" s="129">
        <v>19</v>
      </c>
      <c r="FE40" s="129">
        <v>2666</v>
      </c>
      <c r="FF40" s="129">
        <v>14673</v>
      </c>
      <c r="FG40" s="129">
        <v>382761</v>
      </c>
      <c r="FH40" s="129">
        <v>457818</v>
      </c>
      <c r="FI40" s="129">
        <v>0</v>
      </c>
      <c r="FJ40" s="129">
        <v>0</v>
      </c>
      <c r="FK40" s="129">
        <v>0</v>
      </c>
      <c r="FL40" s="129">
        <v>0</v>
      </c>
      <c r="FM40" s="129">
        <v>0</v>
      </c>
      <c r="FN40" s="129">
        <v>0</v>
      </c>
      <c r="FO40" s="129">
        <v>0</v>
      </c>
      <c r="FP40" s="129">
        <v>0</v>
      </c>
      <c r="FQ40" s="129">
        <v>0</v>
      </c>
      <c r="FR40" s="129">
        <v>0</v>
      </c>
      <c r="FS40" s="129">
        <v>0</v>
      </c>
      <c r="FT40" s="129">
        <v>0</v>
      </c>
      <c r="FU40" s="129">
        <v>0</v>
      </c>
      <c r="FV40" s="129">
        <v>0</v>
      </c>
      <c r="FW40" s="129">
        <v>0</v>
      </c>
      <c r="FX40" s="129">
        <v>0</v>
      </c>
      <c r="FY40" s="129">
        <v>349940</v>
      </c>
      <c r="FZ40" s="129">
        <v>349940</v>
      </c>
      <c r="GA40" s="129">
        <v>0</v>
      </c>
      <c r="GB40" s="129">
        <v>300</v>
      </c>
      <c r="GC40" s="129">
        <v>500</v>
      </c>
      <c r="GD40" s="129">
        <v>3509</v>
      </c>
      <c r="GE40" s="129">
        <v>86703</v>
      </c>
      <c r="GF40" s="129">
        <v>91012</v>
      </c>
      <c r="GG40" s="129">
        <v>45437</v>
      </c>
      <c r="GH40" s="129">
        <v>42734</v>
      </c>
      <c r="GI40" s="129">
        <v>15275</v>
      </c>
      <c r="GJ40" s="129">
        <v>18190</v>
      </c>
      <c r="GK40" s="129">
        <v>109655</v>
      </c>
      <c r="GL40" s="129">
        <v>231291</v>
      </c>
      <c r="GM40" s="129">
        <v>4210176</v>
      </c>
      <c r="GN40" s="129">
        <v>1310910</v>
      </c>
      <c r="GO40" s="129">
        <v>794511</v>
      </c>
      <c r="GP40" s="129">
        <v>3823563</v>
      </c>
      <c r="GQ40" s="129">
        <v>2218461</v>
      </c>
      <c r="GR40" s="129">
        <v>12357621</v>
      </c>
      <c r="GS40" s="129">
        <v>0</v>
      </c>
      <c r="GT40" s="129">
        <v>0</v>
      </c>
      <c r="GU40" s="129">
        <v>0</v>
      </c>
      <c r="GV40" s="129">
        <v>0</v>
      </c>
      <c r="GW40" s="129">
        <v>0</v>
      </c>
      <c r="GX40" s="129">
        <v>0</v>
      </c>
      <c r="GY40" s="129">
        <v>4210176</v>
      </c>
      <c r="GZ40" s="129">
        <v>1310910</v>
      </c>
      <c r="HA40" s="129">
        <v>794511</v>
      </c>
      <c r="HB40" s="129">
        <v>3823563</v>
      </c>
      <c r="HC40" s="129">
        <v>2218461</v>
      </c>
      <c r="HD40" s="129">
        <v>12357621</v>
      </c>
      <c r="HF40" s="2">
        <f>SUM(AZ40:AZ40)</f>
        <v>948107</v>
      </c>
      <c r="HG40" s="19" t="e">
        <f>#REF!-HF40</f>
        <v>#REF!</v>
      </c>
      <c r="HH40" s="2" t="e">
        <f>SUM(#REF!)</f>
        <v>#REF!</v>
      </c>
      <c r="HI40" s="19" t="e">
        <f>#REF!-HH40</f>
        <v>#REF!</v>
      </c>
      <c r="HJ40" s="2">
        <f>SUM(BA40:BA40)</f>
        <v>1550000</v>
      </c>
      <c r="HK40" s="19" t="e">
        <f>#REF!-HJ40</f>
        <v>#REF!</v>
      </c>
      <c r="HL40" s="2">
        <f>SUM(BB40:BB40)</f>
        <v>343347</v>
      </c>
      <c r="HM40" s="19" t="e">
        <f>#REF!-HL40</f>
        <v>#REF!</v>
      </c>
      <c r="HN40" s="2" t="e">
        <f>SUM(#REF!)</f>
        <v>#REF!</v>
      </c>
      <c r="HO40" s="19" t="e">
        <f>#REF!-HN40</f>
        <v>#REF!</v>
      </c>
      <c r="HP40" s="2" t="e">
        <f>SUM(#REF!)</f>
        <v>#REF!</v>
      </c>
      <c r="HQ40" s="19" t="e">
        <f>#REF!-HP40</f>
        <v>#REF!</v>
      </c>
      <c r="HR40" s="2" t="e">
        <f>SUM(#REF!)</f>
        <v>#REF!</v>
      </c>
      <c r="HS40" s="19" t="e">
        <f>#REF!-HR40</f>
        <v>#REF!</v>
      </c>
      <c r="HT40" s="2" t="e">
        <f>SUM(#REF!)</f>
        <v>#REF!</v>
      </c>
      <c r="HU40" s="19" t="e">
        <f>#REF!-HT40</f>
        <v>#REF!</v>
      </c>
      <c r="HV40" s="2" t="e">
        <f>SUM(#REF!)</f>
        <v>#REF!</v>
      </c>
      <c r="HW40" s="19" t="e">
        <f>#REF!-HV40</f>
        <v>#REF!</v>
      </c>
      <c r="HX40" s="2" t="e">
        <f>SUM(#REF!)</f>
        <v>#REF!</v>
      </c>
      <c r="HY40" s="19" t="e">
        <f>#REF!-HX40</f>
        <v>#REF!</v>
      </c>
      <c r="HZ40" s="2">
        <f>SUM(BC40:BC40)</f>
        <v>97107</v>
      </c>
      <c r="IA40" s="19" t="e">
        <f>#REF!-HZ40</f>
        <v>#REF!</v>
      </c>
      <c r="IB40" s="2">
        <f>SUM(BD40:BD40)</f>
        <v>0</v>
      </c>
      <c r="IC40" s="19" t="e">
        <f>#REF!-IB40</f>
        <v>#REF!</v>
      </c>
      <c r="ID40" s="2">
        <f t="shared" si="57"/>
        <v>0</v>
      </c>
      <c r="IE40" s="19">
        <f t="shared" si="58"/>
        <v>0</v>
      </c>
      <c r="IF40" s="2">
        <f t="shared" si="59"/>
        <v>0</v>
      </c>
      <c r="IG40" s="19">
        <f t="shared" si="60"/>
        <v>0</v>
      </c>
      <c r="IH40" s="2">
        <f t="shared" si="61"/>
        <v>255111</v>
      </c>
      <c r="II40" s="19">
        <f t="shared" si="62"/>
        <v>0</v>
      </c>
      <c r="IJ40" s="2">
        <f t="shared" si="63"/>
        <v>12280070</v>
      </c>
      <c r="IK40" s="19">
        <f t="shared" si="64"/>
        <v>0</v>
      </c>
      <c r="IL40" s="2">
        <f t="shared" si="65"/>
        <v>2460655</v>
      </c>
      <c r="IM40" s="19">
        <f t="shared" si="66"/>
        <v>0</v>
      </c>
      <c r="IN40" s="2">
        <f t="shared" si="67"/>
        <v>557685</v>
      </c>
      <c r="IO40" s="19">
        <f t="shared" si="68"/>
        <v>0</v>
      </c>
      <c r="IP40" s="2">
        <f t="shared" si="69"/>
        <v>3192282</v>
      </c>
      <c r="IQ40" s="19">
        <f t="shared" si="70"/>
        <v>0</v>
      </c>
      <c r="IR40" s="2">
        <f t="shared" si="54"/>
        <v>0</v>
      </c>
      <c r="IS40" s="19">
        <f t="shared" si="55"/>
        <v>0</v>
      </c>
      <c r="IT40" s="2">
        <f t="shared" si="71"/>
        <v>1302389</v>
      </c>
      <c r="IU40" s="19">
        <f t="shared" si="72"/>
        <v>0</v>
      </c>
      <c r="IV40" s="2">
        <f t="shared" si="73"/>
        <v>0</v>
      </c>
      <c r="IW40" s="19">
        <f t="shared" si="74"/>
        <v>0</v>
      </c>
      <c r="IX40" s="2">
        <f t="shared" si="75"/>
        <v>66149</v>
      </c>
      <c r="IY40" s="19">
        <f t="shared" si="76"/>
        <v>0</v>
      </c>
      <c r="IZ40" s="2">
        <f t="shared" si="77"/>
        <v>328099</v>
      </c>
      <c r="JA40" s="19">
        <f t="shared" si="78"/>
        <v>0</v>
      </c>
      <c r="JB40" s="2">
        <f t="shared" si="79"/>
        <v>1349733</v>
      </c>
      <c r="JC40" s="19">
        <f t="shared" si="80"/>
        <v>0</v>
      </c>
      <c r="JD40" s="2">
        <f t="shared" si="81"/>
        <v>547745</v>
      </c>
      <c r="JE40" s="19">
        <f t="shared" si="82"/>
        <v>0</v>
      </c>
      <c r="JF40" s="2">
        <f t="shared" si="83"/>
        <v>950417</v>
      </c>
      <c r="JG40" s="19">
        <f t="shared" si="84"/>
        <v>0</v>
      </c>
      <c r="JH40" s="2">
        <f t="shared" si="85"/>
        <v>472406</v>
      </c>
      <c r="JI40" s="19">
        <f t="shared" si="86"/>
        <v>0</v>
      </c>
      <c r="JJ40" s="2">
        <f t="shared" si="87"/>
        <v>0</v>
      </c>
      <c r="JK40" s="19">
        <f t="shared" si="88"/>
        <v>0</v>
      </c>
      <c r="JL40" s="2">
        <f t="shared" si="89"/>
        <v>457818</v>
      </c>
      <c r="JM40" s="19">
        <f t="shared" si="90"/>
        <v>0</v>
      </c>
      <c r="JN40" s="2">
        <f t="shared" si="91"/>
        <v>0</v>
      </c>
      <c r="JO40" s="19">
        <f t="shared" si="92"/>
        <v>0</v>
      </c>
      <c r="JP40" s="2">
        <f t="shared" si="93"/>
        <v>0</v>
      </c>
      <c r="JQ40" s="19">
        <f t="shared" si="94"/>
        <v>0</v>
      </c>
      <c r="JR40" s="2">
        <f t="shared" si="95"/>
        <v>349940</v>
      </c>
      <c r="JS40" s="19">
        <f t="shared" si="96"/>
        <v>0</v>
      </c>
      <c r="JT40" s="2">
        <f t="shared" si="97"/>
        <v>91012</v>
      </c>
      <c r="JU40" s="19">
        <f t="shared" si="98"/>
        <v>0</v>
      </c>
      <c r="JV40" s="2">
        <f t="shared" si="99"/>
        <v>231291</v>
      </c>
      <c r="JW40" s="19">
        <f t="shared" si="100"/>
        <v>0</v>
      </c>
      <c r="JX40" s="2">
        <f t="shared" si="101"/>
        <v>12357621</v>
      </c>
      <c r="JY40" s="19">
        <f t="shared" si="102"/>
        <v>0</v>
      </c>
      <c r="JZ40" s="2">
        <f t="shared" si="103"/>
        <v>0</v>
      </c>
      <c r="KA40" s="19">
        <f t="shared" si="104"/>
        <v>0</v>
      </c>
      <c r="KB40" s="2">
        <f t="shared" si="105"/>
        <v>12357621</v>
      </c>
      <c r="KC40" s="19">
        <f t="shared" si="106"/>
        <v>0</v>
      </c>
      <c r="KE40" s="2" t="e">
        <f>SUM(HG40,HI40,HK40,HM40,HO40,HQ40,HS40,HU40,HW40,HY40,IA40,IC40,IE40,IG40,II40,IK40,IM40,IO40,IQ40,IS40,IU40,IW40,IY40,JA40,JC40,JE40,JG40,JI40,JK40,JM40,JO40,JQ40,JS40,JU40,JW40,JY40,KA40,KC40)</f>
        <v>#REF!</v>
      </c>
      <c r="KG40" s="1" t="e">
        <f t="shared" si="107"/>
        <v>#REF!</v>
      </c>
      <c r="KH40" s="13"/>
    </row>
    <row r="41" spans="1:294">
      <c r="A41" s="30" t="s">
        <v>341</v>
      </c>
      <c r="B41" s="18" t="s">
        <v>298</v>
      </c>
      <c r="C41" s="65">
        <v>159647</v>
      </c>
      <c r="D41" s="65">
        <v>2010</v>
      </c>
      <c r="E41" s="65">
        <v>1</v>
      </c>
      <c r="F41" s="65">
        <v>7</v>
      </c>
      <c r="G41" s="66">
        <v>3500</v>
      </c>
      <c r="H41" s="66">
        <v>2743</v>
      </c>
      <c r="I41" s="67">
        <v>157657808</v>
      </c>
      <c r="J41" s="67"/>
      <c r="K41" s="67">
        <v>0</v>
      </c>
      <c r="L41" s="67"/>
      <c r="M41" s="67">
        <v>1357759</v>
      </c>
      <c r="N41" s="67"/>
      <c r="O41" s="67">
        <v>0</v>
      </c>
      <c r="P41" s="67"/>
      <c r="Q41" s="67">
        <v>76491777</v>
      </c>
      <c r="R41" s="67"/>
      <c r="S41" s="67">
        <v>120382495</v>
      </c>
      <c r="T41" s="67"/>
      <c r="U41" s="67">
        <v>11493</v>
      </c>
      <c r="V41" s="67"/>
      <c r="W41" s="67">
        <v>15669</v>
      </c>
      <c r="X41" s="67"/>
      <c r="Y41" s="67">
        <v>14712</v>
      </c>
      <c r="Z41" s="67"/>
      <c r="AA41" s="67">
        <v>19617</v>
      </c>
      <c r="AB41" s="67"/>
      <c r="AC41" s="28">
        <v>7</v>
      </c>
      <c r="AD41" s="28">
        <v>9</v>
      </c>
      <c r="AE41" s="28">
        <v>0</v>
      </c>
      <c r="AF41" s="19">
        <v>1877105</v>
      </c>
      <c r="AG41" s="19">
        <v>1185297</v>
      </c>
      <c r="AH41" s="19">
        <v>214609</v>
      </c>
      <c r="AI41" s="19">
        <v>92933</v>
      </c>
      <c r="AJ41" s="19">
        <v>175828</v>
      </c>
      <c r="AK41" s="93">
        <v>4.5</v>
      </c>
      <c r="AL41" s="19">
        <v>158246</v>
      </c>
      <c r="AM41" s="93">
        <v>5</v>
      </c>
      <c r="AN41" s="19">
        <v>83403</v>
      </c>
      <c r="AO41" s="93">
        <v>5.4</v>
      </c>
      <c r="AP41" s="19">
        <v>64339</v>
      </c>
      <c r="AQ41" s="93">
        <v>7</v>
      </c>
      <c r="AR41" s="19">
        <v>97074</v>
      </c>
      <c r="AS41" s="93">
        <v>15.05</v>
      </c>
      <c r="AT41" s="19">
        <v>85939</v>
      </c>
      <c r="AU41" s="93">
        <v>17</v>
      </c>
      <c r="AV41" s="19">
        <v>42783</v>
      </c>
      <c r="AW41" s="93">
        <v>9.0500000000000007</v>
      </c>
      <c r="AX41" s="19">
        <v>35199</v>
      </c>
      <c r="AY41" s="93">
        <v>11</v>
      </c>
      <c r="AZ41" s="129">
        <v>736835</v>
      </c>
      <c r="BA41" s="129">
        <v>1950204</v>
      </c>
      <c r="BB41" s="129">
        <v>557671</v>
      </c>
      <c r="BC41" s="129">
        <v>49486</v>
      </c>
      <c r="BD41" s="129">
        <v>0</v>
      </c>
      <c r="BE41" s="129">
        <v>0</v>
      </c>
      <c r="BF41" s="129">
        <v>0</v>
      </c>
      <c r="BG41" s="129">
        <v>0</v>
      </c>
      <c r="BH41" s="129">
        <v>0</v>
      </c>
      <c r="BI41" s="129">
        <v>0</v>
      </c>
      <c r="BJ41" s="129">
        <v>0</v>
      </c>
      <c r="BK41" s="129">
        <v>0</v>
      </c>
      <c r="BL41" s="129">
        <v>0</v>
      </c>
      <c r="BM41" s="129">
        <v>0</v>
      </c>
      <c r="BN41" s="129">
        <v>0</v>
      </c>
      <c r="BO41" s="129">
        <v>0</v>
      </c>
      <c r="BP41" s="129">
        <v>0</v>
      </c>
      <c r="BQ41" s="129">
        <v>0</v>
      </c>
      <c r="BR41" s="129">
        <v>17</v>
      </c>
      <c r="BS41" s="129">
        <v>0</v>
      </c>
      <c r="BT41" s="129">
        <v>751</v>
      </c>
      <c r="BU41" s="129">
        <v>260153</v>
      </c>
      <c r="BV41" s="129">
        <v>260921</v>
      </c>
      <c r="BW41" s="129">
        <v>5198955</v>
      </c>
      <c r="BX41" s="129">
        <v>1441800</v>
      </c>
      <c r="BY41" s="129">
        <v>1272669</v>
      </c>
      <c r="BZ41" s="129">
        <v>3937201</v>
      </c>
      <c r="CA41" s="129">
        <v>4736915</v>
      </c>
      <c r="CB41" s="129">
        <v>16587540</v>
      </c>
      <c r="CC41" s="129">
        <v>1258571</v>
      </c>
      <c r="CD41" s="129">
        <v>190817</v>
      </c>
      <c r="CE41" s="129">
        <v>181888</v>
      </c>
      <c r="CF41" s="129">
        <v>1431126</v>
      </c>
      <c r="CG41" s="129">
        <v>238442</v>
      </c>
      <c r="CH41" s="129">
        <v>3300844</v>
      </c>
      <c r="CI41" s="129">
        <v>195000</v>
      </c>
      <c r="CJ41" s="129">
        <v>3500</v>
      </c>
      <c r="CK41" s="129">
        <v>5000</v>
      </c>
      <c r="CL41" s="129">
        <v>2091</v>
      </c>
      <c r="CM41" s="129">
        <v>0</v>
      </c>
      <c r="CN41" s="129">
        <v>205591</v>
      </c>
      <c r="CO41" s="129">
        <v>1395865</v>
      </c>
      <c r="CP41" s="129">
        <v>528927</v>
      </c>
      <c r="CQ41" s="129">
        <v>416910</v>
      </c>
      <c r="CR41" s="129">
        <v>748055</v>
      </c>
      <c r="CS41" s="129">
        <v>0</v>
      </c>
      <c r="CT41" s="129">
        <v>3089757</v>
      </c>
      <c r="CU41" s="129">
        <v>0</v>
      </c>
      <c r="CV41" s="129">
        <v>0</v>
      </c>
      <c r="CW41" s="129">
        <v>0</v>
      </c>
      <c r="CX41" s="129">
        <v>0</v>
      </c>
      <c r="CY41" s="129">
        <v>0</v>
      </c>
      <c r="CZ41" s="129">
        <v>0</v>
      </c>
      <c r="DA41" s="129">
        <v>137934</v>
      </c>
      <c r="DB41" s="129">
        <v>104684</v>
      </c>
      <c r="DC41" s="129">
        <v>80123</v>
      </c>
      <c r="DD41" s="129">
        <v>14828</v>
      </c>
      <c r="DE41" s="129">
        <v>1313510</v>
      </c>
      <c r="DF41" s="129">
        <v>1651079</v>
      </c>
      <c r="DG41" s="129">
        <v>0</v>
      </c>
      <c r="DH41" s="129">
        <v>0</v>
      </c>
      <c r="DI41" s="129">
        <v>0</v>
      </c>
      <c r="DJ41" s="129">
        <v>0</v>
      </c>
      <c r="DK41" s="129">
        <v>0</v>
      </c>
      <c r="DL41" s="129">
        <v>0</v>
      </c>
      <c r="DM41" s="129">
        <v>0</v>
      </c>
      <c r="DN41" s="129">
        <v>0</v>
      </c>
      <c r="DO41" s="129">
        <v>37500</v>
      </c>
      <c r="DP41" s="129">
        <v>0</v>
      </c>
      <c r="DQ41" s="129">
        <v>0</v>
      </c>
      <c r="DR41" s="129">
        <v>37500</v>
      </c>
      <c r="DS41" s="129">
        <v>134718</v>
      </c>
      <c r="DT41" s="129">
        <v>57373</v>
      </c>
      <c r="DU41" s="129">
        <v>47052</v>
      </c>
      <c r="DV41" s="129">
        <v>68399</v>
      </c>
      <c r="DW41" s="129">
        <v>2058</v>
      </c>
      <c r="DX41" s="129">
        <v>309600</v>
      </c>
      <c r="DY41" s="129">
        <v>770351</v>
      </c>
      <c r="DZ41" s="129">
        <v>305620</v>
      </c>
      <c r="EA41" s="129">
        <v>275976</v>
      </c>
      <c r="EB41" s="129">
        <v>768091</v>
      </c>
      <c r="EC41" s="129">
        <v>1556</v>
      </c>
      <c r="ED41" s="129">
        <v>2121594</v>
      </c>
      <c r="EE41" s="129">
        <v>675551</v>
      </c>
      <c r="EF41" s="129">
        <v>32539</v>
      </c>
      <c r="EG41" s="129">
        <v>41078</v>
      </c>
      <c r="EH41" s="129">
        <v>381069</v>
      </c>
      <c r="EI41" s="129">
        <v>663616</v>
      </c>
      <c r="EJ41" s="129">
        <v>1793853</v>
      </c>
      <c r="EK41" s="129">
        <v>95888</v>
      </c>
      <c r="EL41" s="129">
        <v>79554</v>
      </c>
      <c r="EM41" s="129">
        <v>57137</v>
      </c>
      <c r="EN41" s="129">
        <v>78939</v>
      </c>
      <c r="EO41" s="129">
        <v>81214</v>
      </c>
      <c r="EP41" s="129">
        <v>392732</v>
      </c>
      <c r="EQ41" s="129">
        <v>35028</v>
      </c>
      <c r="ER41" s="129">
        <v>10520</v>
      </c>
      <c r="ES41" s="129">
        <v>4732</v>
      </c>
      <c r="ET41" s="129">
        <v>7609</v>
      </c>
      <c r="EU41" s="129">
        <v>144270</v>
      </c>
      <c r="EV41" s="129">
        <v>202159</v>
      </c>
      <c r="EW41" s="129">
        <v>0</v>
      </c>
      <c r="EX41" s="129">
        <v>0</v>
      </c>
      <c r="EY41" s="129">
        <v>0</v>
      </c>
      <c r="EZ41" s="129">
        <v>0</v>
      </c>
      <c r="FA41" s="129">
        <v>0</v>
      </c>
      <c r="FB41" s="129">
        <v>0</v>
      </c>
      <c r="FC41" s="129">
        <v>63104</v>
      </c>
      <c r="FD41" s="129">
        <v>6827</v>
      </c>
      <c r="FE41" s="129">
        <v>14422</v>
      </c>
      <c r="FF41" s="129">
        <v>12862</v>
      </c>
      <c r="FG41" s="129">
        <v>410197</v>
      </c>
      <c r="FH41" s="129">
        <v>507412</v>
      </c>
      <c r="FI41" s="129">
        <v>0</v>
      </c>
      <c r="FJ41" s="129">
        <v>0</v>
      </c>
      <c r="FK41" s="129">
        <v>0</v>
      </c>
      <c r="FL41" s="129">
        <v>0</v>
      </c>
      <c r="FM41" s="129">
        <v>0</v>
      </c>
      <c r="FN41" s="129">
        <v>0</v>
      </c>
      <c r="FO41" s="129">
        <v>0</v>
      </c>
      <c r="FP41" s="129">
        <v>0</v>
      </c>
      <c r="FQ41" s="129">
        <v>0</v>
      </c>
      <c r="FR41" s="129">
        <v>0</v>
      </c>
      <c r="FS41" s="129">
        <v>2050455</v>
      </c>
      <c r="FT41" s="129">
        <v>2050455</v>
      </c>
      <c r="FU41" s="129">
        <v>0</v>
      </c>
      <c r="FV41" s="129">
        <v>0</v>
      </c>
      <c r="FW41" s="129">
        <v>0</v>
      </c>
      <c r="FX41" s="129">
        <v>0</v>
      </c>
      <c r="FY41" s="129">
        <v>216858</v>
      </c>
      <c r="FZ41" s="129">
        <v>216858</v>
      </c>
      <c r="GA41" s="129">
        <v>1405</v>
      </c>
      <c r="GB41" s="129">
        <v>0</v>
      </c>
      <c r="GC41" s="129">
        <v>290</v>
      </c>
      <c r="GD41" s="129">
        <v>3121</v>
      </c>
      <c r="GE41" s="129">
        <v>407819</v>
      </c>
      <c r="GF41" s="129">
        <v>412635</v>
      </c>
      <c r="GG41" s="129">
        <v>18299</v>
      </c>
      <c r="GH41" s="129">
        <v>11807</v>
      </c>
      <c r="GI41" s="129">
        <v>8712</v>
      </c>
      <c r="GJ41" s="129">
        <v>10334</v>
      </c>
      <c r="GK41" s="129">
        <v>140666</v>
      </c>
      <c r="GL41" s="129">
        <v>189818</v>
      </c>
      <c r="GM41" s="129">
        <v>4781714</v>
      </c>
      <c r="GN41" s="129">
        <v>1332168</v>
      </c>
      <c r="GO41" s="129">
        <v>1170820</v>
      </c>
      <c r="GP41" s="129">
        <v>3526524</v>
      </c>
      <c r="GQ41" s="129">
        <v>5670661</v>
      </c>
      <c r="GR41" s="129">
        <v>16481887</v>
      </c>
      <c r="GS41" s="129">
        <v>0</v>
      </c>
      <c r="GT41" s="129">
        <v>0</v>
      </c>
      <c r="GU41" s="129">
        <v>0</v>
      </c>
      <c r="GV41" s="129">
        <v>0</v>
      </c>
      <c r="GW41" s="129">
        <v>0</v>
      </c>
      <c r="GX41" s="129">
        <v>0</v>
      </c>
      <c r="GY41" s="129">
        <v>4781714</v>
      </c>
      <c r="GZ41" s="129">
        <v>1332168</v>
      </c>
      <c r="HA41" s="129">
        <v>1170820</v>
      </c>
      <c r="HB41" s="129">
        <v>3526524</v>
      </c>
      <c r="HC41" s="129">
        <v>5670661</v>
      </c>
      <c r="HD41" s="129">
        <v>16481887</v>
      </c>
      <c r="HF41" s="2">
        <f>SUM(AZ41:AZ41)</f>
        <v>736835</v>
      </c>
      <c r="HG41" s="19" t="e">
        <f>#REF!-HF41</f>
        <v>#REF!</v>
      </c>
      <c r="HH41" s="2" t="e">
        <f>SUM(#REF!)</f>
        <v>#REF!</v>
      </c>
      <c r="HI41" s="19" t="e">
        <f>#REF!-HH41</f>
        <v>#REF!</v>
      </c>
      <c r="HJ41" s="2">
        <f>SUM(BA41:BA41)</f>
        <v>1950204</v>
      </c>
      <c r="HK41" s="19" t="e">
        <f>#REF!-HJ41</f>
        <v>#REF!</v>
      </c>
      <c r="HL41" s="2">
        <f>SUM(BB41:BB41)</f>
        <v>557671</v>
      </c>
      <c r="HM41" s="19" t="e">
        <f>#REF!-HL41</f>
        <v>#REF!</v>
      </c>
      <c r="HN41" s="2" t="e">
        <f>SUM(#REF!)</f>
        <v>#REF!</v>
      </c>
      <c r="HO41" s="19" t="e">
        <f>#REF!-HN41</f>
        <v>#REF!</v>
      </c>
      <c r="HP41" s="2" t="e">
        <f>SUM(#REF!)</f>
        <v>#REF!</v>
      </c>
      <c r="HQ41" s="19" t="e">
        <f>#REF!-HP41</f>
        <v>#REF!</v>
      </c>
      <c r="HR41" s="2" t="e">
        <f>SUM(#REF!)</f>
        <v>#REF!</v>
      </c>
      <c r="HS41" s="19" t="e">
        <f>#REF!-HR41</f>
        <v>#REF!</v>
      </c>
      <c r="HT41" s="2" t="e">
        <f>SUM(#REF!)</f>
        <v>#REF!</v>
      </c>
      <c r="HU41" s="19" t="e">
        <f>#REF!-HT41</f>
        <v>#REF!</v>
      </c>
      <c r="HV41" s="2" t="e">
        <f>SUM(#REF!)</f>
        <v>#REF!</v>
      </c>
      <c r="HW41" s="19" t="e">
        <f>#REF!-HV41</f>
        <v>#REF!</v>
      </c>
      <c r="HX41" s="2" t="e">
        <f>SUM(#REF!)</f>
        <v>#REF!</v>
      </c>
      <c r="HY41" s="19" t="e">
        <f>#REF!-HX41</f>
        <v>#REF!</v>
      </c>
      <c r="HZ41" s="2">
        <f>SUM(BC41:BC41)</f>
        <v>49486</v>
      </c>
      <c r="IA41" s="19" t="e">
        <f>#REF!-HZ41</f>
        <v>#REF!</v>
      </c>
      <c r="IB41" s="2">
        <f>SUM(BD41:BD41)</f>
        <v>0</v>
      </c>
      <c r="IC41" s="19" t="e">
        <f>#REF!-IB41</f>
        <v>#REF!</v>
      </c>
      <c r="ID41" s="2">
        <f t="shared" si="57"/>
        <v>0</v>
      </c>
      <c r="IE41" s="19">
        <f t="shared" si="58"/>
        <v>0</v>
      </c>
      <c r="IF41" s="2">
        <f t="shared" si="59"/>
        <v>0</v>
      </c>
      <c r="IG41" s="19">
        <f t="shared" si="60"/>
        <v>0</v>
      </c>
      <c r="IH41" s="2">
        <f t="shared" si="61"/>
        <v>260921</v>
      </c>
      <c r="II41" s="19">
        <f t="shared" si="62"/>
        <v>0</v>
      </c>
      <c r="IJ41" s="2">
        <f t="shared" si="63"/>
        <v>16587540</v>
      </c>
      <c r="IK41" s="19">
        <f t="shared" si="64"/>
        <v>0</v>
      </c>
      <c r="IL41" s="2">
        <f t="shared" si="65"/>
        <v>3300844</v>
      </c>
      <c r="IM41" s="19">
        <f t="shared" si="66"/>
        <v>0</v>
      </c>
      <c r="IN41" s="2">
        <f t="shared" si="67"/>
        <v>205591</v>
      </c>
      <c r="IO41" s="19">
        <f t="shared" si="68"/>
        <v>0</v>
      </c>
      <c r="IP41" s="2">
        <f t="shared" si="69"/>
        <v>3089757</v>
      </c>
      <c r="IQ41" s="19">
        <f t="shared" si="70"/>
        <v>0</v>
      </c>
      <c r="IR41" s="2">
        <f t="shared" si="54"/>
        <v>0</v>
      </c>
      <c r="IS41" s="19">
        <f t="shared" si="55"/>
        <v>0</v>
      </c>
      <c r="IT41" s="2">
        <f t="shared" si="71"/>
        <v>1651079</v>
      </c>
      <c r="IU41" s="19">
        <f t="shared" si="72"/>
        <v>0</v>
      </c>
      <c r="IV41" s="2">
        <f t="shared" si="73"/>
        <v>0</v>
      </c>
      <c r="IW41" s="19">
        <f t="shared" si="74"/>
        <v>0</v>
      </c>
      <c r="IX41" s="2">
        <f t="shared" si="75"/>
        <v>37500</v>
      </c>
      <c r="IY41" s="19">
        <f t="shared" si="76"/>
        <v>0</v>
      </c>
      <c r="IZ41" s="2">
        <f t="shared" si="77"/>
        <v>309600</v>
      </c>
      <c r="JA41" s="19">
        <f t="shared" si="78"/>
        <v>0</v>
      </c>
      <c r="JB41" s="2">
        <f t="shared" si="79"/>
        <v>2121594</v>
      </c>
      <c r="JC41" s="19">
        <f t="shared" si="80"/>
        <v>0</v>
      </c>
      <c r="JD41" s="2">
        <f t="shared" si="81"/>
        <v>1793853</v>
      </c>
      <c r="JE41" s="19">
        <f t="shared" si="82"/>
        <v>0</v>
      </c>
      <c r="JF41" s="2">
        <f t="shared" si="83"/>
        <v>392732</v>
      </c>
      <c r="JG41" s="19">
        <f t="shared" si="84"/>
        <v>0</v>
      </c>
      <c r="JH41" s="2">
        <f t="shared" si="85"/>
        <v>202159</v>
      </c>
      <c r="JI41" s="19">
        <f t="shared" si="86"/>
        <v>0</v>
      </c>
      <c r="JJ41" s="2">
        <f t="shared" si="87"/>
        <v>0</v>
      </c>
      <c r="JK41" s="19">
        <f t="shared" si="88"/>
        <v>0</v>
      </c>
      <c r="JL41" s="2">
        <f t="shared" si="89"/>
        <v>507412</v>
      </c>
      <c r="JM41" s="19">
        <f t="shared" si="90"/>
        <v>0</v>
      </c>
      <c r="JN41" s="2">
        <f t="shared" si="91"/>
        <v>0</v>
      </c>
      <c r="JO41" s="19">
        <f t="shared" si="92"/>
        <v>0</v>
      </c>
      <c r="JP41" s="2">
        <f t="shared" si="93"/>
        <v>2050455</v>
      </c>
      <c r="JQ41" s="19">
        <f t="shared" si="94"/>
        <v>0</v>
      </c>
      <c r="JR41" s="2">
        <f t="shared" si="95"/>
        <v>216858</v>
      </c>
      <c r="JS41" s="19">
        <f t="shared" si="96"/>
        <v>0</v>
      </c>
      <c r="JT41" s="2">
        <f t="shared" si="97"/>
        <v>412635</v>
      </c>
      <c r="JU41" s="19">
        <f t="shared" si="98"/>
        <v>0</v>
      </c>
      <c r="JV41" s="2">
        <f t="shared" si="99"/>
        <v>189818</v>
      </c>
      <c r="JW41" s="19">
        <f t="shared" si="100"/>
        <v>0</v>
      </c>
      <c r="JX41" s="2">
        <f t="shared" si="101"/>
        <v>16481887</v>
      </c>
      <c r="JY41" s="19">
        <f t="shared" si="102"/>
        <v>0</v>
      </c>
      <c r="JZ41" s="2">
        <f t="shared" si="103"/>
        <v>0</v>
      </c>
      <c r="KA41" s="19">
        <f t="shared" si="104"/>
        <v>0</v>
      </c>
      <c r="KB41" s="2">
        <f t="shared" si="105"/>
        <v>16481887</v>
      </c>
      <c r="KC41" s="19">
        <f t="shared" si="106"/>
        <v>0</v>
      </c>
      <c r="KE41" s="2" t="e">
        <f>SUM(HG41,HI41,HK41,HM41,HO41,HQ41,HS41,HU41,HW41,HY41,IA41,IC41,IE41,IG41,II41,IK41,IM41,IO41,IQ41,IS41,IU41,IW41,IY41,JA41,JC41,JE41,JG41,JI41,JK41,JM41,JO41,JQ41,JS41,JU41,JW41,JY41,KA41,KC41)</f>
        <v>#REF!</v>
      </c>
      <c r="KG41" s="1" t="e">
        <f t="shared" si="107"/>
        <v>#REF!</v>
      </c>
      <c r="KH41" s="13"/>
    </row>
    <row r="42" spans="1:294">
      <c r="A42" s="30" t="s">
        <v>358</v>
      </c>
      <c r="B42" s="18" t="s">
        <v>254</v>
      </c>
      <c r="C42" s="65">
        <v>157289</v>
      </c>
      <c r="D42" s="65">
        <v>2010</v>
      </c>
      <c r="E42" s="65">
        <v>1</v>
      </c>
      <c r="F42" s="65">
        <v>5</v>
      </c>
      <c r="G42" s="66">
        <v>7631</v>
      </c>
      <c r="H42" s="66">
        <v>7988</v>
      </c>
      <c r="I42" s="67">
        <v>788836000</v>
      </c>
      <c r="J42" s="67"/>
      <c r="K42" s="67">
        <v>5750000</v>
      </c>
      <c r="L42" s="67"/>
      <c r="M42" s="67">
        <v>32656000</v>
      </c>
      <c r="N42" s="67"/>
      <c r="O42" s="67">
        <v>80246000</v>
      </c>
      <c r="P42" s="67"/>
      <c r="Q42" s="67">
        <v>284128000</v>
      </c>
      <c r="R42" s="67"/>
      <c r="S42" s="67">
        <v>772709000</v>
      </c>
      <c r="T42" s="67"/>
      <c r="U42" s="67">
        <v>16344</v>
      </c>
      <c r="V42" s="67"/>
      <c r="W42" s="67">
        <v>27144</v>
      </c>
      <c r="X42" s="67"/>
      <c r="Y42" s="67">
        <v>20242</v>
      </c>
      <c r="Z42" s="67"/>
      <c r="AA42" s="67">
        <v>30754</v>
      </c>
      <c r="AB42" s="67"/>
      <c r="AC42" s="28">
        <v>10</v>
      </c>
      <c r="AD42" s="28">
        <v>13</v>
      </c>
      <c r="AE42" s="28">
        <v>0</v>
      </c>
      <c r="AF42" s="19">
        <v>4330423</v>
      </c>
      <c r="AG42" s="19">
        <v>3527623</v>
      </c>
      <c r="AH42" s="19">
        <v>599837</v>
      </c>
      <c r="AI42" s="19">
        <v>316894</v>
      </c>
      <c r="AJ42" s="19">
        <v>740759</v>
      </c>
      <c r="AK42" s="93">
        <v>7</v>
      </c>
      <c r="AL42" s="19">
        <v>648164</v>
      </c>
      <c r="AM42" s="93">
        <v>8</v>
      </c>
      <c r="AN42" s="19">
        <v>169804</v>
      </c>
      <c r="AO42" s="93">
        <v>10</v>
      </c>
      <c r="AP42" s="19">
        <v>154367</v>
      </c>
      <c r="AQ42" s="93">
        <v>11</v>
      </c>
      <c r="AR42" s="19">
        <v>170554</v>
      </c>
      <c r="AS42" s="93">
        <v>22</v>
      </c>
      <c r="AT42" s="19">
        <v>144315</v>
      </c>
      <c r="AU42" s="93">
        <v>26</v>
      </c>
      <c r="AV42" s="19">
        <v>69489</v>
      </c>
      <c r="AW42" s="93">
        <v>21</v>
      </c>
      <c r="AX42" s="19">
        <v>58371</v>
      </c>
      <c r="AY42" s="93">
        <v>25</v>
      </c>
      <c r="AZ42" s="129">
        <v>6976172</v>
      </c>
      <c r="BA42" s="129">
        <v>1175000</v>
      </c>
      <c r="BB42" s="129">
        <v>2977219</v>
      </c>
      <c r="BC42" s="129">
        <v>929142</v>
      </c>
      <c r="BD42" s="129">
        <v>0</v>
      </c>
      <c r="BE42" s="129">
        <v>0</v>
      </c>
      <c r="BF42" s="129">
        <v>0</v>
      </c>
      <c r="BG42" s="129">
        <v>0</v>
      </c>
      <c r="BH42" s="129">
        <v>0</v>
      </c>
      <c r="BI42" s="129">
        <v>0</v>
      </c>
      <c r="BJ42" s="129">
        <v>0</v>
      </c>
      <c r="BK42" s="129">
        <v>0</v>
      </c>
      <c r="BL42" s="129">
        <v>0</v>
      </c>
      <c r="BM42" s="129">
        <v>0</v>
      </c>
      <c r="BN42" s="129">
        <v>0</v>
      </c>
      <c r="BO42" s="129">
        <v>277248</v>
      </c>
      <c r="BP42" s="129">
        <v>277248</v>
      </c>
      <c r="BQ42" s="129">
        <v>118447</v>
      </c>
      <c r="BR42" s="129">
        <v>350501</v>
      </c>
      <c r="BS42" s="129">
        <v>25</v>
      </c>
      <c r="BT42" s="129">
        <v>221685</v>
      </c>
      <c r="BU42" s="129">
        <v>4872475</v>
      </c>
      <c r="BV42" s="129">
        <v>5563133</v>
      </c>
      <c r="BW42" s="129">
        <v>15537276</v>
      </c>
      <c r="BX42" s="129">
        <v>25890003</v>
      </c>
      <c r="BY42" s="129">
        <v>623611</v>
      </c>
      <c r="BZ42" s="129">
        <v>1122586</v>
      </c>
      <c r="CA42" s="129">
        <v>20313919</v>
      </c>
      <c r="CB42" s="129">
        <v>63487395</v>
      </c>
      <c r="CC42" s="129">
        <v>2428935</v>
      </c>
      <c r="CD42" s="129">
        <v>427749</v>
      </c>
      <c r="CE42" s="129">
        <v>349284</v>
      </c>
      <c r="CF42" s="129">
        <v>4652078</v>
      </c>
      <c r="CG42" s="129">
        <v>361952</v>
      </c>
      <c r="CH42" s="129">
        <v>8219998</v>
      </c>
      <c r="CI42" s="129">
        <v>1225000</v>
      </c>
      <c r="CJ42" s="129">
        <v>820000</v>
      </c>
      <c r="CK42" s="129">
        <v>27000</v>
      </c>
      <c r="CL42" s="129">
        <v>116534</v>
      </c>
      <c r="CM42" s="129">
        <v>0</v>
      </c>
      <c r="CN42" s="129">
        <v>2188534</v>
      </c>
      <c r="CO42" s="129">
        <v>3430425</v>
      </c>
      <c r="CP42" s="129">
        <v>3525720</v>
      </c>
      <c r="CQ42" s="129">
        <v>962512</v>
      </c>
      <c r="CR42" s="129">
        <v>4176140</v>
      </c>
      <c r="CS42" s="129">
        <v>0</v>
      </c>
      <c r="CT42" s="129">
        <v>12094797</v>
      </c>
      <c r="CU42" s="129">
        <v>0</v>
      </c>
      <c r="CV42" s="129">
        <v>0</v>
      </c>
      <c r="CW42" s="129">
        <v>0</v>
      </c>
      <c r="CX42" s="129">
        <v>0</v>
      </c>
      <c r="CY42" s="129">
        <v>0</v>
      </c>
      <c r="CZ42" s="129">
        <v>0</v>
      </c>
      <c r="DA42" s="129">
        <v>792115</v>
      </c>
      <c r="DB42" s="129">
        <v>615973</v>
      </c>
      <c r="DC42" s="129">
        <v>136834</v>
      </c>
      <c r="DD42" s="129">
        <v>178712</v>
      </c>
      <c r="DE42" s="129">
        <v>9285795</v>
      </c>
      <c r="DF42" s="129">
        <v>11009429</v>
      </c>
      <c r="DG42" s="129">
        <v>0</v>
      </c>
      <c r="DH42" s="129">
        <v>0</v>
      </c>
      <c r="DI42" s="129">
        <v>0</v>
      </c>
      <c r="DJ42" s="129">
        <v>0</v>
      </c>
      <c r="DK42" s="129">
        <v>0</v>
      </c>
      <c r="DL42" s="129">
        <v>0</v>
      </c>
      <c r="DM42" s="129">
        <v>845922</v>
      </c>
      <c r="DN42" s="129">
        <v>0</v>
      </c>
      <c r="DO42" s="129">
        <v>0</v>
      </c>
      <c r="DP42" s="129">
        <v>0</v>
      </c>
      <c r="DQ42" s="129">
        <v>0</v>
      </c>
      <c r="DR42" s="129">
        <v>845922</v>
      </c>
      <c r="DS42" s="129">
        <v>222510</v>
      </c>
      <c r="DT42" s="129">
        <v>263391</v>
      </c>
      <c r="DU42" s="129">
        <v>91951</v>
      </c>
      <c r="DV42" s="129">
        <v>338879</v>
      </c>
      <c r="DW42" s="129">
        <v>1432</v>
      </c>
      <c r="DX42" s="129">
        <v>918163</v>
      </c>
      <c r="DY42" s="129">
        <v>608230</v>
      </c>
      <c r="DZ42" s="129">
        <v>1034419</v>
      </c>
      <c r="EA42" s="129">
        <v>354608</v>
      </c>
      <c r="EB42" s="129">
        <v>1818707</v>
      </c>
      <c r="EC42" s="129">
        <v>10965</v>
      </c>
      <c r="ED42" s="129">
        <v>3826929</v>
      </c>
      <c r="EE42" s="129">
        <v>555196</v>
      </c>
      <c r="EF42" s="129">
        <v>108379</v>
      </c>
      <c r="EG42" s="129">
        <v>50803</v>
      </c>
      <c r="EH42" s="129">
        <v>493005</v>
      </c>
      <c r="EI42" s="129">
        <v>643055</v>
      </c>
      <c r="EJ42" s="129">
        <v>1850438</v>
      </c>
      <c r="EK42" s="129">
        <v>1255939</v>
      </c>
      <c r="EL42" s="129">
        <v>351866</v>
      </c>
      <c r="EM42" s="129">
        <v>93613</v>
      </c>
      <c r="EN42" s="129">
        <v>246035</v>
      </c>
      <c r="EO42" s="129">
        <v>10153</v>
      </c>
      <c r="EP42" s="129">
        <v>1957606</v>
      </c>
      <c r="EQ42" s="129">
        <v>52865</v>
      </c>
      <c r="ER42" s="129">
        <v>84891</v>
      </c>
      <c r="ES42" s="129">
        <v>21481</v>
      </c>
      <c r="ET42" s="129">
        <v>84716</v>
      </c>
      <c r="EU42" s="129">
        <v>368305</v>
      </c>
      <c r="EV42" s="129">
        <v>612258</v>
      </c>
      <c r="EW42" s="129">
        <v>0</v>
      </c>
      <c r="EX42" s="129">
        <v>0</v>
      </c>
      <c r="EY42" s="129">
        <v>0</v>
      </c>
      <c r="EZ42" s="129">
        <v>0</v>
      </c>
      <c r="FA42" s="129">
        <v>0</v>
      </c>
      <c r="FB42" s="129">
        <v>0</v>
      </c>
      <c r="FC42" s="129">
        <v>89976</v>
      </c>
      <c r="FD42" s="129">
        <v>1110974</v>
      </c>
      <c r="FE42" s="129">
        <v>168471</v>
      </c>
      <c r="FF42" s="129">
        <v>201385</v>
      </c>
      <c r="FG42" s="129">
        <v>2857039</v>
      </c>
      <c r="FH42" s="129">
        <v>4427845</v>
      </c>
      <c r="FI42" s="129">
        <v>0</v>
      </c>
      <c r="FJ42" s="129">
        <v>0</v>
      </c>
      <c r="FK42" s="129">
        <v>0</v>
      </c>
      <c r="FL42" s="129">
        <v>0</v>
      </c>
      <c r="FM42" s="129">
        <v>194112</v>
      </c>
      <c r="FN42" s="129">
        <v>194112</v>
      </c>
      <c r="FO42" s="129">
        <v>0</v>
      </c>
      <c r="FP42" s="129">
        <v>0</v>
      </c>
      <c r="FQ42" s="129">
        <v>0</v>
      </c>
      <c r="FR42" s="129">
        <v>0</v>
      </c>
      <c r="FS42" s="129">
        <v>4460956</v>
      </c>
      <c r="FT42" s="129">
        <v>4460956</v>
      </c>
      <c r="FU42" s="129">
        <v>139894</v>
      </c>
      <c r="FV42" s="129">
        <v>33493</v>
      </c>
      <c r="FW42" s="129">
        <v>41716</v>
      </c>
      <c r="FX42" s="129">
        <v>350391</v>
      </c>
      <c r="FY42" s="129">
        <v>0</v>
      </c>
      <c r="FZ42" s="129">
        <v>565494</v>
      </c>
      <c r="GA42" s="129">
        <v>7034</v>
      </c>
      <c r="GB42" s="129">
        <v>5853</v>
      </c>
      <c r="GC42" s="129">
        <v>9520</v>
      </c>
      <c r="GD42" s="129">
        <v>34976</v>
      </c>
      <c r="GE42" s="129">
        <v>43538</v>
      </c>
      <c r="GF42" s="129">
        <v>100921</v>
      </c>
      <c r="GG42" s="129">
        <v>568266</v>
      </c>
      <c r="GH42" s="129">
        <v>707061</v>
      </c>
      <c r="GI42" s="129">
        <v>294746</v>
      </c>
      <c r="GJ42" s="129">
        <v>1139955</v>
      </c>
      <c r="GK42" s="129">
        <v>5274322</v>
      </c>
      <c r="GL42" s="129">
        <v>7984350</v>
      </c>
      <c r="GM42" s="129">
        <v>12222307</v>
      </c>
      <c r="GN42" s="129">
        <v>9089769</v>
      </c>
      <c r="GO42" s="129">
        <v>2602539</v>
      </c>
      <c r="GP42" s="129">
        <v>13831513</v>
      </c>
      <c r="GQ42" s="129">
        <v>23511615</v>
      </c>
      <c r="GR42" s="129">
        <v>61257743</v>
      </c>
      <c r="GS42" s="129">
        <v>0</v>
      </c>
      <c r="GT42" s="129">
        <v>0</v>
      </c>
      <c r="GU42" s="129">
        <v>0</v>
      </c>
      <c r="GV42" s="129">
        <v>0</v>
      </c>
      <c r="GW42" s="129">
        <v>0</v>
      </c>
      <c r="GX42" s="129">
        <v>0</v>
      </c>
      <c r="GY42" s="129">
        <v>12222307</v>
      </c>
      <c r="GZ42" s="129">
        <v>9089769</v>
      </c>
      <c r="HA42" s="129">
        <v>2602539</v>
      </c>
      <c r="HB42" s="129">
        <v>13831513</v>
      </c>
      <c r="HC42" s="129">
        <v>23511615</v>
      </c>
      <c r="HD42" s="129">
        <v>61257743</v>
      </c>
      <c r="HF42" s="2">
        <f>SUM(AZ42:AZ42)</f>
        <v>6976172</v>
      </c>
      <c r="HG42" s="19" t="e">
        <f>#REF!-HF42</f>
        <v>#REF!</v>
      </c>
      <c r="HH42" s="2" t="e">
        <f>SUM(#REF!)</f>
        <v>#REF!</v>
      </c>
      <c r="HI42" s="19" t="e">
        <f>#REF!-HH42</f>
        <v>#REF!</v>
      </c>
      <c r="HJ42" s="2">
        <f>SUM(BA42:BA42)</f>
        <v>1175000</v>
      </c>
      <c r="HK42" s="19" t="e">
        <f>#REF!-HJ42</f>
        <v>#REF!</v>
      </c>
      <c r="HL42" s="2">
        <f>SUM(BB42:BB42)</f>
        <v>2977219</v>
      </c>
      <c r="HM42" s="19" t="e">
        <f>#REF!-HL42</f>
        <v>#REF!</v>
      </c>
      <c r="HN42" s="2" t="e">
        <f>SUM(#REF!)</f>
        <v>#REF!</v>
      </c>
      <c r="HO42" s="19" t="e">
        <f>#REF!-HN42</f>
        <v>#REF!</v>
      </c>
      <c r="HP42" s="2" t="e">
        <f>SUM(#REF!)</f>
        <v>#REF!</v>
      </c>
      <c r="HQ42" s="19" t="e">
        <f>#REF!-HP42</f>
        <v>#REF!</v>
      </c>
      <c r="HR42" s="2" t="e">
        <f>SUM(#REF!)</f>
        <v>#REF!</v>
      </c>
      <c r="HS42" s="19" t="e">
        <f>#REF!-HR42</f>
        <v>#REF!</v>
      </c>
      <c r="HT42" s="2" t="e">
        <f>SUM(#REF!)</f>
        <v>#REF!</v>
      </c>
      <c r="HU42" s="19" t="e">
        <f>#REF!-HT42</f>
        <v>#REF!</v>
      </c>
      <c r="HV42" s="2" t="e">
        <f>SUM(#REF!)</f>
        <v>#REF!</v>
      </c>
      <c r="HW42" s="19" t="e">
        <f>#REF!-HV42</f>
        <v>#REF!</v>
      </c>
      <c r="HX42" s="2" t="e">
        <f>SUM(#REF!)</f>
        <v>#REF!</v>
      </c>
      <c r="HY42" s="19" t="e">
        <f>#REF!-HX42</f>
        <v>#REF!</v>
      </c>
      <c r="HZ42" s="2">
        <f>SUM(BC42:BC42)</f>
        <v>929142</v>
      </c>
      <c r="IA42" s="19" t="e">
        <f>#REF!-HZ42</f>
        <v>#REF!</v>
      </c>
      <c r="IB42" s="2">
        <f>SUM(BD42:BD42)</f>
        <v>0</v>
      </c>
      <c r="IC42" s="19" t="e">
        <f>#REF!-IB42</f>
        <v>#REF!</v>
      </c>
      <c r="ID42" s="2">
        <f t="shared" si="57"/>
        <v>0</v>
      </c>
      <c r="IE42" s="19">
        <f t="shared" si="58"/>
        <v>0</v>
      </c>
      <c r="IF42" s="2">
        <f t="shared" si="59"/>
        <v>277248</v>
      </c>
      <c r="IG42" s="19">
        <f t="shared" si="60"/>
        <v>0</v>
      </c>
      <c r="IH42" s="2">
        <f t="shared" si="61"/>
        <v>5563133</v>
      </c>
      <c r="II42" s="19">
        <f t="shared" si="62"/>
        <v>0</v>
      </c>
      <c r="IJ42" s="2">
        <f t="shared" si="63"/>
        <v>63487395</v>
      </c>
      <c r="IK42" s="19">
        <f t="shared" si="64"/>
        <v>0</v>
      </c>
      <c r="IL42" s="2">
        <f t="shared" si="65"/>
        <v>8219998</v>
      </c>
      <c r="IM42" s="19">
        <f t="shared" si="66"/>
        <v>0</v>
      </c>
      <c r="IN42" s="2">
        <f t="shared" si="67"/>
        <v>2188534</v>
      </c>
      <c r="IO42" s="19">
        <f t="shared" si="68"/>
        <v>0</v>
      </c>
      <c r="IP42" s="2">
        <f t="shared" si="69"/>
        <v>12094797</v>
      </c>
      <c r="IQ42" s="19">
        <f t="shared" si="70"/>
        <v>0</v>
      </c>
      <c r="IR42" s="2">
        <f t="shared" si="54"/>
        <v>0</v>
      </c>
      <c r="IS42" s="19">
        <f t="shared" si="55"/>
        <v>0</v>
      </c>
      <c r="IT42" s="2">
        <f t="shared" si="71"/>
        <v>11009429</v>
      </c>
      <c r="IU42" s="19">
        <f t="shared" si="72"/>
        <v>0</v>
      </c>
      <c r="IV42" s="2">
        <f t="shared" si="73"/>
        <v>0</v>
      </c>
      <c r="IW42" s="19">
        <f t="shared" si="74"/>
        <v>0</v>
      </c>
      <c r="IX42" s="2">
        <f t="shared" si="75"/>
        <v>845922</v>
      </c>
      <c r="IY42" s="19">
        <f t="shared" si="76"/>
        <v>0</v>
      </c>
      <c r="IZ42" s="2">
        <f t="shared" si="77"/>
        <v>918163</v>
      </c>
      <c r="JA42" s="19">
        <f t="shared" si="78"/>
        <v>0</v>
      </c>
      <c r="JB42" s="2">
        <f t="shared" si="79"/>
        <v>3826929</v>
      </c>
      <c r="JC42" s="19">
        <f t="shared" si="80"/>
        <v>0</v>
      </c>
      <c r="JD42" s="2">
        <f t="shared" si="81"/>
        <v>1850438</v>
      </c>
      <c r="JE42" s="19">
        <f t="shared" si="82"/>
        <v>0</v>
      </c>
      <c r="JF42" s="2">
        <f t="shared" si="83"/>
        <v>1957606</v>
      </c>
      <c r="JG42" s="19">
        <f t="shared" si="84"/>
        <v>0</v>
      </c>
      <c r="JH42" s="2">
        <f t="shared" si="85"/>
        <v>612258</v>
      </c>
      <c r="JI42" s="19">
        <f t="shared" si="86"/>
        <v>0</v>
      </c>
      <c r="JJ42" s="2">
        <f t="shared" si="87"/>
        <v>0</v>
      </c>
      <c r="JK42" s="19">
        <f t="shared" si="88"/>
        <v>0</v>
      </c>
      <c r="JL42" s="2">
        <f t="shared" si="89"/>
        <v>4427845</v>
      </c>
      <c r="JM42" s="19">
        <f t="shared" si="90"/>
        <v>0</v>
      </c>
      <c r="JN42" s="2">
        <f t="shared" si="91"/>
        <v>194112</v>
      </c>
      <c r="JO42" s="19">
        <f t="shared" si="92"/>
        <v>0</v>
      </c>
      <c r="JP42" s="2">
        <f t="shared" si="93"/>
        <v>4460956</v>
      </c>
      <c r="JQ42" s="19">
        <f t="shared" si="94"/>
        <v>0</v>
      </c>
      <c r="JR42" s="2">
        <f t="shared" si="95"/>
        <v>565494</v>
      </c>
      <c r="JS42" s="19">
        <f t="shared" si="96"/>
        <v>0</v>
      </c>
      <c r="JT42" s="2">
        <f t="shared" si="97"/>
        <v>100921</v>
      </c>
      <c r="JU42" s="19">
        <f t="shared" si="98"/>
        <v>0</v>
      </c>
      <c r="JV42" s="2">
        <f t="shared" si="99"/>
        <v>7984350</v>
      </c>
      <c r="JW42" s="19">
        <f t="shared" si="100"/>
        <v>0</v>
      </c>
      <c r="JX42" s="2">
        <f t="shared" si="101"/>
        <v>61257743</v>
      </c>
      <c r="JY42" s="19">
        <f t="shared" si="102"/>
        <v>0</v>
      </c>
      <c r="JZ42" s="2">
        <f t="shared" si="103"/>
        <v>0</v>
      </c>
      <c r="KA42" s="19">
        <f t="shared" si="104"/>
        <v>0</v>
      </c>
      <c r="KB42" s="2">
        <f t="shared" si="105"/>
        <v>61257743</v>
      </c>
      <c r="KC42" s="19">
        <f t="shared" si="106"/>
        <v>0</v>
      </c>
      <c r="KE42" s="2" t="e">
        <f>SUM(HG42,HI42,HK42,HM42,HO42,HQ42,HS42,HU42,HW42,HY42,IA42,IC42,IE42,IG42,II42,IK42,IM42,IO42,IQ42,IS42,IU42,IW42,IY42,JA42,JC42,JE42,JG42,JI42,JK42,JM42,JO42,JQ42,JS42,JU42,JW42,JY42,KA42,KC42)</f>
        <v>#REF!</v>
      </c>
      <c r="KG42" s="1" t="e">
        <f t="shared" si="107"/>
        <v>#REF!</v>
      </c>
      <c r="KH42" s="13"/>
    </row>
    <row r="43" spans="1:294">
      <c r="A43" s="29" t="s">
        <v>295</v>
      </c>
      <c r="B43" s="18" t="s">
        <v>296</v>
      </c>
      <c r="C43" s="65">
        <v>159391</v>
      </c>
      <c r="D43" s="65">
        <v>2010</v>
      </c>
      <c r="E43" s="65">
        <v>1</v>
      </c>
      <c r="F43" s="65">
        <v>8</v>
      </c>
      <c r="G43" s="66">
        <v>11334</v>
      </c>
      <c r="H43" s="66">
        <v>11683</v>
      </c>
      <c r="I43" s="67">
        <v>752390085</v>
      </c>
      <c r="J43" s="67"/>
      <c r="K43" s="67">
        <v>13539519</v>
      </c>
      <c r="L43" s="67"/>
      <c r="M43" s="67">
        <v>24181429</v>
      </c>
      <c r="N43" s="67"/>
      <c r="O43" s="67">
        <v>206892600</v>
      </c>
      <c r="P43" s="67"/>
      <c r="Q43" s="67">
        <v>393325000</v>
      </c>
      <c r="R43" s="67"/>
      <c r="S43" s="67">
        <v>625218352</v>
      </c>
      <c r="T43" s="67"/>
      <c r="U43" s="67">
        <v>17768</v>
      </c>
      <c r="V43" s="67"/>
      <c r="W43" s="67">
        <v>26918</v>
      </c>
      <c r="X43" s="67"/>
      <c r="Y43" s="67">
        <v>20648</v>
      </c>
      <c r="Z43" s="67"/>
      <c r="AA43" s="67">
        <v>29798</v>
      </c>
      <c r="AB43" s="67"/>
      <c r="AC43" s="28">
        <v>9</v>
      </c>
      <c r="AD43" s="28">
        <v>11</v>
      </c>
      <c r="AE43" s="28">
        <v>0</v>
      </c>
      <c r="AF43" s="19">
        <v>4710733</v>
      </c>
      <c r="AG43" s="19">
        <v>3510907</v>
      </c>
      <c r="AH43" s="19">
        <v>741762</v>
      </c>
      <c r="AI43" s="19">
        <v>339738</v>
      </c>
      <c r="AJ43" s="19">
        <v>1035102.17</v>
      </c>
      <c r="AK43" s="93">
        <v>6</v>
      </c>
      <c r="AL43" s="19">
        <v>887230.43</v>
      </c>
      <c r="AM43" s="93">
        <v>7</v>
      </c>
      <c r="AN43" s="19">
        <v>240564.38</v>
      </c>
      <c r="AO43" s="93">
        <v>8</v>
      </c>
      <c r="AP43" s="19">
        <v>213835</v>
      </c>
      <c r="AQ43" s="93">
        <v>9</v>
      </c>
      <c r="AR43" s="19">
        <v>266150.83</v>
      </c>
      <c r="AS43" s="93">
        <v>20.5</v>
      </c>
      <c r="AT43" s="19">
        <v>218243.68</v>
      </c>
      <c r="AU43" s="93">
        <v>25</v>
      </c>
      <c r="AV43" s="19">
        <v>84288.65</v>
      </c>
      <c r="AW43" s="93">
        <v>18.5</v>
      </c>
      <c r="AX43" s="19">
        <v>67797.39</v>
      </c>
      <c r="AY43" s="93">
        <v>23</v>
      </c>
      <c r="AZ43" s="127">
        <v>26424895</v>
      </c>
      <c r="BA43" s="127">
        <v>500000</v>
      </c>
      <c r="BB43" s="127">
        <v>25716402</v>
      </c>
      <c r="BC43" s="127">
        <v>2204425</v>
      </c>
      <c r="BD43" s="127">
        <v>0</v>
      </c>
      <c r="BE43" s="127">
        <v>0</v>
      </c>
      <c r="BF43" s="127">
        <v>0</v>
      </c>
      <c r="BG43" s="127">
        <v>0</v>
      </c>
      <c r="BH43" s="127">
        <v>0</v>
      </c>
      <c r="BI43" s="127">
        <v>0</v>
      </c>
      <c r="BJ43" s="127">
        <v>0</v>
      </c>
      <c r="BK43" s="127">
        <v>0</v>
      </c>
      <c r="BL43" s="127">
        <v>0</v>
      </c>
      <c r="BM43" s="127">
        <v>0</v>
      </c>
      <c r="BN43" s="127">
        <v>0</v>
      </c>
      <c r="BO43" s="128">
        <v>1121367</v>
      </c>
      <c r="BP43" s="128">
        <v>1121367</v>
      </c>
      <c r="BQ43" s="127">
        <v>0</v>
      </c>
      <c r="BR43" s="127">
        <v>0</v>
      </c>
      <c r="BS43" s="127">
        <v>0</v>
      </c>
      <c r="BT43" s="127">
        <v>0</v>
      </c>
      <c r="BU43" s="127">
        <v>1093734</v>
      </c>
      <c r="BV43" s="127">
        <v>1093734</v>
      </c>
      <c r="BW43" s="127">
        <v>69434528</v>
      </c>
      <c r="BX43" s="127">
        <v>6793995</v>
      </c>
      <c r="BY43" s="127">
        <v>528485</v>
      </c>
      <c r="BZ43" s="127">
        <v>10568897</v>
      </c>
      <c r="CA43" s="127">
        <v>23704890</v>
      </c>
      <c r="CB43" s="127">
        <v>111030795</v>
      </c>
      <c r="CC43" s="127">
        <v>2833295</v>
      </c>
      <c r="CD43" s="127">
        <v>372199</v>
      </c>
      <c r="CE43" s="127">
        <v>569327</v>
      </c>
      <c r="CF43" s="127">
        <v>4446819</v>
      </c>
      <c r="CG43" s="127">
        <v>627497</v>
      </c>
      <c r="CH43" s="127">
        <v>8849137</v>
      </c>
      <c r="CI43" s="127">
        <v>2056750</v>
      </c>
      <c r="CJ43" s="127">
        <v>415000</v>
      </c>
      <c r="CK43" s="127">
        <v>72130</v>
      </c>
      <c r="CL43" s="127">
        <v>80933</v>
      </c>
      <c r="CM43" s="127">
        <v>0</v>
      </c>
      <c r="CN43" s="127">
        <v>2624813</v>
      </c>
      <c r="CO43" s="127">
        <v>7556252</v>
      </c>
      <c r="CP43" s="127">
        <v>1951786</v>
      </c>
      <c r="CQ43" s="127">
        <v>1260742</v>
      </c>
      <c r="CR43" s="127">
        <v>4381780</v>
      </c>
      <c r="CS43" s="127">
        <v>0</v>
      </c>
      <c r="CT43" s="127">
        <v>15150560</v>
      </c>
      <c r="CU43" s="127">
        <v>605047</v>
      </c>
      <c r="CV43" s="127">
        <v>26986</v>
      </c>
      <c r="CW43" s="127">
        <v>46803</v>
      </c>
      <c r="CX43" s="127">
        <v>234359</v>
      </c>
      <c r="CY43" s="127">
        <v>0</v>
      </c>
      <c r="CZ43" s="127">
        <v>913195</v>
      </c>
      <c r="DA43" s="127">
        <v>1286406</v>
      </c>
      <c r="DB43" s="127">
        <v>134122</v>
      </c>
      <c r="DC43" s="127">
        <v>116127</v>
      </c>
      <c r="DD43" s="127">
        <v>336514</v>
      </c>
      <c r="DE43" s="127">
        <v>12392252</v>
      </c>
      <c r="DF43" s="127">
        <v>14265421</v>
      </c>
      <c r="DG43" s="127">
        <v>8520</v>
      </c>
      <c r="DH43" s="127">
        <v>0</v>
      </c>
      <c r="DI43" s="127">
        <v>0</v>
      </c>
      <c r="DJ43" s="127">
        <v>0</v>
      </c>
      <c r="DK43" s="127">
        <v>166056</v>
      </c>
      <c r="DL43" s="127">
        <v>174576</v>
      </c>
      <c r="DM43" s="127">
        <v>81019</v>
      </c>
      <c r="DN43" s="127">
        <v>203269</v>
      </c>
      <c r="DO43" s="127">
        <v>5500</v>
      </c>
      <c r="DP43" s="127">
        <v>10957</v>
      </c>
      <c r="DQ43" s="127">
        <v>146210</v>
      </c>
      <c r="DR43" s="127">
        <v>446955</v>
      </c>
      <c r="DS43" s="127">
        <v>450649</v>
      </c>
      <c r="DT43" s="127">
        <v>107164</v>
      </c>
      <c r="DU43" s="127">
        <v>62509</v>
      </c>
      <c r="DV43" s="127">
        <v>461178</v>
      </c>
      <c r="DW43" s="127">
        <v>3901</v>
      </c>
      <c r="DX43" s="127">
        <v>1085401</v>
      </c>
      <c r="DY43" s="127">
        <v>1309189</v>
      </c>
      <c r="DZ43" s="127">
        <v>398334</v>
      </c>
      <c r="EA43" s="127">
        <v>292333</v>
      </c>
      <c r="EB43" s="127">
        <v>2121597</v>
      </c>
      <c r="EC43" s="127">
        <v>40139</v>
      </c>
      <c r="ED43" s="127">
        <v>4161592</v>
      </c>
      <c r="EE43" s="127">
        <v>1155800</v>
      </c>
      <c r="EF43" s="127">
        <v>74548</v>
      </c>
      <c r="EG43" s="127">
        <v>81125</v>
      </c>
      <c r="EH43" s="127">
        <v>991509</v>
      </c>
      <c r="EI43" s="127">
        <v>158741</v>
      </c>
      <c r="EJ43" s="127">
        <v>2461723</v>
      </c>
      <c r="EK43" s="127">
        <v>977541</v>
      </c>
      <c r="EL43" s="127">
        <v>149945</v>
      </c>
      <c r="EM43" s="127">
        <v>149611</v>
      </c>
      <c r="EN43" s="127">
        <v>532488</v>
      </c>
      <c r="EO43" s="127">
        <v>3889160</v>
      </c>
      <c r="EP43" s="127">
        <v>5698745</v>
      </c>
      <c r="EQ43" s="127">
        <v>205875</v>
      </c>
      <c r="ER43" s="127">
        <v>22616</v>
      </c>
      <c r="ES43" s="127">
        <v>62316</v>
      </c>
      <c r="ET43" s="127">
        <v>134847</v>
      </c>
      <c r="EU43" s="127">
        <v>603562</v>
      </c>
      <c r="EV43" s="127">
        <v>1029216</v>
      </c>
      <c r="EW43" s="127">
        <v>0</v>
      </c>
      <c r="EX43" s="127">
        <v>0</v>
      </c>
      <c r="EY43" s="127">
        <v>0</v>
      </c>
      <c r="EZ43" s="127">
        <v>0</v>
      </c>
      <c r="FA43" s="127">
        <v>0</v>
      </c>
      <c r="FB43" s="127">
        <v>0</v>
      </c>
      <c r="FC43" s="127">
        <v>97138</v>
      </c>
      <c r="FD43" s="127">
        <v>2925</v>
      </c>
      <c r="FE43" s="127">
        <v>721</v>
      </c>
      <c r="FF43" s="127">
        <v>66163</v>
      </c>
      <c r="FG43" s="127">
        <v>21128450</v>
      </c>
      <c r="FH43" s="127">
        <v>21295397</v>
      </c>
      <c r="FI43" s="127">
        <v>0</v>
      </c>
      <c r="FJ43" s="127">
        <v>0</v>
      </c>
      <c r="FK43" s="127">
        <v>0</v>
      </c>
      <c r="FL43" s="127">
        <v>0</v>
      </c>
      <c r="FM43" s="127">
        <v>591988</v>
      </c>
      <c r="FN43" s="127">
        <v>591988</v>
      </c>
      <c r="FO43" s="127">
        <v>0</v>
      </c>
      <c r="FP43" s="127">
        <v>0</v>
      </c>
      <c r="FQ43" s="127">
        <v>0</v>
      </c>
      <c r="FR43" s="127">
        <v>0</v>
      </c>
      <c r="FS43" s="127">
        <v>0</v>
      </c>
      <c r="FT43" s="127">
        <v>0</v>
      </c>
      <c r="FU43" s="127">
        <v>155193</v>
      </c>
      <c r="FV43" s="127">
        <v>8094</v>
      </c>
      <c r="FW43" s="127">
        <v>28562</v>
      </c>
      <c r="FX43" s="127">
        <v>209750</v>
      </c>
      <c r="FY43" s="127">
        <v>278109</v>
      </c>
      <c r="FZ43" s="127">
        <v>679708</v>
      </c>
      <c r="GA43" s="127">
        <v>32628</v>
      </c>
      <c r="GB43" s="127">
        <v>280</v>
      </c>
      <c r="GC43" s="127">
        <v>7192</v>
      </c>
      <c r="GD43" s="127">
        <v>14975</v>
      </c>
      <c r="GE43" s="127">
        <v>17884</v>
      </c>
      <c r="GF43" s="127">
        <v>72959</v>
      </c>
      <c r="GG43" s="127">
        <v>6717507</v>
      </c>
      <c r="GH43" s="127">
        <v>320434</v>
      </c>
      <c r="GI43" s="127">
        <v>123622</v>
      </c>
      <c r="GJ43" s="127">
        <v>5796013</v>
      </c>
      <c r="GK43" s="127">
        <v>9867807</v>
      </c>
      <c r="GL43" s="127">
        <v>22825383</v>
      </c>
      <c r="GM43" s="127">
        <v>25528809</v>
      </c>
      <c r="GN43" s="127">
        <v>4187702</v>
      </c>
      <c r="GO43" s="127">
        <v>2878620</v>
      </c>
      <c r="GP43" s="127">
        <v>19819882</v>
      </c>
      <c r="GQ43" s="127">
        <v>49911756</v>
      </c>
      <c r="GR43" s="127">
        <v>102326769</v>
      </c>
      <c r="GS43" s="127">
        <v>0</v>
      </c>
      <c r="GT43" s="128">
        <v>0</v>
      </c>
      <c r="GU43" s="127">
        <v>0</v>
      </c>
      <c r="GV43" s="127">
        <v>0</v>
      </c>
      <c r="GW43" s="127">
        <v>0</v>
      </c>
      <c r="GX43" s="127">
        <v>0</v>
      </c>
      <c r="GY43" s="156">
        <v>25528809</v>
      </c>
      <c r="GZ43" s="156">
        <v>4187702</v>
      </c>
      <c r="HA43" s="156">
        <v>2878620</v>
      </c>
      <c r="HB43" s="156">
        <v>19819882</v>
      </c>
      <c r="HC43" s="156">
        <v>49911756</v>
      </c>
      <c r="HD43" s="156">
        <v>102326769</v>
      </c>
      <c r="HF43" s="2">
        <f>SUM(AZ43:AZ43)</f>
        <v>26424895</v>
      </c>
      <c r="HG43" s="19" t="e">
        <f>#REF!-HF43</f>
        <v>#REF!</v>
      </c>
      <c r="HH43" s="2" t="e">
        <f>SUM(#REF!)</f>
        <v>#REF!</v>
      </c>
      <c r="HI43" s="19" t="e">
        <f>#REF!-HH43</f>
        <v>#REF!</v>
      </c>
      <c r="HJ43" s="2">
        <f>SUM(BA43:BA43)</f>
        <v>500000</v>
      </c>
      <c r="HK43" s="19" t="e">
        <f>#REF!-HJ43</f>
        <v>#REF!</v>
      </c>
      <c r="HL43" s="2">
        <f>SUM(BB43:BB43)</f>
        <v>25716402</v>
      </c>
      <c r="HM43" s="19" t="e">
        <f>#REF!-HL43</f>
        <v>#REF!</v>
      </c>
      <c r="HN43" s="2" t="e">
        <f>SUM(#REF!)</f>
        <v>#REF!</v>
      </c>
      <c r="HO43" s="19" t="e">
        <f>#REF!-HN43</f>
        <v>#REF!</v>
      </c>
      <c r="HP43" s="2" t="e">
        <f>SUM(#REF!)</f>
        <v>#REF!</v>
      </c>
      <c r="HQ43" s="19" t="e">
        <f>#REF!-HP43</f>
        <v>#REF!</v>
      </c>
      <c r="HR43" s="2" t="e">
        <f>SUM(#REF!)</f>
        <v>#REF!</v>
      </c>
      <c r="HS43" s="19" t="e">
        <f>#REF!-HR43</f>
        <v>#REF!</v>
      </c>
      <c r="HT43" s="2" t="e">
        <f>SUM(#REF!)</f>
        <v>#REF!</v>
      </c>
      <c r="HU43" s="19" t="e">
        <f>#REF!-HT43</f>
        <v>#REF!</v>
      </c>
      <c r="HV43" s="2" t="e">
        <f>SUM(#REF!)</f>
        <v>#REF!</v>
      </c>
      <c r="HW43" s="19" t="e">
        <f>#REF!-HV43</f>
        <v>#REF!</v>
      </c>
      <c r="HX43" s="2" t="e">
        <f>SUM(#REF!)</f>
        <v>#REF!</v>
      </c>
      <c r="HY43" s="19" t="e">
        <f>#REF!-HX43</f>
        <v>#REF!</v>
      </c>
      <c r="HZ43" s="2">
        <f>SUM(BC43:BC43)</f>
        <v>2204425</v>
      </c>
      <c r="IA43" s="19" t="e">
        <f>#REF!-HZ43</f>
        <v>#REF!</v>
      </c>
      <c r="IB43" s="2">
        <f>SUM(BD43:BD43)</f>
        <v>0</v>
      </c>
      <c r="IC43" s="19" t="e">
        <f>#REF!-IB43</f>
        <v>#REF!</v>
      </c>
      <c r="ID43" s="2">
        <f t="shared" si="57"/>
        <v>0</v>
      </c>
      <c r="IE43" s="19">
        <f t="shared" si="58"/>
        <v>0</v>
      </c>
      <c r="IF43" s="2">
        <f t="shared" si="59"/>
        <v>1121367</v>
      </c>
      <c r="IG43" s="19">
        <f t="shared" si="60"/>
        <v>0</v>
      </c>
      <c r="IH43" s="2">
        <f t="shared" si="61"/>
        <v>1093734</v>
      </c>
      <c r="II43" s="19">
        <f t="shared" si="62"/>
        <v>0</v>
      </c>
      <c r="IJ43" s="2">
        <f t="shared" si="63"/>
        <v>111030795</v>
      </c>
      <c r="IK43" s="19">
        <f t="shared" si="64"/>
        <v>0</v>
      </c>
      <c r="IL43" s="2">
        <f t="shared" si="65"/>
        <v>8849137</v>
      </c>
      <c r="IM43" s="19">
        <f t="shared" si="66"/>
        <v>0</v>
      </c>
      <c r="IN43" s="2">
        <f t="shared" si="67"/>
        <v>2624813</v>
      </c>
      <c r="IO43" s="19">
        <f t="shared" si="68"/>
        <v>0</v>
      </c>
      <c r="IP43" s="2">
        <f t="shared" si="69"/>
        <v>15150560</v>
      </c>
      <c r="IQ43" s="19">
        <f t="shared" si="70"/>
        <v>0</v>
      </c>
      <c r="IR43" s="2">
        <f t="shared" si="54"/>
        <v>913195</v>
      </c>
      <c r="IS43" s="19">
        <f t="shared" si="55"/>
        <v>0</v>
      </c>
      <c r="IT43" s="2">
        <f t="shared" si="71"/>
        <v>14265421</v>
      </c>
      <c r="IU43" s="19">
        <f t="shared" si="72"/>
        <v>0</v>
      </c>
      <c r="IV43" s="2">
        <f t="shared" si="73"/>
        <v>174576</v>
      </c>
      <c r="IW43" s="19">
        <f t="shared" si="74"/>
        <v>0</v>
      </c>
      <c r="IX43" s="2">
        <f t="shared" si="75"/>
        <v>446955</v>
      </c>
      <c r="IY43" s="19">
        <f t="shared" si="76"/>
        <v>0</v>
      </c>
      <c r="IZ43" s="2">
        <f t="shared" si="77"/>
        <v>1085401</v>
      </c>
      <c r="JA43" s="19">
        <f t="shared" si="78"/>
        <v>0</v>
      </c>
      <c r="JB43" s="2">
        <f t="shared" si="79"/>
        <v>4161592</v>
      </c>
      <c r="JC43" s="19">
        <f t="shared" si="80"/>
        <v>0</v>
      </c>
      <c r="JD43" s="2">
        <f t="shared" si="81"/>
        <v>2461723</v>
      </c>
      <c r="JE43" s="19">
        <f t="shared" si="82"/>
        <v>0</v>
      </c>
      <c r="JF43" s="2">
        <f t="shared" si="83"/>
        <v>5698745</v>
      </c>
      <c r="JG43" s="19">
        <f t="shared" si="84"/>
        <v>0</v>
      </c>
      <c r="JH43" s="2">
        <f t="shared" si="85"/>
        <v>1029216</v>
      </c>
      <c r="JI43" s="19">
        <f t="shared" si="86"/>
        <v>0</v>
      </c>
      <c r="JJ43" s="2">
        <f t="shared" si="87"/>
        <v>0</v>
      </c>
      <c r="JK43" s="19">
        <f t="shared" si="88"/>
        <v>0</v>
      </c>
      <c r="JL43" s="2">
        <f t="shared" si="89"/>
        <v>21295397</v>
      </c>
      <c r="JM43" s="19">
        <f t="shared" si="90"/>
        <v>0</v>
      </c>
      <c r="JN43" s="2">
        <f t="shared" si="91"/>
        <v>591988</v>
      </c>
      <c r="JO43" s="19">
        <f t="shared" si="92"/>
        <v>0</v>
      </c>
      <c r="JP43" s="2">
        <f t="shared" si="93"/>
        <v>0</v>
      </c>
      <c r="JQ43" s="19">
        <f t="shared" si="94"/>
        <v>0</v>
      </c>
      <c r="JR43" s="2">
        <f t="shared" si="95"/>
        <v>679708</v>
      </c>
      <c r="JS43" s="19">
        <f t="shared" si="96"/>
        <v>0</v>
      </c>
      <c r="JT43" s="2">
        <f t="shared" si="97"/>
        <v>72959</v>
      </c>
      <c r="JU43" s="19">
        <f t="shared" si="98"/>
        <v>0</v>
      </c>
      <c r="JV43" s="2">
        <f t="shared" si="99"/>
        <v>22825383</v>
      </c>
      <c r="JW43" s="19">
        <f t="shared" si="100"/>
        <v>0</v>
      </c>
      <c r="JX43" s="2">
        <f t="shared" si="101"/>
        <v>102326769</v>
      </c>
      <c r="JY43" s="19">
        <f t="shared" si="102"/>
        <v>0</v>
      </c>
      <c r="JZ43" s="2">
        <f t="shared" si="103"/>
        <v>0</v>
      </c>
      <c r="KA43" s="19">
        <f t="shared" si="104"/>
        <v>0</v>
      </c>
      <c r="KB43" s="2">
        <f t="shared" si="105"/>
        <v>102326769</v>
      </c>
      <c r="KC43" s="19">
        <f t="shared" si="106"/>
        <v>0</v>
      </c>
      <c r="KE43" s="2" t="e">
        <f>HG43+HI43+HK43+HM43+HO43+HQ43+HS43+HU43+HW43+HY43+IA43+IE43+IG43+II43+IC43+IK43+IM43+IO43+IQ43+IS43+IU43+IW43+IY43+JA43+JC43+JG43+JI43+JK43+JE43+JM43+JO43+JQ43+JS43+JU43+JW43+JY43+KA43+KC43</f>
        <v>#REF!</v>
      </c>
      <c r="KG43" s="1" t="e">
        <f t="shared" si="107"/>
        <v>#REF!</v>
      </c>
    </row>
    <row r="44" spans="1:294">
      <c r="A44" s="30" t="s">
        <v>373</v>
      </c>
      <c r="B44" s="18" t="s">
        <v>308</v>
      </c>
      <c r="C44" s="65">
        <v>237525</v>
      </c>
      <c r="D44" s="65">
        <v>2010</v>
      </c>
      <c r="E44" s="65">
        <v>1</v>
      </c>
      <c r="F44" s="65">
        <v>1</v>
      </c>
      <c r="G44" s="66">
        <v>3611</v>
      </c>
      <c r="H44" s="66">
        <v>4235</v>
      </c>
      <c r="I44" s="67">
        <v>259869438</v>
      </c>
      <c r="J44" s="67">
        <v>0</v>
      </c>
      <c r="K44" s="67">
        <v>158810</v>
      </c>
      <c r="L44" s="67">
        <v>0</v>
      </c>
      <c r="M44" s="67">
        <v>8922202</v>
      </c>
      <c r="N44" s="67">
        <v>0</v>
      </c>
      <c r="O44" s="67">
        <v>648301</v>
      </c>
      <c r="P44" s="67">
        <v>0</v>
      </c>
      <c r="Q44" s="67">
        <v>76932960</v>
      </c>
      <c r="R44" s="67">
        <v>0</v>
      </c>
      <c r="S44" s="67">
        <v>197104633</v>
      </c>
      <c r="T44" s="67">
        <v>0</v>
      </c>
      <c r="U44" s="67">
        <v>13676</v>
      </c>
      <c r="V44" s="67">
        <v>13676</v>
      </c>
      <c r="W44" s="67">
        <v>20922</v>
      </c>
      <c r="X44" s="67">
        <v>20922</v>
      </c>
      <c r="Y44" s="67">
        <v>16292</v>
      </c>
      <c r="Z44" s="67">
        <v>0</v>
      </c>
      <c r="AA44" s="67">
        <v>24038</v>
      </c>
      <c r="AB44" s="67">
        <v>0</v>
      </c>
      <c r="AC44" s="103">
        <v>6</v>
      </c>
      <c r="AD44" s="103">
        <v>10</v>
      </c>
      <c r="AE44" s="103">
        <v>0</v>
      </c>
      <c r="AF44" s="19">
        <v>3052395</v>
      </c>
      <c r="AG44" s="19">
        <v>2212436</v>
      </c>
      <c r="AH44" s="19">
        <v>291467</v>
      </c>
      <c r="AI44" s="19">
        <v>134808</v>
      </c>
      <c r="AJ44" s="19">
        <v>213657.14</v>
      </c>
      <c r="AK44" s="93">
        <v>5.39</v>
      </c>
      <c r="AL44" s="19">
        <v>191935.33</v>
      </c>
      <c r="AM44" s="93">
        <v>6</v>
      </c>
      <c r="AN44" s="19">
        <v>85675.27</v>
      </c>
      <c r="AO44" s="93">
        <v>7.36</v>
      </c>
      <c r="AP44" s="19">
        <v>78821.25</v>
      </c>
      <c r="AQ44" s="93">
        <v>8</v>
      </c>
      <c r="AR44" s="19">
        <v>97682.98</v>
      </c>
      <c r="AS44" s="93">
        <v>16.510000000000002</v>
      </c>
      <c r="AT44" s="19">
        <v>84881.37</v>
      </c>
      <c r="AU44" s="93">
        <v>19</v>
      </c>
      <c r="AV44" s="19">
        <v>41954.74</v>
      </c>
      <c r="AW44" s="93">
        <v>11.88</v>
      </c>
      <c r="AX44" s="19">
        <v>33228.129999999997</v>
      </c>
      <c r="AY44" s="93">
        <v>15</v>
      </c>
      <c r="AZ44" s="129">
        <v>2094051</v>
      </c>
      <c r="BA44" s="129">
        <v>430300</v>
      </c>
      <c r="BB44" s="129">
        <v>1056811</v>
      </c>
      <c r="BC44" s="129">
        <v>240415</v>
      </c>
      <c r="BD44" s="129">
        <v>96168</v>
      </c>
      <c r="BE44" s="129">
        <v>41431</v>
      </c>
      <c r="BF44" s="129">
        <v>13073</v>
      </c>
      <c r="BG44" s="129">
        <v>14906</v>
      </c>
      <c r="BH44" s="129">
        <v>66026</v>
      </c>
      <c r="BI44" s="129">
        <v>0</v>
      </c>
      <c r="BJ44" s="129">
        <v>135436</v>
      </c>
      <c r="BK44" s="129">
        <v>149</v>
      </c>
      <c r="BL44" s="129">
        <v>71</v>
      </c>
      <c r="BM44" s="129">
        <v>139</v>
      </c>
      <c r="BN44" s="129">
        <v>101</v>
      </c>
      <c r="BO44" s="129">
        <v>38178</v>
      </c>
      <c r="BP44" s="129">
        <v>38638</v>
      </c>
      <c r="BQ44" s="129">
        <v>267835</v>
      </c>
      <c r="BR44" s="129">
        <v>632701</v>
      </c>
      <c r="BS44" s="129">
        <v>35861</v>
      </c>
      <c r="BT44" s="129">
        <v>122257</v>
      </c>
      <c r="BU44" s="129">
        <v>648073</v>
      </c>
      <c r="BV44" s="129">
        <v>1706727</v>
      </c>
      <c r="BW44" s="129">
        <v>6913536</v>
      </c>
      <c r="BX44" s="129">
        <v>2748213</v>
      </c>
      <c r="BY44" s="129">
        <v>999152</v>
      </c>
      <c r="BZ44" s="129">
        <v>3322208</v>
      </c>
      <c r="CA44" s="129">
        <v>9084626</v>
      </c>
      <c r="CB44" s="129">
        <v>23067735</v>
      </c>
      <c r="CC44" s="129">
        <v>2081240</v>
      </c>
      <c r="CD44" s="129">
        <v>342902</v>
      </c>
      <c r="CE44" s="129">
        <v>407598</v>
      </c>
      <c r="CF44" s="129">
        <v>2433091</v>
      </c>
      <c r="CG44" s="129">
        <v>100027</v>
      </c>
      <c r="CH44" s="129">
        <v>5364858</v>
      </c>
      <c r="CI44" s="129">
        <v>483500</v>
      </c>
      <c r="CJ44" s="129">
        <v>257040</v>
      </c>
      <c r="CK44" s="129">
        <v>12000</v>
      </c>
      <c r="CL44" s="129">
        <v>10500</v>
      </c>
      <c r="CM44" s="129">
        <v>0</v>
      </c>
      <c r="CN44" s="129">
        <v>763040</v>
      </c>
      <c r="CO44" s="129">
        <v>1509393</v>
      </c>
      <c r="CP44" s="129">
        <v>844910</v>
      </c>
      <c r="CQ44" s="129">
        <v>343199</v>
      </c>
      <c r="CR44" s="129">
        <v>1195848</v>
      </c>
      <c r="CS44" s="129">
        <v>0</v>
      </c>
      <c r="CT44" s="129">
        <v>3893350</v>
      </c>
      <c r="CU44" s="129">
        <v>0</v>
      </c>
      <c r="CV44" s="129">
        <v>0</v>
      </c>
      <c r="CW44" s="129">
        <v>0</v>
      </c>
      <c r="CX44" s="129">
        <v>0</v>
      </c>
      <c r="CY44" s="129">
        <v>0</v>
      </c>
      <c r="CZ44" s="129">
        <v>0</v>
      </c>
      <c r="DA44" s="129">
        <v>235717</v>
      </c>
      <c r="DB44" s="129">
        <v>82279</v>
      </c>
      <c r="DC44" s="129">
        <v>42143</v>
      </c>
      <c r="DD44" s="129">
        <v>0</v>
      </c>
      <c r="DE44" s="129">
        <v>2239487</v>
      </c>
      <c r="DF44" s="129">
        <v>2599626</v>
      </c>
      <c r="DG44" s="129">
        <v>0</v>
      </c>
      <c r="DH44" s="129">
        <v>0</v>
      </c>
      <c r="DI44" s="129">
        <v>0</v>
      </c>
      <c r="DJ44" s="129">
        <v>0</v>
      </c>
      <c r="DK44" s="129">
        <v>0</v>
      </c>
      <c r="DL44" s="129">
        <v>0</v>
      </c>
      <c r="DM44" s="129">
        <v>944824</v>
      </c>
      <c r="DN44" s="129">
        <v>0</v>
      </c>
      <c r="DO44" s="129">
        <v>0</v>
      </c>
      <c r="DP44" s="129">
        <v>0</v>
      </c>
      <c r="DQ44" s="129">
        <v>0</v>
      </c>
      <c r="DR44" s="129">
        <v>944824</v>
      </c>
      <c r="DS44" s="129">
        <v>159303</v>
      </c>
      <c r="DT44" s="129">
        <v>93714</v>
      </c>
      <c r="DU44" s="129">
        <v>61202</v>
      </c>
      <c r="DV44" s="129">
        <v>112056</v>
      </c>
      <c r="DW44" s="129">
        <v>0</v>
      </c>
      <c r="DX44" s="129">
        <v>426275</v>
      </c>
      <c r="DY44" s="129">
        <v>943437</v>
      </c>
      <c r="DZ44" s="129">
        <v>343089</v>
      </c>
      <c r="EA44" s="129">
        <v>207102</v>
      </c>
      <c r="EB44" s="129">
        <v>1050829</v>
      </c>
      <c r="EC44" s="129">
        <v>0</v>
      </c>
      <c r="ED44" s="129">
        <v>2544457</v>
      </c>
      <c r="EE44" s="129">
        <v>191521</v>
      </c>
      <c r="EF44" s="129">
        <v>46045</v>
      </c>
      <c r="EG44" s="129">
        <v>37399</v>
      </c>
      <c r="EH44" s="129">
        <v>210999</v>
      </c>
      <c r="EI44" s="129">
        <v>60578</v>
      </c>
      <c r="EJ44" s="129">
        <v>546542</v>
      </c>
      <c r="EK44" s="129">
        <v>435275</v>
      </c>
      <c r="EL44" s="129">
        <v>192746</v>
      </c>
      <c r="EM44" s="129">
        <v>61032</v>
      </c>
      <c r="EN44" s="129">
        <v>105163</v>
      </c>
      <c r="EO44" s="129">
        <v>69500</v>
      </c>
      <c r="EP44" s="129">
        <v>863716</v>
      </c>
      <c r="EQ44" s="129">
        <v>135620</v>
      </c>
      <c r="ER44" s="129">
        <v>17319</v>
      </c>
      <c r="ES44" s="129">
        <v>22320</v>
      </c>
      <c r="ET44" s="129">
        <v>49603</v>
      </c>
      <c r="EU44" s="129">
        <v>601385</v>
      </c>
      <c r="EV44" s="129">
        <v>826247</v>
      </c>
      <c r="EW44" s="129">
        <v>9025</v>
      </c>
      <c r="EX44" s="129">
        <v>6763</v>
      </c>
      <c r="EY44" s="129">
        <v>5863</v>
      </c>
      <c r="EZ44" s="129">
        <v>21284</v>
      </c>
      <c r="FA44" s="129">
        <v>0</v>
      </c>
      <c r="FB44" s="129">
        <v>42935</v>
      </c>
      <c r="FC44" s="129">
        <v>4675</v>
      </c>
      <c r="FD44" s="129">
        <v>308513</v>
      </c>
      <c r="FE44" s="129">
        <v>303921</v>
      </c>
      <c r="FF44" s="129">
        <v>101971</v>
      </c>
      <c r="FG44" s="129">
        <v>585961</v>
      </c>
      <c r="FH44" s="129">
        <v>1305041</v>
      </c>
      <c r="FI44" s="129">
        <v>0</v>
      </c>
      <c r="FJ44" s="129">
        <v>0</v>
      </c>
      <c r="FK44" s="129">
        <v>0</v>
      </c>
      <c r="FL44" s="129">
        <v>0</v>
      </c>
      <c r="FM44" s="129">
        <v>94606</v>
      </c>
      <c r="FN44" s="129">
        <v>94606</v>
      </c>
      <c r="FO44" s="129">
        <v>112961</v>
      </c>
      <c r="FP44" s="129">
        <v>4818</v>
      </c>
      <c r="FQ44" s="129">
        <v>0</v>
      </c>
      <c r="FR44" s="129">
        <v>0</v>
      </c>
      <c r="FS44" s="129">
        <v>2611098</v>
      </c>
      <c r="FT44" s="129">
        <v>2728877</v>
      </c>
      <c r="FU44" s="129">
        <v>0</v>
      </c>
      <c r="FV44" s="129">
        <v>0</v>
      </c>
      <c r="FW44" s="129">
        <v>0</v>
      </c>
      <c r="FX44" s="129">
        <v>0</v>
      </c>
      <c r="FY44" s="129">
        <v>592342</v>
      </c>
      <c r="FZ44" s="129">
        <v>592342</v>
      </c>
      <c r="GA44" s="129">
        <v>1817</v>
      </c>
      <c r="GB44" s="129">
        <v>0</v>
      </c>
      <c r="GC44" s="129">
        <v>585</v>
      </c>
      <c r="GD44" s="129">
        <v>11689</v>
      </c>
      <c r="GE44" s="129">
        <v>306338</v>
      </c>
      <c r="GF44" s="129">
        <v>320429</v>
      </c>
      <c r="GG44" s="129">
        <v>327325</v>
      </c>
      <c r="GH44" s="129">
        <v>213270</v>
      </c>
      <c r="GI44" s="129">
        <v>139627</v>
      </c>
      <c r="GJ44" s="129">
        <v>128738</v>
      </c>
      <c r="GK44" s="129">
        <v>1012473</v>
      </c>
      <c r="GL44" s="129">
        <v>1821433</v>
      </c>
      <c r="GM44" s="129">
        <v>7575633</v>
      </c>
      <c r="GN44" s="129">
        <v>2753408</v>
      </c>
      <c r="GO44" s="129">
        <v>1643991</v>
      </c>
      <c r="GP44" s="129">
        <v>5431771</v>
      </c>
      <c r="GQ44" s="129">
        <v>8273795</v>
      </c>
      <c r="GR44" s="129">
        <v>25678598</v>
      </c>
      <c r="GS44" s="129">
        <v>0</v>
      </c>
      <c r="GT44" s="129">
        <v>0</v>
      </c>
      <c r="GU44" s="129">
        <v>0</v>
      </c>
      <c r="GV44" s="129">
        <v>0</v>
      </c>
      <c r="GW44" s="129">
        <v>0</v>
      </c>
      <c r="GX44" s="129">
        <v>0</v>
      </c>
      <c r="GY44" s="129">
        <v>7575633</v>
      </c>
      <c r="GZ44" s="129">
        <v>2753408</v>
      </c>
      <c r="HA44" s="129">
        <v>1643991</v>
      </c>
      <c r="HB44" s="129">
        <v>5431771</v>
      </c>
      <c r="HC44" s="129">
        <v>8273795</v>
      </c>
      <c r="HD44" s="129">
        <v>25678598</v>
      </c>
      <c r="HF44" s="2">
        <f>SUM(AZ44:AZ44)</f>
        <v>2094051</v>
      </c>
      <c r="HG44" s="19" t="e">
        <f>#REF!-HF44</f>
        <v>#REF!</v>
      </c>
      <c r="HH44" s="2" t="e">
        <f>SUM(#REF!)</f>
        <v>#REF!</v>
      </c>
      <c r="HI44" s="19" t="e">
        <f>#REF!-HH44</f>
        <v>#REF!</v>
      </c>
      <c r="HJ44" s="2">
        <f>SUM(BA44:BA44)</f>
        <v>430300</v>
      </c>
      <c r="HK44" s="19" t="e">
        <f>#REF!-HJ44</f>
        <v>#REF!</v>
      </c>
      <c r="HL44" s="2">
        <f>SUM(BB44:BB44)</f>
        <v>1056811</v>
      </c>
      <c r="HM44" s="19" t="e">
        <f>#REF!-HL44</f>
        <v>#REF!</v>
      </c>
      <c r="HN44" s="2" t="e">
        <f>SUM(#REF!)</f>
        <v>#REF!</v>
      </c>
      <c r="HO44" s="19" t="e">
        <f>#REF!-HN44</f>
        <v>#REF!</v>
      </c>
      <c r="HP44" s="2" t="e">
        <f>SUM(#REF!)</f>
        <v>#REF!</v>
      </c>
      <c r="HQ44" s="19" t="e">
        <f>#REF!-HP44</f>
        <v>#REF!</v>
      </c>
      <c r="HR44" s="2" t="e">
        <f>SUM(#REF!)</f>
        <v>#REF!</v>
      </c>
      <c r="HS44" s="19" t="e">
        <f>#REF!-HR44</f>
        <v>#REF!</v>
      </c>
      <c r="HT44" s="2" t="e">
        <f>SUM(#REF!)</f>
        <v>#REF!</v>
      </c>
      <c r="HU44" s="19" t="e">
        <f>#REF!-HT44</f>
        <v>#REF!</v>
      </c>
      <c r="HV44" s="2" t="e">
        <f>SUM(#REF!)</f>
        <v>#REF!</v>
      </c>
      <c r="HW44" s="19" t="e">
        <f>#REF!-HV44</f>
        <v>#REF!</v>
      </c>
      <c r="HX44" s="2" t="e">
        <f>SUM(#REF!)</f>
        <v>#REF!</v>
      </c>
      <c r="HY44" s="19" t="e">
        <f>#REF!-HX44</f>
        <v>#REF!</v>
      </c>
      <c r="HZ44" s="2">
        <f>SUM(BC44:BC44)</f>
        <v>240415</v>
      </c>
      <c r="IA44" s="19" t="e">
        <f>#REF!-HZ44</f>
        <v>#REF!</v>
      </c>
      <c r="IB44" s="2">
        <f>SUM(BD44:BD44)</f>
        <v>96168</v>
      </c>
      <c r="IC44" s="19" t="e">
        <f>#REF!-IB44</f>
        <v>#REF!</v>
      </c>
      <c r="ID44" s="2">
        <f t="shared" si="57"/>
        <v>135436</v>
      </c>
      <c r="IE44" s="19">
        <f t="shared" si="58"/>
        <v>0</v>
      </c>
      <c r="IF44" s="2">
        <f t="shared" si="59"/>
        <v>38638</v>
      </c>
      <c r="IG44" s="19">
        <f t="shared" si="60"/>
        <v>0</v>
      </c>
      <c r="IH44" s="2">
        <f t="shared" si="61"/>
        <v>1706727</v>
      </c>
      <c r="II44" s="19">
        <f t="shared" si="62"/>
        <v>0</v>
      </c>
      <c r="IJ44" s="2">
        <f t="shared" si="63"/>
        <v>23067735</v>
      </c>
      <c r="IK44" s="19">
        <f t="shared" si="64"/>
        <v>0</v>
      </c>
      <c r="IL44" s="2">
        <f t="shared" si="65"/>
        <v>5364858</v>
      </c>
      <c r="IM44" s="19">
        <f t="shared" si="66"/>
        <v>0</v>
      </c>
      <c r="IN44" s="2">
        <f t="shared" si="67"/>
        <v>763040</v>
      </c>
      <c r="IO44" s="19">
        <f t="shared" si="68"/>
        <v>0</v>
      </c>
      <c r="IP44" s="2">
        <f t="shared" si="69"/>
        <v>3893350</v>
      </c>
      <c r="IQ44" s="19">
        <f t="shared" si="70"/>
        <v>0</v>
      </c>
      <c r="IR44" s="2">
        <f t="shared" si="54"/>
        <v>0</v>
      </c>
      <c r="IS44" s="19">
        <f t="shared" si="55"/>
        <v>0</v>
      </c>
      <c r="IT44" s="2">
        <f t="shared" si="71"/>
        <v>2599626</v>
      </c>
      <c r="IU44" s="19">
        <f t="shared" si="72"/>
        <v>0</v>
      </c>
      <c r="IV44" s="2">
        <f t="shared" si="73"/>
        <v>0</v>
      </c>
      <c r="IW44" s="19">
        <f t="shared" si="74"/>
        <v>0</v>
      </c>
      <c r="IX44" s="2">
        <f t="shared" si="75"/>
        <v>944824</v>
      </c>
      <c r="IY44" s="19">
        <f t="shared" si="76"/>
        <v>0</v>
      </c>
      <c r="IZ44" s="2">
        <f t="shared" si="77"/>
        <v>426275</v>
      </c>
      <c r="JA44" s="19">
        <f t="shared" si="78"/>
        <v>0</v>
      </c>
      <c r="JB44" s="2">
        <f t="shared" si="79"/>
        <v>2544457</v>
      </c>
      <c r="JC44" s="19">
        <f t="shared" si="80"/>
        <v>0</v>
      </c>
      <c r="JD44" s="2">
        <f t="shared" si="81"/>
        <v>546542</v>
      </c>
      <c r="JE44" s="19">
        <f t="shared" si="82"/>
        <v>0</v>
      </c>
      <c r="JF44" s="2">
        <f t="shared" si="83"/>
        <v>863716</v>
      </c>
      <c r="JG44" s="19">
        <f t="shared" si="84"/>
        <v>0</v>
      </c>
      <c r="JH44" s="2">
        <f t="shared" si="85"/>
        <v>826247</v>
      </c>
      <c r="JI44" s="19">
        <f t="shared" si="86"/>
        <v>0</v>
      </c>
      <c r="JJ44" s="2">
        <f t="shared" si="87"/>
        <v>42935</v>
      </c>
      <c r="JK44" s="19">
        <f t="shared" si="88"/>
        <v>0</v>
      </c>
      <c r="JL44" s="2">
        <f t="shared" si="89"/>
        <v>1305041</v>
      </c>
      <c r="JM44" s="19">
        <f t="shared" si="90"/>
        <v>0</v>
      </c>
      <c r="JN44" s="2">
        <f t="shared" si="91"/>
        <v>94606</v>
      </c>
      <c r="JO44" s="19">
        <f t="shared" si="92"/>
        <v>0</v>
      </c>
      <c r="JP44" s="2">
        <f t="shared" si="93"/>
        <v>2728877</v>
      </c>
      <c r="JQ44" s="19">
        <f t="shared" si="94"/>
        <v>0</v>
      </c>
      <c r="JR44" s="2">
        <f t="shared" si="95"/>
        <v>592342</v>
      </c>
      <c r="JS44" s="19">
        <f t="shared" si="96"/>
        <v>0</v>
      </c>
      <c r="JT44" s="2">
        <f t="shared" si="97"/>
        <v>320429</v>
      </c>
      <c r="JU44" s="19">
        <f t="shared" si="98"/>
        <v>0</v>
      </c>
      <c r="JV44" s="2">
        <f t="shared" si="99"/>
        <v>1821433</v>
      </c>
      <c r="JW44" s="19">
        <f t="shared" si="100"/>
        <v>0</v>
      </c>
      <c r="JX44" s="2">
        <f t="shared" si="101"/>
        <v>25678598</v>
      </c>
      <c r="JY44" s="19">
        <f t="shared" si="102"/>
        <v>0</v>
      </c>
      <c r="JZ44" s="2">
        <f t="shared" si="103"/>
        <v>0</v>
      </c>
      <c r="KA44" s="19">
        <f t="shared" si="104"/>
        <v>0</v>
      </c>
      <c r="KB44" s="2">
        <f t="shared" si="105"/>
        <v>25678598</v>
      </c>
      <c r="KC44" s="19">
        <f t="shared" si="106"/>
        <v>0</v>
      </c>
      <c r="KE44" s="2" t="e">
        <f t="shared" ref="KE44:KE50" si="108">SUM(HG44,HI44,HK44,HM44,HO44,HQ44,HS44,HU44,HW44,HY44,IA44,IC44,IE44,IG44,II44,IK44,IM44,IO44,IQ44,IS44,IU44,IW44,IY44,JA44,JC44,JE44,JG44,JI44,JK44,JM44,JO44,JQ44,JS44,JU44,JW44,JY44,KA44,KC44)</f>
        <v>#REF!</v>
      </c>
      <c r="KG44" s="1" t="e">
        <f t="shared" si="107"/>
        <v>#REF!</v>
      </c>
      <c r="KH44" s="13"/>
    </row>
    <row r="45" spans="1:294">
      <c r="A45" s="30" t="s">
        <v>359</v>
      </c>
      <c r="B45" s="18" t="s">
        <v>254</v>
      </c>
      <c r="C45" s="65">
        <v>163286</v>
      </c>
      <c r="D45" s="65">
        <v>2010</v>
      </c>
      <c r="E45" s="65">
        <v>1</v>
      </c>
      <c r="F45" s="65">
        <v>8</v>
      </c>
      <c r="G45" s="66">
        <v>12893</v>
      </c>
      <c r="H45" s="66">
        <v>11724</v>
      </c>
      <c r="I45" s="67">
        <v>1404685674</v>
      </c>
      <c r="J45" s="67"/>
      <c r="K45" s="67">
        <v>6498028</v>
      </c>
      <c r="L45" s="67"/>
      <c r="M45" s="67">
        <v>54151739</v>
      </c>
      <c r="N45" s="67"/>
      <c r="O45" s="67">
        <v>63872470</v>
      </c>
      <c r="P45" s="67"/>
      <c r="Q45" s="67">
        <v>367701367</v>
      </c>
      <c r="R45" s="67"/>
      <c r="S45" s="67">
        <v>805348177</v>
      </c>
      <c r="T45" s="67"/>
      <c r="U45" s="67">
        <v>17830</v>
      </c>
      <c r="V45" s="67"/>
      <c r="W45" s="67">
        <v>33767</v>
      </c>
      <c r="X45" s="67"/>
      <c r="Y45" s="67">
        <v>21497</v>
      </c>
      <c r="Z45" s="67"/>
      <c r="AA45" s="67">
        <v>37415</v>
      </c>
      <c r="AB45" s="67"/>
      <c r="AC45" s="103">
        <v>12</v>
      </c>
      <c r="AD45" s="103">
        <v>15</v>
      </c>
      <c r="AE45" s="103">
        <v>0</v>
      </c>
      <c r="AF45" s="19">
        <v>5124258</v>
      </c>
      <c r="AG45" s="19">
        <v>4426832</v>
      </c>
      <c r="AH45" s="19">
        <v>501736</v>
      </c>
      <c r="AI45" s="19">
        <v>274839</v>
      </c>
      <c r="AJ45" s="19">
        <v>629387</v>
      </c>
      <c r="AK45" s="93">
        <v>9</v>
      </c>
      <c r="AL45" s="19">
        <v>566448</v>
      </c>
      <c r="AM45" s="93">
        <v>10</v>
      </c>
      <c r="AN45" s="19">
        <v>167962</v>
      </c>
      <c r="AO45" s="93">
        <v>12</v>
      </c>
      <c r="AP45" s="19">
        <v>155042</v>
      </c>
      <c r="AQ45" s="93">
        <v>13</v>
      </c>
      <c r="AR45" s="19">
        <v>134609</v>
      </c>
      <c r="AS45" s="93">
        <v>25.5</v>
      </c>
      <c r="AT45" s="19">
        <v>114418</v>
      </c>
      <c r="AU45" s="93">
        <v>30</v>
      </c>
      <c r="AV45" s="19">
        <v>67460</v>
      </c>
      <c r="AW45" s="93">
        <v>22.5</v>
      </c>
      <c r="AX45" s="19">
        <v>56217</v>
      </c>
      <c r="AY45" s="93">
        <v>27</v>
      </c>
      <c r="AZ45" s="129">
        <v>6313856</v>
      </c>
      <c r="BA45" s="129">
        <v>100000</v>
      </c>
      <c r="BB45" s="129">
        <v>0</v>
      </c>
      <c r="BC45" s="129">
        <v>427903</v>
      </c>
      <c r="BD45" s="129">
        <v>0</v>
      </c>
      <c r="BE45" s="129">
        <v>0</v>
      </c>
      <c r="BF45" s="129">
        <v>0</v>
      </c>
      <c r="BG45" s="129">
        <v>0</v>
      </c>
      <c r="BH45" s="129">
        <v>0</v>
      </c>
      <c r="BI45" s="129">
        <v>0</v>
      </c>
      <c r="BJ45" s="129">
        <v>0</v>
      </c>
      <c r="BK45" s="129">
        <v>0</v>
      </c>
      <c r="BL45" s="129">
        <v>0</v>
      </c>
      <c r="BM45" s="129">
        <v>0</v>
      </c>
      <c r="BN45" s="129">
        <v>0</v>
      </c>
      <c r="BO45" s="131">
        <v>424842</v>
      </c>
      <c r="BP45" s="129">
        <v>424842</v>
      </c>
      <c r="BQ45" s="129">
        <v>284807</v>
      </c>
      <c r="BR45" s="129">
        <v>193032</v>
      </c>
      <c r="BS45" s="129">
        <v>0</v>
      </c>
      <c r="BT45" s="129">
        <v>1512</v>
      </c>
      <c r="BU45" s="129">
        <v>366113</v>
      </c>
      <c r="BV45" s="129">
        <v>845464</v>
      </c>
      <c r="BW45" s="129">
        <v>11637486</v>
      </c>
      <c r="BX45" s="129">
        <v>10836400</v>
      </c>
      <c r="BY45" s="129">
        <v>479967</v>
      </c>
      <c r="BZ45" s="129">
        <v>203419</v>
      </c>
      <c r="CA45" s="129">
        <v>31504720</v>
      </c>
      <c r="CB45" s="129">
        <v>54661992</v>
      </c>
      <c r="CC45" s="129">
        <v>2703708</v>
      </c>
      <c r="CD45" s="129">
        <v>379984</v>
      </c>
      <c r="CE45" s="129">
        <v>381091</v>
      </c>
      <c r="CF45" s="129">
        <f>4426832+5124258-CC45-CD45-CE45</f>
        <v>6086307</v>
      </c>
      <c r="CG45" s="129">
        <f>CH45-SUM(CC45:CF45)</f>
        <v>2703850</v>
      </c>
      <c r="CH45" s="129">
        <v>12254940</v>
      </c>
      <c r="CI45" s="129">
        <v>600742</v>
      </c>
      <c r="CJ45" s="129">
        <v>665000</v>
      </c>
      <c r="CK45" s="129">
        <v>123420</v>
      </c>
      <c r="CL45" s="129">
        <v>17750</v>
      </c>
      <c r="CM45" s="129">
        <v>44616</v>
      </c>
      <c r="CN45" s="129">
        <v>1451528</v>
      </c>
      <c r="CO45" s="129">
        <v>4128701</v>
      </c>
      <c r="CP45" s="129">
        <v>2909191</v>
      </c>
      <c r="CQ45" s="129">
        <v>1083310</v>
      </c>
      <c r="CR45" s="129">
        <v>4509205</v>
      </c>
      <c r="CS45" s="129">
        <v>0</v>
      </c>
      <c r="CT45" s="129">
        <v>12630407</v>
      </c>
      <c r="CU45" s="129">
        <v>0</v>
      </c>
      <c r="CV45" s="129">
        <v>0</v>
      </c>
      <c r="CW45" s="129">
        <v>0</v>
      </c>
      <c r="CX45" s="129">
        <v>0</v>
      </c>
      <c r="CY45" s="129">
        <v>0</v>
      </c>
      <c r="CZ45" s="129">
        <v>0</v>
      </c>
      <c r="DA45" s="129">
        <v>567837</v>
      </c>
      <c r="DB45" s="129">
        <v>349536</v>
      </c>
      <c r="DC45" s="129">
        <v>212803</v>
      </c>
      <c r="DD45" s="129">
        <v>74015</v>
      </c>
      <c r="DE45" s="129">
        <f>DF45-SUM(DA45:DD45)</f>
        <v>9116866</v>
      </c>
      <c r="DF45" s="129">
        <v>10321057</v>
      </c>
      <c r="DG45" s="129">
        <v>0</v>
      </c>
      <c r="DH45" s="129">
        <v>0</v>
      </c>
      <c r="DI45" s="129">
        <v>0</v>
      </c>
      <c r="DJ45" s="129">
        <v>0</v>
      </c>
      <c r="DK45" s="129">
        <v>0</v>
      </c>
      <c r="DL45" s="129">
        <v>0</v>
      </c>
      <c r="DM45" s="129">
        <v>5851</v>
      </c>
      <c r="DN45" s="129">
        <v>0</v>
      </c>
      <c r="DO45" s="129">
        <v>6929</v>
      </c>
      <c r="DP45" s="129">
        <v>14740</v>
      </c>
      <c r="DQ45" s="129">
        <v>97434</v>
      </c>
      <c r="DR45" s="129">
        <v>124954</v>
      </c>
      <c r="DS45" s="129">
        <v>239704</v>
      </c>
      <c r="DT45" s="129">
        <v>100551</v>
      </c>
      <c r="DU45" s="129">
        <v>89319</v>
      </c>
      <c r="DV45" s="129">
        <v>347001</v>
      </c>
      <c r="DW45" s="129">
        <v>0</v>
      </c>
      <c r="DX45" s="129">
        <v>776575</v>
      </c>
      <c r="DY45" s="129">
        <v>1136147</v>
      </c>
      <c r="DZ45" s="129">
        <v>553325</v>
      </c>
      <c r="EA45" s="129">
        <v>170458</v>
      </c>
      <c r="EB45" s="129">
        <v>1258354</v>
      </c>
      <c r="EC45" s="129">
        <v>0</v>
      </c>
      <c r="ED45" s="129">
        <v>3118284</v>
      </c>
      <c r="EE45" s="129">
        <v>85616</v>
      </c>
      <c r="EF45" s="129">
        <v>29152</v>
      </c>
      <c r="EG45" s="129">
        <v>30857</v>
      </c>
      <c r="EH45" s="129">
        <v>283916</v>
      </c>
      <c r="EI45" s="129">
        <v>0</v>
      </c>
      <c r="EJ45" s="129">
        <v>429541</v>
      </c>
      <c r="EK45" s="129">
        <v>39577</v>
      </c>
      <c r="EL45" s="129">
        <v>7392</v>
      </c>
      <c r="EM45" s="129">
        <v>20095</v>
      </c>
      <c r="EN45" s="129">
        <v>191758</v>
      </c>
      <c r="EO45" s="129">
        <v>1772136</v>
      </c>
      <c r="EP45" s="129">
        <v>2030958</v>
      </c>
      <c r="EQ45" s="129">
        <v>0</v>
      </c>
      <c r="ER45" s="129">
        <v>0</v>
      </c>
      <c r="ES45" s="129">
        <v>0</v>
      </c>
      <c r="ET45" s="129">
        <v>0</v>
      </c>
      <c r="EU45" s="129">
        <v>1146951</v>
      </c>
      <c r="EV45" s="129">
        <v>1146951</v>
      </c>
      <c r="EW45" s="129">
        <v>0</v>
      </c>
      <c r="EX45" s="129">
        <v>0</v>
      </c>
      <c r="EY45" s="129">
        <v>0</v>
      </c>
      <c r="EZ45" s="129">
        <v>0</v>
      </c>
      <c r="FA45" s="129">
        <v>0</v>
      </c>
      <c r="FB45" s="129">
        <v>0</v>
      </c>
      <c r="FC45" s="129">
        <v>16925</v>
      </c>
      <c r="FD45" s="129">
        <v>0</v>
      </c>
      <c r="FE45" s="129">
        <v>10</v>
      </c>
      <c r="FF45" s="129">
        <v>475516</v>
      </c>
      <c r="FG45" s="129">
        <v>7381041</v>
      </c>
      <c r="FH45" s="129">
        <v>7873492</v>
      </c>
      <c r="FI45" s="129">
        <v>0</v>
      </c>
      <c r="FJ45" s="129">
        <v>0</v>
      </c>
      <c r="FK45" s="129">
        <v>0</v>
      </c>
      <c r="FL45" s="129">
        <v>0</v>
      </c>
      <c r="FM45" s="129">
        <v>111751</v>
      </c>
      <c r="FN45" s="129">
        <v>111751</v>
      </c>
      <c r="FO45" s="129">
        <v>0</v>
      </c>
      <c r="FP45" s="129">
        <v>0</v>
      </c>
      <c r="FQ45" s="129">
        <v>0</v>
      </c>
      <c r="FR45" s="129">
        <v>0</v>
      </c>
      <c r="FS45" s="129">
        <v>0</v>
      </c>
      <c r="FT45" s="129">
        <v>0</v>
      </c>
      <c r="FU45" s="129">
        <v>0</v>
      </c>
      <c r="FV45" s="129">
        <v>0</v>
      </c>
      <c r="FW45" s="129">
        <v>0</v>
      </c>
      <c r="FX45" s="129">
        <v>0</v>
      </c>
      <c r="FY45" s="129">
        <v>994074</v>
      </c>
      <c r="FZ45" s="129">
        <v>994074</v>
      </c>
      <c r="GA45" s="129">
        <v>1020</v>
      </c>
      <c r="GB45" s="129">
        <v>400</v>
      </c>
      <c r="GC45" s="129">
        <v>495</v>
      </c>
      <c r="GD45" s="129">
        <v>37668</v>
      </c>
      <c r="GE45" s="129">
        <v>16803</v>
      </c>
      <c r="GF45" s="129">
        <v>56386</v>
      </c>
      <c r="GG45" s="129">
        <v>337920</v>
      </c>
      <c r="GH45" s="129">
        <v>165850</v>
      </c>
      <c r="GI45" s="129">
        <v>39869</v>
      </c>
      <c r="GJ45" s="129">
        <v>195017</v>
      </c>
      <c r="GK45" s="129">
        <v>602438</v>
      </c>
      <c r="GL45" s="129">
        <v>1341094</v>
      </c>
      <c r="GM45" s="129">
        <v>9863748</v>
      </c>
      <c r="GN45" s="129">
        <v>5160381</v>
      </c>
      <c r="GO45" s="129">
        <v>2158656</v>
      </c>
      <c r="GP45" s="129">
        <v>13491247</v>
      </c>
      <c r="GQ45" s="129">
        <v>23987960</v>
      </c>
      <c r="GR45" s="129">
        <v>54661992</v>
      </c>
      <c r="GS45" s="129">
        <v>0</v>
      </c>
      <c r="GT45" s="129">
        <v>0</v>
      </c>
      <c r="GU45" s="129">
        <v>0</v>
      </c>
      <c r="GV45" s="129">
        <v>0</v>
      </c>
      <c r="GW45" s="129">
        <v>0</v>
      </c>
      <c r="GX45" s="129">
        <v>0</v>
      </c>
      <c r="GY45" s="129">
        <v>9863748</v>
      </c>
      <c r="GZ45" s="129">
        <v>5160381</v>
      </c>
      <c r="HA45" s="129">
        <v>2158656</v>
      </c>
      <c r="HB45" s="129">
        <v>13491247</v>
      </c>
      <c r="HC45" s="129">
        <v>23987960</v>
      </c>
      <c r="HD45" s="129">
        <v>54661992</v>
      </c>
      <c r="HF45" s="2">
        <f>SUM(AZ45:AZ45)</f>
        <v>6313856</v>
      </c>
      <c r="HG45" s="19" t="e">
        <f>#REF!-HF45</f>
        <v>#REF!</v>
      </c>
      <c r="HH45" s="2" t="e">
        <f>SUM(#REF!)</f>
        <v>#REF!</v>
      </c>
      <c r="HI45" s="19" t="e">
        <f>#REF!-HH45</f>
        <v>#REF!</v>
      </c>
      <c r="HJ45" s="2">
        <f>SUM(BA45:BA45)</f>
        <v>100000</v>
      </c>
      <c r="HK45" s="19" t="e">
        <f>#REF!-HJ45</f>
        <v>#REF!</v>
      </c>
      <c r="HL45" s="2">
        <f>SUM(BB45:BB45)</f>
        <v>0</v>
      </c>
      <c r="HM45" s="19" t="e">
        <f>#REF!-HL45</f>
        <v>#REF!</v>
      </c>
      <c r="HN45" s="2" t="e">
        <f>SUM(#REF!)</f>
        <v>#REF!</v>
      </c>
      <c r="HO45" s="19" t="e">
        <f>#REF!-HN45</f>
        <v>#REF!</v>
      </c>
      <c r="HP45" s="2" t="e">
        <f>SUM(#REF!)</f>
        <v>#REF!</v>
      </c>
      <c r="HQ45" s="19" t="e">
        <f>#REF!-HP45</f>
        <v>#REF!</v>
      </c>
      <c r="HR45" s="2" t="e">
        <f>SUM(#REF!)</f>
        <v>#REF!</v>
      </c>
      <c r="HS45" s="19" t="e">
        <f>#REF!-HR45</f>
        <v>#REF!</v>
      </c>
      <c r="HT45" s="2" t="e">
        <f>SUM(#REF!)</f>
        <v>#REF!</v>
      </c>
      <c r="HU45" s="19" t="e">
        <f>#REF!-HT45</f>
        <v>#REF!</v>
      </c>
      <c r="HV45" s="2" t="e">
        <f>SUM(#REF!)</f>
        <v>#REF!</v>
      </c>
      <c r="HW45" s="19" t="e">
        <f>#REF!-HV45</f>
        <v>#REF!</v>
      </c>
      <c r="HX45" s="2" t="e">
        <f>SUM(#REF!)</f>
        <v>#REF!</v>
      </c>
      <c r="HY45" s="19" t="e">
        <f>#REF!-HX45</f>
        <v>#REF!</v>
      </c>
      <c r="HZ45" s="2">
        <f>SUM(BC45:BC45)</f>
        <v>427903</v>
      </c>
      <c r="IA45" s="19" t="e">
        <f>#REF!-HZ45</f>
        <v>#REF!</v>
      </c>
      <c r="IB45" s="2">
        <f>SUM(BD45:BD45)</f>
        <v>0</v>
      </c>
      <c r="IC45" s="19" t="e">
        <f>#REF!-IB45</f>
        <v>#REF!</v>
      </c>
      <c r="ID45" s="2">
        <f t="shared" si="57"/>
        <v>0</v>
      </c>
      <c r="IE45" s="19">
        <f t="shared" si="58"/>
        <v>0</v>
      </c>
      <c r="IF45" s="2">
        <f t="shared" si="59"/>
        <v>424842</v>
      </c>
      <c r="IG45" s="19">
        <f t="shared" si="60"/>
        <v>0</v>
      </c>
      <c r="IH45" s="2">
        <f t="shared" si="61"/>
        <v>845464</v>
      </c>
      <c r="II45" s="19">
        <f t="shared" si="62"/>
        <v>0</v>
      </c>
      <c r="IJ45" s="2">
        <f t="shared" si="63"/>
        <v>54661992</v>
      </c>
      <c r="IK45" s="19">
        <f t="shared" si="64"/>
        <v>0</v>
      </c>
      <c r="IL45" s="2">
        <f t="shared" si="65"/>
        <v>12254940</v>
      </c>
      <c r="IM45" s="19">
        <f t="shared" si="66"/>
        <v>0</v>
      </c>
      <c r="IN45" s="2">
        <f t="shared" si="67"/>
        <v>1451528</v>
      </c>
      <c r="IO45" s="19">
        <f t="shared" si="68"/>
        <v>0</v>
      </c>
      <c r="IP45" s="2">
        <f t="shared" si="69"/>
        <v>12630407</v>
      </c>
      <c r="IQ45" s="19">
        <f t="shared" si="70"/>
        <v>0</v>
      </c>
      <c r="IR45" s="2">
        <f t="shared" si="54"/>
        <v>0</v>
      </c>
      <c r="IS45" s="19">
        <f t="shared" si="55"/>
        <v>0</v>
      </c>
      <c r="IT45" s="2">
        <f t="shared" si="71"/>
        <v>10321057</v>
      </c>
      <c r="IU45" s="19">
        <f t="shared" si="72"/>
        <v>0</v>
      </c>
      <c r="IV45" s="2">
        <f t="shared" si="73"/>
        <v>0</v>
      </c>
      <c r="IW45" s="19">
        <f t="shared" si="74"/>
        <v>0</v>
      </c>
      <c r="IX45" s="2">
        <f t="shared" si="75"/>
        <v>124954</v>
      </c>
      <c r="IY45" s="19">
        <f t="shared" si="76"/>
        <v>0</v>
      </c>
      <c r="IZ45" s="2">
        <f t="shared" si="77"/>
        <v>776575</v>
      </c>
      <c r="JA45" s="19">
        <f t="shared" si="78"/>
        <v>0</v>
      </c>
      <c r="JB45" s="2">
        <f t="shared" si="79"/>
        <v>3118284</v>
      </c>
      <c r="JC45" s="19">
        <f t="shared" si="80"/>
        <v>0</v>
      </c>
      <c r="JD45" s="2">
        <f t="shared" si="81"/>
        <v>429541</v>
      </c>
      <c r="JE45" s="19">
        <f t="shared" si="82"/>
        <v>0</v>
      </c>
      <c r="JF45" s="2">
        <f t="shared" si="83"/>
        <v>2030958</v>
      </c>
      <c r="JG45" s="19">
        <f t="shared" si="84"/>
        <v>0</v>
      </c>
      <c r="JH45" s="2">
        <f t="shared" si="85"/>
        <v>1146951</v>
      </c>
      <c r="JI45" s="19">
        <f t="shared" si="86"/>
        <v>0</v>
      </c>
      <c r="JJ45" s="2">
        <f t="shared" si="87"/>
        <v>0</v>
      </c>
      <c r="JK45" s="19">
        <f t="shared" si="88"/>
        <v>0</v>
      </c>
      <c r="JL45" s="2">
        <f t="shared" si="89"/>
        <v>7873492</v>
      </c>
      <c r="JM45" s="19">
        <f t="shared" si="90"/>
        <v>0</v>
      </c>
      <c r="JN45" s="2">
        <f t="shared" si="91"/>
        <v>111751</v>
      </c>
      <c r="JO45" s="19">
        <f t="shared" si="92"/>
        <v>0</v>
      </c>
      <c r="JP45" s="2">
        <f t="shared" si="93"/>
        <v>0</v>
      </c>
      <c r="JQ45" s="19">
        <f t="shared" si="94"/>
        <v>0</v>
      </c>
      <c r="JR45" s="2">
        <f t="shared" si="95"/>
        <v>994074</v>
      </c>
      <c r="JS45" s="19">
        <f t="shared" si="96"/>
        <v>0</v>
      </c>
      <c r="JT45" s="2">
        <f t="shared" si="97"/>
        <v>56386</v>
      </c>
      <c r="JU45" s="19">
        <f t="shared" si="98"/>
        <v>0</v>
      </c>
      <c r="JV45" s="2">
        <f t="shared" si="99"/>
        <v>1341094</v>
      </c>
      <c r="JW45" s="19">
        <f t="shared" si="100"/>
        <v>0</v>
      </c>
      <c r="JX45" s="2">
        <f t="shared" si="101"/>
        <v>54661992</v>
      </c>
      <c r="JY45" s="19">
        <f t="shared" si="102"/>
        <v>0</v>
      </c>
      <c r="JZ45" s="2">
        <f t="shared" si="103"/>
        <v>0</v>
      </c>
      <c r="KA45" s="19">
        <f t="shared" si="104"/>
        <v>0</v>
      </c>
      <c r="KB45" s="2">
        <f t="shared" si="105"/>
        <v>54661992</v>
      </c>
      <c r="KC45" s="19">
        <f t="shared" si="106"/>
        <v>0</v>
      </c>
      <c r="KE45" s="2" t="e">
        <f t="shared" si="108"/>
        <v>#REF!</v>
      </c>
      <c r="KG45" s="1" t="e">
        <f t="shared" si="107"/>
        <v>#REF!</v>
      </c>
      <c r="KH45" s="13" t="s">
        <v>382</v>
      </c>
    </row>
    <row r="46" spans="1:294">
      <c r="A46" s="30" t="s">
        <v>375</v>
      </c>
      <c r="B46" s="18" t="s">
        <v>272</v>
      </c>
      <c r="C46" s="65">
        <v>220862</v>
      </c>
      <c r="D46" s="65">
        <v>2010</v>
      </c>
      <c r="E46" s="65">
        <v>1</v>
      </c>
      <c r="F46" s="65">
        <v>9</v>
      </c>
      <c r="G46" s="66">
        <v>8236</v>
      </c>
      <c r="H46" s="66">
        <v>13188</v>
      </c>
      <c r="I46" s="67">
        <v>374944976</v>
      </c>
      <c r="J46" s="67">
        <v>360675088</v>
      </c>
      <c r="K46" s="67">
        <v>476683</v>
      </c>
      <c r="L46" s="67"/>
      <c r="M46" s="67">
        <v>12889531</v>
      </c>
      <c r="N46" s="67"/>
      <c r="O46" s="67">
        <v>562159</v>
      </c>
      <c r="P46" s="67"/>
      <c r="Q46" s="67">
        <v>109640792</v>
      </c>
      <c r="R46" s="67"/>
      <c r="S46" s="67">
        <v>321236544</v>
      </c>
      <c r="T46" s="67">
        <v>309418049</v>
      </c>
      <c r="U46" s="67">
        <v>15185</v>
      </c>
      <c r="V46" s="67">
        <v>18455</v>
      </c>
      <c r="W46" s="67">
        <v>28553</v>
      </c>
      <c r="X46" s="67">
        <v>30041</v>
      </c>
      <c r="Y46" s="67">
        <v>20731</v>
      </c>
      <c r="Z46" s="67">
        <v>13542</v>
      </c>
      <c r="AA46" s="67">
        <v>34099</v>
      </c>
      <c r="AB46" s="67">
        <v>25128</v>
      </c>
      <c r="AC46" s="103">
        <v>9</v>
      </c>
      <c r="AD46" s="103">
        <v>9</v>
      </c>
      <c r="AE46" s="103">
        <v>1</v>
      </c>
      <c r="AF46" s="19">
        <v>4203550</v>
      </c>
      <c r="AG46" s="19">
        <v>2302972</v>
      </c>
      <c r="AH46" s="19">
        <v>636306</v>
      </c>
      <c r="AI46" s="19">
        <v>205235</v>
      </c>
      <c r="AJ46" s="19">
        <v>718461.5</v>
      </c>
      <c r="AK46" s="93">
        <v>8</v>
      </c>
      <c r="AL46" s="19">
        <v>718461.5</v>
      </c>
      <c r="AM46" s="93">
        <v>8</v>
      </c>
      <c r="AN46" s="19">
        <v>119665.66666666667</v>
      </c>
      <c r="AO46" s="93">
        <v>6</v>
      </c>
      <c r="AP46" s="19">
        <v>119665.66666666667</v>
      </c>
      <c r="AQ46" s="93">
        <v>6</v>
      </c>
      <c r="AR46" s="19">
        <v>134768.5294117647</v>
      </c>
      <c r="AS46" s="93">
        <v>18</v>
      </c>
      <c r="AT46" s="19">
        <v>127281.38888888889</v>
      </c>
      <c r="AU46" s="93">
        <v>18</v>
      </c>
      <c r="AV46" s="19">
        <v>70731.71428571429</v>
      </c>
      <c r="AW46" s="93">
        <v>10.5</v>
      </c>
      <c r="AX46" s="19">
        <v>67516.636363636368</v>
      </c>
      <c r="AY46" s="93">
        <v>11</v>
      </c>
      <c r="AZ46" s="132">
        <v>3412689</v>
      </c>
      <c r="BA46" s="132">
        <v>225169</v>
      </c>
      <c r="BB46" s="132">
        <v>72317</v>
      </c>
      <c r="BC46" s="132">
        <v>23285</v>
      </c>
      <c r="BD46" s="132">
        <v>0</v>
      </c>
      <c r="BE46" s="129">
        <v>0</v>
      </c>
      <c r="BF46" s="129">
        <v>0</v>
      </c>
      <c r="BG46" s="129">
        <v>0</v>
      </c>
      <c r="BH46" s="129">
        <v>0</v>
      </c>
      <c r="BI46" s="129">
        <v>0</v>
      </c>
      <c r="BJ46" s="129">
        <v>0</v>
      </c>
      <c r="BK46" s="132">
        <v>0</v>
      </c>
      <c r="BL46" s="132">
        <v>163</v>
      </c>
      <c r="BM46" s="132">
        <v>0</v>
      </c>
      <c r="BN46" s="132">
        <v>1127</v>
      </c>
      <c r="BO46" s="132">
        <v>1211</v>
      </c>
      <c r="BP46" s="132">
        <v>2501</v>
      </c>
      <c r="BQ46" s="132">
        <v>0</v>
      </c>
      <c r="BR46" s="132">
        <v>2620</v>
      </c>
      <c r="BS46" s="132">
        <v>45747</v>
      </c>
      <c r="BT46" s="132">
        <v>48744</v>
      </c>
      <c r="BU46" s="132">
        <v>1684057</v>
      </c>
      <c r="BV46" s="132">
        <v>1781168</v>
      </c>
      <c r="BW46" s="132">
        <v>4033460</v>
      </c>
      <c r="BX46" s="132">
        <v>7607079</v>
      </c>
      <c r="BY46" s="132">
        <v>92446</v>
      </c>
      <c r="BZ46" s="132">
        <v>140011</v>
      </c>
      <c r="CA46" s="132">
        <v>27647846</v>
      </c>
      <c r="CB46" s="132">
        <v>39520842</v>
      </c>
      <c r="CC46" s="132">
        <v>2801113</v>
      </c>
      <c r="CD46" s="132">
        <v>382692</v>
      </c>
      <c r="CE46" s="132">
        <v>448923</v>
      </c>
      <c r="CF46" s="132">
        <v>2942950</v>
      </c>
      <c r="CG46" s="132">
        <v>331949</v>
      </c>
      <c r="CH46" s="132">
        <v>6907627</v>
      </c>
      <c r="CI46" s="132">
        <v>475000</v>
      </c>
      <c r="CJ46" s="132">
        <v>737554</v>
      </c>
      <c r="CK46" s="132">
        <v>19448</v>
      </c>
      <c r="CL46" s="132">
        <v>2800</v>
      </c>
      <c r="CM46" s="132">
        <v>0</v>
      </c>
      <c r="CN46" s="132">
        <v>1234802</v>
      </c>
      <c r="CO46" s="132">
        <v>5625573</v>
      </c>
      <c r="CP46" s="132">
        <v>1732876</v>
      </c>
      <c r="CQ46" s="132">
        <v>623894</v>
      </c>
      <c r="CR46" s="132">
        <v>1517091</v>
      </c>
      <c r="CS46" s="132">
        <v>0</v>
      </c>
      <c r="CT46" s="132">
        <v>9499434</v>
      </c>
      <c r="CU46" s="129">
        <v>0</v>
      </c>
      <c r="CV46" s="129">
        <v>0</v>
      </c>
      <c r="CW46" s="129">
        <v>0</v>
      </c>
      <c r="CX46" s="129">
        <v>0</v>
      </c>
      <c r="CY46" s="129">
        <v>0</v>
      </c>
      <c r="CZ46" s="129">
        <v>0</v>
      </c>
      <c r="DA46" s="132">
        <v>485999</v>
      </c>
      <c r="DB46" s="132">
        <v>272371</v>
      </c>
      <c r="DC46" s="132">
        <v>170407</v>
      </c>
      <c r="DD46" s="132">
        <v>31433</v>
      </c>
      <c r="DE46" s="132">
        <v>4031450</v>
      </c>
      <c r="DF46" s="132">
        <v>4991660</v>
      </c>
      <c r="DG46" s="129">
        <v>0</v>
      </c>
      <c r="DH46" s="129">
        <v>0</v>
      </c>
      <c r="DI46" s="129">
        <v>0</v>
      </c>
      <c r="DJ46" s="129">
        <v>0</v>
      </c>
      <c r="DK46" s="129">
        <v>0</v>
      </c>
      <c r="DL46" s="129">
        <v>0</v>
      </c>
      <c r="DM46" s="132">
        <v>0</v>
      </c>
      <c r="DN46" s="132">
        <v>0</v>
      </c>
      <c r="DO46" s="132">
        <v>0</v>
      </c>
      <c r="DP46" s="132">
        <v>0</v>
      </c>
      <c r="DQ46" s="132">
        <v>0</v>
      </c>
      <c r="DR46" s="132">
        <v>0</v>
      </c>
      <c r="DS46" s="132">
        <v>406994</v>
      </c>
      <c r="DT46" s="132">
        <v>141109</v>
      </c>
      <c r="DU46" s="132">
        <v>108231</v>
      </c>
      <c r="DV46" s="132">
        <v>187718</v>
      </c>
      <c r="DW46" s="132">
        <v>0</v>
      </c>
      <c r="DX46" s="132">
        <v>844052</v>
      </c>
      <c r="DY46" s="132">
        <v>699695</v>
      </c>
      <c r="DZ46" s="132">
        <v>1081601</v>
      </c>
      <c r="EA46" s="132">
        <v>320340</v>
      </c>
      <c r="EB46" s="132">
        <v>995412</v>
      </c>
      <c r="EC46" s="132">
        <v>0</v>
      </c>
      <c r="ED46" s="132">
        <v>3097048</v>
      </c>
      <c r="EE46" s="132">
        <v>103792</v>
      </c>
      <c r="EF46" s="132">
        <v>69999</v>
      </c>
      <c r="EG46" s="132">
        <v>4440</v>
      </c>
      <c r="EH46" s="132">
        <v>155048</v>
      </c>
      <c r="EI46" s="132">
        <v>168520</v>
      </c>
      <c r="EJ46" s="132">
        <v>501799</v>
      </c>
      <c r="EK46" s="132">
        <v>178403</v>
      </c>
      <c r="EL46" s="132">
        <v>201079</v>
      </c>
      <c r="EM46" s="132">
        <v>113138</v>
      </c>
      <c r="EN46" s="132">
        <v>140384</v>
      </c>
      <c r="EO46" s="132">
        <v>0</v>
      </c>
      <c r="EP46" s="132">
        <v>633004</v>
      </c>
      <c r="EQ46" s="132">
        <v>0</v>
      </c>
      <c r="ER46" s="132">
        <v>1897</v>
      </c>
      <c r="ES46" s="132">
        <v>0</v>
      </c>
      <c r="ET46" s="132">
        <v>0</v>
      </c>
      <c r="EU46" s="132">
        <v>2364537</v>
      </c>
      <c r="EV46" s="132">
        <v>2366434</v>
      </c>
      <c r="EW46" s="129">
        <v>0</v>
      </c>
      <c r="EX46" s="129">
        <v>0</v>
      </c>
      <c r="EY46" s="129">
        <v>0</v>
      </c>
      <c r="EZ46" s="129">
        <v>0</v>
      </c>
      <c r="FA46" s="129">
        <v>0</v>
      </c>
      <c r="FB46" s="129">
        <v>0</v>
      </c>
      <c r="FC46" s="132">
        <v>528104</v>
      </c>
      <c r="FD46" s="132">
        <v>891663</v>
      </c>
      <c r="FE46" s="132">
        <v>3250</v>
      </c>
      <c r="FF46" s="139">
        <v>122626</v>
      </c>
      <c r="FG46" s="132">
        <v>146239</v>
      </c>
      <c r="FH46" s="132">
        <v>1691882</v>
      </c>
      <c r="FI46" s="132">
        <v>0</v>
      </c>
      <c r="FJ46" s="132">
        <v>0</v>
      </c>
      <c r="FK46" s="132">
        <v>0</v>
      </c>
      <c r="FL46" s="132">
        <v>0</v>
      </c>
      <c r="FM46" s="132">
        <v>66221</v>
      </c>
      <c r="FN46" s="132">
        <v>66221</v>
      </c>
      <c r="FO46" s="129">
        <v>0</v>
      </c>
      <c r="FP46" s="129">
        <v>0</v>
      </c>
      <c r="FQ46" s="129">
        <v>0</v>
      </c>
      <c r="FR46" s="129">
        <v>0</v>
      </c>
      <c r="FS46" s="129">
        <v>2569478</v>
      </c>
      <c r="FT46" s="129">
        <v>2569478</v>
      </c>
      <c r="FU46" s="132">
        <v>110092</v>
      </c>
      <c r="FV46" s="132">
        <v>18961</v>
      </c>
      <c r="FW46" s="132">
        <v>11472</v>
      </c>
      <c r="FX46" s="132">
        <v>119393</v>
      </c>
      <c r="FY46" s="132">
        <v>634873</v>
      </c>
      <c r="FZ46" s="132">
        <v>894791</v>
      </c>
      <c r="GA46" s="132">
        <v>3380</v>
      </c>
      <c r="GB46" s="132">
        <v>2015</v>
      </c>
      <c r="GC46" s="132">
        <v>2840</v>
      </c>
      <c r="GD46" s="132">
        <v>5920</v>
      </c>
      <c r="GE46" s="132">
        <v>304533</v>
      </c>
      <c r="GF46" s="132">
        <v>318688</v>
      </c>
      <c r="GG46" s="132">
        <v>223744</v>
      </c>
      <c r="GH46" s="132">
        <v>579210</v>
      </c>
      <c r="GI46" s="132">
        <v>75103</v>
      </c>
      <c r="GJ46" s="132">
        <v>345608</v>
      </c>
      <c r="GK46" s="132">
        <v>2680257</v>
      </c>
      <c r="GL46" s="132">
        <v>3903922</v>
      </c>
      <c r="GM46" s="132">
        <v>11641889</v>
      </c>
      <c r="GN46" s="132">
        <v>6113027</v>
      </c>
      <c r="GO46" s="132">
        <v>1901486</v>
      </c>
      <c r="GP46" s="132">
        <v>6566383</v>
      </c>
      <c r="GQ46" s="132">
        <v>13298057</v>
      </c>
      <c r="GR46" s="132">
        <v>39520842</v>
      </c>
      <c r="GS46" s="132">
        <v>0</v>
      </c>
      <c r="GT46" s="132">
        <v>0</v>
      </c>
      <c r="GU46" s="132">
        <v>0</v>
      </c>
      <c r="GV46" s="132">
        <v>0</v>
      </c>
      <c r="GW46" s="132">
        <v>0</v>
      </c>
      <c r="GX46" s="132">
        <v>0</v>
      </c>
      <c r="GY46" s="132">
        <v>11641889</v>
      </c>
      <c r="GZ46" s="132">
        <v>6113027</v>
      </c>
      <c r="HA46" s="132">
        <v>1901486</v>
      </c>
      <c r="HB46" s="132">
        <v>6566383</v>
      </c>
      <c r="HC46" s="132">
        <v>13298057</v>
      </c>
      <c r="HD46" s="132">
        <v>39520842</v>
      </c>
      <c r="HF46" s="2">
        <f>SUM(AZ46:AZ46)</f>
        <v>3412689</v>
      </c>
      <c r="HG46" s="19" t="e">
        <f>#REF!-HF46</f>
        <v>#REF!</v>
      </c>
      <c r="HH46" s="2" t="e">
        <f>SUM(#REF!)</f>
        <v>#REF!</v>
      </c>
      <c r="HI46" s="19" t="e">
        <f>#REF!-HH46</f>
        <v>#REF!</v>
      </c>
      <c r="HJ46" s="2">
        <f>SUM(BA46:BA46)</f>
        <v>225169</v>
      </c>
      <c r="HK46" s="19" t="e">
        <f>#REF!-HJ46</f>
        <v>#REF!</v>
      </c>
      <c r="HL46" s="2">
        <f>SUM(BB46:BB46)</f>
        <v>72317</v>
      </c>
      <c r="HM46" s="19" t="e">
        <f>#REF!-HL46</f>
        <v>#REF!</v>
      </c>
      <c r="HN46" s="2" t="e">
        <f>SUM(#REF!)</f>
        <v>#REF!</v>
      </c>
      <c r="HO46" s="19" t="e">
        <f>#REF!-HN46</f>
        <v>#REF!</v>
      </c>
      <c r="HP46" s="2" t="e">
        <f>SUM(#REF!)</f>
        <v>#REF!</v>
      </c>
      <c r="HQ46" s="19" t="e">
        <f>#REF!-HP46</f>
        <v>#REF!</v>
      </c>
      <c r="HR46" s="2" t="e">
        <f>SUM(#REF!)</f>
        <v>#REF!</v>
      </c>
      <c r="HS46" s="19" t="e">
        <f>#REF!-HR46</f>
        <v>#REF!</v>
      </c>
      <c r="HT46" s="2" t="e">
        <f>SUM(#REF!)</f>
        <v>#REF!</v>
      </c>
      <c r="HU46" s="19" t="e">
        <f>#REF!-HT46</f>
        <v>#REF!</v>
      </c>
      <c r="HV46" s="2" t="e">
        <f>SUM(#REF!)</f>
        <v>#REF!</v>
      </c>
      <c r="HW46" s="19" t="e">
        <f>#REF!-HV46</f>
        <v>#REF!</v>
      </c>
      <c r="HX46" s="2" t="e">
        <f>SUM(#REF!)</f>
        <v>#REF!</v>
      </c>
      <c r="HY46" s="19" t="e">
        <f>#REF!-HX46</f>
        <v>#REF!</v>
      </c>
      <c r="HZ46" s="2">
        <f>SUM(BC46:BC46)</f>
        <v>23285</v>
      </c>
      <c r="IA46" s="19" t="e">
        <f>#REF!-HZ46</f>
        <v>#REF!</v>
      </c>
      <c r="IB46" s="2">
        <f>SUM(BD46:BD46)</f>
        <v>0</v>
      </c>
      <c r="IC46" s="19" t="e">
        <f>#REF!-IB46</f>
        <v>#REF!</v>
      </c>
      <c r="ID46" s="2">
        <f t="shared" si="57"/>
        <v>0</v>
      </c>
      <c r="IE46" s="19">
        <f t="shared" si="58"/>
        <v>0</v>
      </c>
      <c r="IF46" s="2">
        <f t="shared" si="59"/>
        <v>2501</v>
      </c>
      <c r="IG46" s="19">
        <f t="shared" si="60"/>
        <v>0</v>
      </c>
      <c r="IH46" s="2">
        <f t="shared" si="61"/>
        <v>1781168</v>
      </c>
      <c r="II46" s="19">
        <f t="shared" si="62"/>
        <v>0</v>
      </c>
      <c r="IJ46" s="2">
        <f t="shared" si="63"/>
        <v>39520842</v>
      </c>
      <c r="IK46" s="19">
        <f t="shared" si="64"/>
        <v>0</v>
      </c>
      <c r="IL46" s="2">
        <f t="shared" si="65"/>
        <v>6907627</v>
      </c>
      <c r="IM46" s="19">
        <f t="shared" si="66"/>
        <v>0</v>
      </c>
      <c r="IN46" s="2">
        <f t="shared" si="67"/>
        <v>1234802</v>
      </c>
      <c r="IO46" s="19">
        <f t="shared" si="68"/>
        <v>0</v>
      </c>
      <c r="IP46" s="2">
        <f t="shared" si="69"/>
        <v>9499434</v>
      </c>
      <c r="IQ46" s="19">
        <f t="shared" si="70"/>
        <v>0</v>
      </c>
      <c r="IR46" s="2">
        <f t="shared" ref="IR46:IR77" si="109">SUM(CU46:CY46)</f>
        <v>0</v>
      </c>
      <c r="IS46" s="19">
        <f t="shared" ref="IS46:IS77" si="110">CZ46-IR46</f>
        <v>0</v>
      </c>
      <c r="IT46" s="2">
        <f t="shared" si="71"/>
        <v>4991660</v>
      </c>
      <c r="IU46" s="19">
        <f t="shared" si="72"/>
        <v>0</v>
      </c>
      <c r="IV46" s="2">
        <f t="shared" si="73"/>
        <v>0</v>
      </c>
      <c r="IW46" s="19">
        <f t="shared" si="74"/>
        <v>0</v>
      </c>
      <c r="IX46" s="2">
        <f t="shared" si="75"/>
        <v>0</v>
      </c>
      <c r="IY46" s="19">
        <f t="shared" si="76"/>
        <v>0</v>
      </c>
      <c r="IZ46" s="2">
        <f t="shared" si="77"/>
        <v>844052</v>
      </c>
      <c r="JA46" s="19">
        <f t="shared" si="78"/>
        <v>0</v>
      </c>
      <c r="JB46" s="2">
        <f t="shared" si="79"/>
        <v>3097048</v>
      </c>
      <c r="JC46" s="19">
        <f t="shared" si="80"/>
        <v>0</v>
      </c>
      <c r="JD46" s="2">
        <f t="shared" si="81"/>
        <v>501799</v>
      </c>
      <c r="JE46" s="19">
        <f t="shared" si="82"/>
        <v>0</v>
      </c>
      <c r="JF46" s="2">
        <f t="shared" si="83"/>
        <v>633004</v>
      </c>
      <c r="JG46" s="19">
        <f t="shared" si="84"/>
        <v>0</v>
      </c>
      <c r="JH46" s="2">
        <f t="shared" si="85"/>
        <v>2366434</v>
      </c>
      <c r="JI46" s="19">
        <f t="shared" si="86"/>
        <v>0</v>
      </c>
      <c r="JJ46" s="2">
        <f t="shared" si="87"/>
        <v>0</v>
      </c>
      <c r="JK46" s="19">
        <f t="shared" si="88"/>
        <v>0</v>
      </c>
      <c r="JL46" s="2">
        <f t="shared" si="89"/>
        <v>1691882</v>
      </c>
      <c r="JM46" s="19">
        <f t="shared" si="90"/>
        <v>0</v>
      </c>
      <c r="JN46" s="2">
        <f t="shared" si="91"/>
        <v>66221</v>
      </c>
      <c r="JO46" s="19">
        <f t="shared" si="92"/>
        <v>0</v>
      </c>
      <c r="JP46" s="2">
        <f t="shared" si="93"/>
        <v>2569478</v>
      </c>
      <c r="JQ46" s="19">
        <f t="shared" si="94"/>
        <v>0</v>
      </c>
      <c r="JR46" s="2">
        <f t="shared" si="95"/>
        <v>894791</v>
      </c>
      <c r="JS46" s="19">
        <f t="shared" si="96"/>
        <v>0</v>
      </c>
      <c r="JT46" s="2">
        <f t="shared" si="97"/>
        <v>318688</v>
      </c>
      <c r="JU46" s="19">
        <f t="shared" si="98"/>
        <v>0</v>
      </c>
      <c r="JV46" s="2">
        <f t="shared" si="99"/>
        <v>3903922</v>
      </c>
      <c r="JW46" s="19">
        <f t="shared" si="100"/>
        <v>0</v>
      </c>
      <c r="JX46" s="2">
        <f t="shared" si="101"/>
        <v>39520842</v>
      </c>
      <c r="JY46" s="19">
        <f t="shared" si="102"/>
        <v>0</v>
      </c>
      <c r="JZ46" s="2">
        <f t="shared" si="103"/>
        <v>0</v>
      </c>
      <c r="KA46" s="19">
        <f t="shared" si="104"/>
        <v>0</v>
      </c>
      <c r="KB46" s="2">
        <f t="shared" si="105"/>
        <v>39520842</v>
      </c>
      <c r="KC46" s="19">
        <f t="shared" si="106"/>
        <v>0</v>
      </c>
      <c r="KE46" s="2" t="e">
        <f t="shared" si="108"/>
        <v>#REF!</v>
      </c>
      <c r="KG46" s="1" t="e">
        <f t="shared" si="107"/>
        <v>#REF!</v>
      </c>
      <c r="KH46" s="13"/>
    </row>
    <row r="47" spans="1:294">
      <c r="A47" s="30" t="s">
        <v>378</v>
      </c>
      <c r="B47" s="18" t="s">
        <v>276</v>
      </c>
      <c r="C47" s="65">
        <v>204024</v>
      </c>
      <c r="D47" s="65">
        <v>2010</v>
      </c>
      <c r="E47" s="65">
        <v>1</v>
      </c>
      <c r="F47" s="65">
        <v>3</v>
      </c>
      <c r="G47" s="66">
        <v>6679</v>
      </c>
      <c r="H47" s="66">
        <v>7581</v>
      </c>
      <c r="I47" s="67">
        <v>509398679</v>
      </c>
      <c r="J47" s="67">
        <v>526342106</v>
      </c>
      <c r="K47" s="67">
        <v>2400729</v>
      </c>
      <c r="L47" s="67"/>
      <c r="M47" s="67">
        <v>21831065</v>
      </c>
      <c r="N47" s="67"/>
      <c r="O47" s="67">
        <v>26244437</v>
      </c>
      <c r="P47" s="67"/>
      <c r="Q47" s="67">
        <v>247681350</v>
      </c>
      <c r="R47" s="67"/>
      <c r="S47" s="67">
        <v>351890355</v>
      </c>
      <c r="T47" s="67">
        <v>366081442</v>
      </c>
      <c r="U47" s="67">
        <v>23268</v>
      </c>
      <c r="V47" s="67">
        <v>22212</v>
      </c>
      <c r="W47" s="67">
        <v>37626</v>
      </c>
      <c r="X47" s="67">
        <v>36096</v>
      </c>
      <c r="Y47" s="67">
        <v>29551</v>
      </c>
      <c r="Z47" s="67">
        <v>27310</v>
      </c>
      <c r="AA47" s="67">
        <v>43909</v>
      </c>
      <c r="AB47" s="67">
        <v>36096</v>
      </c>
      <c r="AC47" s="28">
        <v>8</v>
      </c>
      <c r="AD47" s="28">
        <v>11</v>
      </c>
      <c r="AE47" s="28">
        <v>0</v>
      </c>
      <c r="AF47" s="19">
        <v>4958612</v>
      </c>
      <c r="AG47" s="19">
        <v>3084203</v>
      </c>
      <c r="AH47" s="19">
        <v>341385</v>
      </c>
      <c r="AI47" s="19">
        <v>142513</v>
      </c>
      <c r="AJ47" s="19">
        <v>241619</v>
      </c>
      <c r="AK47" s="93">
        <v>7</v>
      </c>
      <c r="AL47" s="19">
        <v>241619</v>
      </c>
      <c r="AM47" s="93">
        <v>7</v>
      </c>
      <c r="AN47" s="19">
        <v>99766</v>
      </c>
      <c r="AO47" s="93">
        <v>9</v>
      </c>
      <c r="AP47" s="19">
        <v>99766</v>
      </c>
      <c r="AQ47" s="93">
        <v>9</v>
      </c>
      <c r="AR47" s="19">
        <v>79885</v>
      </c>
      <c r="AS47" s="93">
        <v>22</v>
      </c>
      <c r="AT47" s="19">
        <v>79885</v>
      </c>
      <c r="AU47" s="93">
        <v>22</v>
      </c>
      <c r="AV47" s="19">
        <v>45321</v>
      </c>
      <c r="AW47" s="93">
        <v>17</v>
      </c>
      <c r="AX47" s="19">
        <v>45321</v>
      </c>
      <c r="AY47" s="93">
        <v>17</v>
      </c>
      <c r="AZ47" s="132">
        <v>2081646</v>
      </c>
      <c r="BA47" s="132">
        <v>375000</v>
      </c>
      <c r="BB47" s="132">
        <v>354341</v>
      </c>
      <c r="BC47" s="132">
        <v>72267</v>
      </c>
      <c r="BD47" s="132">
        <v>0</v>
      </c>
      <c r="BE47" s="132">
        <v>0</v>
      </c>
      <c r="BF47" s="132">
        <v>0</v>
      </c>
      <c r="BG47" s="132">
        <v>0</v>
      </c>
      <c r="BH47" s="132">
        <v>0</v>
      </c>
      <c r="BI47" s="132">
        <v>1022805</v>
      </c>
      <c r="BJ47" s="132">
        <v>1022805</v>
      </c>
      <c r="BK47" s="132">
        <v>56115</v>
      </c>
      <c r="BL47" s="132">
        <v>13213</v>
      </c>
      <c r="BM47" s="132">
        <v>69</v>
      </c>
      <c r="BN47" s="132">
        <v>80018</v>
      </c>
      <c r="BO47" s="132">
        <v>316613</v>
      </c>
      <c r="BP47" s="132">
        <v>466028</v>
      </c>
      <c r="BQ47" s="132">
        <v>9835</v>
      </c>
      <c r="BR47" s="132">
        <v>16255</v>
      </c>
      <c r="BS47" s="132">
        <v>3065</v>
      </c>
      <c r="BT47" s="132">
        <v>119506</v>
      </c>
      <c r="BU47" s="132">
        <v>292226</v>
      </c>
      <c r="BV47" s="132">
        <v>440887</v>
      </c>
      <c r="BW47" s="132">
        <v>6903977</v>
      </c>
      <c r="BX47" s="132">
        <v>1528190</v>
      </c>
      <c r="BY47" s="132">
        <v>1255676</v>
      </c>
      <c r="BZ47" s="132">
        <v>9685366</v>
      </c>
      <c r="CA47" s="132">
        <v>6622809</v>
      </c>
      <c r="CB47" s="132">
        <v>25996018</v>
      </c>
      <c r="CC47" s="132">
        <v>2904351</v>
      </c>
      <c r="CD47" s="132">
        <v>402752</v>
      </c>
      <c r="CE47" s="132">
        <v>435262</v>
      </c>
      <c r="CF47" s="132">
        <v>4300450</v>
      </c>
      <c r="CG47" s="132">
        <v>2458</v>
      </c>
      <c r="CH47" s="132">
        <v>8045273</v>
      </c>
      <c r="CI47" s="132">
        <v>564392</v>
      </c>
      <c r="CJ47" s="132">
        <v>17000</v>
      </c>
      <c r="CK47" s="132">
        <v>2000</v>
      </c>
      <c r="CL47" s="132">
        <v>94832</v>
      </c>
      <c r="CM47" s="132">
        <v>0</v>
      </c>
      <c r="CN47" s="132">
        <v>678224</v>
      </c>
      <c r="CO47" s="132">
        <v>1559913</v>
      </c>
      <c r="CP47" s="132">
        <v>507398</v>
      </c>
      <c r="CQ47" s="132">
        <v>435839</v>
      </c>
      <c r="CR47" s="132">
        <v>2614010</v>
      </c>
      <c r="CS47" s="132">
        <v>0</v>
      </c>
      <c r="CT47" s="132">
        <v>5117160</v>
      </c>
      <c r="CU47" s="132">
        <v>0</v>
      </c>
      <c r="CV47" s="132">
        <v>0</v>
      </c>
      <c r="CW47" s="132">
        <v>0</v>
      </c>
      <c r="CX47" s="132">
        <v>0</v>
      </c>
      <c r="CY47" s="132">
        <v>0</v>
      </c>
      <c r="CZ47" s="132">
        <v>0</v>
      </c>
      <c r="DA47" s="132">
        <v>224773</v>
      </c>
      <c r="DB47" s="132">
        <v>49118</v>
      </c>
      <c r="DC47" s="132">
        <v>95628</v>
      </c>
      <c r="DD47" s="132">
        <v>124329</v>
      </c>
      <c r="DE47" s="132">
        <v>3431467</v>
      </c>
      <c r="DF47" s="132">
        <v>3925315</v>
      </c>
      <c r="DG47" s="129">
        <v>0</v>
      </c>
      <c r="DH47" s="129">
        <v>0</v>
      </c>
      <c r="DI47" s="129">
        <v>0</v>
      </c>
      <c r="DJ47" s="129">
        <v>0</v>
      </c>
      <c r="DK47" s="129">
        <v>0</v>
      </c>
      <c r="DL47" s="129">
        <v>0</v>
      </c>
      <c r="DM47" s="132">
        <v>0</v>
      </c>
      <c r="DN47" s="132">
        <v>0</v>
      </c>
      <c r="DO47" s="132">
        <v>0</v>
      </c>
      <c r="DP47" s="132">
        <v>0</v>
      </c>
      <c r="DQ47" s="132">
        <v>0</v>
      </c>
      <c r="DR47" s="132">
        <v>0</v>
      </c>
      <c r="DS47" s="132">
        <v>205090</v>
      </c>
      <c r="DT47" s="132">
        <v>60188</v>
      </c>
      <c r="DU47" s="132">
        <v>33478</v>
      </c>
      <c r="DV47" s="132">
        <v>185142</v>
      </c>
      <c r="DW47" s="132">
        <v>84272</v>
      </c>
      <c r="DX47" s="132">
        <v>568170</v>
      </c>
      <c r="DY47" s="132">
        <v>451437</v>
      </c>
      <c r="DZ47" s="132">
        <v>195030</v>
      </c>
      <c r="EA47" s="132">
        <v>91271</v>
      </c>
      <c r="EB47" s="132">
        <v>1144290</v>
      </c>
      <c r="EC47" s="132">
        <v>73385</v>
      </c>
      <c r="ED47" s="132">
        <v>1955413</v>
      </c>
      <c r="EE47" s="132">
        <v>225822</v>
      </c>
      <c r="EF47" s="132">
        <v>55256</v>
      </c>
      <c r="EG47" s="132">
        <v>30100</v>
      </c>
      <c r="EH47" s="132">
        <v>360869</v>
      </c>
      <c r="EI47" s="132">
        <v>183789</v>
      </c>
      <c r="EJ47" s="132">
        <v>855836</v>
      </c>
      <c r="EK47" s="132">
        <v>454744</v>
      </c>
      <c r="EL47" s="132">
        <v>81708</v>
      </c>
      <c r="EM47" s="132">
        <v>48328</v>
      </c>
      <c r="EN47" s="132">
        <v>262071</v>
      </c>
      <c r="EO47" s="132">
        <v>81097</v>
      </c>
      <c r="EP47" s="132">
        <v>927948</v>
      </c>
      <c r="EQ47" s="132">
        <v>10650</v>
      </c>
      <c r="ER47" s="132">
        <v>10696</v>
      </c>
      <c r="ES47" s="132">
        <v>3586</v>
      </c>
      <c r="ET47" s="132">
        <v>15580</v>
      </c>
      <c r="EU47" s="132">
        <v>144282</v>
      </c>
      <c r="EV47" s="132">
        <v>184794</v>
      </c>
      <c r="EW47" s="132">
        <v>0</v>
      </c>
      <c r="EX47" s="132">
        <v>0</v>
      </c>
      <c r="EY47" s="132">
        <v>0</v>
      </c>
      <c r="EZ47" s="132">
        <v>0</v>
      </c>
      <c r="FA47" s="132">
        <v>1022017</v>
      </c>
      <c r="FB47" s="132">
        <v>1022017</v>
      </c>
      <c r="FC47" s="132">
        <v>75976</v>
      </c>
      <c r="FD47" s="132">
        <v>35343</v>
      </c>
      <c r="FE47" s="132">
        <v>19341</v>
      </c>
      <c r="FF47" s="132">
        <v>74773</v>
      </c>
      <c r="FG47" s="132">
        <v>44712</v>
      </c>
      <c r="FH47" s="132">
        <v>250145</v>
      </c>
      <c r="FI47" s="132">
        <v>0</v>
      </c>
      <c r="FJ47" s="132">
        <v>0</v>
      </c>
      <c r="FK47" s="132">
        <v>0</v>
      </c>
      <c r="FL47" s="132">
        <v>0</v>
      </c>
      <c r="FM47" s="132">
        <v>32960</v>
      </c>
      <c r="FN47" s="132">
        <v>32960</v>
      </c>
      <c r="FO47" s="132">
        <v>0</v>
      </c>
      <c r="FP47" s="132">
        <v>0</v>
      </c>
      <c r="FQ47" s="132">
        <v>0</v>
      </c>
      <c r="FR47" s="132">
        <v>0</v>
      </c>
      <c r="FS47" s="132">
        <v>20725</v>
      </c>
      <c r="FT47" s="132">
        <v>20725</v>
      </c>
      <c r="FU47" s="132">
        <v>52472</v>
      </c>
      <c r="FV47" s="132">
        <v>14275</v>
      </c>
      <c r="FW47" s="132">
        <v>12589</v>
      </c>
      <c r="FX47" s="132">
        <v>125440</v>
      </c>
      <c r="FY47" s="132">
        <v>12815</v>
      </c>
      <c r="FZ47" s="132">
        <v>217591</v>
      </c>
      <c r="GA47" s="132">
        <v>540</v>
      </c>
      <c r="GB47" s="132">
        <v>2144</v>
      </c>
      <c r="GC47" s="132">
        <v>3102</v>
      </c>
      <c r="GD47" s="132">
        <v>9205</v>
      </c>
      <c r="GE47" s="132">
        <v>268232</v>
      </c>
      <c r="GF47" s="132">
        <v>283223</v>
      </c>
      <c r="GG47" s="132">
        <v>173817</v>
      </c>
      <c r="GH47" s="132">
        <v>97282</v>
      </c>
      <c r="GI47" s="132">
        <v>45152</v>
      </c>
      <c r="GJ47" s="132">
        <v>374375</v>
      </c>
      <c r="GK47" s="132">
        <v>829054</v>
      </c>
      <c r="GL47" s="132">
        <v>1519680</v>
      </c>
      <c r="GM47" s="132">
        <v>6903977</v>
      </c>
      <c r="GN47" s="132">
        <v>1528190</v>
      </c>
      <c r="GO47" s="132">
        <v>1255676</v>
      </c>
      <c r="GP47" s="132">
        <v>9685366</v>
      </c>
      <c r="GQ47" s="132">
        <v>6231265</v>
      </c>
      <c r="GR47" s="132">
        <v>25604474</v>
      </c>
      <c r="GS47" s="129">
        <v>0</v>
      </c>
      <c r="GT47" s="129">
        <v>0</v>
      </c>
      <c r="GU47" s="129">
        <v>0</v>
      </c>
      <c r="GV47" s="129">
        <v>0</v>
      </c>
      <c r="GW47" s="129">
        <v>0</v>
      </c>
      <c r="GX47" s="129">
        <v>0</v>
      </c>
      <c r="GY47" s="132">
        <v>6903977</v>
      </c>
      <c r="GZ47" s="132">
        <v>1528190</v>
      </c>
      <c r="HA47" s="132">
        <v>1255676</v>
      </c>
      <c r="HB47" s="132">
        <v>9685366</v>
      </c>
      <c r="HC47" s="132">
        <v>6231265</v>
      </c>
      <c r="HD47" s="132">
        <v>25604474</v>
      </c>
      <c r="HF47" s="2">
        <f>SUM(AZ47:AZ47)</f>
        <v>2081646</v>
      </c>
      <c r="HG47" s="19" t="e">
        <f>#REF!-HF47</f>
        <v>#REF!</v>
      </c>
      <c r="HH47" s="2" t="e">
        <f>SUM(#REF!)</f>
        <v>#REF!</v>
      </c>
      <c r="HI47" s="19" t="e">
        <f>#REF!-HH47</f>
        <v>#REF!</v>
      </c>
      <c r="HJ47" s="2">
        <f>SUM(BA47:BA47)</f>
        <v>375000</v>
      </c>
      <c r="HK47" s="19" t="e">
        <f>#REF!-HJ47</f>
        <v>#REF!</v>
      </c>
      <c r="HL47" s="2">
        <f>SUM(BB47:BB47)</f>
        <v>354341</v>
      </c>
      <c r="HM47" s="19" t="e">
        <f>#REF!-HL47</f>
        <v>#REF!</v>
      </c>
      <c r="HN47" s="2" t="e">
        <f>SUM(#REF!)</f>
        <v>#REF!</v>
      </c>
      <c r="HO47" s="19" t="e">
        <f>#REF!-HN47</f>
        <v>#REF!</v>
      </c>
      <c r="HP47" s="2" t="e">
        <f>SUM(#REF!)</f>
        <v>#REF!</v>
      </c>
      <c r="HQ47" s="19" t="e">
        <f>#REF!-HP47</f>
        <v>#REF!</v>
      </c>
      <c r="HR47" s="2" t="e">
        <f>SUM(#REF!)</f>
        <v>#REF!</v>
      </c>
      <c r="HS47" s="19" t="e">
        <f>#REF!-HR47</f>
        <v>#REF!</v>
      </c>
      <c r="HT47" s="2" t="e">
        <f>SUM(#REF!)</f>
        <v>#REF!</v>
      </c>
      <c r="HU47" s="19" t="e">
        <f>#REF!-HT47</f>
        <v>#REF!</v>
      </c>
      <c r="HV47" s="2" t="e">
        <f>SUM(#REF!)</f>
        <v>#REF!</v>
      </c>
      <c r="HW47" s="19" t="e">
        <f>#REF!-HV47</f>
        <v>#REF!</v>
      </c>
      <c r="HX47" s="2" t="e">
        <f>SUM(#REF!)</f>
        <v>#REF!</v>
      </c>
      <c r="HY47" s="19" t="e">
        <f>#REF!-HX47</f>
        <v>#REF!</v>
      </c>
      <c r="HZ47" s="2">
        <f>SUM(BC47:BC47)</f>
        <v>72267</v>
      </c>
      <c r="IA47" s="19" t="e">
        <f>#REF!-HZ47</f>
        <v>#REF!</v>
      </c>
      <c r="IB47" s="2">
        <f>SUM(BD47:BD47)</f>
        <v>0</v>
      </c>
      <c r="IC47" s="19" t="e">
        <f>#REF!-IB47</f>
        <v>#REF!</v>
      </c>
      <c r="ID47" s="2">
        <f t="shared" si="57"/>
        <v>1022805</v>
      </c>
      <c r="IE47" s="19">
        <f t="shared" si="58"/>
        <v>0</v>
      </c>
      <c r="IF47" s="2">
        <f t="shared" si="59"/>
        <v>466028</v>
      </c>
      <c r="IG47" s="19">
        <f t="shared" si="60"/>
        <v>0</v>
      </c>
      <c r="IH47" s="2">
        <f t="shared" si="61"/>
        <v>440887</v>
      </c>
      <c r="II47" s="19">
        <f t="shared" si="62"/>
        <v>0</v>
      </c>
      <c r="IJ47" s="2">
        <f t="shared" si="63"/>
        <v>25996018</v>
      </c>
      <c r="IK47" s="19">
        <f t="shared" si="64"/>
        <v>0</v>
      </c>
      <c r="IL47" s="2">
        <f t="shared" si="65"/>
        <v>8045273</v>
      </c>
      <c r="IM47" s="19">
        <f t="shared" si="66"/>
        <v>0</v>
      </c>
      <c r="IN47" s="2">
        <f t="shared" si="67"/>
        <v>678224</v>
      </c>
      <c r="IO47" s="19">
        <f t="shared" si="68"/>
        <v>0</v>
      </c>
      <c r="IP47" s="2">
        <f t="shared" si="69"/>
        <v>5117160</v>
      </c>
      <c r="IQ47" s="19">
        <f t="shared" si="70"/>
        <v>0</v>
      </c>
      <c r="IR47" s="2">
        <f t="shared" si="109"/>
        <v>0</v>
      </c>
      <c r="IS47" s="19">
        <f t="shared" si="110"/>
        <v>0</v>
      </c>
      <c r="IT47" s="2">
        <f t="shared" si="71"/>
        <v>3925315</v>
      </c>
      <c r="IU47" s="19">
        <f t="shared" si="72"/>
        <v>0</v>
      </c>
      <c r="IV47" s="2">
        <f t="shared" si="73"/>
        <v>0</v>
      </c>
      <c r="IW47" s="19">
        <f t="shared" si="74"/>
        <v>0</v>
      </c>
      <c r="IX47" s="2">
        <f t="shared" si="75"/>
        <v>0</v>
      </c>
      <c r="IY47" s="19">
        <f t="shared" si="76"/>
        <v>0</v>
      </c>
      <c r="IZ47" s="2">
        <f t="shared" si="77"/>
        <v>568170</v>
      </c>
      <c r="JA47" s="19">
        <f t="shared" si="78"/>
        <v>0</v>
      </c>
      <c r="JB47" s="2">
        <f t="shared" si="79"/>
        <v>1955413</v>
      </c>
      <c r="JC47" s="19">
        <f t="shared" si="80"/>
        <v>0</v>
      </c>
      <c r="JD47" s="2">
        <f t="shared" si="81"/>
        <v>855836</v>
      </c>
      <c r="JE47" s="19">
        <f t="shared" si="82"/>
        <v>0</v>
      </c>
      <c r="JF47" s="2">
        <f t="shared" si="83"/>
        <v>927948</v>
      </c>
      <c r="JG47" s="19">
        <f t="shared" si="84"/>
        <v>0</v>
      </c>
      <c r="JH47" s="2">
        <f t="shared" si="85"/>
        <v>184794</v>
      </c>
      <c r="JI47" s="19">
        <f t="shared" si="86"/>
        <v>0</v>
      </c>
      <c r="JJ47" s="2">
        <f t="shared" si="87"/>
        <v>1022017</v>
      </c>
      <c r="JK47" s="19">
        <f t="shared" si="88"/>
        <v>0</v>
      </c>
      <c r="JL47" s="2">
        <f t="shared" si="89"/>
        <v>250145</v>
      </c>
      <c r="JM47" s="19">
        <f t="shared" si="90"/>
        <v>0</v>
      </c>
      <c r="JN47" s="2">
        <f t="shared" si="91"/>
        <v>32960</v>
      </c>
      <c r="JO47" s="19">
        <f t="shared" si="92"/>
        <v>0</v>
      </c>
      <c r="JP47" s="2">
        <f t="shared" si="93"/>
        <v>20725</v>
      </c>
      <c r="JQ47" s="19">
        <f t="shared" si="94"/>
        <v>0</v>
      </c>
      <c r="JR47" s="2">
        <f t="shared" si="95"/>
        <v>217591</v>
      </c>
      <c r="JS47" s="19">
        <f t="shared" si="96"/>
        <v>0</v>
      </c>
      <c r="JT47" s="2">
        <f t="shared" si="97"/>
        <v>283223</v>
      </c>
      <c r="JU47" s="19">
        <f t="shared" si="98"/>
        <v>0</v>
      </c>
      <c r="JV47" s="2">
        <f t="shared" si="99"/>
        <v>1519680</v>
      </c>
      <c r="JW47" s="19">
        <f t="shared" si="100"/>
        <v>0</v>
      </c>
      <c r="JX47" s="2">
        <f t="shared" si="101"/>
        <v>25604474</v>
      </c>
      <c r="JY47" s="19">
        <f t="shared" si="102"/>
        <v>0</v>
      </c>
      <c r="JZ47" s="2">
        <f t="shared" si="103"/>
        <v>0</v>
      </c>
      <c r="KA47" s="19">
        <f t="shared" si="104"/>
        <v>0</v>
      </c>
      <c r="KB47" s="2">
        <f t="shared" si="105"/>
        <v>25604474</v>
      </c>
      <c r="KC47" s="19">
        <f t="shared" si="106"/>
        <v>0</v>
      </c>
      <c r="KE47" s="2" t="e">
        <f t="shared" si="108"/>
        <v>#REF!</v>
      </c>
      <c r="KG47" s="1" t="e">
        <f t="shared" si="107"/>
        <v>#REF!</v>
      </c>
      <c r="KH47" s="13"/>
    </row>
    <row r="48" spans="1:294">
      <c r="A48" s="35" t="s">
        <v>367</v>
      </c>
      <c r="B48" s="18" t="s">
        <v>306</v>
      </c>
      <c r="C48" s="65">
        <v>170976</v>
      </c>
      <c r="D48" s="65">
        <v>2010</v>
      </c>
      <c r="E48" s="65">
        <v>1</v>
      </c>
      <c r="F48" s="65">
        <v>3</v>
      </c>
      <c r="G48" s="66">
        <v>13759</v>
      </c>
      <c r="H48" s="66">
        <v>13268</v>
      </c>
      <c r="I48" s="67"/>
      <c r="J48" s="67"/>
      <c r="K48" s="67">
        <v>2309000</v>
      </c>
      <c r="L48" s="67"/>
      <c r="M48" s="67">
        <v>382633000</v>
      </c>
      <c r="N48" s="67"/>
      <c r="O48" s="67">
        <v>183450000</v>
      </c>
      <c r="P48" s="67"/>
      <c r="Q48" s="67">
        <v>1503902000</v>
      </c>
      <c r="R48" s="67"/>
      <c r="S48" s="67"/>
      <c r="T48" s="67"/>
      <c r="U48" s="67"/>
      <c r="V48" s="67"/>
      <c r="W48" s="67"/>
      <c r="X48" s="67"/>
      <c r="Y48" s="67">
        <v>12211</v>
      </c>
      <c r="Z48" s="67"/>
      <c r="AA48" s="67">
        <v>35974</v>
      </c>
      <c r="AB48" s="67"/>
      <c r="AC48" s="103">
        <v>11</v>
      </c>
      <c r="AD48" s="103">
        <v>12</v>
      </c>
      <c r="AE48" s="103">
        <v>0</v>
      </c>
      <c r="AF48" s="19">
        <v>8750386</v>
      </c>
      <c r="AG48" s="19">
        <v>6808555</v>
      </c>
      <c r="AH48" s="19">
        <v>935931</v>
      </c>
      <c r="AI48" s="19">
        <v>445742</v>
      </c>
      <c r="AJ48" s="19">
        <f>7110366/AK48</f>
        <v>568829.28</v>
      </c>
      <c r="AK48" s="93">
        <v>12.5</v>
      </c>
      <c r="AL48" s="19">
        <f>7110366/AM48</f>
        <v>546951.23076923075</v>
      </c>
      <c r="AM48" s="93">
        <v>13</v>
      </c>
      <c r="AN48" s="19">
        <f>2227484/AO48</f>
        <v>164998.8148148148</v>
      </c>
      <c r="AO48" s="93">
        <v>13.5</v>
      </c>
      <c r="AP48" s="19">
        <f>2227484/AQ48</f>
        <v>159106</v>
      </c>
      <c r="AQ48" s="93">
        <v>14</v>
      </c>
      <c r="AR48" s="19">
        <f>3828494/AS48</f>
        <v>141796.07407407407</v>
      </c>
      <c r="AS48" s="93">
        <v>27</v>
      </c>
      <c r="AT48" s="19">
        <f>3828494/AU48</f>
        <v>136731.92857142858</v>
      </c>
      <c r="AU48" s="93">
        <v>28</v>
      </c>
      <c r="AV48" s="19">
        <f>1575700/AW48</f>
        <v>76863.414634146335</v>
      </c>
      <c r="AW48" s="93">
        <v>20.5</v>
      </c>
      <c r="AX48" s="19">
        <f>1575700/AY48</f>
        <v>75033.333333333328</v>
      </c>
      <c r="AY48" s="93">
        <v>21</v>
      </c>
      <c r="AZ48" s="129">
        <v>37166274</v>
      </c>
      <c r="BA48" s="129">
        <v>0</v>
      </c>
      <c r="BB48" s="129">
        <v>16669286</v>
      </c>
      <c r="BC48" s="129">
        <v>1550575</v>
      </c>
      <c r="BD48" s="129">
        <v>0</v>
      </c>
      <c r="BE48" s="129">
        <v>0</v>
      </c>
      <c r="BF48" s="129">
        <v>0</v>
      </c>
      <c r="BG48" s="129">
        <v>0</v>
      </c>
      <c r="BH48" s="129">
        <v>0</v>
      </c>
      <c r="BI48" s="129">
        <v>136011</v>
      </c>
      <c r="BJ48" s="129">
        <v>136011</v>
      </c>
      <c r="BK48" s="129">
        <v>868331</v>
      </c>
      <c r="BL48" s="129">
        <v>31065</v>
      </c>
      <c r="BM48" s="129">
        <v>44799</v>
      </c>
      <c r="BN48" s="129">
        <v>907632</v>
      </c>
      <c r="BO48" s="129">
        <v>910132</v>
      </c>
      <c r="BP48" s="129">
        <v>2761959</v>
      </c>
      <c r="BQ48" s="129">
        <v>71760</v>
      </c>
      <c r="BR48" s="129">
        <v>0</v>
      </c>
      <c r="BS48" s="129">
        <v>500</v>
      </c>
      <c r="BT48" s="129">
        <v>61410</v>
      </c>
      <c r="BU48" s="129">
        <v>2548117</v>
      </c>
      <c r="BV48" s="129">
        <v>2681787</v>
      </c>
      <c r="BW48" s="129">
        <v>63189417</v>
      </c>
      <c r="BX48" s="129">
        <v>8321413</v>
      </c>
      <c r="BY48" s="129">
        <v>89448</v>
      </c>
      <c r="BZ48" s="129">
        <v>3615277</v>
      </c>
      <c r="CA48" s="129">
        <v>31658476</v>
      </c>
      <c r="CB48" s="129">
        <v>106874031</v>
      </c>
      <c r="CC48" s="129">
        <v>4241990</v>
      </c>
      <c r="CD48" s="129">
        <v>569977</v>
      </c>
      <c r="CE48" s="129">
        <v>692320</v>
      </c>
      <c r="CF48" s="129">
        <f>6808555+8750386-CC48-CD48-CE48</f>
        <v>10054654</v>
      </c>
      <c r="CG48" s="129">
        <v>156198</v>
      </c>
      <c r="CH48" s="129">
        <v>15715139</v>
      </c>
      <c r="CI48" s="129">
        <v>2100000</v>
      </c>
      <c r="CJ48" s="129">
        <v>295522</v>
      </c>
      <c r="CK48" s="129">
        <v>11000</v>
      </c>
      <c r="CL48" s="129">
        <v>88146</v>
      </c>
      <c r="CM48" s="129">
        <v>0</v>
      </c>
      <c r="CN48" s="129">
        <v>2494668</v>
      </c>
      <c r="CO48" s="129">
        <v>5651309</v>
      </c>
      <c r="CP48" s="129">
        <v>2283390</v>
      </c>
      <c r="CQ48" s="129">
        <v>715438</v>
      </c>
      <c r="CR48" s="129">
        <v>6091907</v>
      </c>
      <c r="CS48" s="129">
        <v>0</v>
      </c>
      <c r="CT48" s="129">
        <v>14742044</v>
      </c>
      <c r="CU48" s="129">
        <v>0</v>
      </c>
      <c r="CV48" s="129">
        <v>0</v>
      </c>
      <c r="CW48" s="129">
        <v>0</v>
      </c>
      <c r="CX48" s="129">
        <v>0</v>
      </c>
      <c r="CY48" s="129">
        <v>0</v>
      </c>
      <c r="CZ48" s="129">
        <v>0</v>
      </c>
      <c r="DA48" s="129">
        <v>1136654</v>
      </c>
      <c r="DB48" s="129">
        <v>440383</v>
      </c>
      <c r="DC48" s="129">
        <v>204169</v>
      </c>
      <c r="DD48" s="129">
        <v>335473</v>
      </c>
      <c r="DE48" s="129">
        <v>16362652</v>
      </c>
      <c r="DF48" s="129">
        <v>18479331</v>
      </c>
      <c r="DG48" s="129">
        <v>0</v>
      </c>
      <c r="DH48" s="129">
        <v>0</v>
      </c>
      <c r="DI48" s="129">
        <v>0</v>
      </c>
      <c r="DJ48" s="129">
        <v>0</v>
      </c>
      <c r="DK48" s="129">
        <v>0</v>
      </c>
      <c r="DL48" s="129">
        <v>0</v>
      </c>
      <c r="DM48" s="129">
        <v>0</v>
      </c>
      <c r="DN48" s="129">
        <v>59250</v>
      </c>
      <c r="DO48" s="129">
        <v>0</v>
      </c>
      <c r="DP48" s="129">
        <v>92700</v>
      </c>
      <c r="DQ48" s="129">
        <v>0</v>
      </c>
      <c r="DR48" s="129">
        <v>151950</v>
      </c>
      <c r="DS48" s="129">
        <v>489412</v>
      </c>
      <c r="DT48" s="129">
        <v>186732</v>
      </c>
      <c r="DU48" s="129">
        <v>98761</v>
      </c>
      <c r="DV48" s="129">
        <v>606768</v>
      </c>
      <c r="DW48" s="129">
        <v>0</v>
      </c>
      <c r="DX48" s="129">
        <v>1381673</v>
      </c>
      <c r="DY48" s="129">
        <v>679506</v>
      </c>
      <c r="DZ48" s="129">
        <v>435252</v>
      </c>
      <c r="EA48" s="129">
        <v>393907</v>
      </c>
      <c r="EB48" s="129">
        <v>3483935</v>
      </c>
      <c r="EC48" s="129">
        <v>0</v>
      </c>
      <c r="ED48" s="129">
        <v>4992600</v>
      </c>
      <c r="EE48" s="129">
        <v>809256</v>
      </c>
      <c r="EF48" s="129">
        <v>120455</v>
      </c>
      <c r="EG48" s="129">
        <v>77738</v>
      </c>
      <c r="EH48" s="129">
        <v>1249324</v>
      </c>
      <c r="EI48" s="129">
        <v>1373356</v>
      </c>
      <c r="EJ48" s="129">
        <v>3630129</v>
      </c>
      <c r="EK48" s="129">
        <v>1635906</v>
      </c>
      <c r="EL48" s="129">
        <v>277016</v>
      </c>
      <c r="EM48" s="129">
        <v>97606</v>
      </c>
      <c r="EN48" s="129">
        <f>257297+2206156-EK48-EL48-EM48</f>
        <v>452925</v>
      </c>
      <c r="EO48" s="129">
        <v>211434</v>
      </c>
      <c r="EP48" s="129">
        <v>2674887</v>
      </c>
      <c r="EQ48" s="129">
        <v>72934</v>
      </c>
      <c r="ER48" s="129">
        <v>23424</v>
      </c>
      <c r="ES48" s="129">
        <v>12084</v>
      </c>
      <c r="ET48" s="129">
        <v>134758</v>
      </c>
      <c r="EU48" s="129">
        <v>959818</v>
      </c>
      <c r="EV48" s="129">
        <v>1203018</v>
      </c>
      <c r="EW48" s="129">
        <v>0</v>
      </c>
      <c r="EX48" s="129">
        <v>0</v>
      </c>
      <c r="EY48" s="129">
        <v>0</v>
      </c>
      <c r="EZ48" s="129">
        <v>0</v>
      </c>
      <c r="FA48" s="129">
        <v>0</v>
      </c>
      <c r="FB48" s="129">
        <v>0</v>
      </c>
      <c r="FC48" s="129">
        <v>0</v>
      </c>
      <c r="FD48" s="129">
        <v>0</v>
      </c>
      <c r="FE48" s="129">
        <v>0</v>
      </c>
      <c r="FF48" s="129">
        <v>0</v>
      </c>
      <c r="FG48" s="129">
        <v>14819709</v>
      </c>
      <c r="FH48" s="129">
        <v>14819709</v>
      </c>
      <c r="FI48" s="129">
        <v>0</v>
      </c>
      <c r="FJ48" s="129">
        <v>0</v>
      </c>
      <c r="FK48" s="129">
        <v>0</v>
      </c>
      <c r="FL48" s="129">
        <v>0</v>
      </c>
      <c r="FM48" s="129">
        <v>383518</v>
      </c>
      <c r="FN48" s="129">
        <v>383518</v>
      </c>
      <c r="FO48" s="129">
        <v>0</v>
      </c>
      <c r="FP48" s="129">
        <v>0</v>
      </c>
      <c r="FQ48" s="129">
        <v>0</v>
      </c>
      <c r="FR48" s="129">
        <v>0</v>
      </c>
      <c r="FS48" s="129">
        <v>207840</v>
      </c>
      <c r="FT48" s="129">
        <v>207840</v>
      </c>
      <c r="FU48" s="129">
        <v>0</v>
      </c>
      <c r="FV48" s="129">
        <v>0</v>
      </c>
      <c r="FW48" s="129">
        <v>0</v>
      </c>
      <c r="FX48" s="129">
        <v>0</v>
      </c>
      <c r="FY48" s="129">
        <v>486270</v>
      </c>
      <c r="FZ48" s="129">
        <v>486270</v>
      </c>
      <c r="GA48" s="129">
        <v>0</v>
      </c>
      <c r="GB48" s="129">
        <v>0</v>
      </c>
      <c r="GC48" s="129">
        <v>0</v>
      </c>
      <c r="GD48" s="129">
        <v>0</v>
      </c>
      <c r="GE48" s="129">
        <v>68020</v>
      </c>
      <c r="GF48" s="129">
        <v>68020</v>
      </c>
      <c r="GG48" s="129">
        <v>1511266</v>
      </c>
      <c r="GH48" s="129">
        <v>204029</v>
      </c>
      <c r="GI48" s="129">
        <v>129311</v>
      </c>
      <c r="GJ48" s="129">
        <v>723254</v>
      </c>
      <c r="GK48" s="129">
        <v>5143186</v>
      </c>
      <c r="GL48" s="129">
        <v>7711046</v>
      </c>
      <c r="GM48" s="129">
        <v>18382233</v>
      </c>
      <c r="GN48" s="129">
        <v>4913440</v>
      </c>
      <c r="GO48" s="129">
        <v>2369334</v>
      </c>
      <c r="GP48" s="129">
        <v>23296842</v>
      </c>
      <c r="GQ48" s="129">
        <v>40172001</v>
      </c>
      <c r="GR48" s="129">
        <v>89133850</v>
      </c>
      <c r="GS48" s="129">
        <v>0</v>
      </c>
      <c r="GT48" s="129">
        <v>0</v>
      </c>
      <c r="GU48" s="129">
        <v>0</v>
      </c>
      <c r="GV48" s="129">
        <v>0</v>
      </c>
      <c r="GW48" s="129">
        <v>1642500</v>
      </c>
      <c r="GX48" s="129">
        <v>1642500</v>
      </c>
      <c r="GY48" s="129">
        <v>18382233</v>
      </c>
      <c r="GZ48" s="129">
        <v>4913440</v>
      </c>
      <c r="HA48" s="129">
        <v>2369334</v>
      </c>
      <c r="HB48" s="129">
        <v>23296842</v>
      </c>
      <c r="HC48" s="129">
        <v>41814501</v>
      </c>
      <c r="HD48" s="129">
        <v>90776350</v>
      </c>
      <c r="HF48" s="2">
        <f>SUM(AZ48:AZ48)</f>
        <v>37166274</v>
      </c>
      <c r="HG48" s="19" t="e">
        <f>#REF!-HF48</f>
        <v>#REF!</v>
      </c>
      <c r="HH48" s="2" t="e">
        <f>SUM(#REF!)</f>
        <v>#REF!</v>
      </c>
      <c r="HI48" s="19" t="e">
        <f>#REF!-HH48</f>
        <v>#REF!</v>
      </c>
      <c r="HJ48" s="2">
        <f>SUM(BA48:BA48)</f>
        <v>0</v>
      </c>
      <c r="HK48" s="19" t="e">
        <f>#REF!-HJ48</f>
        <v>#REF!</v>
      </c>
      <c r="HL48" s="2">
        <f>SUM(BB48:BB48)</f>
        <v>16669286</v>
      </c>
      <c r="HM48" s="19" t="e">
        <f>#REF!-HL48</f>
        <v>#REF!</v>
      </c>
      <c r="HN48" s="2" t="e">
        <f>SUM(#REF!)</f>
        <v>#REF!</v>
      </c>
      <c r="HO48" s="19" t="e">
        <f>#REF!-HN48</f>
        <v>#REF!</v>
      </c>
      <c r="HP48" s="2" t="e">
        <f>SUM(#REF!)</f>
        <v>#REF!</v>
      </c>
      <c r="HQ48" s="19" t="e">
        <f>#REF!-HP48</f>
        <v>#REF!</v>
      </c>
      <c r="HR48" s="2" t="e">
        <f>SUM(#REF!)</f>
        <v>#REF!</v>
      </c>
      <c r="HS48" s="19" t="e">
        <f>#REF!-HR48</f>
        <v>#REF!</v>
      </c>
      <c r="HT48" s="2" t="e">
        <f>SUM(#REF!)</f>
        <v>#REF!</v>
      </c>
      <c r="HU48" s="19" t="e">
        <f>#REF!-HT48</f>
        <v>#REF!</v>
      </c>
      <c r="HV48" s="2" t="e">
        <f>SUM(#REF!)</f>
        <v>#REF!</v>
      </c>
      <c r="HW48" s="19" t="e">
        <f>#REF!-HV48</f>
        <v>#REF!</v>
      </c>
      <c r="HX48" s="2" t="e">
        <f>SUM(#REF!)</f>
        <v>#REF!</v>
      </c>
      <c r="HY48" s="19" t="e">
        <f>#REF!-HX48</f>
        <v>#REF!</v>
      </c>
      <c r="HZ48" s="2">
        <f>SUM(BC48:BC48)</f>
        <v>1550575</v>
      </c>
      <c r="IA48" s="19" t="e">
        <f>#REF!-HZ48</f>
        <v>#REF!</v>
      </c>
      <c r="IB48" s="2">
        <f>SUM(BD48:BD48)</f>
        <v>0</v>
      </c>
      <c r="IC48" s="19" t="e">
        <f>#REF!-IB48</f>
        <v>#REF!</v>
      </c>
      <c r="ID48" s="2">
        <f t="shared" si="57"/>
        <v>136011</v>
      </c>
      <c r="IE48" s="19">
        <f t="shared" si="58"/>
        <v>0</v>
      </c>
      <c r="IF48" s="2">
        <f t="shared" si="59"/>
        <v>2761959</v>
      </c>
      <c r="IG48" s="19">
        <f t="shared" si="60"/>
        <v>0</v>
      </c>
      <c r="IH48" s="2">
        <f t="shared" si="61"/>
        <v>2681787</v>
      </c>
      <c r="II48" s="19">
        <f t="shared" si="62"/>
        <v>0</v>
      </c>
      <c r="IJ48" s="2">
        <f t="shared" si="63"/>
        <v>106874031</v>
      </c>
      <c r="IK48" s="19">
        <f t="shared" si="64"/>
        <v>0</v>
      </c>
      <c r="IL48" s="2">
        <f t="shared" si="65"/>
        <v>15715139</v>
      </c>
      <c r="IM48" s="19">
        <f t="shared" si="66"/>
        <v>0</v>
      </c>
      <c r="IN48" s="2">
        <f t="shared" si="67"/>
        <v>2494668</v>
      </c>
      <c r="IO48" s="19">
        <f t="shared" si="68"/>
        <v>0</v>
      </c>
      <c r="IP48" s="2">
        <f t="shared" si="69"/>
        <v>14742044</v>
      </c>
      <c r="IQ48" s="19">
        <f t="shared" si="70"/>
        <v>0</v>
      </c>
      <c r="IR48" s="2">
        <f t="shared" si="109"/>
        <v>0</v>
      </c>
      <c r="IS48" s="19">
        <f t="shared" si="110"/>
        <v>0</v>
      </c>
      <c r="IT48" s="2">
        <f t="shared" si="71"/>
        <v>18479331</v>
      </c>
      <c r="IU48" s="19">
        <f t="shared" si="72"/>
        <v>0</v>
      </c>
      <c r="IV48" s="2">
        <f t="shared" si="73"/>
        <v>0</v>
      </c>
      <c r="IW48" s="19">
        <f t="shared" si="74"/>
        <v>0</v>
      </c>
      <c r="IX48" s="2">
        <f t="shared" si="75"/>
        <v>151950</v>
      </c>
      <c r="IY48" s="19">
        <f t="shared" si="76"/>
        <v>0</v>
      </c>
      <c r="IZ48" s="2">
        <f t="shared" si="77"/>
        <v>1381673</v>
      </c>
      <c r="JA48" s="19">
        <f t="shared" si="78"/>
        <v>0</v>
      </c>
      <c r="JB48" s="2">
        <f t="shared" si="79"/>
        <v>4992600</v>
      </c>
      <c r="JC48" s="19">
        <f t="shared" si="80"/>
        <v>0</v>
      </c>
      <c r="JD48" s="2">
        <f t="shared" si="81"/>
        <v>3630129</v>
      </c>
      <c r="JE48" s="19">
        <f t="shared" si="82"/>
        <v>0</v>
      </c>
      <c r="JF48" s="2">
        <f t="shared" si="83"/>
        <v>2674887</v>
      </c>
      <c r="JG48" s="19">
        <f t="shared" si="84"/>
        <v>0</v>
      </c>
      <c r="JH48" s="2">
        <f t="shared" si="85"/>
        <v>1203018</v>
      </c>
      <c r="JI48" s="19">
        <f t="shared" si="86"/>
        <v>0</v>
      </c>
      <c r="JJ48" s="2">
        <f t="shared" si="87"/>
        <v>0</v>
      </c>
      <c r="JK48" s="19">
        <f t="shared" si="88"/>
        <v>0</v>
      </c>
      <c r="JL48" s="2">
        <f t="shared" si="89"/>
        <v>14819709</v>
      </c>
      <c r="JM48" s="19">
        <f t="shared" si="90"/>
        <v>0</v>
      </c>
      <c r="JN48" s="2">
        <f t="shared" si="91"/>
        <v>383518</v>
      </c>
      <c r="JO48" s="19">
        <f t="shared" si="92"/>
        <v>0</v>
      </c>
      <c r="JP48" s="2">
        <f t="shared" si="93"/>
        <v>207840</v>
      </c>
      <c r="JQ48" s="19">
        <f t="shared" si="94"/>
        <v>0</v>
      </c>
      <c r="JR48" s="2">
        <f t="shared" si="95"/>
        <v>486270</v>
      </c>
      <c r="JS48" s="19">
        <f t="shared" si="96"/>
        <v>0</v>
      </c>
      <c r="JT48" s="2">
        <f t="shared" si="97"/>
        <v>68020</v>
      </c>
      <c r="JU48" s="19">
        <f t="shared" si="98"/>
        <v>0</v>
      </c>
      <c r="JV48" s="2">
        <f t="shared" si="99"/>
        <v>7711046</v>
      </c>
      <c r="JW48" s="19">
        <f t="shared" si="100"/>
        <v>0</v>
      </c>
      <c r="JX48" s="2">
        <f t="shared" si="101"/>
        <v>89133850</v>
      </c>
      <c r="JY48" s="19">
        <f t="shared" si="102"/>
        <v>0</v>
      </c>
      <c r="JZ48" s="2">
        <f t="shared" si="103"/>
        <v>1642500</v>
      </c>
      <c r="KA48" s="19">
        <f t="shared" si="104"/>
        <v>0</v>
      </c>
      <c r="KB48" s="2">
        <f t="shared" si="105"/>
        <v>90776350</v>
      </c>
      <c r="KC48" s="19">
        <f t="shared" si="106"/>
        <v>0</v>
      </c>
      <c r="KE48" s="2" t="e">
        <f t="shared" si="108"/>
        <v>#REF!</v>
      </c>
      <c r="KG48" s="1" t="e">
        <f t="shared" si="107"/>
        <v>#REF!</v>
      </c>
      <c r="KH48" s="13" t="s">
        <v>384</v>
      </c>
    </row>
    <row r="49" spans="1:304">
      <c r="A49" s="35" t="s">
        <v>352</v>
      </c>
      <c r="B49" s="18" t="s">
        <v>266</v>
      </c>
      <c r="C49" s="65">
        <v>171100</v>
      </c>
      <c r="D49" s="65">
        <v>2010</v>
      </c>
      <c r="E49" s="65">
        <v>1</v>
      </c>
      <c r="F49" s="65">
        <v>11</v>
      </c>
      <c r="G49" s="79">
        <v>15894</v>
      </c>
      <c r="H49" s="79">
        <v>17724</v>
      </c>
      <c r="I49" s="82">
        <v>1829539000</v>
      </c>
      <c r="J49" s="67"/>
      <c r="K49" s="81"/>
      <c r="L49" s="67"/>
      <c r="M49" s="81"/>
      <c r="N49" s="67"/>
      <c r="O49" s="67"/>
      <c r="P49" s="67"/>
      <c r="Q49" s="81"/>
      <c r="R49" s="67"/>
      <c r="S49" s="81">
        <v>1452183000</v>
      </c>
      <c r="T49" s="67"/>
      <c r="U49" s="82">
        <v>19765</v>
      </c>
      <c r="V49" s="82"/>
      <c r="W49" s="82">
        <v>36238</v>
      </c>
      <c r="X49" s="82"/>
      <c r="Y49" s="82">
        <v>21548</v>
      </c>
      <c r="Z49" s="67"/>
      <c r="AA49" s="82">
        <v>37910</v>
      </c>
      <c r="AB49" s="67"/>
      <c r="AC49" s="115">
        <v>12</v>
      </c>
      <c r="AD49" s="115">
        <v>13</v>
      </c>
      <c r="AE49" s="115">
        <v>0</v>
      </c>
      <c r="AF49" s="19">
        <v>5194062</v>
      </c>
      <c r="AG49" s="19">
        <v>4453129</v>
      </c>
      <c r="AH49" s="19">
        <v>677969</v>
      </c>
      <c r="AI49" s="19">
        <v>277617</v>
      </c>
      <c r="AJ49" s="184">
        <v>34467.410000000003</v>
      </c>
      <c r="AK49" s="93">
        <v>9</v>
      </c>
      <c r="AL49" s="184">
        <v>34467.410000000003</v>
      </c>
      <c r="AM49" s="93">
        <v>10</v>
      </c>
      <c r="AN49" s="19">
        <f>(2500+1560035)/AO49</f>
        <v>156253.5</v>
      </c>
      <c r="AO49" s="93">
        <v>10</v>
      </c>
      <c r="AP49" s="19">
        <f>(2500+1560035)/AQ49</f>
        <v>142048.63636363635</v>
      </c>
      <c r="AQ49" s="93">
        <v>11</v>
      </c>
      <c r="AR49" s="116">
        <f>(17500+4044904)/AS49</f>
        <v>156246.30769230769</v>
      </c>
      <c r="AS49" s="112">
        <v>26</v>
      </c>
      <c r="AT49" s="116">
        <f>(17500+4044904)/AU49</f>
        <v>126950.125</v>
      </c>
      <c r="AU49" s="112">
        <v>32</v>
      </c>
      <c r="AV49" s="111">
        <f>1636100/AW49</f>
        <v>79268.410852713176</v>
      </c>
      <c r="AW49" s="112">
        <v>20.64</v>
      </c>
      <c r="AX49" s="111">
        <f>1636100/AY49</f>
        <v>62926.923076923078</v>
      </c>
      <c r="AY49" s="112">
        <v>26</v>
      </c>
      <c r="AZ49" s="127">
        <v>17278224</v>
      </c>
      <c r="BA49" s="127">
        <v>200000</v>
      </c>
      <c r="BB49" s="127">
        <v>11622930</v>
      </c>
      <c r="BC49" s="129">
        <v>726532</v>
      </c>
      <c r="BD49" s="129">
        <v>144500</v>
      </c>
      <c r="BE49" s="129">
        <v>190205</v>
      </c>
      <c r="BF49" s="129">
        <v>352089</v>
      </c>
      <c r="BG49" s="129">
        <v>258632</v>
      </c>
      <c r="BH49" s="129">
        <v>1364457</v>
      </c>
      <c r="BI49" s="129">
        <v>30031</v>
      </c>
      <c r="BJ49" s="129">
        <v>2195414</v>
      </c>
      <c r="BK49" s="154">
        <v>37711</v>
      </c>
      <c r="BL49" s="127">
        <v>5244</v>
      </c>
      <c r="BM49" s="127">
        <v>347</v>
      </c>
      <c r="BN49" s="127">
        <v>273269</v>
      </c>
      <c r="BO49" s="127">
        <v>1725962</v>
      </c>
      <c r="BP49" s="154">
        <v>2042533</v>
      </c>
      <c r="BQ49" s="127">
        <v>353772</v>
      </c>
      <c r="BR49" s="127">
        <v>48555</v>
      </c>
      <c r="BS49" s="127">
        <v>37113</v>
      </c>
      <c r="BT49" s="127">
        <v>313309</v>
      </c>
      <c r="BU49" s="127">
        <v>622693</v>
      </c>
      <c r="BV49" s="127">
        <v>1375442</v>
      </c>
      <c r="BW49" s="127">
        <v>44583159</v>
      </c>
      <c r="BX49" s="127">
        <v>16477666</v>
      </c>
      <c r="BY49" s="127">
        <v>958401</v>
      </c>
      <c r="BZ49" s="127">
        <v>7049479</v>
      </c>
      <c r="CA49" s="127">
        <v>14477187</v>
      </c>
      <c r="CB49" s="127">
        <v>83545892</v>
      </c>
      <c r="CC49" s="127">
        <v>2536109</v>
      </c>
      <c r="CD49" s="127">
        <v>402658</v>
      </c>
      <c r="CE49" s="127">
        <v>435805</v>
      </c>
      <c r="CF49" s="127">
        <v>6188657</v>
      </c>
      <c r="CG49" s="127">
        <v>125095</v>
      </c>
      <c r="CH49" s="127">
        <v>9688324</v>
      </c>
      <c r="CI49" s="154">
        <v>2556075</v>
      </c>
      <c r="CJ49" s="127">
        <v>629385</v>
      </c>
      <c r="CK49" s="127">
        <v>47500</v>
      </c>
      <c r="CL49" s="127">
        <v>73346</v>
      </c>
      <c r="CM49" s="127">
        <v>0</v>
      </c>
      <c r="CN49" s="127">
        <v>3306306</v>
      </c>
      <c r="CO49" s="127">
        <v>4125641</v>
      </c>
      <c r="CP49" s="127">
        <v>3782777</v>
      </c>
      <c r="CQ49" s="155">
        <v>833931</v>
      </c>
      <c r="CR49" s="154">
        <v>4570224</v>
      </c>
      <c r="CS49" s="127">
        <v>0</v>
      </c>
      <c r="CT49" s="154">
        <v>13312573</v>
      </c>
      <c r="CU49" s="154">
        <v>120500</v>
      </c>
      <c r="CV49" s="154">
        <v>339500</v>
      </c>
      <c r="CW49" s="154">
        <v>1250</v>
      </c>
      <c r="CX49" s="154">
        <v>2500</v>
      </c>
      <c r="CY49" s="154">
        <v>0</v>
      </c>
      <c r="CZ49" s="154">
        <v>463750</v>
      </c>
      <c r="DA49" s="129">
        <v>1013108</v>
      </c>
      <c r="DB49" s="129">
        <v>416452</v>
      </c>
      <c r="DC49" s="129">
        <v>200135</v>
      </c>
      <c r="DD49" s="129">
        <v>298836</v>
      </c>
      <c r="DE49" s="129">
        <v>9320199</v>
      </c>
      <c r="DF49" s="129">
        <v>11248730</v>
      </c>
      <c r="DG49" s="129">
        <v>0</v>
      </c>
      <c r="DH49" s="129">
        <v>0</v>
      </c>
      <c r="DI49" s="129">
        <v>0</v>
      </c>
      <c r="DJ49" s="129">
        <v>0</v>
      </c>
      <c r="DK49" s="129">
        <v>0</v>
      </c>
      <c r="DL49" s="129">
        <v>0</v>
      </c>
      <c r="DM49" s="129">
        <v>0</v>
      </c>
      <c r="DN49" s="129">
        <v>0</v>
      </c>
      <c r="DO49" s="129">
        <v>0</v>
      </c>
      <c r="DP49" s="129">
        <v>0</v>
      </c>
      <c r="DQ49" s="129">
        <v>48443</v>
      </c>
      <c r="DR49" s="129">
        <v>48443</v>
      </c>
      <c r="DS49" s="129">
        <v>390289</v>
      </c>
      <c r="DT49" s="129">
        <v>108478</v>
      </c>
      <c r="DU49" s="129">
        <v>80097</v>
      </c>
      <c r="DV49" s="129">
        <v>376712</v>
      </c>
      <c r="DW49" s="129">
        <v>0</v>
      </c>
      <c r="DX49" s="129">
        <v>955576</v>
      </c>
      <c r="DY49" s="129">
        <v>1203130</v>
      </c>
      <c r="DZ49" s="129">
        <v>1019598</v>
      </c>
      <c r="EA49" s="129">
        <v>363978</v>
      </c>
      <c r="EB49" s="129">
        <v>1847473</v>
      </c>
      <c r="EC49" s="129">
        <v>0</v>
      </c>
      <c r="ED49" s="129">
        <v>4434179</v>
      </c>
      <c r="EE49" s="129">
        <v>347700</v>
      </c>
      <c r="EF49" s="129">
        <v>112743</v>
      </c>
      <c r="EG49" s="129">
        <v>77578</v>
      </c>
      <c r="EH49" s="129">
        <v>751836</v>
      </c>
      <c r="EI49" s="129">
        <v>15000</v>
      </c>
      <c r="EJ49" s="129">
        <v>1304857</v>
      </c>
      <c r="EK49" s="129">
        <v>1832879</v>
      </c>
      <c r="EL49" s="129">
        <v>900557</v>
      </c>
      <c r="EM49" s="129">
        <v>412589</v>
      </c>
      <c r="EN49" s="129">
        <v>515915</v>
      </c>
      <c r="EO49" s="129">
        <v>444</v>
      </c>
      <c r="EP49" s="129">
        <v>3662384</v>
      </c>
      <c r="EQ49" s="129">
        <v>264717</v>
      </c>
      <c r="ER49" s="129">
        <v>70613</v>
      </c>
      <c r="ES49" s="129">
        <v>22145</v>
      </c>
      <c r="ET49" s="129">
        <v>52944</v>
      </c>
      <c r="EU49" s="129">
        <v>598013</v>
      </c>
      <c r="EV49" s="129">
        <v>1008432</v>
      </c>
      <c r="EW49" s="129">
        <v>85740</v>
      </c>
      <c r="EX49" s="129">
        <v>237450</v>
      </c>
      <c r="EY49" s="129">
        <v>149075</v>
      </c>
      <c r="EZ49" s="129">
        <v>695827</v>
      </c>
      <c r="FA49" s="129">
        <v>144165</v>
      </c>
      <c r="FB49" s="129">
        <v>1312257</v>
      </c>
      <c r="FC49" s="129">
        <v>3668479</v>
      </c>
      <c r="FD49" s="129">
        <v>210956</v>
      </c>
      <c r="FE49" s="129">
        <v>179902</v>
      </c>
      <c r="FF49" s="129">
        <v>3640424</v>
      </c>
      <c r="FG49" s="129">
        <v>8330175</v>
      </c>
      <c r="FH49" s="129">
        <v>16029936</v>
      </c>
      <c r="FI49" s="129">
        <v>365981</v>
      </c>
      <c r="FJ49" s="129">
        <v>0</v>
      </c>
      <c r="FK49" s="129">
        <v>0</v>
      </c>
      <c r="FL49" s="129">
        <v>0</v>
      </c>
      <c r="FM49" s="129">
        <v>244298</v>
      </c>
      <c r="FN49" s="129">
        <v>610279</v>
      </c>
      <c r="FO49" s="129">
        <v>0</v>
      </c>
      <c r="FP49" s="129">
        <v>0</v>
      </c>
      <c r="FQ49" s="129">
        <v>0</v>
      </c>
      <c r="FR49" s="129">
        <v>0</v>
      </c>
      <c r="FS49" s="129">
        <v>3017995</v>
      </c>
      <c r="FT49" s="129">
        <v>3017995</v>
      </c>
      <c r="FU49" s="129">
        <v>237341</v>
      </c>
      <c r="FV49" s="129">
        <v>46776</v>
      </c>
      <c r="FW49" s="129">
        <v>24475</v>
      </c>
      <c r="FX49" s="129">
        <v>283805</v>
      </c>
      <c r="FY49" s="129">
        <v>406364</v>
      </c>
      <c r="FZ49" s="129">
        <v>998761</v>
      </c>
      <c r="GA49" s="129">
        <v>1580</v>
      </c>
      <c r="GB49" s="129">
        <v>1205</v>
      </c>
      <c r="GC49" s="129">
        <v>1165</v>
      </c>
      <c r="GD49" s="129">
        <v>7791</v>
      </c>
      <c r="GE49" s="129">
        <v>59450</v>
      </c>
      <c r="GF49" s="129">
        <v>71191</v>
      </c>
      <c r="GG49" s="129">
        <v>1570250</v>
      </c>
      <c r="GH49" s="129">
        <v>372964</v>
      </c>
      <c r="GI49" s="129">
        <v>138434</v>
      </c>
      <c r="GJ49" s="129">
        <v>1021526</v>
      </c>
      <c r="GK49" s="129">
        <v>3585300</v>
      </c>
      <c r="GL49" s="129">
        <v>6688474</v>
      </c>
      <c r="GM49" s="129">
        <v>20319519</v>
      </c>
      <c r="GN49" s="129">
        <v>8652112</v>
      </c>
      <c r="GO49" s="129">
        <v>2968059</v>
      </c>
      <c r="GP49" s="129">
        <v>20327816</v>
      </c>
      <c r="GQ49" s="129">
        <v>25894941</v>
      </c>
      <c r="GR49" s="129">
        <v>78162447</v>
      </c>
      <c r="GS49" s="129">
        <v>0</v>
      </c>
      <c r="GT49" s="129">
        <v>0</v>
      </c>
      <c r="GU49" s="129">
        <v>0</v>
      </c>
      <c r="GV49" s="129">
        <v>0</v>
      </c>
      <c r="GW49" s="129">
        <v>0</v>
      </c>
      <c r="GX49" s="129">
        <v>0</v>
      </c>
      <c r="GY49" s="129">
        <v>20319519</v>
      </c>
      <c r="GZ49" s="129">
        <v>8652112</v>
      </c>
      <c r="HA49" s="129">
        <v>2968059</v>
      </c>
      <c r="HB49" s="129">
        <v>20327816</v>
      </c>
      <c r="HC49" s="129">
        <v>25894941</v>
      </c>
      <c r="HD49" s="129">
        <v>78162447</v>
      </c>
      <c r="HF49" s="2">
        <f>SUM(AZ49:AZ49)</f>
        <v>17278224</v>
      </c>
      <c r="HG49" s="19" t="e">
        <f>#REF!-HF49</f>
        <v>#REF!</v>
      </c>
      <c r="HH49" s="2" t="e">
        <f>SUM(#REF!)</f>
        <v>#REF!</v>
      </c>
      <c r="HI49" s="19" t="e">
        <f>#REF!-HH49</f>
        <v>#REF!</v>
      </c>
      <c r="HJ49" s="2">
        <f>SUM(BA49:BA49)</f>
        <v>200000</v>
      </c>
      <c r="HK49" s="19" t="e">
        <f>#REF!-HJ49</f>
        <v>#REF!</v>
      </c>
      <c r="HL49" s="2">
        <f>SUM(BB49:BB49)</f>
        <v>11622930</v>
      </c>
      <c r="HM49" s="19" t="e">
        <f>#REF!-HL49</f>
        <v>#REF!</v>
      </c>
      <c r="HN49" s="2" t="e">
        <f>SUM(#REF!)</f>
        <v>#REF!</v>
      </c>
      <c r="HO49" s="19" t="e">
        <f>#REF!-HN49</f>
        <v>#REF!</v>
      </c>
      <c r="HP49" s="2" t="e">
        <f>SUM(#REF!)</f>
        <v>#REF!</v>
      </c>
      <c r="HQ49" s="19" t="e">
        <f>#REF!-HP49</f>
        <v>#REF!</v>
      </c>
      <c r="HR49" s="2" t="e">
        <f>SUM(#REF!)</f>
        <v>#REF!</v>
      </c>
      <c r="HS49" s="19" t="e">
        <f>#REF!-HR49</f>
        <v>#REF!</v>
      </c>
      <c r="HT49" s="2" t="e">
        <f>SUM(#REF!)</f>
        <v>#REF!</v>
      </c>
      <c r="HU49" s="19" t="e">
        <f>#REF!-HT49</f>
        <v>#REF!</v>
      </c>
      <c r="HV49" s="2" t="e">
        <f>SUM(#REF!)</f>
        <v>#REF!</v>
      </c>
      <c r="HW49" s="19" t="e">
        <f>#REF!-HV49</f>
        <v>#REF!</v>
      </c>
      <c r="HX49" s="2" t="e">
        <f>SUM(#REF!)</f>
        <v>#REF!</v>
      </c>
      <c r="HY49" s="19" t="e">
        <f>#REF!-HX49</f>
        <v>#REF!</v>
      </c>
      <c r="HZ49" s="2">
        <f>SUM(BC49:BC49)</f>
        <v>726532</v>
      </c>
      <c r="IA49" s="19" t="e">
        <f>#REF!-HZ49</f>
        <v>#REF!</v>
      </c>
      <c r="IB49" s="2">
        <f>SUM(BD49:BD49)</f>
        <v>144500</v>
      </c>
      <c r="IC49" s="19" t="e">
        <f>#REF!-IB49</f>
        <v>#REF!</v>
      </c>
      <c r="ID49" s="2">
        <f t="shared" si="57"/>
        <v>2195414</v>
      </c>
      <c r="IE49" s="19">
        <f t="shared" si="58"/>
        <v>0</v>
      </c>
      <c r="IF49" s="2">
        <f t="shared" si="59"/>
        <v>2042533</v>
      </c>
      <c r="IG49" s="19">
        <f t="shared" si="60"/>
        <v>0</v>
      </c>
      <c r="IH49" s="2">
        <f t="shared" si="61"/>
        <v>1375442</v>
      </c>
      <c r="II49" s="19">
        <f t="shared" si="62"/>
        <v>0</v>
      </c>
      <c r="IJ49" s="2">
        <f t="shared" si="63"/>
        <v>83545892</v>
      </c>
      <c r="IK49" s="19">
        <f t="shared" si="64"/>
        <v>0</v>
      </c>
      <c r="IL49" s="2">
        <f t="shared" si="65"/>
        <v>9688324</v>
      </c>
      <c r="IM49" s="19">
        <f t="shared" si="66"/>
        <v>0</v>
      </c>
      <c r="IN49" s="2">
        <f t="shared" si="67"/>
        <v>3306306</v>
      </c>
      <c r="IO49" s="19">
        <f t="shared" si="68"/>
        <v>0</v>
      </c>
      <c r="IP49" s="2">
        <f t="shared" si="69"/>
        <v>13312573</v>
      </c>
      <c r="IQ49" s="19">
        <f t="shared" si="70"/>
        <v>0</v>
      </c>
      <c r="IR49" s="2">
        <f t="shared" si="109"/>
        <v>463750</v>
      </c>
      <c r="IS49" s="19">
        <f t="shared" si="110"/>
        <v>0</v>
      </c>
      <c r="IT49" s="2">
        <f t="shared" si="71"/>
        <v>11248730</v>
      </c>
      <c r="IU49" s="19">
        <f t="shared" si="72"/>
        <v>0</v>
      </c>
      <c r="IV49" s="2">
        <f t="shared" si="73"/>
        <v>0</v>
      </c>
      <c r="IW49" s="19">
        <f t="shared" si="74"/>
        <v>0</v>
      </c>
      <c r="IX49" s="2">
        <f t="shared" si="75"/>
        <v>48443</v>
      </c>
      <c r="IY49" s="19">
        <f t="shared" si="76"/>
        <v>0</v>
      </c>
      <c r="IZ49" s="2">
        <f t="shared" si="77"/>
        <v>955576</v>
      </c>
      <c r="JA49" s="19">
        <f t="shared" si="78"/>
        <v>0</v>
      </c>
      <c r="JB49" s="2">
        <f t="shared" si="79"/>
        <v>4434179</v>
      </c>
      <c r="JC49" s="19">
        <f t="shared" si="80"/>
        <v>0</v>
      </c>
      <c r="JD49" s="2">
        <f t="shared" si="81"/>
        <v>1304857</v>
      </c>
      <c r="JE49" s="19">
        <f t="shared" si="82"/>
        <v>0</v>
      </c>
      <c r="JF49" s="2">
        <f t="shared" si="83"/>
        <v>3662384</v>
      </c>
      <c r="JG49" s="19">
        <f t="shared" si="84"/>
        <v>0</v>
      </c>
      <c r="JH49" s="2">
        <f t="shared" si="85"/>
        <v>1008432</v>
      </c>
      <c r="JI49" s="19">
        <f t="shared" si="86"/>
        <v>0</v>
      </c>
      <c r="JJ49" s="2">
        <f t="shared" si="87"/>
        <v>1312257</v>
      </c>
      <c r="JK49" s="19">
        <f t="shared" si="88"/>
        <v>0</v>
      </c>
      <c r="JL49" s="2">
        <f t="shared" si="89"/>
        <v>16029936</v>
      </c>
      <c r="JM49" s="19">
        <f t="shared" si="90"/>
        <v>0</v>
      </c>
      <c r="JN49" s="2">
        <f t="shared" si="91"/>
        <v>610279</v>
      </c>
      <c r="JO49" s="19">
        <f t="shared" si="92"/>
        <v>0</v>
      </c>
      <c r="JP49" s="2">
        <f t="shared" si="93"/>
        <v>3017995</v>
      </c>
      <c r="JQ49" s="19">
        <f t="shared" si="94"/>
        <v>0</v>
      </c>
      <c r="JR49" s="2">
        <f t="shared" si="95"/>
        <v>998761</v>
      </c>
      <c r="JS49" s="19">
        <f t="shared" si="96"/>
        <v>0</v>
      </c>
      <c r="JT49" s="2">
        <f t="shared" si="97"/>
        <v>71191</v>
      </c>
      <c r="JU49" s="19">
        <f t="shared" si="98"/>
        <v>0</v>
      </c>
      <c r="JV49" s="2">
        <f t="shared" si="99"/>
        <v>6688474</v>
      </c>
      <c r="JW49" s="19">
        <f t="shared" si="100"/>
        <v>0</v>
      </c>
      <c r="JX49" s="2">
        <f t="shared" si="101"/>
        <v>78162447</v>
      </c>
      <c r="JY49" s="19">
        <f t="shared" si="102"/>
        <v>0</v>
      </c>
      <c r="JZ49" s="2">
        <f t="shared" si="103"/>
        <v>0</v>
      </c>
      <c r="KA49" s="19">
        <f t="shared" si="104"/>
        <v>0</v>
      </c>
      <c r="KB49" s="2">
        <f t="shared" si="105"/>
        <v>78162447</v>
      </c>
      <c r="KC49" s="19">
        <f t="shared" si="106"/>
        <v>0</v>
      </c>
      <c r="KE49" s="2" t="e">
        <f t="shared" si="108"/>
        <v>#REF!</v>
      </c>
      <c r="KG49" s="1" t="e">
        <f t="shared" si="107"/>
        <v>#REF!</v>
      </c>
      <c r="KH49" s="13" t="s">
        <v>353</v>
      </c>
    </row>
    <row r="50" spans="1:304">
      <c r="A50" s="30" t="s">
        <v>340</v>
      </c>
      <c r="B50" s="18" t="s">
        <v>296</v>
      </c>
      <c r="C50" s="65">
        <v>220978</v>
      </c>
      <c r="D50" s="65">
        <v>2010</v>
      </c>
      <c r="E50" s="65">
        <v>1</v>
      </c>
      <c r="F50" s="65">
        <v>3</v>
      </c>
      <c r="G50" s="66">
        <v>9188</v>
      </c>
      <c r="H50" s="66">
        <v>9691</v>
      </c>
      <c r="I50" s="67">
        <v>324908862</v>
      </c>
      <c r="J50" s="67"/>
      <c r="K50" s="67">
        <v>1729745</v>
      </c>
      <c r="L50" s="67"/>
      <c r="M50" s="67">
        <v>13178218</v>
      </c>
      <c r="N50" s="67"/>
      <c r="O50" s="67">
        <v>27593057</v>
      </c>
      <c r="P50" s="67"/>
      <c r="Q50" s="67">
        <v>202607619</v>
      </c>
      <c r="R50" s="67"/>
      <c r="S50" s="67">
        <v>332045561</v>
      </c>
      <c r="T50" s="67"/>
      <c r="U50" s="67">
        <v>15118</v>
      </c>
      <c r="V50" s="67"/>
      <c r="W50" s="67">
        <v>28114</v>
      </c>
      <c r="X50" s="67"/>
      <c r="Y50" s="67">
        <v>19709</v>
      </c>
      <c r="Z50" s="67"/>
      <c r="AA50" s="67">
        <v>31517</v>
      </c>
      <c r="AB50" s="67"/>
      <c r="AC50" s="103">
        <v>8</v>
      </c>
      <c r="AD50" s="103">
        <v>9</v>
      </c>
      <c r="AE50" s="103">
        <v>0</v>
      </c>
      <c r="AF50" s="19">
        <v>3695843</v>
      </c>
      <c r="AG50" s="19">
        <v>2263572</v>
      </c>
      <c r="AH50" s="19">
        <v>251648</v>
      </c>
      <c r="AI50" s="19">
        <v>91907</v>
      </c>
      <c r="AJ50" s="19">
        <v>175998.64</v>
      </c>
      <c r="AK50" s="93">
        <v>4.41</v>
      </c>
      <c r="AL50" s="19">
        <v>129359</v>
      </c>
      <c r="AM50" s="93">
        <v>6</v>
      </c>
      <c r="AN50" s="19">
        <v>94521.31</v>
      </c>
      <c r="AO50" s="93">
        <v>4.88</v>
      </c>
      <c r="AP50" s="19">
        <v>65894.86</v>
      </c>
      <c r="AQ50" s="93">
        <v>7</v>
      </c>
      <c r="AR50" s="19">
        <v>85606.57</v>
      </c>
      <c r="AS50" s="93">
        <v>15.84</v>
      </c>
      <c r="AT50" s="19">
        <v>61636.73</v>
      </c>
      <c r="AU50" s="93">
        <v>22</v>
      </c>
      <c r="AV50" s="19">
        <v>52068.88</v>
      </c>
      <c r="AW50" s="93">
        <v>8.4499999999999993</v>
      </c>
      <c r="AX50" s="19">
        <v>31427.29</v>
      </c>
      <c r="AY50" s="93">
        <v>14</v>
      </c>
      <c r="AZ50" s="129">
        <v>856953</v>
      </c>
      <c r="BA50" s="129">
        <v>995020</v>
      </c>
      <c r="BB50" s="129">
        <v>122970</v>
      </c>
      <c r="BC50" s="129">
        <v>82493</v>
      </c>
      <c r="BD50" s="129">
        <v>0</v>
      </c>
      <c r="BE50" s="129">
        <v>0</v>
      </c>
      <c r="BF50" s="129">
        <v>0</v>
      </c>
      <c r="BG50" s="129">
        <v>0</v>
      </c>
      <c r="BH50" s="129">
        <v>0</v>
      </c>
      <c r="BI50" s="129">
        <v>0</v>
      </c>
      <c r="BJ50" s="129">
        <v>0</v>
      </c>
      <c r="BK50" s="129">
        <v>0</v>
      </c>
      <c r="BL50" s="129">
        <v>0</v>
      </c>
      <c r="BM50" s="129">
        <v>0</v>
      </c>
      <c r="BN50" s="129">
        <v>0</v>
      </c>
      <c r="BO50" s="129">
        <v>0</v>
      </c>
      <c r="BP50" s="129">
        <v>0</v>
      </c>
      <c r="BQ50" s="129">
        <v>0</v>
      </c>
      <c r="BR50" s="129">
        <v>0</v>
      </c>
      <c r="BS50" s="129">
        <v>0</v>
      </c>
      <c r="BT50" s="129">
        <v>6998</v>
      </c>
      <c r="BU50" s="129">
        <v>1933</v>
      </c>
      <c r="BV50" s="129">
        <v>8931</v>
      </c>
      <c r="BW50" s="129">
        <v>6915655</v>
      </c>
      <c r="BX50" s="129">
        <v>1587183</v>
      </c>
      <c r="BY50" s="129">
        <v>1411953</v>
      </c>
      <c r="BZ50" s="129">
        <v>5252086</v>
      </c>
      <c r="CA50" s="129">
        <v>5633140</v>
      </c>
      <c r="CB50" s="129">
        <v>20800017</v>
      </c>
      <c r="CC50" s="129">
        <v>2516932</v>
      </c>
      <c r="CD50" s="129">
        <v>396431</v>
      </c>
      <c r="CE50" s="129">
        <v>349314</v>
      </c>
      <c r="CF50" s="129">
        <v>2696738</v>
      </c>
      <c r="CG50" s="129">
        <v>628780</v>
      </c>
      <c r="CH50" s="129">
        <v>6588195</v>
      </c>
      <c r="CI50" s="129">
        <v>550000</v>
      </c>
      <c r="CJ50" s="129">
        <v>57500</v>
      </c>
      <c r="CK50" s="129">
        <v>5000</v>
      </c>
      <c r="CL50" s="129">
        <v>7000</v>
      </c>
      <c r="CM50" s="129">
        <v>0</v>
      </c>
      <c r="CN50" s="129">
        <v>619500</v>
      </c>
      <c r="CO50" s="129">
        <v>1296443</v>
      </c>
      <c r="CP50" s="129">
        <v>468983</v>
      </c>
      <c r="CQ50" s="129">
        <v>425659</v>
      </c>
      <c r="CR50" s="129">
        <v>842323</v>
      </c>
      <c r="CS50" s="129">
        <v>0</v>
      </c>
      <c r="CT50" s="129">
        <v>3033408</v>
      </c>
      <c r="CU50" s="129">
        <v>0</v>
      </c>
      <c r="CV50" s="129">
        <v>0</v>
      </c>
      <c r="CW50" s="129">
        <v>0</v>
      </c>
      <c r="CX50" s="129">
        <v>0</v>
      </c>
      <c r="CY50" s="129">
        <v>0</v>
      </c>
      <c r="CZ50" s="129">
        <v>0</v>
      </c>
      <c r="DA50" s="129">
        <v>293385</v>
      </c>
      <c r="DB50" s="129">
        <v>39053</v>
      </c>
      <c r="DC50" s="129">
        <v>54351</v>
      </c>
      <c r="DD50" s="129">
        <v>37142</v>
      </c>
      <c r="DE50" s="129">
        <v>2364059</v>
      </c>
      <c r="DF50" s="129">
        <v>2787990</v>
      </c>
      <c r="DG50" s="129">
        <v>0</v>
      </c>
      <c r="DH50" s="129">
        <v>0</v>
      </c>
      <c r="DI50" s="129">
        <v>0</v>
      </c>
      <c r="DJ50" s="129">
        <v>0</v>
      </c>
      <c r="DK50" s="129">
        <v>0</v>
      </c>
      <c r="DL50" s="129">
        <v>0</v>
      </c>
      <c r="DM50" s="129">
        <v>0</v>
      </c>
      <c r="DN50" s="129">
        <v>0</v>
      </c>
      <c r="DO50" s="129">
        <v>0</v>
      </c>
      <c r="DP50" s="129">
        <v>0</v>
      </c>
      <c r="DQ50" s="129">
        <v>0</v>
      </c>
      <c r="DR50" s="129">
        <v>0</v>
      </c>
      <c r="DS50" s="129">
        <v>164343</v>
      </c>
      <c r="DT50" s="129">
        <v>60158</v>
      </c>
      <c r="DU50" s="129">
        <v>39129</v>
      </c>
      <c r="DV50" s="129">
        <v>79925</v>
      </c>
      <c r="DW50" s="129">
        <v>0</v>
      </c>
      <c r="DX50" s="129">
        <v>343555</v>
      </c>
      <c r="DY50" s="129">
        <v>833435</v>
      </c>
      <c r="DZ50" s="129">
        <v>191110</v>
      </c>
      <c r="EA50" s="129">
        <v>206898</v>
      </c>
      <c r="EB50" s="129">
        <v>827469</v>
      </c>
      <c r="EC50" s="129">
        <v>0</v>
      </c>
      <c r="ED50" s="129">
        <v>2058912</v>
      </c>
      <c r="EE50" s="129">
        <v>343440</v>
      </c>
      <c r="EF50" s="129">
        <v>19929</v>
      </c>
      <c r="EG50" s="129">
        <v>21137</v>
      </c>
      <c r="EH50" s="129">
        <v>181917</v>
      </c>
      <c r="EI50" s="129">
        <v>0</v>
      </c>
      <c r="EJ50" s="129">
        <v>566423</v>
      </c>
      <c r="EK50" s="129">
        <v>236968</v>
      </c>
      <c r="EL50" s="129">
        <v>104103</v>
      </c>
      <c r="EM50" s="129">
        <v>78875</v>
      </c>
      <c r="EN50" s="129">
        <v>118117</v>
      </c>
      <c r="EO50" s="129">
        <v>0</v>
      </c>
      <c r="EP50" s="129">
        <v>538063</v>
      </c>
      <c r="EQ50" s="129">
        <v>0</v>
      </c>
      <c r="ER50" s="129">
        <v>0</v>
      </c>
      <c r="ES50" s="129">
        <v>0</v>
      </c>
      <c r="ET50" s="129">
        <v>0</v>
      </c>
      <c r="EU50" s="129">
        <v>358984</v>
      </c>
      <c r="EV50" s="129">
        <v>358984</v>
      </c>
      <c r="EW50" s="129">
        <v>0</v>
      </c>
      <c r="EX50" s="129">
        <v>0</v>
      </c>
      <c r="EY50" s="129">
        <v>0</v>
      </c>
      <c r="EZ50" s="129">
        <v>0</v>
      </c>
      <c r="FA50" s="129">
        <v>0</v>
      </c>
      <c r="FB50" s="129">
        <v>0</v>
      </c>
      <c r="FC50" s="129">
        <v>28874</v>
      </c>
      <c r="FD50" s="129">
        <v>1611</v>
      </c>
      <c r="FE50" s="129">
        <v>0</v>
      </c>
      <c r="FF50" s="129">
        <v>9523</v>
      </c>
      <c r="FG50" s="129">
        <v>49827</v>
      </c>
      <c r="FH50" s="129">
        <v>89835</v>
      </c>
      <c r="FI50" s="129">
        <v>19641</v>
      </c>
      <c r="FJ50" s="129">
        <v>0</v>
      </c>
      <c r="FK50" s="129">
        <v>6941</v>
      </c>
      <c r="FL50" s="129">
        <v>391</v>
      </c>
      <c r="FM50" s="129">
        <v>0</v>
      </c>
      <c r="FN50" s="129">
        <v>26973</v>
      </c>
      <c r="FO50" s="129">
        <v>277648</v>
      </c>
      <c r="FP50" s="129">
        <v>196240</v>
      </c>
      <c r="FQ50" s="129">
        <v>196169</v>
      </c>
      <c r="FR50" s="129">
        <v>236359</v>
      </c>
      <c r="FS50" s="129">
        <v>794697</v>
      </c>
      <c r="FT50" s="129">
        <v>1701113</v>
      </c>
      <c r="FU50" s="129">
        <v>0</v>
      </c>
      <c r="FV50" s="129">
        <v>0</v>
      </c>
      <c r="FW50" s="129">
        <v>0</v>
      </c>
      <c r="FX50" s="129">
        <v>0</v>
      </c>
      <c r="FY50" s="129">
        <v>403169</v>
      </c>
      <c r="FZ50" s="129">
        <v>403169</v>
      </c>
      <c r="GA50" s="129">
        <v>1050</v>
      </c>
      <c r="GB50" s="129">
        <v>1475</v>
      </c>
      <c r="GC50" s="129">
        <v>574</v>
      </c>
      <c r="GD50" s="129">
        <v>3048</v>
      </c>
      <c r="GE50" s="129">
        <v>11881</v>
      </c>
      <c r="GF50" s="129">
        <v>18028</v>
      </c>
      <c r="GG50" s="129">
        <v>353496</v>
      </c>
      <c r="GH50" s="129">
        <v>50590</v>
      </c>
      <c r="GI50" s="129">
        <v>27906</v>
      </c>
      <c r="GJ50" s="129">
        <v>212134</v>
      </c>
      <c r="GK50" s="129">
        <v>1021743</v>
      </c>
      <c r="GL50" s="129">
        <v>1665869</v>
      </c>
      <c r="GM50" s="129">
        <v>6915655</v>
      </c>
      <c r="GN50" s="129">
        <v>1587183</v>
      </c>
      <c r="GO50" s="129">
        <v>1411953</v>
      </c>
      <c r="GP50" s="129">
        <v>5252086</v>
      </c>
      <c r="GQ50" s="129">
        <v>5633140</v>
      </c>
      <c r="GR50" s="129">
        <v>20800017</v>
      </c>
      <c r="GS50" s="129">
        <v>0</v>
      </c>
      <c r="GT50" s="129">
        <v>0</v>
      </c>
      <c r="GU50" s="129">
        <v>0</v>
      </c>
      <c r="GV50" s="129">
        <v>0</v>
      </c>
      <c r="GW50" s="129">
        <v>0</v>
      </c>
      <c r="GX50" s="129">
        <v>0</v>
      </c>
      <c r="GY50" s="129">
        <v>6915655</v>
      </c>
      <c r="GZ50" s="129">
        <v>1587183</v>
      </c>
      <c r="HA50" s="129">
        <v>1411953</v>
      </c>
      <c r="HB50" s="129">
        <v>5252086</v>
      </c>
      <c r="HC50" s="129">
        <v>5633140</v>
      </c>
      <c r="HD50" s="129">
        <v>20800017</v>
      </c>
      <c r="HF50" s="2">
        <f>SUM(AZ50:AZ50)</f>
        <v>856953</v>
      </c>
      <c r="HG50" s="19" t="e">
        <f>#REF!-HF50</f>
        <v>#REF!</v>
      </c>
      <c r="HH50" s="2" t="e">
        <f>SUM(#REF!)</f>
        <v>#REF!</v>
      </c>
      <c r="HI50" s="19" t="e">
        <f>#REF!-HH50</f>
        <v>#REF!</v>
      </c>
      <c r="HJ50" s="2">
        <f>SUM(BA50:BA50)</f>
        <v>995020</v>
      </c>
      <c r="HK50" s="19" t="e">
        <f>#REF!-HJ50</f>
        <v>#REF!</v>
      </c>
      <c r="HL50" s="2">
        <f>SUM(BB50:BB50)</f>
        <v>122970</v>
      </c>
      <c r="HM50" s="19" t="e">
        <f>#REF!-HL50</f>
        <v>#REF!</v>
      </c>
      <c r="HN50" s="2" t="e">
        <f>SUM(#REF!)</f>
        <v>#REF!</v>
      </c>
      <c r="HO50" s="19" t="e">
        <f>#REF!-HN50</f>
        <v>#REF!</v>
      </c>
      <c r="HP50" s="2" t="e">
        <f>SUM(#REF!)</f>
        <v>#REF!</v>
      </c>
      <c r="HQ50" s="19" t="e">
        <f>#REF!-HP50</f>
        <v>#REF!</v>
      </c>
      <c r="HR50" s="2" t="e">
        <f>SUM(#REF!)</f>
        <v>#REF!</v>
      </c>
      <c r="HS50" s="19" t="e">
        <f>#REF!-HR50</f>
        <v>#REF!</v>
      </c>
      <c r="HT50" s="2" t="e">
        <f>SUM(#REF!)</f>
        <v>#REF!</v>
      </c>
      <c r="HU50" s="19" t="e">
        <f>#REF!-HT50</f>
        <v>#REF!</v>
      </c>
      <c r="HV50" s="2" t="e">
        <f>SUM(#REF!)</f>
        <v>#REF!</v>
      </c>
      <c r="HW50" s="19" t="e">
        <f>#REF!-HV50</f>
        <v>#REF!</v>
      </c>
      <c r="HX50" s="2" t="e">
        <f>SUM(#REF!)</f>
        <v>#REF!</v>
      </c>
      <c r="HY50" s="19" t="e">
        <f>#REF!-HX50</f>
        <v>#REF!</v>
      </c>
      <c r="HZ50" s="2">
        <f>SUM(BC50:BC50)</f>
        <v>82493</v>
      </c>
      <c r="IA50" s="19" t="e">
        <f>#REF!-HZ50</f>
        <v>#REF!</v>
      </c>
      <c r="IB50" s="2">
        <f>SUM(BD50:BD50)</f>
        <v>0</v>
      </c>
      <c r="IC50" s="19" t="e">
        <f>#REF!-IB50</f>
        <v>#REF!</v>
      </c>
      <c r="ID50" s="2">
        <f t="shared" si="57"/>
        <v>0</v>
      </c>
      <c r="IE50" s="19">
        <f t="shared" si="58"/>
        <v>0</v>
      </c>
      <c r="IF50" s="2">
        <f t="shared" si="59"/>
        <v>0</v>
      </c>
      <c r="IG50" s="19">
        <f t="shared" si="60"/>
        <v>0</v>
      </c>
      <c r="IH50" s="2">
        <f t="shared" si="61"/>
        <v>8931</v>
      </c>
      <c r="II50" s="19">
        <f t="shared" si="62"/>
        <v>0</v>
      </c>
      <c r="IJ50" s="2">
        <f t="shared" si="63"/>
        <v>20800017</v>
      </c>
      <c r="IK50" s="19">
        <f t="shared" si="64"/>
        <v>0</v>
      </c>
      <c r="IL50" s="2">
        <f t="shared" si="65"/>
        <v>6588195</v>
      </c>
      <c r="IM50" s="19">
        <f t="shared" si="66"/>
        <v>0</v>
      </c>
      <c r="IN50" s="2">
        <f t="shared" si="67"/>
        <v>619500</v>
      </c>
      <c r="IO50" s="19">
        <f t="shared" si="68"/>
        <v>0</v>
      </c>
      <c r="IP50" s="2">
        <f t="shared" si="69"/>
        <v>3033408</v>
      </c>
      <c r="IQ50" s="19">
        <f t="shared" si="70"/>
        <v>0</v>
      </c>
      <c r="IR50" s="2">
        <f t="shared" si="109"/>
        <v>0</v>
      </c>
      <c r="IS50" s="19">
        <f t="shared" si="110"/>
        <v>0</v>
      </c>
      <c r="IT50" s="2">
        <f t="shared" si="71"/>
        <v>2787990</v>
      </c>
      <c r="IU50" s="19">
        <f t="shared" si="72"/>
        <v>0</v>
      </c>
      <c r="IV50" s="2">
        <f t="shared" si="73"/>
        <v>0</v>
      </c>
      <c r="IW50" s="19">
        <f t="shared" si="74"/>
        <v>0</v>
      </c>
      <c r="IX50" s="2">
        <f t="shared" si="75"/>
        <v>0</v>
      </c>
      <c r="IY50" s="19">
        <f t="shared" si="76"/>
        <v>0</v>
      </c>
      <c r="IZ50" s="2">
        <f t="shared" si="77"/>
        <v>343555</v>
      </c>
      <c r="JA50" s="19">
        <f t="shared" si="78"/>
        <v>0</v>
      </c>
      <c r="JB50" s="2">
        <f t="shared" si="79"/>
        <v>2058912</v>
      </c>
      <c r="JC50" s="19">
        <f t="shared" si="80"/>
        <v>0</v>
      </c>
      <c r="JD50" s="2">
        <f t="shared" si="81"/>
        <v>566423</v>
      </c>
      <c r="JE50" s="19">
        <f t="shared" si="82"/>
        <v>0</v>
      </c>
      <c r="JF50" s="2">
        <f t="shared" si="83"/>
        <v>538063</v>
      </c>
      <c r="JG50" s="19">
        <f t="shared" si="84"/>
        <v>0</v>
      </c>
      <c r="JH50" s="2">
        <f t="shared" si="85"/>
        <v>358984</v>
      </c>
      <c r="JI50" s="19">
        <f t="shared" si="86"/>
        <v>0</v>
      </c>
      <c r="JJ50" s="2">
        <f t="shared" si="87"/>
        <v>0</v>
      </c>
      <c r="JK50" s="19">
        <f t="shared" si="88"/>
        <v>0</v>
      </c>
      <c r="JL50" s="2">
        <f t="shared" si="89"/>
        <v>89835</v>
      </c>
      <c r="JM50" s="19">
        <f t="shared" si="90"/>
        <v>0</v>
      </c>
      <c r="JN50" s="2">
        <f t="shared" si="91"/>
        <v>26973</v>
      </c>
      <c r="JO50" s="19">
        <f t="shared" si="92"/>
        <v>0</v>
      </c>
      <c r="JP50" s="2">
        <f t="shared" si="93"/>
        <v>1701113</v>
      </c>
      <c r="JQ50" s="19">
        <f t="shared" si="94"/>
        <v>0</v>
      </c>
      <c r="JR50" s="2">
        <f t="shared" si="95"/>
        <v>403169</v>
      </c>
      <c r="JS50" s="19">
        <f t="shared" si="96"/>
        <v>0</v>
      </c>
      <c r="JT50" s="2">
        <f t="shared" si="97"/>
        <v>18028</v>
      </c>
      <c r="JU50" s="19">
        <f t="shared" si="98"/>
        <v>0</v>
      </c>
      <c r="JV50" s="2">
        <f t="shared" si="99"/>
        <v>1665869</v>
      </c>
      <c r="JW50" s="19">
        <f t="shared" si="100"/>
        <v>0</v>
      </c>
      <c r="JX50" s="2">
        <f t="shared" si="101"/>
        <v>20800017</v>
      </c>
      <c r="JY50" s="19">
        <f t="shared" si="102"/>
        <v>0</v>
      </c>
      <c r="JZ50" s="2">
        <f t="shared" si="103"/>
        <v>0</v>
      </c>
      <c r="KA50" s="19">
        <f t="shared" si="104"/>
        <v>0</v>
      </c>
      <c r="KB50" s="2">
        <f t="shared" si="105"/>
        <v>20800017</v>
      </c>
      <c r="KC50" s="19">
        <f t="shared" si="106"/>
        <v>0</v>
      </c>
      <c r="KE50" s="2" t="e">
        <f t="shared" si="108"/>
        <v>#REF!</v>
      </c>
      <c r="KG50" s="1" t="e">
        <f t="shared" si="107"/>
        <v>#REF!</v>
      </c>
      <c r="KH50" s="13"/>
    </row>
    <row r="51" spans="1:304">
      <c r="A51" s="29" t="s">
        <v>269</v>
      </c>
      <c r="B51" s="18" t="s">
        <v>270</v>
      </c>
      <c r="C51" s="65">
        <v>174066</v>
      </c>
      <c r="D51" s="65">
        <v>2010</v>
      </c>
      <c r="E51" s="65">
        <v>1</v>
      </c>
      <c r="F51" s="65">
        <v>5</v>
      </c>
      <c r="G51" s="66">
        <v>14339</v>
      </c>
      <c r="H51" s="66">
        <v>15558</v>
      </c>
      <c r="I51" s="67">
        <v>2734277390</v>
      </c>
      <c r="J51" s="67"/>
      <c r="K51" s="67">
        <v>6799453</v>
      </c>
      <c r="L51" s="67"/>
      <c r="M51" s="67">
        <v>81925956</v>
      </c>
      <c r="N51" s="67"/>
      <c r="O51" s="67">
        <v>75841529</v>
      </c>
      <c r="P51" s="67"/>
      <c r="Q51" s="67">
        <v>937244130</v>
      </c>
      <c r="R51" s="67"/>
      <c r="S51" s="67">
        <v>2102439383</v>
      </c>
      <c r="T51" s="67"/>
      <c r="U51" s="67">
        <v>20012</v>
      </c>
      <c r="V51" s="67"/>
      <c r="W51" s="67">
        <v>24012</v>
      </c>
      <c r="X51" s="67"/>
      <c r="Y51" s="67">
        <v>22052</v>
      </c>
      <c r="Z51" s="67"/>
      <c r="AA51" s="67">
        <v>26052</v>
      </c>
      <c r="AB51" s="67"/>
      <c r="AC51" s="28">
        <v>12</v>
      </c>
      <c r="AD51" s="28">
        <v>13</v>
      </c>
      <c r="AE51" s="28">
        <v>0</v>
      </c>
      <c r="AF51" s="19">
        <v>3745692</v>
      </c>
      <c r="AG51" s="19">
        <v>3446956</v>
      </c>
      <c r="AH51" s="19">
        <v>971130</v>
      </c>
      <c r="AI51" s="19">
        <v>360180</v>
      </c>
      <c r="AJ51" s="19">
        <v>502975.89</v>
      </c>
      <c r="AK51" s="93">
        <v>9.5</v>
      </c>
      <c r="AL51" s="19">
        <v>477827.1</v>
      </c>
      <c r="AM51" s="93">
        <v>10</v>
      </c>
      <c r="AN51" s="19">
        <v>149827.21</v>
      </c>
      <c r="AO51" s="93">
        <v>13.5</v>
      </c>
      <c r="AP51" s="19">
        <v>144476</v>
      </c>
      <c r="AQ51" s="93">
        <v>14</v>
      </c>
      <c r="AR51" s="19">
        <v>160111.24</v>
      </c>
      <c r="AS51" s="93">
        <v>25</v>
      </c>
      <c r="AT51" s="19">
        <v>153953.12</v>
      </c>
      <c r="AU51" s="93">
        <v>26</v>
      </c>
      <c r="AV51" s="19">
        <v>71403.710000000006</v>
      </c>
      <c r="AW51" s="93">
        <v>17.5</v>
      </c>
      <c r="AX51" s="19">
        <v>69420.28</v>
      </c>
      <c r="AY51" s="93">
        <v>18</v>
      </c>
      <c r="AZ51" s="127">
        <v>10690311</v>
      </c>
      <c r="BA51" s="127">
        <v>250000</v>
      </c>
      <c r="BB51" s="127">
        <v>3912051</v>
      </c>
      <c r="BC51" s="127">
        <v>622037</v>
      </c>
      <c r="BD51" s="127">
        <v>0</v>
      </c>
      <c r="BE51" s="127">
        <v>0</v>
      </c>
      <c r="BF51" s="127">
        <v>0</v>
      </c>
      <c r="BG51" s="127">
        <v>0</v>
      </c>
      <c r="BH51" s="127">
        <v>0</v>
      </c>
      <c r="BI51" s="127">
        <v>0</v>
      </c>
      <c r="BJ51" s="127">
        <v>0</v>
      </c>
      <c r="BK51" s="127">
        <v>3229389</v>
      </c>
      <c r="BL51" s="127">
        <v>280851</v>
      </c>
      <c r="BM51" s="127">
        <v>321556</v>
      </c>
      <c r="BN51" s="127">
        <v>1853167</v>
      </c>
      <c r="BO51" s="128">
        <v>262034</v>
      </c>
      <c r="BP51" s="127">
        <v>5946997</v>
      </c>
      <c r="BQ51" s="127">
        <v>0</v>
      </c>
      <c r="BR51" s="127">
        <v>0</v>
      </c>
      <c r="BS51" s="127">
        <v>0</v>
      </c>
      <c r="BT51" s="127">
        <v>0</v>
      </c>
      <c r="BU51" s="127">
        <v>3291141</v>
      </c>
      <c r="BV51" s="127">
        <v>3291141</v>
      </c>
      <c r="BW51" s="127">
        <v>32322688</v>
      </c>
      <c r="BX51" s="127">
        <v>13733316</v>
      </c>
      <c r="BY51" s="127">
        <v>1182838</v>
      </c>
      <c r="BZ51" s="127">
        <v>8563604</v>
      </c>
      <c r="CA51" s="127">
        <v>22904454</v>
      </c>
      <c r="CB51" s="127">
        <v>78706900</v>
      </c>
      <c r="CC51" s="127">
        <v>1735934</v>
      </c>
      <c r="CD51" s="127">
        <v>277006</v>
      </c>
      <c r="CE51" s="127">
        <v>327287</v>
      </c>
      <c r="CF51" s="127">
        <v>4852421</v>
      </c>
      <c r="CG51" s="127">
        <v>1513535</v>
      </c>
      <c r="CH51" s="127">
        <v>8706183</v>
      </c>
      <c r="CI51" s="127">
        <v>1150000</v>
      </c>
      <c r="CJ51" s="127">
        <v>604000</v>
      </c>
      <c r="CK51" s="127">
        <v>52000</v>
      </c>
      <c r="CL51" s="127">
        <v>94004</v>
      </c>
      <c r="CM51" s="127">
        <v>0</v>
      </c>
      <c r="CN51" s="127">
        <v>1900004</v>
      </c>
      <c r="CO51" s="127">
        <v>3434483</v>
      </c>
      <c r="CP51" s="127">
        <v>2866206</v>
      </c>
      <c r="CQ51" s="127">
        <v>908106</v>
      </c>
      <c r="CR51" s="127">
        <v>4844492</v>
      </c>
      <c r="CS51" s="127">
        <v>0</v>
      </c>
      <c r="CT51" s="127">
        <v>12053287</v>
      </c>
      <c r="CU51" s="127">
        <v>0</v>
      </c>
      <c r="CV51" s="127">
        <v>0</v>
      </c>
      <c r="CW51" s="127">
        <v>0</v>
      </c>
      <c r="CX51" s="127">
        <v>0</v>
      </c>
      <c r="CY51" s="127">
        <v>0</v>
      </c>
      <c r="CZ51" s="127">
        <v>0</v>
      </c>
      <c r="DA51" s="127">
        <v>1012530</v>
      </c>
      <c r="DB51" s="127">
        <v>273035</v>
      </c>
      <c r="DC51" s="127">
        <v>181818</v>
      </c>
      <c r="DD51" s="127">
        <v>843710</v>
      </c>
      <c r="DE51" s="127">
        <v>10340805</v>
      </c>
      <c r="DF51" s="127">
        <v>12651898</v>
      </c>
      <c r="DG51" s="127">
        <v>0</v>
      </c>
      <c r="DH51" s="127">
        <v>0</v>
      </c>
      <c r="DI51" s="127">
        <v>0</v>
      </c>
      <c r="DJ51" s="127">
        <v>0</v>
      </c>
      <c r="DK51" s="127">
        <v>0</v>
      </c>
      <c r="DL51" s="127">
        <v>0</v>
      </c>
      <c r="DM51" s="127">
        <v>0</v>
      </c>
      <c r="DN51" s="127">
        <v>0</v>
      </c>
      <c r="DO51" s="127">
        <v>0</v>
      </c>
      <c r="DP51" s="127">
        <v>0</v>
      </c>
      <c r="DQ51" s="127">
        <v>0</v>
      </c>
      <c r="DR51" s="127">
        <v>0</v>
      </c>
      <c r="DS51" s="127">
        <v>615063</v>
      </c>
      <c r="DT51" s="127">
        <v>176677</v>
      </c>
      <c r="DU51" s="127">
        <v>133594</v>
      </c>
      <c r="DV51" s="127">
        <v>405976</v>
      </c>
      <c r="DW51" s="127">
        <v>0</v>
      </c>
      <c r="DX51" s="127">
        <v>1331310</v>
      </c>
      <c r="DY51" s="127">
        <v>1917124</v>
      </c>
      <c r="DZ51" s="127">
        <v>660902</v>
      </c>
      <c r="EA51" s="127">
        <v>602893</v>
      </c>
      <c r="EB51" s="127">
        <v>2574088</v>
      </c>
      <c r="EC51" s="127">
        <v>589324</v>
      </c>
      <c r="ED51" s="127">
        <v>6344331</v>
      </c>
      <c r="EE51" s="127">
        <v>391468</v>
      </c>
      <c r="EF51" s="127">
        <v>155291</v>
      </c>
      <c r="EG51" s="127">
        <v>99753</v>
      </c>
      <c r="EH51" s="127">
        <v>1374921</v>
      </c>
      <c r="EI51" s="127">
        <v>0</v>
      </c>
      <c r="EJ51" s="127">
        <v>2021433</v>
      </c>
      <c r="EK51" s="127">
        <v>2034685</v>
      </c>
      <c r="EL51" s="127">
        <v>241564</v>
      </c>
      <c r="EM51" s="127">
        <v>216266</v>
      </c>
      <c r="EN51" s="127">
        <v>667578</v>
      </c>
      <c r="EO51" s="127">
        <v>0</v>
      </c>
      <c r="EP51" s="127">
        <v>3160093</v>
      </c>
      <c r="EQ51" s="127">
        <v>0</v>
      </c>
      <c r="ER51" s="127">
        <v>0</v>
      </c>
      <c r="ES51" s="127">
        <v>0</v>
      </c>
      <c r="ET51" s="127">
        <v>0</v>
      </c>
      <c r="EU51" s="127">
        <v>1332101</v>
      </c>
      <c r="EV51" s="127">
        <v>1332101</v>
      </c>
      <c r="EW51" s="127">
        <v>0</v>
      </c>
      <c r="EX51" s="127">
        <v>0</v>
      </c>
      <c r="EY51" s="127">
        <v>0</v>
      </c>
      <c r="EZ51" s="127">
        <v>0</v>
      </c>
      <c r="FA51" s="127">
        <v>0</v>
      </c>
      <c r="FB51" s="127">
        <v>0</v>
      </c>
      <c r="FC51" s="127">
        <v>4007065</v>
      </c>
      <c r="FD51" s="127">
        <v>11064</v>
      </c>
      <c r="FE51" s="127">
        <v>4145</v>
      </c>
      <c r="FF51" s="127">
        <v>38490</v>
      </c>
      <c r="FG51" s="127">
        <v>10529206</v>
      </c>
      <c r="FH51" s="127">
        <v>14589970</v>
      </c>
      <c r="FI51" s="127">
        <v>0</v>
      </c>
      <c r="FJ51" s="127">
        <v>0</v>
      </c>
      <c r="FK51" s="127">
        <v>0</v>
      </c>
      <c r="FL51" s="127">
        <v>0</v>
      </c>
      <c r="FM51" s="127">
        <v>320175</v>
      </c>
      <c r="FN51" s="127">
        <v>320175</v>
      </c>
      <c r="FO51" s="127">
        <v>0</v>
      </c>
      <c r="FP51" s="127">
        <v>0</v>
      </c>
      <c r="FQ51" s="127">
        <v>0</v>
      </c>
      <c r="FR51" s="127">
        <v>0</v>
      </c>
      <c r="FS51" s="127">
        <v>5106901</v>
      </c>
      <c r="FT51" s="127">
        <v>5106901</v>
      </c>
      <c r="FU51" s="127">
        <v>0</v>
      </c>
      <c r="FV51" s="127">
        <v>0</v>
      </c>
      <c r="FW51" s="127">
        <v>0</v>
      </c>
      <c r="FX51" s="127">
        <v>0</v>
      </c>
      <c r="FY51" s="127">
        <v>562928</v>
      </c>
      <c r="FZ51" s="127">
        <v>562928</v>
      </c>
      <c r="GA51" s="127">
        <v>0</v>
      </c>
      <c r="GB51" s="127">
        <v>0</v>
      </c>
      <c r="GC51" s="127">
        <v>0</v>
      </c>
      <c r="GD51" s="127">
        <v>0</v>
      </c>
      <c r="GE51" s="127">
        <v>100182</v>
      </c>
      <c r="GF51" s="127">
        <v>100182</v>
      </c>
      <c r="GG51" s="127">
        <v>1135345</v>
      </c>
      <c r="GH51" s="127">
        <v>426405</v>
      </c>
      <c r="GI51" s="127">
        <v>220380</v>
      </c>
      <c r="GJ51" s="127">
        <v>729601</v>
      </c>
      <c r="GK51" s="127">
        <v>6014373</v>
      </c>
      <c r="GL51" s="127">
        <v>8526104</v>
      </c>
      <c r="GM51" s="127">
        <v>17433697</v>
      </c>
      <c r="GN51" s="127">
        <v>5692150</v>
      </c>
      <c r="GO51" s="127">
        <v>2746242</v>
      </c>
      <c r="GP51" s="127">
        <v>16425281</v>
      </c>
      <c r="GQ51" s="127">
        <v>36409530</v>
      </c>
      <c r="GR51" s="127">
        <v>78706900</v>
      </c>
      <c r="GS51" s="127">
        <v>0</v>
      </c>
      <c r="GT51" s="128">
        <v>0</v>
      </c>
      <c r="GU51" s="127">
        <v>0</v>
      </c>
      <c r="GV51" s="127">
        <v>0</v>
      </c>
      <c r="GW51" s="127">
        <v>0</v>
      </c>
      <c r="GX51" s="127">
        <v>0</v>
      </c>
      <c r="GY51" s="127">
        <v>17433697</v>
      </c>
      <c r="GZ51" s="127">
        <v>5692150</v>
      </c>
      <c r="HA51" s="127">
        <v>2746242</v>
      </c>
      <c r="HB51" s="127">
        <v>16425281</v>
      </c>
      <c r="HC51" s="127">
        <v>36409530</v>
      </c>
      <c r="HD51" s="127">
        <v>78706900</v>
      </c>
      <c r="HF51" s="2">
        <f>SUM(AZ51:AZ51)</f>
        <v>10690311</v>
      </c>
      <c r="HG51" s="19" t="e">
        <f>#REF!-HF51</f>
        <v>#REF!</v>
      </c>
      <c r="HH51" s="2" t="e">
        <f>SUM(#REF!)</f>
        <v>#REF!</v>
      </c>
      <c r="HI51" s="19" t="e">
        <f>#REF!-HH51</f>
        <v>#REF!</v>
      </c>
      <c r="HJ51" s="2">
        <f>SUM(BA51:BA51)</f>
        <v>250000</v>
      </c>
      <c r="HK51" s="19" t="e">
        <f>#REF!-HJ51</f>
        <v>#REF!</v>
      </c>
      <c r="HL51" s="2">
        <f>SUM(BB51:BB51)</f>
        <v>3912051</v>
      </c>
      <c r="HM51" s="19" t="e">
        <f>#REF!-HL51</f>
        <v>#REF!</v>
      </c>
      <c r="HN51" s="2" t="e">
        <f>SUM(#REF!)</f>
        <v>#REF!</v>
      </c>
      <c r="HO51" s="19" t="e">
        <f>#REF!-HN51</f>
        <v>#REF!</v>
      </c>
      <c r="HP51" s="2" t="e">
        <f>SUM(#REF!)</f>
        <v>#REF!</v>
      </c>
      <c r="HQ51" s="19" t="e">
        <f>#REF!-HP51</f>
        <v>#REF!</v>
      </c>
      <c r="HR51" s="2" t="e">
        <f>SUM(#REF!)</f>
        <v>#REF!</v>
      </c>
      <c r="HS51" s="19" t="e">
        <f>#REF!-HR51</f>
        <v>#REF!</v>
      </c>
      <c r="HT51" s="2" t="e">
        <f>SUM(#REF!)</f>
        <v>#REF!</v>
      </c>
      <c r="HU51" s="19" t="e">
        <f>#REF!-HT51</f>
        <v>#REF!</v>
      </c>
      <c r="HV51" s="2" t="e">
        <f>SUM(#REF!)</f>
        <v>#REF!</v>
      </c>
      <c r="HW51" s="19" t="e">
        <f>#REF!-HV51</f>
        <v>#REF!</v>
      </c>
      <c r="HX51" s="2" t="e">
        <f>SUM(#REF!)</f>
        <v>#REF!</v>
      </c>
      <c r="HY51" s="19" t="e">
        <f>#REF!-HX51</f>
        <v>#REF!</v>
      </c>
      <c r="HZ51" s="2">
        <f>SUM(BC51:BC51)</f>
        <v>622037</v>
      </c>
      <c r="IA51" s="19" t="e">
        <f>#REF!-HZ51</f>
        <v>#REF!</v>
      </c>
      <c r="IB51" s="2">
        <f>SUM(BD51:BD51)</f>
        <v>0</v>
      </c>
      <c r="IC51" s="19" t="e">
        <f>#REF!-IB51</f>
        <v>#REF!</v>
      </c>
      <c r="ID51" s="2">
        <f t="shared" si="57"/>
        <v>0</v>
      </c>
      <c r="IE51" s="19">
        <f t="shared" si="58"/>
        <v>0</v>
      </c>
      <c r="IF51" s="2">
        <f t="shared" si="59"/>
        <v>5946997</v>
      </c>
      <c r="IG51" s="19">
        <f t="shared" si="60"/>
        <v>0</v>
      </c>
      <c r="IH51" s="2">
        <f t="shared" si="61"/>
        <v>3291141</v>
      </c>
      <c r="II51" s="19">
        <f t="shared" si="62"/>
        <v>0</v>
      </c>
      <c r="IJ51" s="2">
        <f t="shared" si="63"/>
        <v>78706900</v>
      </c>
      <c r="IK51" s="19">
        <f t="shared" si="64"/>
        <v>0</v>
      </c>
      <c r="IL51" s="2">
        <f t="shared" si="65"/>
        <v>8706183</v>
      </c>
      <c r="IM51" s="19">
        <f t="shared" si="66"/>
        <v>0</v>
      </c>
      <c r="IN51" s="2">
        <f t="shared" si="67"/>
        <v>1900004</v>
      </c>
      <c r="IO51" s="19">
        <f t="shared" si="68"/>
        <v>0</v>
      </c>
      <c r="IP51" s="2">
        <f t="shared" si="69"/>
        <v>12053287</v>
      </c>
      <c r="IQ51" s="19">
        <f t="shared" si="70"/>
        <v>0</v>
      </c>
      <c r="IR51" s="2">
        <f t="shared" si="109"/>
        <v>0</v>
      </c>
      <c r="IS51" s="19">
        <f t="shared" si="110"/>
        <v>0</v>
      </c>
      <c r="IT51" s="2">
        <f t="shared" si="71"/>
        <v>12651898</v>
      </c>
      <c r="IU51" s="19">
        <f t="shared" si="72"/>
        <v>0</v>
      </c>
      <c r="IV51" s="2">
        <f t="shared" si="73"/>
        <v>0</v>
      </c>
      <c r="IW51" s="19">
        <f t="shared" si="74"/>
        <v>0</v>
      </c>
      <c r="IX51" s="2">
        <f t="shared" si="75"/>
        <v>0</v>
      </c>
      <c r="IY51" s="19">
        <f t="shared" si="76"/>
        <v>0</v>
      </c>
      <c r="IZ51" s="2">
        <f t="shared" si="77"/>
        <v>1331310</v>
      </c>
      <c r="JA51" s="19">
        <f t="shared" si="78"/>
        <v>0</v>
      </c>
      <c r="JB51" s="2">
        <f t="shared" si="79"/>
        <v>6344331</v>
      </c>
      <c r="JC51" s="19">
        <f t="shared" si="80"/>
        <v>0</v>
      </c>
      <c r="JD51" s="2">
        <f t="shared" si="81"/>
        <v>2021433</v>
      </c>
      <c r="JE51" s="19">
        <f t="shared" si="82"/>
        <v>0</v>
      </c>
      <c r="JF51" s="2">
        <f t="shared" si="83"/>
        <v>3160093</v>
      </c>
      <c r="JG51" s="19">
        <f t="shared" si="84"/>
        <v>0</v>
      </c>
      <c r="JH51" s="2">
        <f t="shared" si="85"/>
        <v>1332101</v>
      </c>
      <c r="JI51" s="19">
        <f t="shared" si="86"/>
        <v>0</v>
      </c>
      <c r="JJ51" s="2">
        <f t="shared" si="87"/>
        <v>0</v>
      </c>
      <c r="JK51" s="19">
        <f t="shared" si="88"/>
        <v>0</v>
      </c>
      <c r="JL51" s="2">
        <f t="shared" si="89"/>
        <v>14589970</v>
      </c>
      <c r="JM51" s="19">
        <f t="shared" si="90"/>
        <v>0</v>
      </c>
      <c r="JN51" s="2">
        <f t="shared" si="91"/>
        <v>320175</v>
      </c>
      <c r="JO51" s="19">
        <f t="shared" si="92"/>
        <v>0</v>
      </c>
      <c r="JP51" s="2">
        <f t="shared" si="93"/>
        <v>5106901</v>
      </c>
      <c r="JQ51" s="19">
        <f t="shared" si="94"/>
        <v>0</v>
      </c>
      <c r="JR51" s="2">
        <f t="shared" si="95"/>
        <v>562928</v>
      </c>
      <c r="JS51" s="19">
        <f t="shared" si="96"/>
        <v>0</v>
      </c>
      <c r="JT51" s="2">
        <f t="shared" si="97"/>
        <v>100182</v>
      </c>
      <c r="JU51" s="19">
        <f t="shared" si="98"/>
        <v>0</v>
      </c>
      <c r="JV51" s="2">
        <f t="shared" si="99"/>
        <v>8526104</v>
      </c>
      <c r="JW51" s="19">
        <f t="shared" si="100"/>
        <v>0</v>
      </c>
      <c r="JX51" s="2">
        <f t="shared" si="101"/>
        <v>78706900</v>
      </c>
      <c r="JY51" s="19">
        <f t="shared" si="102"/>
        <v>0</v>
      </c>
      <c r="JZ51" s="2">
        <f t="shared" si="103"/>
        <v>0</v>
      </c>
      <c r="KA51" s="19">
        <f t="shared" si="104"/>
        <v>0</v>
      </c>
      <c r="KB51" s="2">
        <f t="shared" si="105"/>
        <v>78706900</v>
      </c>
      <c r="KC51" s="19">
        <f t="shared" si="106"/>
        <v>0</v>
      </c>
      <c r="KE51" s="2" t="e">
        <f>HG51+HI51+HK51+HM51+HO51+HQ51+HS51+HU51+HW51+HY51+IA51+IE51+IG51+II51+IC51+IK51+IM51+IO51+IQ51+IS51+IU51+IW51+IY51+JA51+JC51+JG51+JI51+JK51+JE51+JM51+JO51+JQ51+JS51+JU51+JW51+JY51+KA51+KC51</f>
        <v>#REF!</v>
      </c>
      <c r="KG51" s="1" t="e">
        <f t="shared" si="107"/>
        <v>#REF!</v>
      </c>
    </row>
    <row r="52" spans="1:304">
      <c r="A52" s="31" t="s">
        <v>297</v>
      </c>
      <c r="B52" s="32" t="s">
        <v>298</v>
      </c>
      <c r="C52" s="73">
        <v>176017</v>
      </c>
      <c r="D52" s="73">
        <v>2010</v>
      </c>
      <c r="E52" s="73">
        <v>1</v>
      </c>
      <c r="F52" s="73">
        <v>2</v>
      </c>
      <c r="G52" s="74">
        <v>6195</v>
      </c>
      <c r="H52" s="74">
        <v>7009</v>
      </c>
      <c r="I52" s="75">
        <v>418404070</v>
      </c>
      <c r="J52" s="75"/>
      <c r="K52" s="75">
        <v>5547697</v>
      </c>
      <c r="L52" s="75"/>
      <c r="M52" s="75">
        <v>113176865</v>
      </c>
      <c r="N52" s="75"/>
      <c r="O52" s="75">
        <v>43123045</v>
      </c>
      <c r="P52" s="75"/>
      <c r="Q52" s="75">
        <v>133107086</v>
      </c>
      <c r="R52" s="75"/>
      <c r="S52" s="75">
        <v>330142369</v>
      </c>
      <c r="T52" s="75"/>
      <c r="U52" s="75">
        <v>12961</v>
      </c>
      <c r="V52" s="75"/>
      <c r="W52" s="75">
        <v>20899</v>
      </c>
      <c r="X52" s="75"/>
      <c r="Y52" s="75">
        <v>18966</v>
      </c>
      <c r="Z52" s="75"/>
      <c r="AA52" s="75">
        <v>26910</v>
      </c>
      <c r="AB52" s="75"/>
      <c r="AC52" s="99">
        <v>8</v>
      </c>
      <c r="AD52" s="99">
        <v>10</v>
      </c>
      <c r="AE52" s="99">
        <v>0</v>
      </c>
      <c r="AF52" s="100">
        <v>3194272</v>
      </c>
      <c r="AG52" s="100">
        <v>2151922</v>
      </c>
      <c r="AH52" s="100">
        <v>546495</v>
      </c>
      <c r="AI52" s="100">
        <v>284445</v>
      </c>
      <c r="AJ52" s="100">
        <v>9585588</v>
      </c>
      <c r="AK52" s="101">
        <v>0.5</v>
      </c>
      <c r="AL52" s="100">
        <v>798799</v>
      </c>
      <c r="AM52" s="101">
        <v>6</v>
      </c>
      <c r="AN52" s="100">
        <v>143127.20000000001</v>
      </c>
      <c r="AO52" s="101">
        <v>7.5</v>
      </c>
      <c r="AP52" s="100">
        <v>134181.75</v>
      </c>
      <c r="AQ52" s="101">
        <v>8</v>
      </c>
      <c r="AR52" s="100">
        <v>188551.35</v>
      </c>
      <c r="AS52" s="101">
        <v>18.5</v>
      </c>
      <c r="AT52" s="100">
        <v>158554.54999999999</v>
      </c>
      <c r="AU52" s="101">
        <v>22</v>
      </c>
      <c r="AV52" s="100">
        <v>66829.48</v>
      </c>
      <c r="AW52" s="101">
        <v>13.5</v>
      </c>
      <c r="AX52" s="100">
        <v>56387.38</v>
      </c>
      <c r="AY52" s="101">
        <v>16</v>
      </c>
      <c r="AZ52" s="152">
        <v>11466819</v>
      </c>
      <c r="BA52" s="152">
        <v>200000</v>
      </c>
      <c r="BB52" s="152">
        <v>2387500</v>
      </c>
      <c r="BC52" s="152">
        <v>520050</v>
      </c>
      <c r="BD52" s="152">
        <v>0</v>
      </c>
      <c r="BE52" s="152">
        <v>0</v>
      </c>
      <c r="BF52" s="152">
        <v>0</v>
      </c>
      <c r="BG52" s="152">
        <v>0</v>
      </c>
      <c r="BH52" s="152">
        <v>0</v>
      </c>
      <c r="BI52" s="152">
        <v>875</v>
      </c>
      <c r="BJ52" s="152">
        <v>875</v>
      </c>
      <c r="BK52" s="152">
        <v>0</v>
      </c>
      <c r="BL52" s="152">
        <v>0</v>
      </c>
      <c r="BM52" s="152">
        <v>0</v>
      </c>
      <c r="BN52" s="152">
        <v>0</v>
      </c>
      <c r="BO52" s="195">
        <v>0</v>
      </c>
      <c r="BP52" s="152">
        <v>0</v>
      </c>
      <c r="BQ52" s="152">
        <v>82391</v>
      </c>
      <c r="BR52" s="152">
        <v>1801</v>
      </c>
      <c r="BS52" s="152">
        <v>42</v>
      </c>
      <c r="BT52" s="152">
        <v>10268</v>
      </c>
      <c r="BU52" s="152">
        <v>339828</v>
      </c>
      <c r="BV52" s="152">
        <v>434330</v>
      </c>
      <c r="BW52" s="152">
        <v>28409774</v>
      </c>
      <c r="BX52" s="152">
        <v>6821532</v>
      </c>
      <c r="BY52" s="152">
        <v>101629</v>
      </c>
      <c r="BZ52" s="152">
        <v>1544650</v>
      </c>
      <c r="CA52" s="152">
        <v>8860319</v>
      </c>
      <c r="CB52" s="152">
        <v>45737904</v>
      </c>
      <c r="CC52" s="152">
        <v>2054051</v>
      </c>
      <c r="CD52" s="152">
        <v>355178</v>
      </c>
      <c r="CE52" s="152">
        <v>329233</v>
      </c>
      <c r="CF52" s="152">
        <v>2607732</v>
      </c>
      <c r="CG52" s="152">
        <v>317342</v>
      </c>
      <c r="CH52" s="152">
        <v>5663536</v>
      </c>
      <c r="CI52" s="152">
        <v>985000</v>
      </c>
      <c r="CJ52" s="152">
        <v>446951</v>
      </c>
      <c r="CK52" s="152">
        <v>83000</v>
      </c>
      <c r="CL52" s="152">
        <v>52791</v>
      </c>
      <c r="CM52" s="152">
        <v>0</v>
      </c>
      <c r="CN52" s="152">
        <v>1567742</v>
      </c>
      <c r="CO52" s="152">
        <v>5177974</v>
      </c>
      <c r="CP52" s="152">
        <v>1542703</v>
      </c>
      <c r="CQ52" s="152">
        <v>669650</v>
      </c>
      <c r="CR52" s="152">
        <v>2866319</v>
      </c>
      <c r="CS52" s="152">
        <v>0</v>
      </c>
      <c r="CT52" s="152">
        <v>10256646</v>
      </c>
      <c r="CU52" s="152">
        <v>0</v>
      </c>
      <c r="CV52" s="152">
        <v>0</v>
      </c>
      <c r="CW52" s="152">
        <v>0</v>
      </c>
      <c r="CX52" s="152">
        <v>0</v>
      </c>
      <c r="CY52" s="152">
        <v>0</v>
      </c>
      <c r="CZ52" s="152">
        <v>0</v>
      </c>
      <c r="DA52" s="152">
        <v>731224</v>
      </c>
      <c r="DB52" s="152">
        <v>144098</v>
      </c>
      <c r="DC52" s="152">
        <v>147804</v>
      </c>
      <c r="DD52" s="152">
        <v>140443</v>
      </c>
      <c r="DE52" s="152">
        <v>6649809</v>
      </c>
      <c r="DF52" s="152">
        <v>7813378</v>
      </c>
      <c r="DG52" s="152">
        <v>0</v>
      </c>
      <c r="DH52" s="152">
        <v>0</v>
      </c>
      <c r="DI52" s="152">
        <v>0</v>
      </c>
      <c r="DJ52" s="152">
        <v>0</v>
      </c>
      <c r="DK52" s="152">
        <v>0</v>
      </c>
      <c r="DL52" s="152">
        <v>0</v>
      </c>
      <c r="DM52" s="152">
        <v>102501</v>
      </c>
      <c r="DN52" s="152">
        <v>0</v>
      </c>
      <c r="DO52" s="152">
        <v>0</v>
      </c>
      <c r="DP52" s="152">
        <v>0</v>
      </c>
      <c r="DQ52" s="152">
        <v>0</v>
      </c>
      <c r="DR52" s="152">
        <v>102501</v>
      </c>
      <c r="DS52" s="152">
        <v>340670</v>
      </c>
      <c r="DT52" s="152">
        <v>90935</v>
      </c>
      <c r="DU52" s="152">
        <v>87925</v>
      </c>
      <c r="DV52" s="152">
        <v>311410</v>
      </c>
      <c r="DW52" s="152">
        <v>0</v>
      </c>
      <c r="DX52" s="152">
        <v>830940</v>
      </c>
      <c r="DY52" s="152">
        <v>1185564</v>
      </c>
      <c r="DZ52" s="152">
        <v>402625</v>
      </c>
      <c r="EA52" s="152">
        <v>434676</v>
      </c>
      <c r="EB52" s="152">
        <v>1559988</v>
      </c>
      <c r="EC52" s="152">
        <v>0</v>
      </c>
      <c r="ED52" s="152">
        <v>3582853</v>
      </c>
      <c r="EE52" s="152">
        <v>434929</v>
      </c>
      <c r="EF52" s="152">
        <v>88436</v>
      </c>
      <c r="EG52" s="152">
        <v>64702</v>
      </c>
      <c r="EH52" s="152">
        <v>633151</v>
      </c>
      <c r="EI52" s="152">
        <v>223315</v>
      </c>
      <c r="EJ52" s="152">
        <v>1444533</v>
      </c>
      <c r="EK52" s="152">
        <v>209803</v>
      </c>
      <c r="EL52" s="152">
        <v>165499</v>
      </c>
      <c r="EM52" s="152">
        <v>97860</v>
      </c>
      <c r="EN52" s="152">
        <v>174163</v>
      </c>
      <c r="EO52" s="152">
        <v>1057070</v>
      </c>
      <c r="EP52" s="152">
        <v>1704395</v>
      </c>
      <c r="EQ52" s="152">
        <v>0</v>
      </c>
      <c r="ER52" s="152">
        <v>0</v>
      </c>
      <c r="ES52" s="152">
        <v>0</v>
      </c>
      <c r="ET52" s="152">
        <v>0</v>
      </c>
      <c r="EU52" s="152">
        <v>21180</v>
      </c>
      <c r="EV52" s="152">
        <v>21180</v>
      </c>
      <c r="EW52" s="152">
        <v>0</v>
      </c>
      <c r="EX52" s="152">
        <v>0</v>
      </c>
      <c r="EY52" s="152">
        <v>0</v>
      </c>
      <c r="EZ52" s="152">
        <v>0</v>
      </c>
      <c r="FA52" s="152">
        <v>0</v>
      </c>
      <c r="FB52" s="152">
        <v>0</v>
      </c>
      <c r="FC52" s="152">
        <v>16879</v>
      </c>
      <c r="FD52" s="152">
        <v>2075</v>
      </c>
      <c r="FE52" s="152">
        <v>2263</v>
      </c>
      <c r="FF52" s="152">
        <v>70510</v>
      </c>
      <c r="FG52" s="152">
        <v>8624606</v>
      </c>
      <c r="FH52" s="152">
        <v>8716333</v>
      </c>
      <c r="FI52" s="152">
        <v>126167</v>
      </c>
      <c r="FJ52" s="152">
        <v>0</v>
      </c>
      <c r="FK52" s="152">
        <v>0</v>
      </c>
      <c r="FL52" s="152">
        <v>0</v>
      </c>
      <c r="FM52" s="152">
        <v>120000</v>
      </c>
      <c r="FN52" s="152">
        <v>246167</v>
      </c>
      <c r="FO52" s="152">
        <v>0</v>
      </c>
      <c r="FP52" s="152">
        <v>0</v>
      </c>
      <c r="FQ52" s="152">
        <v>0</v>
      </c>
      <c r="FR52" s="152">
        <v>0</v>
      </c>
      <c r="FS52" s="152">
        <v>0</v>
      </c>
      <c r="FT52" s="152">
        <v>0</v>
      </c>
      <c r="FU52" s="152">
        <v>0</v>
      </c>
      <c r="FV52" s="152">
        <v>0</v>
      </c>
      <c r="FW52" s="152">
        <v>0</v>
      </c>
      <c r="FX52" s="152">
        <v>0</v>
      </c>
      <c r="FY52" s="152">
        <v>499300</v>
      </c>
      <c r="FZ52" s="152">
        <v>499300</v>
      </c>
      <c r="GA52" s="152">
        <v>1320</v>
      </c>
      <c r="GB52" s="152">
        <v>0</v>
      </c>
      <c r="GC52" s="152">
        <v>795</v>
      </c>
      <c r="GD52" s="152">
        <v>5535</v>
      </c>
      <c r="GE52" s="152">
        <v>12113</v>
      </c>
      <c r="GF52" s="152">
        <v>19763</v>
      </c>
      <c r="GG52" s="152">
        <v>554427</v>
      </c>
      <c r="GH52" s="152">
        <v>67322</v>
      </c>
      <c r="GI52" s="152">
        <v>54522</v>
      </c>
      <c r="GJ52" s="152">
        <v>293385</v>
      </c>
      <c r="GK52" s="152">
        <v>2298981</v>
      </c>
      <c r="GL52" s="152">
        <v>3268637</v>
      </c>
      <c r="GM52" s="152">
        <v>11920509</v>
      </c>
      <c r="GN52" s="152">
        <v>3305822</v>
      </c>
      <c r="GO52" s="152">
        <v>1972430</v>
      </c>
      <c r="GP52" s="152">
        <v>8715427</v>
      </c>
      <c r="GQ52" s="152">
        <v>19823716</v>
      </c>
      <c r="GR52" s="152">
        <v>45737904</v>
      </c>
      <c r="GS52" s="152">
        <v>0</v>
      </c>
      <c r="GT52" s="195">
        <v>0</v>
      </c>
      <c r="GU52" s="152">
        <v>0</v>
      </c>
      <c r="GV52" s="152"/>
      <c r="GW52" s="152">
        <v>0</v>
      </c>
      <c r="GX52" s="152">
        <v>0</v>
      </c>
      <c r="GY52" s="156">
        <v>11920509</v>
      </c>
      <c r="GZ52" s="156">
        <v>3305822</v>
      </c>
      <c r="HA52" s="156">
        <v>1972430</v>
      </c>
      <c r="HB52" s="156">
        <v>8715427</v>
      </c>
      <c r="HC52" s="156">
        <v>19823716</v>
      </c>
      <c r="HD52" s="156">
        <v>45737904</v>
      </c>
      <c r="HF52" s="2">
        <f>SUM(AZ52:AZ52)</f>
        <v>11466819</v>
      </c>
      <c r="HG52" s="19" t="e">
        <f>#REF!-HF52</f>
        <v>#REF!</v>
      </c>
      <c r="HH52" s="2" t="e">
        <f>SUM(#REF!)</f>
        <v>#REF!</v>
      </c>
      <c r="HI52" s="19" t="e">
        <f>#REF!-HH52</f>
        <v>#REF!</v>
      </c>
      <c r="HJ52" s="2">
        <f>SUM(BA52:BA52)</f>
        <v>200000</v>
      </c>
      <c r="HK52" s="19" t="e">
        <f>#REF!-HJ52</f>
        <v>#REF!</v>
      </c>
      <c r="HL52" s="2">
        <f>SUM(BB52:BB52)</f>
        <v>2387500</v>
      </c>
      <c r="HM52" s="19" t="e">
        <f>#REF!-HL52</f>
        <v>#REF!</v>
      </c>
      <c r="HN52" s="2" t="e">
        <f>SUM(#REF!)</f>
        <v>#REF!</v>
      </c>
      <c r="HO52" s="19" t="e">
        <f>#REF!-HN52</f>
        <v>#REF!</v>
      </c>
      <c r="HP52" s="2" t="e">
        <f>SUM(#REF!)</f>
        <v>#REF!</v>
      </c>
      <c r="HQ52" s="19" t="e">
        <f>#REF!-HP52</f>
        <v>#REF!</v>
      </c>
      <c r="HR52" s="2" t="e">
        <f>SUM(#REF!)</f>
        <v>#REF!</v>
      </c>
      <c r="HS52" s="19" t="e">
        <f>#REF!-HR52</f>
        <v>#REF!</v>
      </c>
      <c r="HT52" s="2" t="e">
        <f>SUM(#REF!)</f>
        <v>#REF!</v>
      </c>
      <c r="HU52" s="19" t="e">
        <f>#REF!-HT52</f>
        <v>#REF!</v>
      </c>
      <c r="HV52" s="2" t="e">
        <f>SUM(#REF!)</f>
        <v>#REF!</v>
      </c>
      <c r="HW52" s="19" t="e">
        <f>#REF!-HV52</f>
        <v>#REF!</v>
      </c>
      <c r="HX52" s="2" t="e">
        <f>SUM(#REF!)</f>
        <v>#REF!</v>
      </c>
      <c r="HY52" s="19" t="e">
        <f>#REF!-HX52</f>
        <v>#REF!</v>
      </c>
      <c r="HZ52" s="2">
        <f>SUM(BC52:BC52)</f>
        <v>520050</v>
      </c>
      <c r="IA52" s="19" t="e">
        <f>#REF!-HZ52</f>
        <v>#REF!</v>
      </c>
      <c r="IB52" s="2">
        <f>SUM(BD52:BD52)</f>
        <v>0</v>
      </c>
      <c r="IC52" s="19" t="e">
        <f>#REF!-IB52</f>
        <v>#REF!</v>
      </c>
      <c r="ID52" s="2">
        <f t="shared" si="57"/>
        <v>875</v>
      </c>
      <c r="IE52" s="19">
        <f t="shared" si="58"/>
        <v>0</v>
      </c>
      <c r="IF52" s="2">
        <f t="shared" si="59"/>
        <v>0</v>
      </c>
      <c r="IG52" s="19">
        <f t="shared" si="60"/>
        <v>0</v>
      </c>
      <c r="IH52" s="2">
        <f t="shared" si="61"/>
        <v>434330</v>
      </c>
      <c r="II52" s="19">
        <f t="shared" si="62"/>
        <v>0</v>
      </c>
      <c r="IJ52" s="2">
        <f t="shared" si="63"/>
        <v>45737904</v>
      </c>
      <c r="IK52" s="19">
        <f t="shared" si="64"/>
        <v>0</v>
      </c>
      <c r="IL52" s="2">
        <f t="shared" si="65"/>
        <v>5663536</v>
      </c>
      <c r="IM52" s="19">
        <f t="shared" si="66"/>
        <v>0</v>
      </c>
      <c r="IN52" s="2">
        <f t="shared" si="67"/>
        <v>1567742</v>
      </c>
      <c r="IO52" s="19">
        <f t="shared" si="68"/>
        <v>0</v>
      </c>
      <c r="IP52" s="2">
        <f t="shared" si="69"/>
        <v>10256646</v>
      </c>
      <c r="IQ52" s="19">
        <f t="shared" si="70"/>
        <v>0</v>
      </c>
      <c r="IR52" s="2">
        <f t="shared" si="109"/>
        <v>0</v>
      </c>
      <c r="IS52" s="19">
        <f t="shared" si="110"/>
        <v>0</v>
      </c>
      <c r="IT52" s="2">
        <f t="shared" si="71"/>
        <v>7813378</v>
      </c>
      <c r="IU52" s="19">
        <f t="shared" si="72"/>
        <v>0</v>
      </c>
      <c r="IV52" s="2">
        <f t="shared" si="73"/>
        <v>0</v>
      </c>
      <c r="IW52" s="19">
        <f t="shared" si="74"/>
        <v>0</v>
      </c>
      <c r="IX52" s="2">
        <f t="shared" si="75"/>
        <v>102501</v>
      </c>
      <c r="IY52" s="19">
        <f t="shared" si="76"/>
        <v>0</v>
      </c>
      <c r="IZ52" s="2">
        <f t="shared" si="77"/>
        <v>830940</v>
      </c>
      <c r="JA52" s="19">
        <f t="shared" si="78"/>
        <v>0</v>
      </c>
      <c r="JB52" s="2">
        <f t="shared" si="79"/>
        <v>3582853</v>
      </c>
      <c r="JC52" s="19">
        <f t="shared" si="80"/>
        <v>0</v>
      </c>
      <c r="JD52" s="2">
        <f t="shared" si="81"/>
        <v>1444533</v>
      </c>
      <c r="JE52" s="19">
        <f t="shared" si="82"/>
        <v>0</v>
      </c>
      <c r="JF52" s="2">
        <f t="shared" si="83"/>
        <v>1704395</v>
      </c>
      <c r="JG52" s="19">
        <f t="shared" si="84"/>
        <v>0</v>
      </c>
      <c r="JH52" s="2">
        <f t="shared" si="85"/>
        <v>21180</v>
      </c>
      <c r="JI52" s="19">
        <f t="shared" si="86"/>
        <v>0</v>
      </c>
      <c r="JJ52" s="2">
        <f t="shared" si="87"/>
        <v>0</v>
      </c>
      <c r="JK52" s="19">
        <f t="shared" si="88"/>
        <v>0</v>
      </c>
      <c r="JL52" s="2">
        <f t="shared" si="89"/>
        <v>8716333</v>
      </c>
      <c r="JM52" s="19">
        <f t="shared" si="90"/>
        <v>0</v>
      </c>
      <c r="JN52" s="2">
        <f t="shared" si="91"/>
        <v>246167</v>
      </c>
      <c r="JO52" s="19">
        <f t="shared" si="92"/>
        <v>0</v>
      </c>
      <c r="JP52" s="2">
        <f t="shared" si="93"/>
        <v>0</v>
      </c>
      <c r="JQ52" s="19">
        <f t="shared" si="94"/>
        <v>0</v>
      </c>
      <c r="JR52" s="2">
        <f t="shared" si="95"/>
        <v>499300</v>
      </c>
      <c r="JS52" s="19">
        <f t="shared" si="96"/>
        <v>0</v>
      </c>
      <c r="JT52" s="2">
        <f t="shared" si="97"/>
        <v>19763</v>
      </c>
      <c r="JU52" s="19">
        <f t="shared" si="98"/>
        <v>0</v>
      </c>
      <c r="JV52" s="2">
        <f t="shared" si="99"/>
        <v>3268637</v>
      </c>
      <c r="JW52" s="19">
        <f t="shared" si="100"/>
        <v>0</v>
      </c>
      <c r="JX52" s="2">
        <f t="shared" si="101"/>
        <v>45737904</v>
      </c>
      <c r="JY52" s="19">
        <f t="shared" si="102"/>
        <v>0</v>
      </c>
      <c r="JZ52" s="2">
        <f t="shared" si="103"/>
        <v>0</v>
      </c>
      <c r="KA52" s="19">
        <f t="shared" si="104"/>
        <v>0</v>
      </c>
      <c r="KB52" s="2">
        <f t="shared" si="105"/>
        <v>45737904</v>
      </c>
      <c r="KC52" s="19">
        <f t="shared" si="106"/>
        <v>0</v>
      </c>
      <c r="KE52" s="2" t="e">
        <f>HG52+HI52+HK52+HM52+HO52+HQ52+HS52+HU52+HW52+HY52+IA52+IE52+IG52+II52+IC52+IK52+IM52+IO52+IQ52+IS52+IU52+IW52+IY52+JA52+JC52+JG52+JI52+JK52+JE52+JM52+JO52+JQ52+JS52+JU52+JW52+JY52+KA52+KC52</f>
        <v>#REF!</v>
      </c>
      <c r="KG52" s="1" t="e">
        <f t="shared" si="107"/>
        <v>#REF!</v>
      </c>
    </row>
    <row r="53" spans="1:304">
      <c r="A53" s="29" t="s">
        <v>299</v>
      </c>
      <c r="B53" s="18" t="s">
        <v>300</v>
      </c>
      <c r="C53" s="65">
        <v>176080</v>
      </c>
      <c r="D53" s="65">
        <v>2010</v>
      </c>
      <c r="E53" s="65">
        <v>1</v>
      </c>
      <c r="F53" s="65">
        <v>1</v>
      </c>
      <c r="G53" s="66">
        <v>6930</v>
      </c>
      <c r="H53" s="66">
        <v>6276</v>
      </c>
      <c r="I53" s="67">
        <v>584290179</v>
      </c>
      <c r="J53" s="67"/>
      <c r="K53" s="67">
        <v>2267373</v>
      </c>
      <c r="L53" s="67"/>
      <c r="M53" s="67">
        <v>33803480</v>
      </c>
      <c r="N53" s="67"/>
      <c r="O53" s="67">
        <v>27168761</v>
      </c>
      <c r="P53" s="67"/>
      <c r="Q53" s="67">
        <v>162673023</v>
      </c>
      <c r="R53" s="67"/>
      <c r="S53" s="67">
        <v>317260909</v>
      </c>
      <c r="T53" s="67"/>
      <c r="U53" s="67">
        <v>13071</v>
      </c>
      <c r="V53" s="67"/>
      <c r="W53" s="67">
        <v>20941</v>
      </c>
      <c r="X53" s="67"/>
      <c r="Y53" s="67">
        <v>17871</v>
      </c>
      <c r="Z53" s="67"/>
      <c r="AA53" s="67">
        <v>25741</v>
      </c>
      <c r="AB53" s="67"/>
      <c r="AC53" s="28">
        <v>7</v>
      </c>
      <c r="AD53" s="28">
        <v>9</v>
      </c>
      <c r="AE53" s="28">
        <v>0</v>
      </c>
      <c r="AF53" s="19">
        <v>3433868</v>
      </c>
      <c r="AG53" s="19">
        <v>2313342</v>
      </c>
      <c r="AH53" s="19">
        <v>416333</v>
      </c>
      <c r="AI53" s="19">
        <v>208465</v>
      </c>
      <c r="AJ53" s="19">
        <v>186718.67</v>
      </c>
      <c r="AK53" s="93">
        <v>6</v>
      </c>
      <c r="AL53" s="19">
        <v>186718.67</v>
      </c>
      <c r="AM53" s="93">
        <v>6</v>
      </c>
      <c r="AN53" s="19">
        <v>122084.57</v>
      </c>
      <c r="AO53" s="93">
        <v>7</v>
      </c>
      <c r="AP53" s="19">
        <v>122084.57</v>
      </c>
      <c r="AQ53" s="93">
        <v>7</v>
      </c>
      <c r="AR53" s="19">
        <v>186846.06</v>
      </c>
      <c r="AS53" s="93">
        <v>16</v>
      </c>
      <c r="AT53" s="19">
        <v>186846.06</v>
      </c>
      <c r="AU53" s="93">
        <v>16</v>
      </c>
      <c r="AV53" s="19">
        <v>63847.46</v>
      </c>
      <c r="AW53" s="93">
        <v>13</v>
      </c>
      <c r="AX53" s="19">
        <v>63847.46</v>
      </c>
      <c r="AY53" s="93">
        <v>13</v>
      </c>
      <c r="AZ53" s="127">
        <v>8136784</v>
      </c>
      <c r="BA53" s="127">
        <v>200000</v>
      </c>
      <c r="BB53" s="127">
        <v>0</v>
      </c>
      <c r="BC53" s="127">
        <v>9555</v>
      </c>
      <c r="BD53" s="127">
        <v>66242</v>
      </c>
      <c r="BE53" s="127">
        <v>73597</v>
      </c>
      <c r="BF53" s="127">
        <v>107123</v>
      </c>
      <c r="BG53" s="127">
        <v>56390</v>
      </c>
      <c r="BH53" s="127">
        <v>271466</v>
      </c>
      <c r="BI53" s="127">
        <v>0</v>
      </c>
      <c r="BJ53" s="127">
        <v>508576</v>
      </c>
      <c r="BK53" s="127">
        <v>0</v>
      </c>
      <c r="BL53" s="127">
        <v>0</v>
      </c>
      <c r="BM53" s="127">
        <v>0</v>
      </c>
      <c r="BN53" s="127">
        <v>0</v>
      </c>
      <c r="BO53" s="128">
        <v>13352</v>
      </c>
      <c r="BP53" s="127">
        <v>13352</v>
      </c>
      <c r="BQ53" s="127">
        <v>9250</v>
      </c>
      <c r="BR53" s="127">
        <v>0</v>
      </c>
      <c r="BS53" s="127">
        <v>0</v>
      </c>
      <c r="BT53" s="127">
        <v>14599</v>
      </c>
      <c r="BU53" s="127">
        <v>68315</v>
      </c>
      <c r="BV53" s="127">
        <v>92164</v>
      </c>
      <c r="BW53" s="127">
        <v>22198832</v>
      </c>
      <c r="BX53" s="127">
        <v>8205804</v>
      </c>
      <c r="BY53" s="127">
        <v>105602</v>
      </c>
      <c r="BZ53" s="127">
        <v>1514404</v>
      </c>
      <c r="CA53" s="127">
        <v>6102949</v>
      </c>
      <c r="CB53" s="127">
        <v>38127591</v>
      </c>
      <c r="CC53" s="127">
        <v>2202394</v>
      </c>
      <c r="CD53" s="127">
        <v>403709</v>
      </c>
      <c r="CE53" s="127">
        <v>407959</v>
      </c>
      <c r="CF53" s="127">
        <v>2733148</v>
      </c>
      <c r="CG53" s="127">
        <v>192908</v>
      </c>
      <c r="CH53" s="127">
        <v>5940118</v>
      </c>
      <c r="CI53" s="127">
        <v>575320</v>
      </c>
      <c r="CJ53" s="127">
        <v>511500</v>
      </c>
      <c r="CK53" s="127">
        <v>71070</v>
      </c>
      <c r="CL53" s="127">
        <v>41214</v>
      </c>
      <c r="CM53" s="127">
        <v>0</v>
      </c>
      <c r="CN53" s="127">
        <v>1199104</v>
      </c>
      <c r="CO53" s="127">
        <v>2434584</v>
      </c>
      <c r="CP53" s="127">
        <v>774091</v>
      </c>
      <c r="CQ53" s="127">
        <v>582391</v>
      </c>
      <c r="CR53" s="127">
        <v>2003392</v>
      </c>
      <c r="CS53" s="127">
        <v>0</v>
      </c>
      <c r="CT53" s="127">
        <v>5794458</v>
      </c>
      <c r="CU53" s="127">
        <v>1192500</v>
      </c>
      <c r="CV53" s="127">
        <v>1379643</v>
      </c>
      <c r="CW53" s="127">
        <v>0</v>
      </c>
      <c r="CX53" s="127">
        <v>280833</v>
      </c>
      <c r="CY53" s="127">
        <v>0</v>
      </c>
      <c r="CZ53" s="127">
        <v>2852976</v>
      </c>
      <c r="DA53" s="127">
        <v>1154380</v>
      </c>
      <c r="DB53" s="127">
        <v>84057</v>
      </c>
      <c r="DC53" s="127">
        <v>75754</v>
      </c>
      <c r="DD53" s="127">
        <v>145323</v>
      </c>
      <c r="DE53" s="127">
        <v>4511647</v>
      </c>
      <c r="DF53" s="127">
        <v>5971161</v>
      </c>
      <c r="DG53" s="127">
        <v>0</v>
      </c>
      <c r="DH53" s="127">
        <v>0</v>
      </c>
      <c r="DI53" s="127">
        <v>0</v>
      </c>
      <c r="DJ53" s="127">
        <v>0</v>
      </c>
      <c r="DK53" s="127">
        <v>163642</v>
      </c>
      <c r="DL53" s="127">
        <v>163642</v>
      </c>
      <c r="DM53" s="127">
        <v>0</v>
      </c>
      <c r="DN53" s="127">
        <v>0</v>
      </c>
      <c r="DO53" s="127">
        <v>0</v>
      </c>
      <c r="DP53" s="127">
        <v>0</v>
      </c>
      <c r="DQ53" s="127">
        <v>0</v>
      </c>
      <c r="DR53" s="127">
        <v>0</v>
      </c>
      <c r="DS53" s="127">
        <v>244024</v>
      </c>
      <c r="DT53" s="127">
        <v>79285</v>
      </c>
      <c r="DU53" s="127">
        <v>79901</v>
      </c>
      <c r="DV53" s="127">
        <v>221588</v>
      </c>
      <c r="DW53" s="127">
        <v>0</v>
      </c>
      <c r="DX53" s="127">
        <v>624798</v>
      </c>
      <c r="DY53" s="127">
        <v>527413</v>
      </c>
      <c r="DZ53" s="127">
        <v>528120</v>
      </c>
      <c r="EA53" s="127">
        <v>299442</v>
      </c>
      <c r="EB53" s="127">
        <v>929667</v>
      </c>
      <c r="EC53" s="127">
        <v>0</v>
      </c>
      <c r="ED53" s="127">
        <v>2284642</v>
      </c>
      <c r="EE53" s="127">
        <v>519679</v>
      </c>
      <c r="EF53" s="127">
        <v>19912</v>
      </c>
      <c r="EG53" s="127">
        <v>38555</v>
      </c>
      <c r="EH53" s="127">
        <v>391466</v>
      </c>
      <c r="EI53" s="127">
        <v>56282</v>
      </c>
      <c r="EJ53" s="127">
        <v>1025894</v>
      </c>
      <c r="EK53" s="127">
        <v>219716</v>
      </c>
      <c r="EL53" s="127">
        <v>157291</v>
      </c>
      <c r="EM53" s="127">
        <v>117456</v>
      </c>
      <c r="EN53" s="127">
        <v>135230</v>
      </c>
      <c r="EO53" s="127">
        <v>316186</v>
      </c>
      <c r="EP53" s="127">
        <v>945879</v>
      </c>
      <c r="EQ53" s="127">
        <v>0</v>
      </c>
      <c r="ER53" s="127">
        <v>0</v>
      </c>
      <c r="ES53" s="127">
        <v>0</v>
      </c>
      <c r="ET53" s="127">
        <v>0</v>
      </c>
      <c r="EU53" s="127">
        <v>417651</v>
      </c>
      <c r="EV53" s="127">
        <v>417651</v>
      </c>
      <c r="EW53" s="127">
        <v>40525</v>
      </c>
      <c r="EX53" s="127">
        <v>99674</v>
      </c>
      <c r="EY53" s="127">
        <v>51370</v>
      </c>
      <c r="EZ53" s="127">
        <v>217972</v>
      </c>
      <c r="FA53" s="127">
        <v>0</v>
      </c>
      <c r="FB53" s="127">
        <v>409541</v>
      </c>
      <c r="FC53" s="127">
        <v>23489</v>
      </c>
      <c r="FD53" s="127">
        <v>5598</v>
      </c>
      <c r="FE53" s="127">
        <v>3925</v>
      </c>
      <c r="FF53" s="127">
        <v>45593</v>
      </c>
      <c r="FG53" s="127">
        <v>3255705</v>
      </c>
      <c r="FH53" s="127">
        <v>3334310</v>
      </c>
      <c r="FI53" s="127">
        <v>0</v>
      </c>
      <c r="FJ53" s="127">
        <v>0</v>
      </c>
      <c r="FK53" s="127">
        <v>0</v>
      </c>
      <c r="FL53" s="127">
        <v>0</v>
      </c>
      <c r="FM53" s="127">
        <v>204000</v>
      </c>
      <c r="FN53" s="127">
        <v>204000</v>
      </c>
      <c r="FO53" s="127">
        <v>0</v>
      </c>
      <c r="FP53" s="127">
        <v>0</v>
      </c>
      <c r="FQ53" s="127">
        <v>0</v>
      </c>
      <c r="FR53" s="127">
        <v>0</v>
      </c>
      <c r="FS53" s="127">
        <v>0</v>
      </c>
      <c r="FT53" s="127">
        <v>0</v>
      </c>
      <c r="FU53" s="127">
        <v>0</v>
      </c>
      <c r="FV53" s="127">
        <v>0</v>
      </c>
      <c r="FW53" s="127">
        <v>0</v>
      </c>
      <c r="FX53" s="127">
        <v>0</v>
      </c>
      <c r="FY53" s="127">
        <v>834251</v>
      </c>
      <c r="FZ53" s="127">
        <v>834251</v>
      </c>
      <c r="GA53" s="127">
        <v>1200</v>
      </c>
      <c r="GB53" s="127">
        <v>795</v>
      </c>
      <c r="GC53" s="127">
        <v>824</v>
      </c>
      <c r="GD53" s="127">
        <v>4105</v>
      </c>
      <c r="GE53" s="127">
        <v>12411</v>
      </c>
      <c r="GF53" s="127">
        <v>19335</v>
      </c>
      <c r="GG53" s="127">
        <v>815873</v>
      </c>
      <c r="GH53" s="127">
        <v>181196</v>
      </c>
      <c r="GI53" s="127">
        <v>77497</v>
      </c>
      <c r="GJ53" s="127">
        <v>311888</v>
      </c>
      <c r="GK53" s="127">
        <v>2856972</v>
      </c>
      <c r="GL53" s="127">
        <v>4243426</v>
      </c>
      <c r="GM53" s="127">
        <v>9951097</v>
      </c>
      <c r="GN53" s="127">
        <v>4224871</v>
      </c>
      <c r="GO53" s="127">
        <v>1806144</v>
      </c>
      <c r="GP53" s="127">
        <v>7461419</v>
      </c>
      <c r="GQ53" s="127">
        <v>12821655</v>
      </c>
      <c r="GR53" s="127">
        <v>36265186</v>
      </c>
      <c r="GS53" s="127">
        <v>0</v>
      </c>
      <c r="GT53" s="128">
        <v>0</v>
      </c>
      <c r="GU53" s="127">
        <v>0</v>
      </c>
      <c r="GV53" s="127">
        <v>0</v>
      </c>
      <c r="GW53" s="127">
        <v>0</v>
      </c>
      <c r="GX53" s="127">
        <v>0</v>
      </c>
      <c r="GY53" s="156">
        <v>9951097</v>
      </c>
      <c r="GZ53" s="156">
        <v>4224871</v>
      </c>
      <c r="HA53" s="156">
        <v>1806144</v>
      </c>
      <c r="HB53" s="156">
        <v>7461419</v>
      </c>
      <c r="HC53" s="156">
        <v>12821655</v>
      </c>
      <c r="HD53" s="156">
        <v>36265186</v>
      </c>
      <c r="HF53" s="2">
        <f>SUM(AZ53:AZ53)</f>
        <v>8136784</v>
      </c>
      <c r="HG53" s="19" t="e">
        <f>#REF!-HF53</f>
        <v>#REF!</v>
      </c>
      <c r="HH53" s="2" t="e">
        <f>SUM(#REF!)</f>
        <v>#REF!</v>
      </c>
      <c r="HI53" s="19" t="e">
        <f>#REF!-HH53</f>
        <v>#REF!</v>
      </c>
      <c r="HJ53" s="2">
        <f>SUM(BA53:BA53)</f>
        <v>200000</v>
      </c>
      <c r="HK53" s="19" t="e">
        <f>#REF!-HJ53</f>
        <v>#REF!</v>
      </c>
      <c r="HL53" s="2">
        <f>SUM(BB53:BB53)</f>
        <v>0</v>
      </c>
      <c r="HM53" s="19" t="e">
        <f>#REF!-HL53</f>
        <v>#REF!</v>
      </c>
      <c r="HN53" s="2" t="e">
        <f>SUM(#REF!)</f>
        <v>#REF!</v>
      </c>
      <c r="HO53" s="19" t="e">
        <f>#REF!-HN53</f>
        <v>#REF!</v>
      </c>
      <c r="HP53" s="2" t="e">
        <f>SUM(#REF!)</f>
        <v>#REF!</v>
      </c>
      <c r="HQ53" s="19" t="e">
        <f>#REF!-HP53</f>
        <v>#REF!</v>
      </c>
      <c r="HR53" s="2" t="e">
        <f>SUM(#REF!)</f>
        <v>#REF!</v>
      </c>
      <c r="HS53" s="19" t="e">
        <f>#REF!-HR53</f>
        <v>#REF!</v>
      </c>
      <c r="HT53" s="2" t="e">
        <f>SUM(#REF!)</f>
        <v>#REF!</v>
      </c>
      <c r="HU53" s="19" t="e">
        <f>#REF!-HT53</f>
        <v>#REF!</v>
      </c>
      <c r="HV53" s="2" t="e">
        <f>SUM(#REF!)</f>
        <v>#REF!</v>
      </c>
      <c r="HW53" s="19" t="e">
        <f>#REF!-HV53</f>
        <v>#REF!</v>
      </c>
      <c r="HX53" s="2" t="e">
        <f>SUM(#REF!)</f>
        <v>#REF!</v>
      </c>
      <c r="HY53" s="19" t="e">
        <f>#REF!-HX53</f>
        <v>#REF!</v>
      </c>
      <c r="HZ53" s="2">
        <f>SUM(BC53:BC53)</f>
        <v>9555</v>
      </c>
      <c r="IA53" s="19" t="e">
        <f>#REF!-HZ53</f>
        <v>#REF!</v>
      </c>
      <c r="IB53" s="2">
        <f>SUM(BD53:BD53)</f>
        <v>66242</v>
      </c>
      <c r="IC53" s="19" t="e">
        <f>#REF!-IB53</f>
        <v>#REF!</v>
      </c>
      <c r="ID53" s="2">
        <f t="shared" si="57"/>
        <v>508576</v>
      </c>
      <c r="IE53" s="19">
        <f t="shared" si="58"/>
        <v>0</v>
      </c>
      <c r="IF53" s="2">
        <f t="shared" si="59"/>
        <v>13352</v>
      </c>
      <c r="IG53" s="19">
        <f t="shared" si="60"/>
        <v>0</v>
      </c>
      <c r="IH53" s="2">
        <f t="shared" si="61"/>
        <v>92164</v>
      </c>
      <c r="II53" s="19">
        <f t="shared" si="62"/>
        <v>0</v>
      </c>
      <c r="IJ53" s="2">
        <f t="shared" si="63"/>
        <v>38127591</v>
      </c>
      <c r="IK53" s="19">
        <f t="shared" si="64"/>
        <v>0</v>
      </c>
      <c r="IL53" s="2">
        <f t="shared" si="65"/>
        <v>5940118</v>
      </c>
      <c r="IM53" s="19">
        <f t="shared" si="66"/>
        <v>0</v>
      </c>
      <c r="IN53" s="2">
        <f t="shared" si="67"/>
        <v>1199104</v>
      </c>
      <c r="IO53" s="19">
        <f t="shared" si="68"/>
        <v>0</v>
      </c>
      <c r="IP53" s="2">
        <f t="shared" si="69"/>
        <v>5794458</v>
      </c>
      <c r="IQ53" s="19">
        <f t="shared" si="70"/>
        <v>0</v>
      </c>
      <c r="IR53" s="2">
        <f t="shared" si="109"/>
        <v>2852976</v>
      </c>
      <c r="IS53" s="19">
        <f t="shared" si="110"/>
        <v>0</v>
      </c>
      <c r="IT53" s="2">
        <f t="shared" si="71"/>
        <v>5971161</v>
      </c>
      <c r="IU53" s="19">
        <f t="shared" si="72"/>
        <v>0</v>
      </c>
      <c r="IV53" s="2">
        <f t="shared" si="73"/>
        <v>163642</v>
      </c>
      <c r="IW53" s="19">
        <f t="shared" si="74"/>
        <v>0</v>
      </c>
      <c r="IX53" s="2">
        <f t="shared" si="75"/>
        <v>0</v>
      </c>
      <c r="IY53" s="19">
        <f t="shared" si="76"/>
        <v>0</v>
      </c>
      <c r="IZ53" s="2">
        <f t="shared" si="77"/>
        <v>624798</v>
      </c>
      <c r="JA53" s="19">
        <f t="shared" si="78"/>
        <v>0</v>
      </c>
      <c r="JB53" s="2">
        <f t="shared" si="79"/>
        <v>2284642</v>
      </c>
      <c r="JC53" s="19">
        <f t="shared" si="80"/>
        <v>0</v>
      </c>
      <c r="JD53" s="2">
        <f t="shared" si="81"/>
        <v>1025894</v>
      </c>
      <c r="JE53" s="19">
        <f t="shared" si="82"/>
        <v>0</v>
      </c>
      <c r="JF53" s="2">
        <f t="shared" si="83"/>
        <v>945879</v>
      </c>
      <c r="JG53" s="19">
        <f t="shared" si="84"/>
        <v>0</v>
      </c>
      <c r="JH53" s="2">
        <f t="shared" si="85"/>
        <v>417651</v>
      </c>
      <c r="JI53" s="19">
        <f t="shared" si="86"/>
        <v>0</v>
      </c>
      <c r="JJ53" s="2">
        <f t="shared" si="87"/>
        <v>409541</v>
      </c>
      <c r="JK53" s="19">
        <f t="shared" si="88"/>
        <v>0</v>
      </c>
      <c r="JL53" s="2">
        <f t="shared" si="89"/>
        <v>3334310</v>
      </c>
      <c r="JM53" s="19">
        <f t="shared" si="90"/>
        <v>0</v>
      </c>
      <c r="JN53" s="2">
        <f t="shared" si="91"/>
        <v>204000</v>
      </c>
      <c r="JO53" s="19">
        <f t="shared" si="92"/>
        <v>0</v>
      </c>
      <c r="JP53" s="2">
        <f t="shared" si="93"/>
        <v>0</v>
      </c>
      <c r="JQ53" s="19">
        <f t="shared" si="94"/>
        <v>0</v>
      </c>
      <c r="JR53" s="2">
        <f t="shared" si="95"/>
        <v>834251</v>
      </c>
      <c r="JS53" s="19">
        <f t="shared" si="96"/>
        <v>0</v>
      </c>
      <c r="JT53" s="2">
        <f t="shared" si="97"/>
        <v>19335</v>
      </c>
      <c r="JU53" s="19">
        <f t="shared" si="98"/>
        <v>0</v>
      </c>
      <c r="JV53" s="2">
        <f t="shared" si="99"/>
        <v>4243426</v>
      </c>
      <c r="JW53" s="19">
        <f t="shared" si="100"/>
        <v>0</v>
      </c>
      <c r="JX53" s="2">
        <f t="shared" si="101"/>
        <v>36265186</v>
      </c>
      <c r="JY53" s="19">
        <f t="shared" si="102"/>
        <v>0</v>
      </c>
      <c r="JZ53" s="2">
        <f t="shared" si="103"/>
        <v>0</v>
      </c>
      <c r="KA53" s="19">
        <f t="shared" si="104"/>
        <v>0</v>
      </c>
      <c r="KB53" s="2">
        <f t="shared" si="105"/>
        <v>36265186</v>
      </c>
      <c r="KC53" s="19">
        <f t="shared" si="106"/>
        <v>0</v>
      </c>
      <c r="KE53" s="2" t="e">
        <f>HG53+HI53+HK53+HM53+HO53+HQ53+HS53+HU53+HW53+HY53+IA53+IE53+IG53+II53+IC53+IK53+IM53+IO53+IQ53+IS53+IU53+IW53+IY53+JA53+JC53+JG53+JI53+JK53+JE53+JM53+JO53+JQ53+JS53+JU53+JW53+JY53+KA53+KC53</f>
        <v>#REF!</v>
      </c>
      <c r="KG53" s="1" t="e">
        <f t="shared" si="107"/>
        <v>#REF!</v>
      </c>
    </row>
    <row r="54" spans="1:304">
      <c r="A54" s="35" t="s">
        <v>364</v>
      </c>
      <c r="B54" s="18" t="s">
        <v>264</v>
      </c>
      <c r="C54" s="65">
        <v>178396</v>
      </c>
      <c r="D54" s="65">
        <v>2010</v>
      </c>
      <c r="E54" s="65">
        <v>1</v>
      </c>
      <c r="F54" s="65">
        <v>2</v>
      </c>
      <c r="G54" s="66">
        <v>10721</v>
      </c>
      <c r="H54" s="66">
        <v>11604</v>
      </c>
      <c r="I54" s="67">
        <v>1038214433</v>
      </c>
      <c r="J54" s="67"/>
      <c r="K54" s="67">
        <v>3116328</v>
      </c>
      <c r="L54" s="67"/>
      <c r="M54" s="67">
        <v>13350445</v>
      </c>
      <c r="N54" s="67"/>
      <c r="O54" s="67">
        <v>28591982</v>
      </c>
      <c r="P54" s="67"/>
      <c r="Q54" s="67">
        <v>583992952</v>
      </c>
      <c r="R54" s="67"/>
      <c r="S54" s="67"/>
      <c r="T54" s="67"/>
      <c r="U54" s="67">
        <v>16992</v>
      </c>
      <c r="V54" s="67"/>
      <c r="W54" s="67">
        <v>28206</v>
      </c>
      <c r="X54" s="67"/>
      <c r="Y54" s="67">
        <v>21280</v>
      </c>
      <c r="Z54" s="67"/>
      <c r="AA54" s="67">
        <v>32470</v>
      </c>
      <c r="AB54" s="67"/>
      <c r="AC54" s="28">
        <v>9</v>
      </c>
      <c r="AD54" s="28">
        <v>11</v>
      </c>
      <c r="AE54" s="28">
        <v>0</v>
      </c>
      <c r="AF54" s="19">
        <v>3872161</v>
      </c>
      <c r="AG54" s="19">
        <v>3284363</v>
      </c>
      <c r="AH54" s="19">
        <v>596738</v>
      </c>
      <c r="AI54" s="19">
        <v>211145</v>
      </c>
      <c r="AJ54" s="19">
        <v>893652.17</v>
      </c>
      <c r="AK54" s="93">
        <v>6</v>
      </c>
      <c r="AL54" s="19">
        <v>765987.57</v>
      </c>
      <c r="AM54" s="93">
        <v>7</v>
      </c>
      <c r="AN54" s="19">
        <v>168434.25</v>
      </c>
      <c r="AO54" s="93">
        <v>8</v>
      </c>
      <c r="AP54" s="19">
        <v>149719.32999999999</v>
      </c>
      <c r="AQ54" s="93">
        <v>9</v>
      </c>
      <c r="AR54" s="19">
        <v>205040.15</v>
      </c>
      <c r="AS54" s="93">
        <v>20</v>
      </c>
      <c r="AT54" s="19">
        <v>170866.79</v>
      </c>
      <c r="AU54" s="93">
        <v>24</v>
      </c>
      <c r="AV54" s="19">
        <v>71090.97</v>
      </c>
      <c r="AW54" s="93">
        <v>16.5</v>
      </c>
      <c r="AX54" s="19">
        <v>55857.19</v>
      </c>
      <c r="AY54" s="93">
        <v>21</v>
      </c>
      <c r="AZ54" s="129">
        <v>13642669</v>
      </c>
      <c r="BA54" s="129">
        <v>200000</v>
      </c>
      <c r="BB54" s="129">
        <v>2021069</v>
      </c>
      <c r="BC54" s="129">
        <v>1581987</v>
      </c>
      <c r="BD54" s="129">
        <v>0</v>
      </c>
      <c r="BE54" s="129">
        <v>197894</v>
      </c>
      <c r="BF54" s="129">
        <v>442803</v>
      </c>
      <c r="BG54" s="129">
        <v>89845</v>
      </c>
      <c r="BH54" s="129">
        <v>221046</v>
      </c>
      <c r="BI54" s="129">
        <v>0</v>
      </c>
      <c r="BJ54" s="129">
        <v>951588</v>
      </c>
      <c r="BK54" s="129">
        <v>0</v>
      </c>
      <c r="BL54" s="129">
        <v>0</v>
      </c>
      <c r="BM54" s="129">
        <v>0</v>
      </c>
      <c r="BN54" s="129">
        <v>0</v>
      </c>
      <c r="BO54" s="129">
        <v>1791072</v>
      </c>
      <c r="BP54" s="129">
        <v>1791072</v>
      </c>
      <c r="BQ54" s="129">
        <v>5950</v>
      </c>
      <c r="BR54" s="129">
        <v>385034</v>
      </c>
      <c r="BS54" s="129">
        <v>23194</v>
      </c>
      <c r="BT54" s="129">
        <v>188978</v>
      </c>
      <c r="BU54" s="129">
        <v>1379568</v>
      </c>
      <c r="BV54" s="129">
        <v>1982724</v>
      </c>
      <c r="BW54" s="129">
        <v>25378066</v>
      </c>
      <c r="BX54" s="129">
        <v>9540265</v>
      </c>
      <c r="BY54" s="129">
        <v>251075</v>
      </c>
      <c r="BZ54" s="129">
        <v>894036</v>
      </c>
      <c r="CA54" s="129">
        <v>24988861</v>
      </c>
      <c r="CB54" s="129">
        <v>61052303</v>
      </c>
      <c r="CC54" s="129">
        <v>2300431</v>
      </c>
      <c r="CD54" s="129">
        <v>332478</v>
      </c>
      <c r="CE54" s="129">
        <v>395948</v>
      </c>
      <c r="CF54" s="129">
        <v>4127667</v>
      </c>
      <c r="CG54" s="129">
        <v>121772</v>
      </c>
      <c r="CH54" s="129">
        <v>7278296</v>
      </c>
      <c r="CI54" s="129">
        <v>825000</v>
      </c>
      <c r="CJ54" s="129">
        <v>622830</v>
      </c>
      <c r="CK54" s="129">
        <v>86500</v>
      </c>
      <c r="CL54" s="129">
        <v>41204</v>
      </c>
      <c r="CM54" s="129">
        <v>1379484</v>
      </c>
      <c r="CN54" s="129">
        <v>2955018</v>
      </c>
      <c r="CO54" s="129">
        <v>5856887</v>
      </c>
      <c r="CP54" s="129">
        <v>2423528</v>
      </c>
      <c r="CQ54" s="129">
        <v>951324</v>
      </c>
      <c r="CR54" s="129">
        <v>2751452</v>
      </c>
      <c r="CS54" s="129">
        <v>0</v>
      </c>
      <c r="CT54" s="129">
        <v>11983191</v>
      </c>
      <c r="CU54" s="129">
        <v>0</v>
      </c>
      <c r="CV54" s="129">
        <v>0</v>
      </c>
      <c r="CW54" s="129">
        <v>0</v>
      </c>
      <c r="CX54" s="129">
        <v>0</v>
      </c>
      <c r="CY54" s="129">
        <v>0</v>
      </c>
      <c r="CZ54" s="129">
        <v>0</v>
      </c>
      <c r="DA54" s="129">
        <v>593854</v>
      </c>
      <c r="DB54" s="129">
        <v>351290</v>
      </c>
      <c r="DC54" s="129">
        <v>183387</v>
      </c>
      <c r="DD54" s="129">
        <v>239867</v>
      </c>
      <c r="DE54" s="129">
        <v>9695829</v>
      </c>
      <c r="DF54" s="129">
        <v>11064227</v>
      </c>
      <c r="DG54" s="129">
        <v>0</v>
      </c>
      <c r="DH54" s="129">
        <v>0</v>
      </c>
      <c r="DI54" s="129">
        <v>0</v>
      </c>
      <c r="DJ54" s="129">
        <v>0</v>
      </c>
      <c r="DK54" s="129">
        <v>0</v>
      </c>
      <c r="DL54" s="129">
        <v>0</v>
      </c>
      <c r="DM54" s="129">
        <v>0</v>
      </c>
      <c r="DN54" s="129">
        <v>0</v>
      </c>
      <c r="DO54" s="129">
        <v>0</v>
      </c>
      <c r="DP54" s="129">
        <v>0</v>
      </c>
      <c r="DQ54" s="129">
        <v>0</v>
      </c>
      <c r="DR54" s="129">
        <v>0</v>
      </c>
      <c r="DS54" s="129">
        <v>349734</v>
      </c>
      <c r="DT54" s="129">
        <v>163800</v>
      </c>
      <c r="DU54" s="129">
        <v>54323</v>
      </c>
      <c r="DV54" s="129">
        <v>240026</v>
      </c>
      <c r="DW54" s="129">
        <v>0</v>
      </c>
      <c r="DX54" s="129">
        <v>807883</v>
      </c>
      <c r="DY54" s="129">
        <v>1323291</v>
      </c>
      <c r="DZ54" s="129">
        <v>612293</v>
      </c>
      <c r="EA54" s="129">
        <v>326392</v>
      </c>
      <c r="EB54" s="129">
        <v>1340581</v>
      </c>
      <c r="EC54" s="129">
        <v>43494</v>
      </c>
      <c r="ED54" s="129">
        <v>3646051</v>
      </c>
      <c r="EE54" s="129">
        <v>706082</v>
      </c>
      <c r="EF54" s="129">
        <v>99649</v>
      </c>
      <c r="EG54" s="129">
        <v>13871</v>
      </c>
      <c r="EH54" s="129">
        <v>420544</v>
      </c>
      <c r="EI54" s="129">
        <v>1277952</v>
      </c>
      <c r="EJ54" s="129">
        <v>2518098</v>
      </c>
      <c r="EK54" s="129">
        <v>717632</v>
      </c>
      <c r="EL54" s="129">
        <v>202269</v>
      </c>
      <c r="EM54" s="129">
        <v>59448</v>
      </c>
      <c r="EN54" s="129">
        <v>321284</v>
      </c>
      <c r="EO54" s="129">
        <v>567769</v>
      </c>
      <c r="EP54" s="129">
        <v>1868402</v>
      </c>
      <c r="EQ54" s="129">
        <v>386</v>
      </c>
      <c r="ER54" s="129">
        <v>12276</v>
      </c>
      <c r="ES54" s="129">
        <v>3919</v>
      </c>
      <c r="ET54" s="129">
        <v>17196</v>
      </c>
      <c r="EU54" s="129">
        <v>713844</v>
      </c>
      <c r="EV54" s="129">
        <v>747621</v>
      </c>
      <c r="EW54" s="129">
        <v>62199</v>
      </c>
      <c r="EX54" s="129">
        <v>374241</v>
      </c>
      <c r="EY54" s="129">
        <v>105611</v>
      </c>
      <c r="EZ54" s="129">
        <v>53733</v>
      </c>
      <c r="FA54" s="129">
        <v>0</v>
      </c>
      <c r="FB54" s="129">
        <v>595784</v>
      </c>
      <c r="FC54" s="129">
        <v>29323</v>
      </c>
      <c r="FD54" s="129">
        <v>288</v>
      </c>
      <c r="FE54" s="129">
        <v>0</v>
      </c>
      <c r="FF54" s="129">
        <v>215174</v>
      </c>
      <c r="FG54" s="129">
        <v>10680095</v>
      </c>
      <c r="FH54" s="129">
        <v>10924880</v>
      </c>
      <c r="FI54" s="129">
        <v>87777</v>
      </c>
      <c r="FJ54" s="129">
        <v>15411</v>
      </c>
      <c r="FK54" s="129">
        <v>0</v>
      </c>
      <c r="FL54" s="129">
        <v>0</v>
      </c>
      <c r="FM54" s="129">
        <v>76144</v>
      </c>
      <c r="FN54" s="129">
        <v>179332</v>
      </c>
      <c r="FO54" s="129">
        <v>0</v>
      </c>
      <c r="FP54" s="129">
        <v>0</v>
      </c>
      <c r="FQ54" s="129">
        <v>0</v>
      </c>
      <c r="FR54" s="129">
        <v>0</v>
      </c>
      <c r="FS54" s="129">
        <v>0</v>
      </c>
      <c r="FT54" s="129">
        <v>0</v>
      </c>
      <c r="FU54" s="129">
        <v>0</v>
      </c>
      <c r="FV54" s="129">
        <v>0</v>
      </c>
      <c r="FW54" s="129">
        <v>0</v>
      </c>
      <c r="FX54" s="129">
        <v>0</v>
      </c>
      <c r="FY54" s="129">
        <v>677530</v>
      </c>
      <c r="FZ54" s="129">
        <v>677530</v>
      </c>
      <c r="GA54" s="129">
        <v>1080</v>
      </c>
      <c r="GB54" s="129">
        <v>0</v>
      </c>
      <c r="GC54" s="129">
        <v>4303</v>
      </c>
      <c r="GD54" s="129">
        <v>6479</v>
      </c>
      <c r="GE54" s="129">
        <v>25869</v>
      </c>
      <c r="GF54" s="129">
        <v>37731</v>
      </c>
      <c r="GG54" s="129">
        <v>905973</v>
      </c>
      <c r="GH54" s="129">
        <v>134826</v>
      </c>
      <c r="GI54" s="129">
        <v>72257</v>
      </c>
      <c r="GJ54" s="129">
        <v>211086</v>
      </c>
      <c r="GK54" s="129">
        <v>5157923</v>
      </c>
      <c r="GL54" s="129">
        <v>6482065</v>
      </c>
      <c r="GM54" s="129">
        <v>13759649</v>
      </c>
      <c r="GN54" s="129">
        <v>5345179</v>
      </c>
      <c r="GO54" s="129">
        <v>2257283</v>
      </c>
      <c r="GP54" s="129">
        <v>9986293</v>
      </c>
      <c r="GQ54" s="129">
        <v>30417705</v>
      </c>
      <c r="GR54" s="129">
        <v>61766109</v>
      </c>
      <c r="GS54" s="129">
        <v>0</v>
      </c>
      <c r="GT54" s="129">
        <v>0</v>
      </c>
      <c r="GU54" s="129">
        <v>0</v>
      </c>
      <c r="GV54" s="129">
        <v>0</v>
      </c>
      <c r="GW54" s="129">
        <v>0</v>
      </c>
      <c r="GX54" s="129">
        <v>0</v>
      </c>
      <c r="GY54" s="129">
        <v>13759649</v>
      </c>
      <c r="GZ54" s="129">
        <v>5345179</v>
      </c>
      <c r="HA54" s="129">
        <v>2257283</v>
      </c>
      <c r="HB54" s="129">
        <v>9986293</v>
      </c>
      <c r="HC54" s="129">
        <v>30417705</v>
      </c>
      <c r="HD54" s="129">
        <v>61766109</v>
      </c>
      <c r="HF54" s="2">
        <f>SUM(AZ54:AZ54)</f>
        <v>13642669</v>
      </c>
      <c r="HG54" s="19" t="e">
        <f>#REF!-HF54</f>
        <v>#REF!</v>
      </c>
      <c r="HH54" s="2" t="e">
        <f>SUM(#REF!)</f>
        <v>#REF!</v>
      </c>
      <c r="HI54" s="19" t="e">
        <f>#REF!-HH54</f>
        <v>#REF!</v>
      </c>
      <c r="HJ54" s="2">
        <f>SUM(BA54:BA54)</f>
        <v>200000</v>
      </c>
      <c r="HK54" s="19" t="e">
        <f>#REF!-HJ54</f>
        <v>#REF!</v>
      </c>
      <c r="HL54" s="2">
        <f>SUM(BB54:BB54)</f>
        <v>2021069</v>
      </c>
      <c r="HM54" s="19" t="e">
        <f>#REF!-HL54</f>
        <v>#REF!</v>
      </c>
      <c r="HN54" s="2" t="e">
        <f>SUM(#REF!)</f>
        <v>#REF!</v>
      </c>
      <c r="HO54" s="19" t="e">
        <f>#REF!-HN54</f>
        <v>#REF!</v>
      </c>
      <c r="HP54" s="2" t="e">
        <f>SUM(#REF!)</f>
        <v>#REF!</v>
      </c>
      <c r="HQ54" s="19" t="e">
        <f>#REF!-HP54</f>
        <v>#REF!</v>
      </c>
      <c r="HR54" s="2" t="e">
        <f>SUM(#REF!)</f>
        <v>#REF!</v>
      </c>
      <c r="HS54" s="19" t="e">
        <f>#REF!-HR54</f>
        <v>#REF!</v>
      </c>
      <c r="HT54" s="2" t="e">
        <f>SUM(#REF!)</f>
        <v>#REF!</v>
      </c>
      <c r="HU54" s="19" t="e">
        <f>#REF!-HT54</f>
        <v>#REF!</v>
      </c>
      <c r="HV54" s="2" t="e">
        <f>SUM(#REF!)</f>
        <v>#REF!</v>
      </c>
      <c r="HW54" s="19" t="e">
        <f>#REF!-HV54</f>
        <v>#REF!</v>
      </c>
      <c r="HX54" s="2" t="e">
        <f>SUM(#REF!)</f>
        <v>#REF!</v>
      </c>
      <c r="HY54" s="19" t="e">
        <f>#REF!-HX54</f>
        <v>#REF!</v>
      </c>
      <c r="HZ54" s="2">
        <f>SUM(BC54:BC54)</f>
        <v>1581987</v>
      </c>
      <c r="IA54" s="19" t="e">
        <f>#REF!-HZ54</f>
        <v>#REF!</v>
      </c>
      <c r="IB54" s="2">
        <f>SUM(BD54:BD54)</f>
        <v>0</v>
      </c>
      <c r="IC54" s="19" t="e">
        <f>#REF!-IB54</f>
        <v>#REF!</v>
      </c>
      <c r="ID54" s="2">
        <f t="shared" si="57"/>
        <v>951588</v>
      </c>
      <c r="IE54" s="19">
        <f t="shared" si="58"/>
        <v>0</v>
      </c>
      <c r="IF54" s="2">
        <f t="shared" si="59"/>
        <v>1791072</v>
      </c>
      <c r="IG54" s="19">
        <f t="shared" si="60"/>
        <v>0</v>
      </c>
      <c r="IH54" s="2">
        <f t="shared" si="61"/>
        <v>1982724</v>
      </c>
      <c r="II54" s="19">
        <f t="shared" si="62"/>
        <v>0</v>
      </c>
      <c r="IJ54" s="2">
        <f t="shared" si="63"/>
        <v>61052303</v>
      </c>
      <c r="IK54" s="19">
        <f t="shared" si="64"/>
        <v>0</v>
      </c>
      <c r="IL54" s="2">
        <f t="shared" si="65"/>
        <v>7278296</v>
      </c>
      <c r="IM54" s="19">
        <f t="shared" si="66"/>
        <v>0</v>
      </c>
      <c r="IN54" s="2">
        <f t="shared" si="67"/>
        <v>2955018</v>
      </c>
      <c r="IO54" s="19">
        <f t="shared" si="68"/>
        <v>0</v>
      </c>
      <c r="IP54" s="2">
        <f t="shared" si="69"/>
        <v>11983191</v>
      </c>
      <c r="IQ54" s="19">
        <f t="shared" si="70"/>
        <v>0</v>
      </c>
      <c r="IR54" s="2">
        <f t="shared" si="109"/>
        <v>0</v>
      </c>
      <c r="IS54" s="19">
        <f t="shared" si="110"/>
        <v>0</v>
      </c>
      <c r="IT54" s="2">
        <f t="shared" si="71"/>
        <v>11064227</v>
      </c>
      <c r="IU54" s="19">
        <f t="shared" si="72"/>
        <v>0</v>
      </c>
      <c r="IV54" s="2">
        <f t="shared" si="73"/>
        <v>0</v>
      </c>
      <c r="IW54" s="19">
        <f t="shared" si="74"/>
        <v>0</v>
      </c>
      <c r="IX54" s="2">
        <f t="shared" si="75"/>
        <v>0</v>
      </c>
      <c r="IY54" s="19">
        <f t="shared" si="76"/>
        <v>0</v>
      </c>
      <c r="IZ54" s="2">
        <f t="shared" si="77"/>
        <v>807883</v>
      </c>
      <c r="JA54" s="19">
        <f t="shared" si="78"/>
        <v>0</v>
      </c>
      <c r="JB54" s="2">
        <f t="shared" si="79"/>
        <v>3646051</v>
      </c>
      <c r="JC54" s="19">
        <f t="shared" si="80"/>
        <v>0</v>
      </c>
      <c r="JD54" s="2">
        <f t="shared" si="81"/>
        <v>2518098</v>
      </c>
      <c r="JE54" s="19">
        <f t="shared" si="82"/>
        <v>0</v>
      </c>
      <c r="JF54" s="2">
        <f t="shared" si="83"/>
        <v>1868402</v>
      </c>
      <c r="JG54" s="19">
        <f t="shared" si="84"/>
        <v>0</v>
      </c>
      <c r="JH54" s="2">
        <f t="shared" si="85"/>
        <v>747621</v>
      </c>
      <c r="JI54" s="19">
        <f t="shared" si="86"/>
        <v>0</v>
      </c>
      <c r="JJ54" s="2">
        <f t="shared" si="87"/>
        <v>595784</v>
      </c>
      <c r="JK54" s="19">
        <f t="shared" si="88"/>
        <v>0</v>
      </c>
      <c r="JL54" s="2">
        <f t="shared" si="89"/>
        <v>10924880</v>
      </c>
      <c r="JM54" s="19">
        <f t="shared" si="90"/>
        <v>0</v>
      </c>
      <c r="JN54" s="2">
        <f t="shared" si="91"/>
        <v>179332</v>
      </c>
      <c r="JO54" s="19">
        <f t="shared" si="92"/>
        <v>0</v>
      </c>
      <c r="JP54" s="2">
        <f t="shared" si="93"/>
        <v>0</v>
      </c>
      <c r="JQ54" s="19">
        <f t="shared" si="94"/>
        <v>0</v>
      </c>
      <c r="JR54" s="2">
        <f t="shared" si="95"/>
        <v>677530</v>
      </c>
      <c r="JS54" s="19">
        <f t="shared" si="96"/>
        <v>0</v>
      </c>
      <c r="JT54" s="2">
        <f t="shared" si="97"/>
        <v>37731</v>
      </c>
      <c r="JU54" s="19">
        <f t="shared" si="98"/>
        <v>0</v>
      </c>
      <c r="JV54" s="2">
        <f t="shared" si="99"/>
        <v>6482065</v>
      </c>
      <c r="JW54" s="19">
        <f t="shared" si="100"/>
        <v>0</v>
      </c>
      <c r="JX54" s="2">
        <f t="shared" si="101"/>
        <v>61766109</v>
      </c>
      <c r="JY54" s="19">
        <f t="shared" si="102"/>
        <v>0</v>
      </c>
      <c r="JZ54" s="2">
        <f t="shared" si="103"/>
        <v>0</v>
      </c>
      <c r="KA54" s="19">
        <f t="shared" si="104"/>
        <v>0</v>
      </c>
      <c r="KB54" s="2">
        <f t="shared" si="105"/>
        <v>61766109</v>
      </c>
      <c r="KC54" s="19">
        <f t="shared" si="106"/>
        <v>0</v>
      </c>
      <c r="KE54" s="2" t="e">
        <f>SUM(HG54,HI54,HK54,HM54,HO54,HQ54,HS54,HU54,HW54,HY54,IA54,IC54,IE54,IG54,II54,IK54,IM54,IO54,IQ54,IS54,IU54,IW54,IY54,JA54,JC54,JE54,JG54,JI54,JK54,JM54,JO54,JQ54,JS54,JU54,JW54,JY54,KA54,KC54)</f>
        <v>#REF!</v>
      </c>
      <c r="KG54" s="1" t="e">
        <f t="shared" si="107"/>
        <v>#REF!</v>
      </c>
      <c r="KH54" s="13" t="s">
        <v>383</v>
      </c>
    </row>
    <row r="55" spans="1:304" ht="9" customHeight="1">
      <c r="A55" s="29" t="s">
        <v>307</v>
      </c>
      <c r="B55" s="18" t="s">
        <v>308</v>
      </c>
      <c r="C55" s="65">
        <v>181464</v>
      </c>
      <c r="D55" s="65">
        <v>2010</v>
      </c>
      <c r="E55" s="65">
        <v>1</v>
      </c>
      <c r="F55" s="65">
        <v>12</v>
      </c>
      <c r="G55" s="68">
        <v>9583</v>
      </c>
      <c r="H55" s="68">
        <v>8154</v>
      </c>
      <c r="I55" s="76">
        <v>824886075</v>
      </c>
      <c r="J55" s="67">
        <v>0</v>
      </c>
      <c r="K55" s="67">
        <v>3283939</v>
      </c>
      <c r="L55" s="67">
        <v>0</v>
      </c>
      <c r="M55" s="67">
        <v>19264856</v>
      </c>
      <c r="N55" s="67">
        <v>0</v>
      </c>
      <c r="O55" s="67">
        <v>33840000</v>
      </c>
      <c r="P55" s="67">
        <v>0</v>
      </c>
      <c r="Q55" s="67">
        <v>286777997</v>
      </c>
      <c r="R55" s="67">
        <v>0</v>
      </c>
      <c r="S55" s="67">
        <v>566756860</v>
      </c>
      <c r="T55" s="67">
        <v>0</v>
      </c>
      <c r="U55" s="67">
        <v>14961</v>
      </c>
      <c r="V55" s="67">
        <v>14961</v>
      </c>
      <c r="W55" s="67">
        <v>26001</v>
      </c>
      <c r="X55" s="67">
        <v>26001</v>
      </c>
      <c r="Y55" s="67">
        <v>18908</v>
      </c>
      <c r="Z55" s="67">
        <v>0</v>
      </c>
      <c r="AA55" s="67">
        <v>30062</v>
      </c>
      <c r="AB55" s="67">
        <v>0</v>
      </c>
      <c r="AC55" s="28">
        <v>10</v>
      </c>
      <c r="AD55" s="28">
        <v>13</v>
      </c>
      <c r="AE55" s="28">
        <v>0</v>
      </c>
      <c r="AF55" s="19">
        <v>5752306</v>
      </c>
      <c r="AG55" s="19">
        <v>3909977</v>
      </c>
      <c r="AH55" s="19">
        <v>685361</v>
      </c>
      <c r="AI55" s="19">
        <v>351555</v>
      </c>
      <c r="AJ55" s="19">
        <v>562541.47</v>
      </c>
      <c r="AK55" s="93">
        <v>7.5</v>
      </c>
      <c r="AL55" s="19">
        <v>527382.63</v>
      </c>
      <c r="AM55" s="93">
        <v>8</v>
      </c>
      <c r="AN55" s="19">
        <v>192499.33</v>
      </c>
      <c r="AO55" s="93">
        <v>10.5</v>
      </c>
      <c r="AP55" s="19">
        <v>183749.36</v>
      </c>
      <c r="AQ55" s="93">
        <v>11</v>
      </c>
      <c r="AR55" s="19">
        <v>189145.26</v>
      </c>
      <c r="AS55" s="93">
        <v>21.5</v>
      </c>
      <c r="AT55" s="19">
        <v>162664.92000000001</v>
      </c>
      <c r="AU55" s="93">
        <v>25</v>
      </c>
      <c r="AV55" s="19">
        <v>85517.22</v>
      </c>
      <c r="AW55" s="93">
        <v>17.829999999999998</v>
      </c>
      <c r="AX55" s="19">
        <v>72608.19</v>
      </c>
      <c r="AY55" s="93">
        <v>21</v>
      </c>
      <c r="AZ55" s="127">
        <v>27245648</v>
      </c>
      <c r="BA55" s="127">
        <v>300000</v>
      </c>
      <c r="BB55" s="127">
        <v>1599512</v>
      </c>
      <c r="BC55" s="127">
        <v>3460983</v>
      </c>
      <c r="BD55" s="127">
        <v>5469323</v>
      </c>
      <c r="BE55" s="127">
        <v>0</v>
      </c>
      <c r="BF55" s="127">
        <v>0</v>
      </c>
      <c r="BG55" s="127">
        <v>0</v>
      </c>
      <c r="BH55" s="127">
        <v>0</v>
      </c>
      <c r="BI55" s="127">
        <v>0</v>
      </c>
      <c r="BJ55" s="127">
        <v>0</v>
      </c>
      <c r="BK55" s="127">
        <v>0</v>
      </c>
      <c r="BL55" s="127">
        <v>0</v>
      </c>
      <c r="BM55" s="127">
        <v>0</v>
      </c>
      <c r="BN55" s="127">
        <v>0</v>
      </c>
      <c r="BO55" s="127">
        <v>0</v>
      </c>
      <c r="BP55" s="127">
        <v>0</v>
      </c>
      <c r="BQ55" s="127">
        <v>183734</v>
      </c>
      <c r="BR55" s="127">
        <v>11770</v>
      </c>
      <c r="BS55" s="127">
        <v>100976</v>
      </c>
      <c r="BT55" s="127">
        <v>125052</v>
      </c>
      <c r="BU55" s="127">
        <v>3831793</v>
      </c>
      <c r="BV55" s="127">
        <v>4253325</v>
      </c>
      <c r="BW55" s="127">
        <v>49928228</v>
      </c>
      <c r="BX55" s="127">
        <v>6022208</v>
      </c>
      <c r="BY55" s="127">
        <v>1080655</v>
      </c>
      <c r="BZ55" s="127">
        <v>3997770</v>
      </c>
      <c r="CA55" s="127">
        <v>12454872</v>
      </c>
      <c r="CB55" s="127">
        <v>73483733</v>
      </c>
      <c r="CC55" s="127">
        <v>3209603</v>
      </c>
      <c r="CD55" s="127">
        <v>569854</v>
      </c>
      <c r="CE55" s="127">
        <v>462500</v>
      </c>
      <c r="CF55" s="127">
        <v>5420326</v>
      </c>
      <c r="CG55" s="127">
        <v>15354</v>
      </c>
      <c r="CH55" s="127">
        <v>9677637</v>
      </c>
      <c r="CI55" s="127">
        <v>2100020</v>
      </c>
      <c r="CJ55" s="127">
        <v>588300</v>
      </c>
      <c r="CK55" s="127">
        <v>89720</v>
      </c>
      <c r="CL55" s="127">
        <v>129715</v>
      </c>
      <c r="CM55" s="127">
        <v>0</v>
      </c>
      <c r="CN55" s="127">
        <v>2907755</v>
      </c>
      <c r="CO55" s="127">
        <v>5132495</v>
      </c>
      <c r="CP55" s="127">
        <v>1451781</v>
      </c>
      <c r="CQ55" s="127">
        <v>958841</v>
      </c>
      <c r="CR55" s="127">
        <v>4288582</v>
      </c>
      <c r="CS55" s="127">
        <v>0</v>
      </c>
      <c r="CT55" s="127">
        <v>11831699</v>
      </c>
      <c r="CU55" s="127">
        <v>0</v>
      </c>
      <c r="CV55" s="127">
        <v>0</v>
      </c>
      <c r="CW55" s="127">
        <v>0</v>
      </c>
      <c r="CX55" s="127">
        <v>0</v>
      </c>
      <c r="CY55" s="127">
        <v>0</v>
      </c>
      <c r="CZ55" s="127">
        <v>0</v>
      </c>
      <c r="DA55" s="127">
        <v>1411136</v>
      </c>
      <c r="DB55" s="127">
        <v>313446</v>
      </c>
      <c r="DC55" s="127">
        <v>285283</v>
      </c>
      <c r="DD55" s="127">
        <v>1191967</v>
      </c>
      <c r="DE55" s="127">
        <v>10580919</v>
      </c>
      <c r="DF55" s="127">
        <v>13782751</v>
      </c>
      <c r="DG55" s="127">
        <v>0</v>
      </c>
      <c r="DH55" s="127">
        <v>0</v>
      </c>
      <c r="DI55" s="127">
        <v>0</v>
      </c>
      <c r="DJ55" s="127">
        <v>0</v>
      </c>
      <c r="DK55" s="127">
        <v>0</v>
      </c>
      <c r="DL55" s="127">
        <v>0</v>
      </c>
      <c r="DM55" s="156">
        <v>0</v>
      </c>
      <c r="DN55" s="156">
        <v>0</v>
      </c>
      <c r="DO55" s="156">
        <v>0</v>
      </c>
      <c r="DP55" s="156">
        <v>0</v>
      </c>
      <c r="DQ55" s="156">
        <v>0</v>
      </c>
      <c r="DR55" s="156">
        <v>0</v>
      </c>
      <c r="DS55" s="127">
        <v>344471</v>
      </c>
      <c r="DT55" s="127">
        <v>159166</v>
      </c>
      <c r="DU55" s="127">
        <v>116512</v>
      </c>
      <c r="DV55" s="127">
        <v>416767</v>
      </c>
      <c r="DW55" s="127">
        <v>0</v>
      </c>
      <c r="DX55" s="127">
        <v>1036916</v>
      </c>
      <c r="DY55" s="127">
        <v>1629050</v>
      </c>
      <c r="DZ55" s="127">
        <v>410332</v>
      </c>
      <c r="EA55" s="127">
        <v>310408</v>
      </c>
      <c r="EB55" s="127">
        <v>2073179</v>
      </c>
      <c r="EC55" s="127">
        <v>159149</v>
      </c>
      <c r="ED55" s="127">
        <v>4582118</v>
      </c>
      <c r="EE55" s="127">
        <v>200857</v>
      </c>
      <c r="EF55" s="127">
        <v>4093</v>
      </c>
      <c r="EG55" s="127">
        <v>4824</v>
      </c>
      <c r="EH55" s="127">
        <v>337817</v>
      </c>
      <c r="EI55" s="127">
        <v>161205</v>
      </c>
      <c r="EJ55" s="127">
        <v>708796</v>
      </c>
      <c r="EK55" s="127">
        <v>1551261</v>
      </c>
      <c r="EL55" s="127">
        <v>347435</v>
      </c>
      <c r="EM55" s="127">
        <v>231743</v>
      </c>
      <c r="EN55" s="127">
        <v>535391</v>
      </c>
      <c r="EO55" s="127">
        <v>764879</v>
      </c>
      <c r="EP55" s="127">
        <v>3430709</v>
      </c>
      <c r="EQ55" s="127">
        <v>18831</v>
      </c>
      <c r="ER55" s="127">
        <v>1809</v>
      </c>
      <c r="ES55" s="127">
        <v>354</v>
      </c>
      <c r="ET55" s="127">
        <v>92</v>
      </c>
      <c r="EU55" s="127">
        <v>209714</v>
      </c>
      <c r="EV55" s="127">
        <v>230800</v>
      </c>
      <c r="EW55" s="127">
        <v>0</v>
      </c>
      <c r="EX55" s="127">
        <v>0</v>
      </c>
      <c r="EY55" s="127">
        <v>0</v>
      </c>
      <c r="EZ55" s="127">
        <v>0</v>
      </c>
      <c r="FA55" s="127">
        <v>0</v>
      </c>
      <c r="FB55" s="127">
        <v>0</v>
      </c>
      <c r="FC55" s="127">
        <v>239705</v>
      </c>
      <c r="FD55" s="127">
        <v>388</v>
      </c>
      <c r="FE55" s="127">
        <v>1531</v>
      </c>
      <c r="FF55" s="127">
        <v>945349</v>
      </c>
      <c r="FG55" s="127">
        <v>9677344</v>
      </c>
      <c r="FH55" s="127">
        <v>10864317</v>
      </c>
      <c r="FI55" s="127">
        <v>0</v>
      </c>
      <c r="FJ55" s="127">
        <v>0</v>
      </c>
      <c r="FK55" s="127">
        <v>0</v>
      </c>
      <c r="FL55" s="127">
        <v>0</v>
      </c>
      <c r="FM55" s="127">
        <v>460312</v>
      </c>
      <c r="FN55" s="127">
        <v>460312</v>
      </c>
      <c r="FO55" s="156">
        <v>0</v>
      </c>
      <c r="FP55" s="156">
        <v>0</v>
      </c>
      <c r="FQ55" s="156">
        <v>0</v>
      </c>
      <c r="FR55" s="156">
        <v>0</v>
      </c>
      <c r="FS55" s="156">
        <v>0</v>
      </c>
      <c r="FT55" s="156">
        <v>0</v>
      </c>
      <c r="FU55" s="156">
        <v>0</v>
      </c>
      <c r="FV55" s="156">
        <v>0</v>
      </c>
      <c r="FW55" s="156">
        <v>0</v>
      </c>
      <c r="FX55" s="156">
        <v>0</v>
      </c>
      <c r="FY55" s="127">
        <v>885226</v>
      </c>
      <c r="FZ55" s="127">
        <v>885226</v>
      </c>
      <c r="GA55" s="127">
        <v>3023</v>
      </c>
      <c r="GB55" s="127">
        <v>1119</v>
      </c>
      <c r="GC55" s="127">
        <v>958</v>
      </c>
      <c r="GD55" s="127">
        <v>11812</v>
      </c>
      <c r="GE55" s="127">
        <v>29962</v>
      </c>
      <c r="GF55" s="127">
        <v>46874</v>
      </c>
      <c r="GG55" s="127">
        <v>2003397</v>
      </c>
      <c r="GH55" s="127">
        <v>256566</v>
      </c>
      <c r="GI55" s="127">
        <v>217929</v>
      </c>
      <c r="GJ55" s="127">
        <v>727465</v>
      </c>
      <c r="GK55" s="127">
        <v>8086801</v>
      </c>
      <c r="GL55" s="127">
        <v>11292158</v>
      </c>
      <c r="GM55" s="127">
        <v>17843849</v>
      </c>
      <c r="GN55" s="127">
        <v>4104289</v>
      </c>
      <c r="GO55" s="127">
        <v>2680603</v>
      </c>
      <c r="GP55" s="127">
        <v>16078462</v>
      </c>
      <c r="GQ55" s="127">
        <v>31030865</v>
      </c>
      <c r="GR55" s="127">
        <v>71738068</v>
      </c>
      <c r="GS55" s="127">
        <v>0</v>
      </c>
      <c r="GT55" s="128">
        <v>0</v>
      </c>
      <c r="GU55" s="127">
        <v>0</v>
      </c>
      <c r="GV55" s="127">
        <v>0</v>
      </c>
      <c r="GW55" s="127">
        <v>0</v>
      </c>
      <c r="GX55" s="127">
        <v>0</v>
      </c>
      <c r="GY55" s="156">
        <v>17843849</v>
      </c>
      <c r="GZ55" s="156">
        <v>4104289</v>
      </c>
      <c r="HA55" s="156">
        <v>2680603</v>
      </c>
      <c r="HB55" s="156">
        <v>16078462</v>
      </c>
      <c r="HC55" s="156">
        <v>31030865</v>
      </c>
      <c r="HD55" s="156">
        <v>71738068</v>
      </c>
      <c r="HF55" s="2">
        <f>SUM(AZ55:AZ55)</f>
        <v>27245648</v>
      </c>
      <c r="HG55" s="19" t="e">
        <f>#REF!-HF55</f>
        <v>#REF!</v>
      </c>
      <c r="HH55" s="2" t="e">
        <f>SUM(#REF!)</f>
        <v>#REF!</v>
      </c>
      <c r="HI55" s="19" t="e">
        <f>#REF!-HH55</f>
        <v>#REF!</v>
      </c>
      <c r="HJ55" s="2">
        <f>SUM(BA55:BA55)</f>
        <v>300000</v>
      </c>
      <c r="HK55" s="19" t="e">
        <f>#REF!-HJ55</f>
        <v>#REF!</v>
      </c>
      <c r="HL55" s="2">
        <f>SUM(BB55:BB55)</f>
        <v>1599512</v>
      </c>
      <c r="HM55" s="19" t="e">
        <f>#REF!-HL55</f>
        <v>#REF!</v>
      </c>
      <c r="HN55" s="2" t="e">
        <f>SUM(#REF!)</f>
        <v>#REF!</v>
      </c>
      <c r="HO55" s="19" t="e">
        <f>#REF!-HN55</f>
        <v>#REF!</v>
      </c>
      <c r="HP55" s="2" t="e">
        <f>SUM(#REF!)</f>
        <v>#REF!</v>
      </c>
      <c r="HQ55" s="19" t="e">
        <f>#REF!-HP55</f>
        <v>#REF!</v>
      </c>
      <c r="HR55" s="2" t="e">
        <f>SUM(#REF!)</f>
        <v>#REF!</v>
      </c>
      <c r="HS55" s="19" t="e">
        <f>#REF!-HR55</f>
        <v>#REF!</v>
      </c>
      <c r="HT55" s="2" t="e">
        <f>SUM(#REF!)</f>
        <v>#REF!</v>
      </c>
      <c r="HU55" s="19" t="e">
        <f>#REF!-HT55</f>
        <v>#REF!</v>
      </c>
      <c r="HV55" s="2" t="e">
        <f>SUM(#REF!)</f>
        <v>#REF!</v>
      </c>
      <c r="HW55" s="19" t="e">
        <f>#REF!-HV55</f>
        <v>#REF!</v>
      </c>
      <c r="HX55" s="2" t="e">
        <f>SUM(#REF!)</f>
        <v>#REF!</v>
      </c>
      <c r="HY55" s="19" t="e">
        <f>#REF!-HX55</f>
        <v>#REF!</v>
      </c>
      <c r="HZ55" s="2">
        <f>SUM(BC55:BC55)</f>
        <v>3460983</v>
      </c>
      <c r="IA55" s="19" t="e">
        <f>#REF!-HZ55</f>
        <v>#REF!</v>
      </c>
      <c r="IB55" s="2">
        <f>SUM(BD55:BD55)</f>
        <v>5469323</v>
      </c>
      <c r="IC55" s="19" t="e">
        <f>#REF!-IB55</f>
        <v>#REF!</v>
      </c>
      <c r="ID55" s="2">
        <f t="shared" si="57"/>
        <v>0</v>
      </c>
      <c r="IE55" s="19">
        <f t="shared" si="58"/>
        <v>0</v>
      </c>
      <c r="IF55" s="2">
        <f t="shared" si="59"/>
        <v>0</v>
      </c>
      <c r="IG55" s="19">
        <f t="shared" si="60"/>
        <v>0</v>
      </c>
      <c r="IH55" s="2">
        <f t="shared" si="61"/>
        <v>4253325</v>
      </c>
      <c r="II55" s="19">
        <f t="shared" si="62"/>
        <v>0</v>
      </c>
      <c r="IJ55" s="2">
        <f t="shared" si="63"/>
        <v>73483733</v>
      </c>
      <c r="IK55" s="19">
        <f t="shared" si="64"/>
        <v>0</v>
      </c>
      <c r="IL55" s="2">
        <f t="shared" si="65"/>
        <v>9677637</v>
      </c>
      <c r="IM55" s="19">
        <f t="shared" si="66"/>
        <v>0</v>
      </c>
      <c r="IN55" s="2">
        <f t="shared" si="67"/>
        <v>2907755</v>
      </c>
      <c r="IO55" s="19">
        <f t="shared" si="68"/>
        <v>0</v>
      </c>
      <c r="IP55" s="2">
        <f t="shared" si="69"/>
        <v>11831699</v>
      </c>
      <c r="IQ55" s="19">
        <f t="shared" si="70"/>
        <v>0</v>
      </c>
      <c r="IR55" s="2">
        <f t="shared" si="109"/>
        <v>0</v>
      </c>
      <c r="IS55" s="19">
        <f t="shared" si="110"/>
        <v>0</v>
      </c>
      <c r="IT55" s="2">
        <f t="shared" si="71"/>
        <v>13782751</v>
      </c>
      <c r="IU55" s="19">
        <f t="shared" si="72"/>
        <v>0</v>
      </c>
      <c r="IV55" s="2">
        <f t="shared" si="73"/>
        <v>0</v>
      </c>
      <c r="IW55" s="19">
        <f t="shared" si="74"/>
        <v>0</v>
      </c>
      <c r="IX55" s="2">
        <f t="shared" si="75"/>
        <v>0</v>
      </c>
      <c r="IY55" s="19">
        <f t="shared" si="76"/>
        <v>0</v>
      </c>
      <c r="IZ55" s="2">
        <f t="shared" si="77"/>
        <v>1036916</v>
      </c>
      <c r="JA55" s="19">
        <f t="shared" si="78"/>
        <v>0</v>
      </c>
      <c r="JB55" s="2">
        <f t="shared" si="79"/>
        <v>4582118</v>
      </c>
      <c r="JC55" s="19">
        <f t="shared" si="80"/>
        <v>0</v>
      </c>
      <c r="JD55" s="2">
        <f t="shared" si="81"/>
        <v>708796</v>
      </c>
      <c r="JE55" s="19">
        <f t="shared" si="82"/>
        <v>0</v>
      </c>
      <c r="JF55" s="2">
        <f t="shared" si="83"/>
        <v>3430709</v>
      </c>
      <c r="JG55" s="19">
        <f t="shared" si="84"/>
        <v>0</v>
      </c>
      <c r="JH55" s="2">
        <f t="shared" si="85"/>
        <v>230800</v>
      </c>
      <c r="JI55" s="19">
        <f t="shared" si="86"/>
        <v>0</v>
      </c>
      <c r="JJ55" s="2">
        <f t="shared" si="87"/>
        <v>0</v>
      </c>
      <c r="JK55" s="19">
        <f t="shared" si="88"/>
        <v>0</v>
      </c>
      <c r="JL55" s="2">
        <f t="shared" si="89"/>
        <v>10864317</v>
      </c>
      <c r="JM55" s="19">
        <f t="shared" si="90"/>
        <v>0</v>
      </c>
      <c r="JN55" s="2">
        <f t="shared" si="91"/>
        <v>460312</v>
      </c>
      <c r="JO55" s="19">
        <f t="shared" si="92"/>
        <v>0</v>
      </c>
      <c r="JP55" s="2">
        <f t="shared" si="93"/>
        <v>0</v>
      </c>
      <c r="JQ55" s="19">
        <f t="shared" si="94"/>
        <v>0</v>
      </c>
      <c r="JR55" s="2">
        <f t="shared" si="95"/>
        <v>885226</v>
      </c>
      <c r="JS55" s="19">
        <f t="shared" si="96"/>
        <v>0</v>
      </c>
      <c r="JT55" s="2">
        <f t="shared" si="97"/>
        <v>46874</v>
      </c>
      <c r="JU55" s="19">
        <f t="shared" si="98"/>
        <v>0</v>
      </c>
      <c r="JV55" s="2">
        <f t="shared" si="99"/>
        <v>11292158</v>
      </c>
      <c r="JW55" s="19">
        <f t="shared" si="100"/>
        <v>0</v>
      </c>
      <c r="JX55" s="2">
        <f t="shared" si="101"/>
        <v>71738068</v>
      </c>
      <c r="JY55" s="19">
        <f t="shared" si="102"/>
        <v>0</v>
      </c>
      <c r="JZ55" s="2">
        <f t="shared" si="103"/>
        <v>0</v>
      </c>
      <c r="KA55" s="19">
        <f t="shared" si="104"/>
        <v>0</v>
      </c>
      <c r="KB55" s="2">
        <f t="shared" si="105"/>
        <v>71738068</v>
      </c>
      <c r="KC55" s="19">
        <f t="shared" si="106"/>
        <v>0</v>
      </c>
      <c r="KE55" s="2" t="e">
        <f>HG55+HI55+HK55+HM55+HO55+HQ55+HS55+HU55+HW55+HY55+IA55+IE55+IG55+II55+IC55+IK55+IM55+IO55+IQ55+IS55+IU55+IW55+IY55+JA55+JC55+JG55+JI55+JK55+JE55+JM55+JO55+JQ55+JS55+JU55+JW55+JY55+KA55+KC55</f>
        <v>#REF!</v>
      </c>
      <c r="KG55" s="1" t="e">
        <f t="shared" si="107"/>
        <v>#REF!</v>
      </c>
    </row>
    <row r="56" spans="1:304">
      <c r="A56" s="30" t="s">
        <v>343</v>
      </c>
      <c r="B56" s="18" t="s">
        <v>300</v>
      </c>
      <c r="C56" s="65">
        <v>182290</v>
      </c>
      <c r="D56" s="65">
        <v>2010</v>
      </c>
      <c r="E56" s="65">
        <v>1</v>
      </c>
      <c r="F56" s="65">
        <v>10</v>
      </c>
      <c r="G56" s="66">
        <v>6414</v>
      </c>
      <c r="H56" s="66">
        <v>7246</v>
      </c>
      <c r="I56" s="67">
        <v>493874806</v>
      </c>
      <c r="J56" s="67"/>
      <c r="K56" s="67">
        <v>1425223</v>
      </c>
      <c r="L56" s="67"/>
      <c r="M56" s="67">
        <v>26351816</v>
      </c>
      <c r="N56" s="67"/>
      <c r="O56" s="67">
        <v>4527157</v>
      </c>
      <c r="P56" s="67"/>
      <c r="Q56" s="67">
        <v>254627092</v>
      </c>
      <c r="R56" s="67"/>
      <c r="S56" s="67">
        <v>462813463</v>
      </c>
      <c r="T56" s="67"/>
      <c r="U56" s="67">
        <v>14593</v>
      </c>
      <c r="V56" s="67"/>
      <c r="W56" s="67">
        <v>26933</v>
      </c>
      <c r="X56" s="67"/>
      <c r="Y56" s="67">
        <v>20000</v>
      </c>
      <c r="Z56" s="67"/>
      <c r="AA56" s="67">
        <v>32340</v>
      </c>
      <c r="AB56" s="67"/>
      <c r="AC56" s="28">
        <v>7</v>
      </c>
      <c r="AD56" s="28">
        <v>12</v>
      </c>
      <c r="AE56" s="28">
        <v>1</v>
      </c>
      <c r="AF56" s="19">
        <v>2448309</v>
      </c>
      <c r="AG56" s="19">
        <v>1966010</v>
      </c>
      <c r="AH56" s="19">
        <v>216919</v>
      </c>
      <c r="AI56" s="19">
        <v>95443</v>
      </c>
      <c r="AJ56" s="19">
        <v>210788.18</v>
      </c>
      <c r="AK56" s="93">
        <v>5.5</v>
      </c>
      <c r="AL56" s="19">
        <v>165619.29</v>
      </c>
      <c r="AM56" s="93">
        <v>7</v>
      </c>
      <c r="AN56" s="19">
        <v>94508.24</v>
      </c>
      <c r="AO56" s="93">
        <v>8.5</v>
      </c>
      <c r="AP56" s="19">
        <v>80332</v>
      </c>
      <c r="AQ56" s="93">
        <v>10</v>
      </c>
      <c r="AR56" s="19">
        <v>111865.7</v>
      </c>
      <c r="AS56" s="93">
        <v>15.1</v>
      </c>
      <c r="AT56" s="19">
        <v>105773.25</v>
      </c>
      <c r="AU56" s="93">
        <v>16</v>
      </c>
      <c r="AV56" s="19">
        <v>59059.79</v>
      </c>
      <c r="AW56" s="93">
        <v>14.1</v>
      </c>
      <c r="AX56" s="19">
        <v>55516.2</v>
      </c>
      <c r="AY56" s="93">
        <v>15</v>
      </c>
      <c r="AZ56" s="129">
        <v>1469209</v>
      </c>
      <c r="BA56" s="129">
        <v>750000</v>
      </c>
      <c r="BB56" s="129">
        <v>555603</v>
      </c>
      <c r="BC56" s="129">
        <v>287937</v>
      </c>
      <c r="BD56" s="129">
        <v>708596</v>
      </c>
      <c r="BE56" s="129">
        <v>0</v>
      </c>
      <c r="BF56" s="129">
        <v>0</v>
      </c>
      <c r="BG56" s="129">
        <v>0</v>
      </c>
      <c r="BH56" s="129">
        <v>0</v>
      </c>
      <c r="BI56" s="129">
        <v>0</v>
      </c>
      <c r="BJ56" s="129">
        <v>0</v>
      </c>
      <c r="BK56" s="129">
        <v>0</v>
      </c>
      <c r="BL56" s="129">
        <v>0</v>
      </c>
      <c r="BM56" s="129">
        <v>0</v>
      </c>
      <c r="BN56" s="129">
        <v>0</v>
      </c>
      <c r="BO56" s="129">
        <v>0</v>
      </c>
      <c r="BP56" s="129">
        <v>0</v>
      </c>
      <c r="BQ56" s="129">
        <v>321595</v>
      </c>
      <c r="BR56" s="129">
        <v>0</v>
      </c>
      <c r="BS56" s="129">
        <v>0</v>
      </c>
      <c r="BT56" s="129">
        <v>0</v>
      </c>
      <c r="BU56" s="129">
        <v>602865</v>
      </c>
      <c r="BV56" s="129">
        <v>924460</v>
      </c>
      <c r="BW56" s="129">
        <v>5552319</v>
      </c>
      <c r="BX56" s="129">
        <v>3706249</v>
      </c>
      <c r="BY56" s="129">
        <v>129359</v>
      </c>
      <c r="BZ56" s="129">
        <v>1038722</v>
      </c>
      <c r="CA56" s="129">
        <v>12730491</v>
      </c>
      <c r="CB56" s="129">
        <v>23157140</v>
      </c>
      <c r="CC56" s="129">
        <v>1664958</v>
      </c>
      <c r="CD56" s="129">
        <v>243118</v>
      </c>
      <c r="CE56" s="129">
        <v>243372</v>
      </c>
      <c r="CF56" s="129">
        <v>2321858</v>
      </c>
      <c r="CG56" s="129">
        <v>191900</v>
      </c>
      <c r="CH56" s="129">
        <v>4665206</v>
      </c>
      <c r="CI56" s="129">
        <v>227730</v>
      </c>
      <c r="CJ56" s="129">
        <v>136500</v>
      </c>
      <c r="CK56" s="129">
        <v>11000</v>
      </c>
      <c r="CL56" s="129">
        <v>12461</v>
      </c>
      <c r="CM56" s="129">
        <v>0</v>
      </c>
      <c r="CN56" s="129">
        <v>387691</v>
      </c>
      <c r="CO56" s="129">
        <v>1674267</v>
      </c>
      <c r="CP56" s="129">
        <v>719292</v>
      </c>
      <c r="CQ56" s="129">
        <v>466306</v>
      </c>
      <c r="CR56" s="129">
        <v>1624705</v>
      </c>
      <c r="CS56" s="129">
        <v>0</v>
      </c>
      <c r="CT56" s="129">
        <v>4484570</v>
      </c>
      <c r="CU56" s="129">
        <v>0</v>
      </c>
      <c r="CV56" s="129">
        <v>0</v>
      </c>
      <c r="CW56" s="129">
        <v>0</v>
      </c>
      <c r="CX56" s="129">
        <v>0</v>
      </c>
      <c r="CY56" s="129">
        <v>0</v>
      </c>
      <c r="CZ56" s="129">
        <v>0</v>
      </c>
      <c r="DA56" s="129">
        <v>0</v>
      </c>
      <c r="DB56" s="129">
        <v>0</v>
      </c>
      <c r="DC56" s="129">
        <v>0</v>
      </c>
      <c r="DD56" s="129">
        <v>0</v>
      </c>
      <c r="DE56" s="129">
        <v>2841993</v>
      </c>
      <c r="DF56" s="129">
        <v>2841993</v>
      </c>
      <c r="DG56" s="129">
        <v>0</v>
      </c>
      <c r="DH56" s="129">
        <v>0</v>
      </c>
      <c r="DI56" s="129">
        <v>0</v>
      </c>
      <c r="DJ56" s="129">
        <v>0</v>
      </c>
      <c r="DK56" s="129">
        <v>0</v>
      </c>
      <c r="DL56" s="129">
        <v>0</v>
      </c>
      <c r="DM56" s="129">
        <v>0</v>
      </c>
      <c r="DN56" s="129">
        <v>0</v>
      </c>
      <c r="DO56" s="129">
        <v>0</v>
      </c>
      <c r="DP56" s="129">
        <v>0</v>
      </c>
      <c r="DQ56" s="129">
        <v>0</v>
      </c>
      <c r="DR56" s="129">
        <v>0</v>
      </c>
      <c r="DS56" s="129">
        <v>80714</v>
      </c>
      <c r="DT56" s="129">
        <v>114425</v>
      </c>
      <c r="DU56" s="129">
        <v>33904</v>
      </c>
      <c r="DV56" s="129">
        <v>83319</v>
      </c>
      <c r="DW56" s="129">
        <v>1617</v>
      </c>
      <c r="DX56" s="129">
        <v>313979</v>
      </c>
      <c r="DY56" s="129">
        <v>671645</v>
      </c>
      <c r="DZ56" s="129">
        <v>231420</v>
      </c>
      <c r="EA56" s="129">
        <v>159851</v>
      </c>
      <c r="EB56" s="129">
        <v>937140</v>
      </c>
      <c r="EC56" s="129">
        <v>25668</v>
      </c>
      <c r="ED56" s="129">
        <v>2025724</v>
      </c>
      <c r="EE56" s="129">
        <v>126448</v>
      </c>
      <c r="EF56" s="129">
        <v>35439</v>
      </c>
      <c r="EG56" s="129">
        <v>20198</v>
      </c>
      <c r="EH56" s="129">
        <v>149705</v>
      </c>
      <c r="EI56" s="129">
        <v>94614</v>
      </c>
      <c r="EJ56" s="129">
        <v>426404</v>
      </c>
      <c r="EK56" s="129">
        <v>438388</v>
      </c>
      <c r="EL56" s="129">
        <v>202719</v>
      </c>
      <c r="EM56" s="129">
        <v>78692</v>
      </c>
      <c r="EN56" s="129">
        <v>139557</v>
      </c>
      <c r="EO56" s="129">
        <v>0</v>
      </c>
      <c r="EP56" s="129">
        <v>859356</v>
      </c>
      <c r="EQ56" s="129">
        <v>0</v>
      </c>
      <c r="ER56" s="129">
        <v>0</v>
      </c>
      <c r="ES56" s="129">
        <v>0</v>
      </c>
      <c r="ET56" s="129">
        <v>0</v>
      </c>
      <c r="EU56" s="129">
        <v>425952</v>
      </c>
      <c r="EV56" s="129">
        <v>425952</v>
      </c>
      <c r="EW56" s="129">
        <v>0</v>
      </c>
      <c r="EX56" s="129">
        <v>0</v>
      </c>
      <c r="EY56" s="129">
        <v>0</v>
      </c>
      <c r="EZ56" s="129">
        <v>0</v>
      </c>
      <c r="FA56" s="129">
        <v>0</v>
      </c>
      <c r="FB56" s="129">
        <v>0</v>
      </c>
      <c r="FC56" s="129">
        <v>0</v>
      </c>
      <c r="FD56" s="129">
        <v>121514</v>
      </c>
      <c r="FE56" s="129">
        <v>93395</v>
      </c>
      <c r="FF56" s="129">
        <v>0</v>
      </c>
      <c r="FG56" s="129">
        <v>3932048</v>
      </c>
      <c r="FH56" s="129">
        <v>4146957</v>
      </c>
      <c r="FI56" s="129">
        <v>0</v>
      </c>
      <c r="FJ56" s="129">
        <v>0</v>
      </c>
      <c r="FK56" s="129">
        <v>0</v>
      </c>
      <c r="FL56" s="129">
        <v>0</v>
      </c>
      <c r="FM56" s="129">
        <v>86566</v>
      </c>
      <c r="FN56" s="129">
        <v>86566</v>
      </c>
      <c r="FO56" s="129">
        <v>0</v>
      </c>
      <c r="FP56" s="129">
        <v>0</v>
      </c>
      <c r="FQ56" s="129">
        <v>0</v>
      </c>
      <c r="FR56" s="129">
        <v>0</v>
      </c>
      <c r="FS56" s="129">
        <v>1372570</v>
      </c>
      <c r="FT56" s="129">
        <v>1372570</v>
      </c>
      <c r="FU56" s="129">
        <v>0</v>
      </c>
      <c r="FV56" s="129">
        <v>0</v>
      </c>
      <c r="FW56" s="129">
        <v>0</v>
      </c>
      <c r="FX56" s="129">
        <v>0</v>
      </c>
      <c r="FY56" s="129">
        <v>336922</v>
      </c>
      <c r="FZ56" s="129">
        <v>336922</v>
      </c>
      <c r="GA56" s="129">
        <v>0</v>
      </c>
      <c r="GB56" s="129">
        <v>0</v>
      </c>
      <c r="GC56" s="129">
        <v>0</v>
      </c>
      <c r="GD56" s="129">
        <v>0</v>
      </c>
      <c r="GE56" s="129">
        <v>438396</v>
      </c>
      <c r="GF56" s="129">
        <v>438396</v>
      </c>
      <c r="GG56" s="129">
        <v>0</v>
      </c>
      <c r="GH56" s="129">
        <v>0</v>
      </c>
      <c r="GI56" s="129">
        <v>0</v>
      </c>
      <c r="GJ56" s="129">
        <v>0</v>
      </c>
      <c r="GK56" s="129">
        <v>1176525</v>
      </c>
      <c r="GL56" s="129">
        <v>1176525</v>
      </c>
      <c r="GM56" s="129">
        <v>4884150</v>
      </c>
      <c r="GN56" s="129">
        <v>1804427</v>
      </c>
      <c r="GO56" s="129">
        <v>1106718</v>
      </c>
      <c r="GP56" s="129">
        <v>5268745</v>
      </c>
      <c r="GQ56" s="129">
        <v>10924771</v>
      </c>
      <c r="GR56" s="129">
        <v>23988811</v>
      </c>
      <c r="GS56" s="129">
        <v>0</v>
      </c>
      <c r="GT56" s="129">
        <v>0</v>
      </c>
      <c r="GU56" s="129">
        <v>0</v>
      </c>
      <c r="GV56" s="129">
        <v>0</v>
      </c>
      <c r="GW56" s="129">
        <v>0</v>
      </c>
      <c r="GX56" s="129">
        <v>0</v>
      </c>
      <c r="GY56" s="129">
        <v>4884150</v>
      </c>
      <c r="GZ56" s="129">
        <v>1804427</v>
      </c>
      <c r="HA56" s="129">
        <v>1106718</v>
      </c>
      <c r="HB56" s="129">
        <v>5268745</v>
      </c>
      <c r="HC56" s="129">
        <v>10924771</v>
      </c>
      <c r="HD56" s="129">
        <v>23988811</v>
      </c>
      <c r="HF56" s="2">
        <f>SUM(AZ56:AZ56)</f>
        <v>1469209</v>
      </c>
      <c r="HG56" s="19" t="e">
        <f>#REF!-HF56</f>
        <v>#REF!</v>
      </c>
      <c r="HH56" s="2" t="e">
        <f>SUM(#REF!)</f>
        <v>#REF!</v>
      </c>
      <c r="HI56" s="19" t="e">
        <f>#REF!-HH56</f>
        <v>#REF!</v>
      </c>
      <c r="HJ56" s="2">
        <f>SUM(BA56:BA56)</f>
        <v>750000</v>
      </c>
      <c r="HK56" s="19" t="e">
        <f>#REF!-HJ56</f>
        <v>#REF!</v>
      </c>
      <c r="HL56" s="2">
        <f>SUM(BB56:BB56)</f>
        <v>555603</v>
      </c>
      <c r="HM56" s="19" t="e">
        <f>#REF!-HL56</f>
        <v>#REF!</v>
      </c>
      <c r="HN56" s="2" t="e">
        <f>SUM(#REF!)</f>
        <v>#REF!</v>
      </c>
      <c r="HO56" s="19" t="e">
        <f>#REF!-HN56</f>
        <v>#REF!</v>
      </c>
      <c r="HP56" s="2" t="e">
        <f>SUM(#REF!)</f>
        <v>#REF!</v>
      </c>
      <c r="HQ56" s="19" t="e">
        <f>#REF!-HP56</f>
        <v>#REF!</v>
      </c>
      <c r="HR56" s="2" t="e">
        <f>SUM(#REF!)</f>
        <v>#REF!</v>
      </c>
      <c r="HS56" s="19" t="e">
        <f>#REF!-HR56</f>
        <v>#REF!</v>
      </c>
      <c r="HT56" s="2" t="e">
        <f>SUM(#REF!)</f>
        <v>#REF!</v>
      </c>
      <c r="HU56" s="19" t="e">
        <f>#REF!-HT56</f>
        <v>#REF!</v>
      </c>
      <c r="HV56" s="2" t="e">
        <f>SUM(#REF!)</f>
        <v>#REF!</v>
      </c>
      <c r="HW56" s="19" t="e">
        <f>#REF!-HV56</f>
        <v>#REF!</v>
      </c>
      <c r="HX56" s="2" t="e">
        <f>SUM(#REF!)</f>
        <v>#REF!</v>
      </c>
      <c r="HY56" s="19" t="e">
        <f>#REF!-HX56</f>
        <v>#REF!</v>
      </c>
      <c r="HZ56" s="2">
        <f>SUM(BC56:BC56)</f>
        <v>287937</v>
      </c>
      <c r="IA56" s="19" t="e">
        <f>#REF!-HZ56</f>
        <v>#REF!</v>
      </c>
      <c r="IB56" s="2">
        <f>SUM(BD56:BD56)</f>
        <v>708596</v>
      </c>
      <c r="IC56" s="19" t="e">
        <f>#REF!-IB56</f>
        <v>#REF!</v>
      </c>
      <c r="ID56" s="2">
        <f t="shared" si="57"/>
        <v>0</v>
      </c>
      <c r="IE56" s="19">
        <f t="shared" si="58"/>
        <v>0</v>
      </c>
      <c r="IF56" s="2">
        <f t="shared" si="59"/>
        <v>0</v>
      </c>
      <c r="IG56" s="19">
        <f t="shared" si="60"/>
        <v>0</v>
      </c>
      <c r="IH56" s="2">
        <f t="shared" si="61"/>
        <v>924460</v>
      </c>
      <c r="II56" s="19">
        <f t="shared" si="62"/>
        <v>0</v>
      </c>
      <c r="IJ56" s="2">
        <f t="shared" si="63"/>
        <v>23157140</v>
      </c>
      <c r="IK56" s="19">
        <f t="shared" si="64"/>
        <v>0</v>
      </c>
      <c r="IL56" s="2">
        <f t="shared" si="65"/>
        <v>4665206</v>
      </c>
      <c r="IM56" s="19">
        <f t="shared" si="66"/>
        <v>0</v>
      </c>
      <c r="IN56" s="2">
        <f t="shared" si="67"/>
        <v>387691</v>
      </c>
      <c r="IO56" s="19">
        <f t="shared" si="68"/>
        <v>0</v>
      </c>
      <c r="IP56" s="2">
        <f t="shared" si="69"/>
        <v>4484570</v>
      </c>
      <c r="IQ56" s="19">
        <f t="shared" si="70"/>
        <v>0</v>
      </c>
      <c r="IR56" s="2">
        <f t="shared" si="109"/>
        <v>0</v>
      </c>
      <c r="IS56" s="19">
        <f t="shared" si="110"/>
        <v>0</v>
      </c>
      <c r="IT56" s="2">
        <f t="shared" si="71"/>
        <v>2841993</v>
      </c>
      <c r="IU56" s="19">
        <f t="shared" si="72"/>
        <v>0</v>
      </c>
      <c r="IV56" s="2">
        <f t="shared" si="73"/>
        <v>0</v>
      </c>
      <c r="IW56" s="19">
        <f t="shared" si="74"/>
        <v>0</v>
      </c>
      <c r="IX56" s="2">
        <f t="shared" si="75"/>
        <v>0</v>
      </c>
      <c r="IY56" s="19">
        <f t="shared" si="76"/>
        <v>0</v>
      </c>
      <c r="IZ56" s="2">
        <f t="shared" si="77"/>
        <v>313979</v>
      </c>
      <c r="JA56" s="19">
        <f t="shared" si="78"/>
        <v>0</v>
      </c>
      <c r="JB56" s="2">
        <f t="shared" si="79"/>
        <v>2025724</v>
      </c>
      <c r="JC56" s="19">
        <f t="shared" si="80"/>
        <v>0</v>
      </c>
      <c r="JD56" s="2">
        <f t="shared" si="81"/>
        <v>426404</v>
      </c>
      <c r="JE56" s="19">
        <f t="shared" si="82"/>
        <v>0</v>
      </c>
      <c r="JF56" s="2">
        <f t="shared" si="83"/>
        <v>859356</v>
      </c>
      <c r="JG56" s="19">
        <f t="shared" si="84"/>
        <v>0</v>
      </c>
      <c r="JH56" s="2">
        <f t="shared" si="85"/>
        <v>425952</v>
      </c>
      <c r="JI56" s="19">
        <f t="shared" si="86"/>
        <v>0</v>
      </c>
      <c r="JJ56" s="2">
        <f t="shared" si="87"/>
        <v>0</v>
      </c>
      <c r="JK56" s="19">
        <f t="shared" si="88"/>
        <v>0</v>
      </c>
      <c r="JL56" s="2">
        <f t="shared" si="89"/>
        <v>4146957</v>
      </c>
      <c r="JM56" s="19">
        <f t="shared" si="90"/>
        <v>0</v>
      </c>
      <c r="JN56" s="2">
        <f t="shared" si="91"/>
        <v>86566</v>
      </c>
      <c r="JO56" s="19">
        <f t="shared" si="92"/>
        <v>0</v>
      </c>
      <c r="JP56" s="2">
        <f t="shared" si="93"/>
        <v>1372570</v>
      </c>
      <c r="JQ56" s="19">
        <f t="shared" si="94"/>
        <v>0</v>
      </c>
      <c r="JR56" s="2">
        <f t="shared" si="95"/>
        <v>336922</v>
      </c>
      <c r="JS56" s="19">
        <f t="shared" si="96"/>
        <v>0</v>
      </c>
      <c r="JT56" s="2">
        <f t="shared" si="97"/>
        <v>438396</v>
      </c>
      <c r="JU56" s="19">
        <f t="shared" si="98"/>
        <v>0</v>
      </c>
      <c r="JV56" s="2">
        <f t="shared" si="99"/>
        <v>1176525</v>
      </c>
      <c r="JW56" s="19">
        <f t="shared" si="100"/>
        <v>0</v>
      </c>
      <c r="JX56" s="2">
        <f t="shared" si="101"/>
        <v>23988811</v>
      </c>
      <c r="JY56" s="19">
        <f t="shared" si="102"/>
        <v>0</v>
      </c>
      <c r="JZ56" s="2">
        <f t="shared" si="103"/>
        <v>0</v>
      </c>
      <c r="KA56" s="19">
        <f t="shared" si="104"/>
        <v>0</v>
      </c>
      <c r="KB56" s="2">
        <f t="shared" si="105"/>
        <v>23988811</v>
      </c>
      <c r="KC56" s="19">
        <f t="shared" si="106"/>
        <v>0</v>
      </c>
      <c r="KE56" s="2" t="e">
        <f>SUM(HG56,HI56,HK56,HM56,HO56,HQ56,HS56,HU56,HW56,HY56,IA56,IC56,IE56,IG56,II56,IK56,IM56,IO56,IQ56,IS56,IU56,IW56,IY56,JA56,JC56,JE56,JG56,JI56,JK56,JM56,JO56,JQ56,JS56,JU56,JW56,JY56,KA56,KC56)</f>
        <v>#REF!</v>
      </c>
      <c r="KG56" s="1" t="e">
        <f t="shared" si="107"/>
        <v>#REF!</v>
      </c>
      <c r="KH56" s="13"/>
    </row>
    <row r="57" spans="1:304">
      <c r="A57" s="30" t="s">
        <v>316</v>
      </c>
      <c r="B57" s="18" t="s">
        <v>277</v>
      </c>
      <c r="C57" s="65">
        <v>187985</v>
      </c>
      <c r="D57" s="65">
        <v>2010</v>
      </c>
      <c r="E57" s="65">
        <v>1</v>
      </c>
      <c r="F57" s="65">
        <v>12</v>
      </c>
      <c r="G57" s="66">
        <v>8778</v>
      </c>
      <c r="H57" s="66">
        <v>10832</v>
      </c>
      <c r="I57" s="67">
        <v>1676252753</v>
      </c>
      <c r="J57" s="67"/>
      <c r="K57" s="67">
        <v>2363245</v>
      </c>
      <c r="L57" s="67"/>
      <c r="M57" s="67">
        <v>32619526</v>
      </c>
      <c r="N57" s="67"/>
      <c r="O57" s="67">
        <v>90960243</v>
      </c>
      <c r="P57" s="67"/>
      <c r="Q57" s="67">
        <v>458456944</v>
      </c>
      <c r="R57" s="67"/>
      <c r="S57" s="67">
        <v>857206212</v>
      </c>
      <c r="T57" s="67"/>
      <c r="U57" s="67">
        <v>14098</v>
      </c>
      <c r="V57" s="67"/>
      <c r="W57" s="67">
        <v>26251</v>
      </c>
      <c r="X57" s="67"/>
      <c r="Y57" s="67">
        <v>17197</v>
      </c>
      <c r="Z57" s="67"/>
      <c r="AA57" s="67">
        <v>29349</v>
      </c>
      <c r="AB57" s="67"/>
      <c r="AC57" s="103">
        <v>10</v>
      </c>
      <c r="AD57" s="103">
        <v>11</v>
      </c>
      <c r="AE57" s="103">
        <v>0</v>
      </c>
      <c r="AF57" s="19">
        <v>3723455</v>
      </c>
      <c r="AG57" s="19">
        <v>2563603</v>
      </c>
      <c r="AH57" s="19">
        <v>445682</v>
      </c>
      <c r="AI57" s="19">
        <v>165652</v>
      </c>
      <c r="AJ57" s="19">
        <v>258073</v>
      </c>
      <c r="AK57" s="93">
        <v>7</v>
      </c>
      <c r="AL57" s="19">
        <v>313302</v>
      </c>
      <c r="AM57" s="93">
        <v>8</v>
      </c>
      <c r="AN57" s="19">
        <v>158351</v>
      </c>
      <c r="AO57" s="93">
        <v>8</v>
      </c>
      <c r="AP57" s="19">
        <v>140756</v>
      </c>
      <c r="AQ57" s="93">
        <v>9</v>
      </c>
      <c r="AR57" s="19">
        <v>112327</v>
      </c>
      <c r="AS57" s="93">
        <v>21</v>
      </c>
      <c r="AT57" s="19">
        <v>98286</v>
      </c>
      <c r="AU57" s="93">
        <v>24</v>
      </c>
      <c r="AV57" s="19">
        <v>61579</v>
      </c>
      <c r="AW57" s="93">
        <v>16</v>
      </c>
      <c r="AX57" s="19">
        <v>51856</v>
      </c>
      <c r="AY57" s="93">
        <v>19</v>
      </c>
      <c r="AZ57" s="129">
        <v>1882262</v>
      </c>
      <c r="BA57" s="129">
        <v>500000</v>
      </c>
      <c r="BB57" s="129">
        <v>135582</v>
      </c>
      <c r="BC57" s="129">
        <v>0</v>
      </c>
      <c r="BD57" s="129">
        <v>0</v>
      </c>
      <c r="BE57" s="129">
        <v>0</v>
      </c>
      <c r="BF57" s="129">
        <v>0</v>
      </c>
      <c r="BG57" s="129">
        <v>0</v>
      </c>
      <c r="BH57" s="129">
        <v>0</v>
      </c>
      <c r="BI57" s="129">
        <v>0</v>
      </c>
      <c r="BJ57" s="129">
        <v>0</v>
      </c>
      <c r="BK57" s="129">
        <v>45114</v>
      </c>
      <c r="BL57" s="129">
        <v>2038</v>
      </c>
      <c r="BM57" s="129">
        <v>3870</v>
      </c>
      <c r="BN57" s="129">
        <v>73324</v>
      </c>
      <c r="BO57" s="129">
        <v>194525</v>
      </c>
      <c r="BP57" s="129">
        <v>318871</v>
      </c>
      <c r="BQ57" s="129">
        <v>0</v>
      </c>
      <c r="BR57" s="129">
        <v>0</v>
      </c>
      <c r="BS57" s="129">
        <v>0</v>
      </c>
      <c r="BT57" s="129">
        <v>0</v>
      </c>
      <c r="BU57" s="129">
        <v>348636</v>
      </c>
      <c r="BV57" s="129">
        <v>348636</v>
      </c>
      <c r="BW57" s="129">
        <v>3407193</v>
      </c>
      <c r="BX57" s="129">
        <v>4235385</v>
      </c>
      <c r="BY57" s="129">
        <v>936203</v>
      </c>
      <c r="BZ57" s="129">
        <v>2347453</v>
      </c>
      <c r="CA57" s="129">
        <v>26404550</v>
      </c>
      <c r="CB57" s="129">
        <v>37330784</v>
      </c>
      <c r="CC57" s="129">
        <v>2023415</v>
      </c>
      <c r="CD57" s="129">
        <v>379380</v>
      </c>
      <c r="CE57" s="129">
        <v>415963</v>
      </c>
      <c r="CF57" s="129">
        <v>3468300</v>
      </c>
      <c r="CG57" s="129">
        <v>84780</v>
      </c>
      <c r="CH57" s="129">
        <v>6371838</v>
      </c>
      <c r="CI57" s="129">
        <v>100000</v>
      </c>
      <c r="CJ57" s="129">
        <v>387500</v>
      </c>
      <c r="CK57" s="129">
        <v>175676</v>
      </c>
      <c r="CL57" s="129">
        <v>93969</v>
      </c>
      <c r="CM57" s="129">
        <v>0</v>
      </c>
      <c r="CN57" s="129">
        <v>757145</v>
      </c>
      <c r="CO57" s="129">
        <v>2101729</v>
      </c>
      <c r="CP57" s="129">
        <v>1684800</v>
      </c>
      <c r="CQ57" s="140">
        <v>861584</v>
      </c>
      <c r="CR57" s="129">
        <v>2469339</v>
      </c>
      <c r="CS57" s="129">
        <v>0</v>
      </c>
      <c r="CT57" s="129">
        <v>7117452</v>
      </c>
      <c r="CU57" s="129">
        <v>0</v>
      </c>
      <c r="CV57" s="129">
        <v>0</v>
      </c>
      <c r="CW57" s="129">
        <v>0</v>
      </c>
      <c r="CX57" s="129">
        <v>0</v>
      </c>
      <c r="CY57" s="129">
        <v>0</v>
      </c>
      <c r="CZ57" s="129">
        <v>0</v>
      </c>
      <c r="DA57" s="129">
        <v>47318</v>
      </c>
      <c r="DB57" s="129">
        <v>0</v>
      </c>
      <c r="DC57" s="129">
        <v>0</v>
      </c>
      <c r="DD57" s="129">
        <v>11531</v>
      </c>
      <c r="DE57" s="129">
        <v>4983662</v>
      </c>
      <c r="DF57" s="129">
        <v>5042511</v>
      </c>
      <c r="DG57" s="129">
        <v>0</v>
      </c>
      <c r="DH57" s="129">
        <v>0</v>
      </c>
      <c r="DI57" s="129">
        <v>0</v>
      </c>
      <c r="DJ57" s="129">
        <v>0</v>
      </c>
      <c r="DK57" s="129">
        <v>0</v>
      </c>
      <c r="DL57" s="129">
        <v>0</v>
      </c>
      <c r="DM57" s="129">
        <v>308442</v>
      </c>
      <c r="DN57" s="129">
        <v>169557</v>
      </c>
      <c r="DO57" s="129">
        <v>0</v>
      </c>
      <c r="DP57" s="129">
        <v>0</v>
      </c>
      <c r="DQ57" s="129">
        <v>0</v>
      </c>
      <c r="DR57" s="129">
        <v>477999</v>
      </c>
      <c r="DS57" s="129">
        <v>247456</v>
      </c>
      <c r="DT57" s="129">
        <v>110082</v>
      </c>
      <c r="DU57" s="129">
        <v>53390</v>
      </c>
      <c r="DV57" s="129">
        <v>200406</v>
      </c>
      <c r="DW57" s="129">
        <v>0</v>
      </c>
      <c r="DX57" s="129">
        <v>611334</v>
      </c>
      <c r="DY57" s="129">
        <v>386649</v>
      </c>
      <c r="DZ57" s="129">
        <v>386649</v>
      </c>
      <c r="EA57" s="129">
        <v>150490</v>
      </c>
      <c r="EB57" s="129">
        <v>1621510</v>
      </c>
      <c r="EC57" s="129">
        <v>0</v>
      </c>
      <c r="ED57" s="129">
        <v>2545298</v>
      </c>
      <c r="EE57" s="129">
        <v>170109</v>
      </c>
      <c r="EF57" s="129">
        <v>47515</v>
      </c>
      <c r="EG57" s="129">
        <v>652</v>
      </c>
      <c r="EH57" s="129">
        <v>200674</v>
      </c>
      <c r="EI57" s="129">
        <v>1370</v>
      </c>
      <c r="EJ57" s="129">
        <v>420320</v>
      </c>
      <c r="EK57" s="129">
        <v>703539</v>
      </c>
      <c r="EL57" s="129">
        <v>424517</v>
      </c>
      <c r="EM57" s="129">
        <v>295806</v>
      </c>
      <c r="EN57" s="129">
        <v>238662</v>
      </c>
      <c r="EO57" s="129">
        <v>0</v>
      </c>
      <c r="EP57" s="129">
        <v>1662524</v>
      </c>
      <c r="EQ57" s="129">
        <v>0</v>
      </c>
      <c r="ER57" s="129">
        <v>0</v>
      </c>
      <c r="ES57" s="129">
        <v>0</v>
      </c>
      <c r="ET57" s="129">
        <v>0</v>
      </c>
      <c r="EU57" s="129">
        <v>120158</v>
      </c>
      <c r="EV57" s="129">
        <v>120158</v>
      </c>
      <c r="EW57" s="129">
        <v>0</v>
      </c>
      <c r="EX57" s="129">
        <v>0</v>
      </c>
      <c r="EY57" s="129">
        <v>0</v>
      </c>
      <c r="EZ57" s="129">
        <v>0</v>
      </c>
      <c r="FA57" s="129">
        <v>0</v>
      </c>
      <c r="FB57" s="129">
        <v>0</v>
      </c>
      <c r="FC57" s="129">
        <v>0</v>
      </c>
      <c r="FD57" s="129">
        <v>0</v>
      </c>
      <c r="FE57" s="129">
        <v>0</v>
      </c>
      <c r="FF57" s="129">
        <v>0</v>
      </c>
      <c r="FG57" s="129">
        <v>409108</v>
      </c>
      <c r="FH57" s="129">
        <v>409108</v>
      </c>
      <c r="FI57" s="129">
        <v>0</v>
      </c>
      <c r="FJ57" s="129">
        <v>0</v>
      </c>
      <c r="FK57" s="129">
        <v>0</v>
      </c>
      <c r="FL57" s="129">
        <v>0</v>
      </c>
      <c r="FM57" s="129">
        <v>199574</v>
      </c>
      <c r="FN57" s="129">
        <v>199574</v>
      </c>
      <c r="FO57" s="129">
        <v>0</v>
      </c>
      <c r="FP57" s="129">
        <v>0</v>
      </c>
      <c r="FQ57" s="129">
        <v>0</v>
      </c>
      <c r="FR57" s="129">
        <v>0</v>
      </c>
      <c r="FS57" s="129">
        <v>5946409</v>
      </c>
      <c r="FT57" s="129">
        <v>5946409</v>
      </c>
      <c r="FU57" s="129">
        <v>0</v>
      </c>
      <c r="FV57" s="129">
        <v>0</v>
      </c>
      <c r="FW57" s="129">
        <v>0</v>
      </c>
      <c r="FX57" s="129">
        <v>0</v>
      </c>
      <c r="FY57" s="129">
        <v>379785</v>
      </c>
      <c r="FZ57" s="129">
        <v>379785</v>
      </c>
      <c r="GA57" s="129">
        <v>775</v>
      </c>
      <c r="GB57" s="129">
        <v>1820</v>
      </c>
      <c r="GC57" s="129">
        <v>1235</v>
      </c>
      <c r="GD57" s="129">
        <v>10891</v>
      </c>
      <c r="GE57" s="129">
        <v>399542</v>
      </c>
      <c r="GF57" s="129">
        <v>414263</v>
      </c>
      <c r="GG57" s="129">
        <v>474463</v>
      </c>
      <c r="GH57" s="129">
        <v>189873</v>
      </c>
      <c r="GI57" s="129">
        <v>62234</v>
      </c>
      <c r="GJ57" s="129">
        <v>416314</v>
      </c>
      <c r="GK57" s="129">
        <v>3712720</v>
      </c>
      <c r="GL57" s="129">
        <v>4855604</v>
      </c>
      <c r="GM57" s="129">
        <v>6864321</v>
      </c>
      <c r="GN57" s="129">
        <v>3781693</v>
      </c>
      <c r="GO57" s="129">
        <v>2018030</v>
      </c>
      <c r="GP57" s="129">
        <v>8430170</v>
      </c>
      <c r="GQ57" s="129">
        <v>16237108</v>
      </c>
      <c r="GR57" s="129">
        <v>37331322</v>
      </c>
      <c r="GS57" s="129">
        <v>0</v>
      </c>
      <c r="GT57" s="129">
        <v>0</v>
      </c>
      <c r="GU57" s="129">
        <v>0</v>
      </c>
      <c r="GV57" s="129">
        <v>0</v>
      </c>
      <c r="GW57" s="129">
        <v>0</v>
      </c>
      <c r="GX57" s="129">
        <v>0</v>
      </c>
      <c r="GY57" s="129">
        <v>6864321</v>
      </c>
      <c r="GZ57" s="129">
        <v>3781693</v>
      </c>
      <c r="HA57" s="129">
        <v>2018030</v>
      </c>
      <c r="HB57" s="129">
        <v>8430170</v>
      </c>
      <c r="HC57" s="129">
        <v>16237108</v>
      </c>
      <c r="HD57" s="129">
        <v>37331322</v>
      </c>
      <c r="HF57" s="2">
        <f>SUM(AZ57:AZ57)</f>
        <v>1882262</v>
      </c>
      <c r="HG57" s="19" t="e">
        <f>#REF!-HF57</f>
        <v>#REF!</v>
      </c>
      <c r="HH57" s="2" t="e">
        <f>SUM(#REF!)</f>
        <v>#REF!</v>
      </c>
      <c r="HI57" s="19" t="e">
        <f>#REF!-HH57</f>
        <v>#REF!</v>
      </c>
      <c r="HJ57" s="2">
        <f>SUM(BA57:BA57)</f>
        <v>500000</v>
      </c>
      <c r="HK57" s="19" t="e">
        <f>#REF!-HJ57</f>
        <v>#REF!</v>
      </c>
      <c r="HL57" s="2">
        <f>SUM(BB57:BB57)</f>
        <v>135582</v>
      </c>
      <c r="HM57" s="19" t="e">
        <f>#REF!-HL57</f>
        <v>#REF!</v>
      </c>
      <c r="HN57" s="2" t="e">
        <f>SUM(#REF!)</f>
        <v>#REF!</v>
      </c>
      <c r="HO57" s="19" t="e">
        <f>#REF!-HN57</f>
        <v>#REF!</v>
      </c>
      <c r="HP57" s="2" t="e">
        <f>SUM(#REF!)</f>
        <v>#REF!</v>
      </c>
      <c r="HQ57" s="19" t="e">
        <f>#REF!-HP57</f>
        <v>#REF!</v>
      </c>
      <c r="HR57" s="2" t="e">
        <f>SUM(#REF!)</f>
        <v>#REF!</v>
      </c>
      <c r="HS57" s="19" t="e">
        <f>#REF!-HR57</f>
        <v>#REF!</v>
      </c>
      <c r="HT57" s="2" t="e">
        <f>SUM(#REF!)</f>
        <v>#REF!</v>
      </c>
      <c r="HU57" s="19" t="e">
        <f>#REF!-HT57</f>
        <v>#REF!</v>
      </c>
      <c r="HV57" s="2" t="e">
        <f>SUM(#REF!)</f>
        <v>#REF!</v>
      </c>
      <c r="HW57" s="19" t="e">
        <f>#REF!-HV57</f>
        <v>#REF!</v>
      </c>
      <c r="HX57" s="2" t="e">
        <f>SUM(#REF!)</f>
        <v>#REF!</v>
      </c>
      <c r="HY57" s="19" t="e">
        <f>#REF!-HX57</f>
        <v>#REF!</v>
      </c>
      <c r="HZ57" s="2">
        <f>SUM(BC57:BC57)</f>
        <v>0</v>
      </c>
      <c r="IA57" s="19" t="e">
        <f>#REF!-HZ57</f>
        <v>#REF!</v>
      </c>
      <c r="IB57" s="2">
        <f>SUM(BD57:BD57)</f>
        <v>0</v>
      </c>
      <c r="IC57" s="19" t="e">
        <f>#REF!-IB57</f>
        <v>#REF!</v>
      </c>
      <c r="ID57" s="2">
        <f t="shared" si="57"/>
        <v>0</v>
      </c>
      <c r="IE57" s="19">
        <f t="shared" si="58"/>
        <v>0</v>
      </c>
      <c r="IF57" s="2">
        <f t="shared" si="59"/>
        <v>318871</v>
      </c>
      <c r="IG57" s="19">
        <f t="shared" si="60"/>
        <v>0</v>
      </c>
      <c r="IH57" s="2">
        <f t="shared" si="61"/>
        <v>348636</v>
      </c>
      <c r="II57" s="19">
        <f t="shared" si="62"/>
        <v>0</v>
      </c>
      <c r="IJ57" s="2">
        <f t="shared" si="63"/>
        <v>37330784</v>
      </c>
      <c r="IK57" s="19">
        <f t="shared" si="64"/>
        <v>0</v>
      </c>
      <c r="IL57" s="2">
        <f t="shared" si="65"/>
        <v>6371838</v>
      </c>
      <c r="IM57" s="19">
        <f t="shared" si="66"/>
        <v>0</v>
      </c>
      <c r="IN57" s="2">
        <f t="shared" si="67"/>
        <v>757145</v>
      </c>
      <c r="IO57" s="19">
        <f t="shared" si="68"/>
        <v>0</v>
      </c>
      <c r="IP57" s="2">
        <f t="shared" si="69"/>
        <v>7117452</v>
      </c>
      <c r="IQ57" s="19">
        <f t="shared" si="70"/>
        <v>0</v>
      </c>
      <c r="IR57" s="2">
        <f t="shared" si="109"/>
        <v>0</v>
      </c>
      <c r="IS57" s="19">
        <f t="shared" si="110"/>
        <v>0</v>
      </c>
      <c r="IT57" s="2">
        <f t="shared" si="71"/>
        <v>5042511</v>
      </c>
      <c r="IU57" s="19">
        <f t="shared" si="72"/>
        <v>0</v>
      </c>
      <c r="IV57" s="2">
        <f t="shared" si="73"/>
        <v>0</v>
      </c>
      <c r="IW57" s="19">
        <f t="shared" si="74"/>
        <v>0</v>
      </c>
      <c r="IX57" s="2">
        <f t="shared" si="75"/>
        <v>477999</v>
      </c>
      <c r="IY57" s="19">
        <f t="shared" si="76"/>
        <v>0</v>
      </c>
      <c r="IZ57" s="2">
        <f t="shared" si="77"/>
        <v>611334</v>
      </c>
      <c r="JA57" s="19">
        <f t="shared" si="78"/>
        <v>0</v>
      </c>
      <c r="JB57" s="2">
        <f t="shared" si="79"/>
        <v>2545298</v>
      </c>
      <c r="JC57" s="19">
        <f t="shared" si="80"/>
        <v>0</v>
      </c>
      <c r="JD57" s="2">
        <f t="shared" si="81"/>
        <v>420320</v>
      </c>
      <c r="JE57" s="19">
        <f t="shared" si="82"/>
        <v>0</v>
      </c>
      <c r="JF57" s="2">
        <f t="shared" si="83"/>
        <v>1662524</v>
      </c>
      <c r="JG57" s="19">
        <f t="shared" si="84"/>
        <v>0</v>
      </c>
      <c r="JH57" s="2">
        <f t="shared" si="85"/>
        <v>120158</v>
      </c>
      <c r="JI57" s="19">
        <f t="shared" si="86"/>
        <v>0</v>
      </c>
      <c r="JJ57" s="2">
        <f t="shared" si="87"/>
        <v>0</v>
      </c>
      <c r="JK57" s="19">
        <f t="shared" si="88"/>
        <v>0</v>
      </c>
      <c r="JL57" s="2">
        <f t="shared" si="89"/>
        <v>409108</v>
      </c>
      <c r="JM57" s="19">
        <f t="shared" si="90"/>
        <v>0</v>
      </c>
      <c r="JN57" s="2">
        <f t="shared" si="91"/>
        <v>199574</v>
      </c>
      <c r="JO57" s="19">
        <f t="shared" si="92"/>
        <v>0</v>
      </c>
      <c r="JP57" s="2">
        <f t="shared" si="93"/>
        <v>5946409</v>
      </c>
      <c r="JQ57" s="19">
        <f t="shared" si="94"/>
        <v>0</v>
      </c>
      <c r="JR57" s="2">
        <f t="shared" si="95"/>
        <v>379785</v>
      </c>
      <c r="JS57" s="19">
        <f t="shared" si="96"/>
        <v>0</v>
      </c>
      <c r="JT57" s="2">
        <f t="shared" si="97"/>
        <v>414263</v>
      </c>
      <c r="JU57" s="19">
        <f t="shared" si="98"/>
        <v>0</v>
      </c>
      <c r="JV57" s="2">
        <f t="shared" si="99"/>
        <v>4855604</v>
      </c>
      <c r="JW57" s="19">
        <f t="shared" si="100"/>
        <v>0</v>
      </c>
      <c r="JX57" s="2">
        <f t="shared" si="101"/>
        <v>37331322</v>
      </c>
      <c r="JY57" s="19">
        <f t="shared" si="102"/>
        <v>0</v>
      </c>
      <c r="JZ57" s="2">
        <f t="shared" si="103"/>
        <v>0</v>
      </c>
      <c r="KA57" s="19">
        <f t="shared" si="104"/>
        <v>0</v>
      </c>
      <c r="KB57" s="2">
        <f t="shared" si="105"/>
        <v>37331322</v>
      </c>
      <c r="KC57" s="19">
        <f t="shared" si="106"/>
        <v>0</v>
      </c>
      <c r="KE57" s="2" t="e">
        <f>SUM(HG57,HI57,HK57,HM57,HO57,HQ57,HS57,HU57,HW57,HY57,IA57,IC57,IE57,IG57,II57,IK57,IM57,IO57,IQ57,IS57,IU57,IW57,IY57,JA57,JC57,JE57,JG57,JI57,JK57,JM57,JO57,JQ57,JS57,JU57,JW57,JY57,KA57,KC57)</f>
        <v>#REF!</v>
      </c>
      <c r="KG57" s="1" t="e">
        <f t="shared" si="107"/>
        <v>#REF!</v>
      </c>
      <c r="KH57" s="13"/>
    </row>
    <row r="58" spans="1:304">
      <c r="A58" s="30" t="s">
        <v>309</v>
      </c>
      <c r="B58" s="18" t="s">
        <v>303</v>
      </c>
      <c r="C58" s="65">
        <v>188030</v>
      </c>
      <c r="D58" s="65">
        <v>2010</v>
      </c>
      <c r="E58" s="65">
        <v>1</v>
      </c>
      <c r="F58" s="65">
        <v>1</v>
      </c>
      <c r="G58" s="68">
        <v>5743</v>
      </c>
      <c r="H58" s="68">
        <v>6834</v>
      </c>
      <c r="I58" s="76">
        <v>550756129</v>
      </c>
      <c r="J58" s="67"/>
      <c r="K58" s="67">
        <v>1327000</v>
      </c>
      <c r="L58" s="67"/>
      <c r="M58" s="67">
        <v>9968000</v>
      </c>
      <c r="N58" s="67"/>
      <c r="O58" s="67">
        <v>13140000</v>
      </c>
      <c r="P58" s="67"/>
      <c r="Q58" s="67">
        <v>156131000</v>
      </c>
      <c r="R58" s="67"/>
      <c r="S58" s="67">
        <v>439466762</v>
      </c>
      <c r="T58" s="67"/>
      <c r="U58" s="67">
        <v>12039</v>
      </c>
      <c r="V58" s="67"/>
      <c r="W58" s="67">
        <v>22191</v>
      </c>
      <c r="X58" s="67"/>
      <c r="Y58" s="67">
        <v>17902</v>
      </c>
      <c r="Z58" s="67"/>
      <c r="AA58" s="67">
        <v>28054</v>
      </c>
      <c r="AB58" s="67"/>
      <c r="AC58" s="28">
        <v>6</v>
      </c>
      <c r="AD58" s="28">
        <v>10</v>
      </c>
      <c r="AE58" s="28">
        <v>0</v>
      </c>
      <c r="AF58" s="19">
        <v>3053416</v>
      </c>
      <c r="AG58" s="19">
        <v>2449693</v>
      </c>
      <c r="AH58" s="19">
        <v>283396</v>
      </c>
      <c r="AI58" s="19">
        <v>139697</v>
      </c>
      <c r="AJ58" s="19">
        <v>285942</v>
      </c>
      <c r="AK58" s="93">
        <v>4.3499999999999996</v>
      </c>
      <c r="AL58" s="19">
        <v>207308</v>
      </c>
      <c r="AM58" s="93">
        <v>6</v>
      </c>
      <c r="AN58" s="19">
        <v>92985</v>
      </c>
      <c r="AO58" s="93">
        <v>8.09</v>
      </c>
      <c r="AP58" s="19">
        <v>83583</v>
      </c>
      <c r="AQ58" s="93">
        <v>9</v>
      </c>
      <c r="AR58" s="19">
        <v>75978</v>
      </c>
      <c r="AS58" s="93">
        <v>15.33</v>
      </c>
      <c r="AT58" s="19">
        <v>64708</v>
      </c>
      <c r="AU58" s="93">
        <v>18</v>
      </c>
      <c r="AV58" s="19">
        <v>42732</v>
      </c>
      <c r="AW58" s="93">
        <v>15.99</v>
      </c>
      <c r="AX58" s="19">
        <v>40193</v>
      </c>
      <c r="AY58" s="93">
        <v>17</v>
      </c>
      <c r="AZ58" s="127">
        <v>829207</v>
      </c>
      <c r="BA58" s="127">
        <v>1050000</v>
      </c>
      <c r="BB58" s="127">
        <v>21169</v>
      </c>
      <c r="BC58" s="127">
        <v>0</v>
      </c>
      <c r="BD58" s="127">
        <v>24823</v>
      </c>
      <c r="BE58" s="127">
        <v>0</v>
      </c>
      <c r="BF58" s="127">
        <v>0</v>
      </c>
      <c r="BG58" s="127">
        <v>0</v>
      </c>
      <c r="BH58" s="127">
        <v>0</v>
      </c>
      <c r="BI58" s="127">
        <v>0</v>
      </c>
      <c r="BJ58" s="127">
        <v>0</v>
      </c>
      <c r="BK58" s="127">
        <v>1978</v>
      </c>
      <c r="BL58" s="127">
        <v>8904</v>
      </c>
      <c r="BM58" s="127">
        <v>484</v>
      </c>
      <c r="BN58" s="127">
        <v>11854</v>
      </c>
      <c r="BO58" s="127">
        <v>16478</v>
      </c>
      <c r="BP58" s="127">
        <v>39698</v>
      </c>
      <c r="BQ58" s="127">
        <v>0</v>
      </c>
      <c r="BR58" s="127">
        <v>0</v>
      </c>
      <c r="BS58" s="127">
        <v>0</v>
      </c>
      <c r="BT58" s="127">
        <v>1899</v>
      </c>
      <c r="BU58" s="127">
        <v>106688</v>
      </c>
      <c r="BV58" s="127">
        <v>108587</v>
      </c>
      <c r="BW58" s="127">
        <v>3169653</v>
      </c>
      <c r="BX58" s="127">
        <v>1095581</v>
      </c>
      <c r="BY58" s="127">
        <v>298036</v>
      </c>
      <c r="BZ58" s="127">
        <v>2147599</v>
      </c>
      <c r="CA58" s="127">
        <v>18722744</v>
      </c>
      <c r="CB58" s="127">
        <v>25433613</v>
      </c>
      <c r="CC58" s="127">
        <v>2126913</v>
      </c>
      <c r="CD58" s="127">
        <v>348091</v>
      </c>
      <c r="CE58" s="127">
        <v>362204</v>
      </c>
      <c r="CF58" s="127">
        <v>2665901</v>
      </c>
      <c r="CG58" s="127">
        <v>11216</v>
      </c>
      <c r="CH58" s="127">
        <v>5514325</v>
      </c>
      <c r="CI58" s="127">
        <v>321673</v>
      </c>
      <c r="CJ58" s="127">
        <v>250695</v>
      </c>
      <c r="CK58" s="127">
        <v>49864</v>
      </c>
      <c r="CL58" s="127">
        <v>173882</v>
      </c>
      <c r="CM58" s="127">
        <v>1014</v>
      </c>
      <c r="CN58" s="127">
        <v>797128</v>
      </c>
      <c r="CO58" s="127">
        <v>1173378</v>
      </c>
      <c r="CP58" s="127">
        <v>892229</v>
      </c>
      <c r="CQ58" s="127">
        <v>330431</v>
      </c>
      <c r="CR58" s="127">
        <v>1448080</v>
      </c>
      <c r="CS58" s="127">
        <v>0</v>
      </c>
      <c r="CT58" s="127">
        <v>3844118</v>
      </c>
      <c r="CU58" s="127">
        <v>0</v>
      </c>
      <c r="CV58" s="127">
        <v>0</v>
      </c>
      <c r="CW58" s="127">
        <v>0</v>
      </c>
      <c r="CX58" s="127">
        <v>0</v>
      </c>
      <c r="CY58" s="127">
        <v>0</v>
      </c>
      <c r="CZ58" s="127">
        <v>0</v>
      </c>
      <c r="DA58" s="127">
        <v>133792</v>
      </c>
      <c r="DB58" s="127">
        <v>141900</v>
      </c>
      <c r="DC58" s="127">
        <v>49090</v>
      </c>
      <c r="DD58" s="127">
        <v>110332</v>
      </c>
      <c r="DE58" s="127">
        <v>2264002</v>
      </c>
      <c r="DF58" s="127">
        <v>2699116</v>
      </c>
      <c r="DG58" s="127">
        <v>0</v>
      </c>
      <c r="DH58" s="127">
        <v>0</v>
      </c>
      <c r="DI58" s="127">
        <v>0</v>
      </c>
      <c r="DJ58" s="127">
        <v>0</v>
      </c>
      <c r="DK58" s="127">
        <v>0</v>
      </c>
      <c r="DL58" s="127">
        <v>0</v>
      </c>
      <c r="DM58" s="156">
        <v>0</v>
      </c>
      <c r="DN58" s="156">
        <v>0</v>
      </c>
      <c r="DO58" s="156">
        <v>0</v>
      </c>
      <c r="DP58" s="156">
        <v>52000</v>
      </c>
      <c r="DQ58" s="156">
        <v>0</v>
      </c>
      <c r="DR58" s="156">
        <v>52000</v>
      </c>
      <c r="DS58" s="127">
        <v>148734</v>
      </c>
      <c r="DT58" s="127">
        <v>108002</v>
      </c>
      <c r="DU58" s="127">
        <v>41902</v>
      </c>
      <c r="DV58" s="127">
        <v>124455</v>
      </c>
      <c r="DW58" s="127">
        <v>0</v>
      </c>
      <c r="DX58" s="127">
        <v>423093</v>
      </c>
      <c r="DY58" s="127">
        <v>858275</v>
      </c>
      <c r="DZ58" s="127">
        <v>216400</v>
      </c>
      <c r="EA58" s="127">
        <v>129110</v>
      </c>
      <c r="EB58" s="127">
        <v>1073357</v>
      </c>
      <c r="EC58" s="127">
        <v>535</v>
      </c>
      <c r="ED58" s="127">
        <v>2277677</v>
      </c>
      <c r="EE58" s="127">
        <v>209247</v>
      </c>
      <c r="EF58" s="127">
        <v>29324</v>
      </c>
      <c r="EG58" s="127">
        <v>39058</v>
      </c>
      <c r="EH58" s="127">
        <v>325546</v>
      </c>
      <c r="EI58" s="127">
        <v>36158</v>
      </c>
      <c r="EJ58" s="127">
        <v>639333</v>
      </c>
      <c r="EK58" s="127">
        <v>322397</v>
      </c>
      <c r="EL58" s="127">
        <v>198889</v>
      </c>
      <c r="EM58" s="127">
        <v>114971</v>
      </c>
      <c r="EN58" s="127">
        <v>172650</v>
      </c>
      <c r="EO58" s="127">
        <v>0</v>
      </c>
      <c r="EP58" s="127">
        <v>808907</v>
      </c>
      <c r="EQ58" s="127">
        <v>7567</v>
      </c>
      <c r="ER58" s="127">
        <v>37450</v>
      </c>
      <c r="ES58" s="127">
        <v>7079</v>
      </c>
      <c r="ET58" s="127">
        <v>94241</v>
      </c>
      <c r="EU58" s="127">
        <v>3777789</v>
      </c>
      <c r="EV58" s="127">
        <v>3924126</v>
      </c>
      <c r="EW58" s="127">
        <v>0</v>
      </c>
      <c r="EX58" s="127">
        <v>0</v>
      </c>
      <c r="EY58" s="127">
        <v>0</v>
      </c>
      <c r="EZ58" s="127">
        <v>0</v>
      </c>
      <c r="FA58" s="127">
        <v>0</v>
      </c>
      <c r="FB58" s="127">
        <v>0</v>
      </c>
      <c r="FC58" s="127">
        <v>130537</v>
      </c>
      <c r="FD58" s="127">
        <v>198967</v>
      </c>
      <c r="FE58" s="127">
        <v>40861</v>
      </c>
      <c r="FF58" s="127">
        <v>166325</v>
      </c>
      <c r="FG58" s="127">
        <v>181600</v>
      </c>
      <c r="FH58" s="127">
        <v>718290</v>
      </c>
      <c r="FI58" s="127">
        <v>0</v>
      </c>
      <c r="FJ58" s="127">
        <v>0</v>
      </c>
      <c r="FK58" s="127">
        <v>0</v>
      </c>
      <c r="FL58" s="127">
        <v>0</v>
      </c>
      <c r="FM58" s="127">
        <v>76782</v>
      </c>
      <c r="FN58" s="127">
        <v>76782</v>
      </c>
      <c r="FO58" s="156">
        <v>0</v>
      </c>
      <c r="FP58" s="156">
        <v>0</v>
      </c>
      <c r="FQ58" s="156">
        <v>0</v>
      </c>
      <c r="FR58" s="156">
        <v>0</v>
      </c>
      <c r="FS58" s="156">
        <v>3333107</v>
      </c>
      <c r="FT58" s="156">
        <v>3333107</v>
      </c>
      <c r="FU58" s="156">
        <v>4017</v>
      </c>
      <c r="FV58" s="156">
        <v>0</v>
      </c>
      <c r="FW58" s="156">
        <v>0</v>
      </c>
      <c r="FX58" s="156">
        <v>10649</v>
      </c>
      <c r="FY58" s="127">
        <v>477524</v>
      </c>
      <c r="FZ58" s="127">
        <v>492190</v>
      </c>
      <c r="GA58" s="127">
        <v>495</v>
      </c>
      <c r="GB58" s="127">
        <v>500</v>
      </c>
      <c r="GC58" s="127">
        <v>170</v>
      </c>
      <c r="GD58" s="127">
        <v>7192</v>
      </c>
      <c r="GE58" s="127">
        <v>416934</v>
      </c>
      <c r="GF58" s="127">
        <v>425291</v>
      </c>
      <c r="GG58" s="127">
        <v>127938</v>
      </c>
      <c r="GH58" s="127">
        <v>164836</v>
      </c>
      <c r="GI58" s="127">
        <v>39985</v>
      </c>
      <c r="GJ58" s="127">
        <v>231929</v>
      </c>
      <c r="GK58" s="127">
        <v>404728</v>
      </c>
      <c r="GL58" s="127">
        <v>969416</v>
      </c>
      <c r="GM58" s="127">
        <v>5564963</v>
      </c>
      <c r="GN58" s="127">
        <v>2587283</v>
      </c>
      <c r="GO58" s="127">
        <v>1204725</v>
      </c>
      <c r="GP58" s="127">
        <v>6656539</v>
      </c>
      <c r="GQ58" s="127">
        <v>10981389</v>
      </c>
      <c r="GR58" s="127">
        <v>26994899</v>
      </c>
      <c r="GS58" s="127">
        <v>0</v>
      </c>
      <c r="GT58" s="128">
        <v>0</v>
      </c>
      <c r="GU58" s="127">
        <v>0</v>
      </c>
      <c r="GV58" s="127">
        <v>0</v>
      </c>
      <c r="GW58" s="127">
        <v>0</v>
      </c>
      <c r="GX58" s="127">
        <v>0</v>
      </c>
      <c r="GY58" s="156">
        <v>5564963</v>
      </c>
      <c r="GZ58" s="156">
        <v>2587283</v>
      </c>
      <c r="HA58" s="156">
        <v>1204725</v>
      </c>
      <c r="HB58" s="156">
        <v>6656539</v>
      </c>
      <c r="HC58" s="156">
        <v>10981389</v>
      </c>
      <c r="HD58" s="156">
        <v>26994899</v>
      </c>
      <c r="HF58" s="2">
        <f>SUM(AZ58:AZ58)</f>
        <v>829207</v>
      </c>
      <c r="HG58" s="19" t="e">
        <f>#REF!-HF58</f>
        <v>#REF!</v>
      </c>
      <c r="HH58" s="2" t="e">
        <f>SUM(#REF!)</f>
        <v>#REF!</v>
      </c>
      <c r="HI58" s="19" t="e">
        <f>#REF!-HH58</f>
        <v>#REF!</v>
      </c>
      <c r="HJ58" s="2">
        <f>SUM(BA58:BA58)</f>
        <v>1050000</v>
      </c>
      <c r="HK58" s="19" t="e">
        <f>#REF!-HJ58</f>
        <v>#REF!</v>
      </c>
      <c r="HL58" s="2">
        <f>SUM(BB58:BB58)</f>
        <v>21169</v>
      </c>
      <c r="HM58" s="19" t="e">
        <f>#REF!-HL58</f>
        <v>#REF!</v>
      </c>
      <c r="HN58" s="2" t="e">
        <f>SUM(#REF!)</f>
        <v>#REF!</v>
      </c>
      <c r="HO58" s="19" t="e">
        <f>#REF!-HN58</f>
        <v>#REF!</v>
      </c>
      <c r="HP58" s="2" t="e">
        <f>SUM(#REF!)</f>
        <v>#REF!</v>
      </c>
      <c r="HQ58" s="19" t="e">
        <f>#REF!-HP58</f>
        <v>#REF!</v>
      </c>
      <c r="HR58" s="2" t="e">
        <f>SUM(#REF!)</f>
        <v>#REF!</v>
      </c>
      <c r="HS58" s="19" t="e">
        <f>#REF!-HR58</f>
        <v>#REF!</v>
      </c>
      <c r="HT58" s="2" t="e">
        <f>SUM(#REF!)</f>
        <v>#REF!</v>
      </c>
      <c r="HU58" s="19" t="e">
        <f>#REF!-HT58</f>
        <v>#REF!</v>
      </c>
      <c r="HV58" s="2" t="e">
        <f>SUM(#REF!)</f>
        <v>#REF!</v>
      </c>
      <c r="HW58" s="19" t="e">
        <f>#REF!-HV58</f>
        <v>#REF!</v>
      </c>
      <c r="HX58" s="2" t="e">
        <f>SUM(#REF!)</f>
        <v>#REF!</v>
      </c>
      <c r="HY58" s="19" t="e">
        <f>#REF!-HX58</f>
        <v>#REF!</v>
      </c>
      <c r="HZ58" s="2">
        <f>SUM(BC58:BC58)</f>
        <v>0</v>
      </c>
      <c r="IA58" s="19" t="e">
        <f>#REF!-HZ58</f>
        <v>#REF!</v>
      </c>
      <c r="IB58" s="2">
        <f>SUM(BD58:BD58)</f>
        <v>24823</v>
      </c>
      <c r="IC58" s="19" t="e">
        <f>#REF!-IB58</f>
        <v>#REF!</v>
      </c>
      <c r="ID58" s="2">
        <f t="shared" si="57"/>
        <v>0</v>
      </c>
      <c r="IE58" s="19">
        <f t="shared" si="58"/>
        <v>0</v>
      </c>
      <c r="IF58" s="2">
        <f t="shared" si="59"/>
        <v>39698</v>
      </c>
      <c r="IG58" s="19">
        <f t="shared" si="60"/>
        <v>0</v>
      </c>
      <c r="IH58" s="2">
        <f t="shared" si="61"/>
        <v>108587</v>
      </c>
      <c r="II58" s="19">
        <f t="shared" si="62"/>
        <v>0</v>
      </c>
      <c r="IJ58" s="2">
        <f t="shared" si="63"/>
        <v>25433613</v>
      </c>
      <c r="IK58" s="19">
        <f t="shared" si="64"/>
        <v>0</v>
      </c>
      <c r="IL58" s="2">
        <f t="shared" si="65"/>
        <v>5514325</v>
      </c>
      <c r="IM58" s="19">
        <f t="shared" si="66"/>
        <v>0</v>
      </c>
      <c r="IN58" s="2">
        <f t="shared" si="67"/>
        <v>797128</v>
      </c>
      <c r="IO58" s="19">
        <f t="shared" si="68"/>
        <v>0</v>
      </c>
      <c r="IP58" s="2">
        <f t="shared" si="69"/>
        <v>3844118</v>
      </c>
      <c r="IQ58" s="19">
        <f t="shared" si="70"/>
        <v>0</v>
      </c>
      <c r="IR58" s="2">
        <f t="shared" si="109"/>
        <v>0</v>
      </c>
      <c r="IS58" s="19">
        <f t="shared" si="110"/>
        <v>0</v>
      </c>
      <c r="IT58" s="2">
        <f t="shared" si="71"/>
        <v>2699116</v>
      </c>
      <c r="IU58" s="19">
        <f t="shared" si="72"/>
        <v>0</v>
      </c>
      <c r="IV58" s="2">
        <f t="shared" si="73"/>
        <v>0</v>
      </c>
      <c r="IW58" s="19">
        <f t="shared" si="74"/>
        <v>0</v>
      </c>
      <c r="IX58" s="2">
        <f t="shared" si="75"/>
        <v>52000</v>
      </c>
      <c r="IY58" s="19">
        <f t="shared" si="76"/>
        <v>0</v>
      </c>
      <c r="IZ58" s="2">
        <f t="shared" si="77"/>
        <v>423093</v>
      </c>
      <c r="JA58" s="19">
        <f t="shared" si="78"/>
        <v>0</v>
      </c>
      <c r="JB58" s="2">
        <f t="shared" si="79"/>
        <v>2277677</v>
      </c>
      <c r="JC58" s="19">
        <f t="shared" si="80"/>
        <v>0</v>
      </c>
      <c r="JD58" s="2">
        <f t="shared" si="81"/>
        <v>639333</v>
      </c>
      <c r="JE58" s="19">
        <f t="shared" si="82"/>
        <v>0</v>
      </c>
      <c r="JF58" s="2">
        <f t="shared" si="83"/>
        <v>808907</v>
      </c>
      <c r="JG58" s="19">
        <f t="shared" si="84"/>
        <v>0</v>
      </c>
      <c r="JH58" s="2">
        <f t="shared" si="85"/>
        <v>3924126</v>
      </c>
      <c r="JI58" s="19">
        <f t="shared" si="86"/>
        <v>0</v>
      </c>
      <c r="JJ58" s="2">
        <f t="shared" si="87"/>
        <v>0</v>
      </c>
      <c r="JK58" s="19">
        <f t="shared" si="88"/>
        <v>0</v>
      </c>
      <c r="JL58" s="2">
        <f t="shared" si="89"/>
        <v>718290</v>
      </c>
      <c r="JM58" s="19">
        <f t="shared" si="90"/>
        <v>0</v>
      </c>
      <c r="JN58" s="2">
        <f t="shared" si="91"/>
        <v>76782</v>
      </c>
      <c r="JO58" s="19">
        <f t="shared" si="92"/>
        <v>0</v>
      </c>
      <c r="JP58" s="2">
        <f t="shared" si="93"/>
        <v>3333107</v>
      </c>
      <c r="JQ58" s="19">
        <f t="shared" si="94"/>
        <v>0</v>
      </c>
      <c r="JR58" s="2">
        <f t="shared" si="95"/>
        <v>492190</v>
      </c>
      <c r="JS58" s="19">
        <f t="shared" si="96"/>
        <v>0</v>
      </c>
      <c r="JT58" s="2">
        <f t="shared" si="97"/>
        <v>425291</v>
      </c>
      <c r="JU58" s="19">
        <f t="shared" si="98"/>
        <v>0</v>
      </c>
      <c r="JV58" s="2">
        <f t="shared" si="99"/>
        <v>969416</v>
      </c>
      <c r="JW58" s="19">
        <f t="shared" si="100"/>
        <v>0</v>
      </c>
      <c r="JX58" s="2">
        <f t="shared" si="101"/>
        <v>26994899</v>
      </c>
      <c r="JY58" s="19">
        <f t="shared" si="102"/>
        <v>0</v>
      </c>
      <c r="JZ58" s="2">
        <f t="shared" si="103"/>
        <v>0</v>
      </c>
      <c r="KA58" s="19">
        <f t="shared" si="104"/>
        <v>0</v>
      </c>
      <c r="KB58" s="2">
        <f t="shared" si="105"/>
        <v>26994899</v>
      </c>
      <c r="KC58" s="19">
        <f t="shared" si="106"/>
        <v>0</v>
      </c>
      <c r="KE58" s="2" t="e">
        <f>HG58+HI58+HK58+HM58+HO58+HQ58+HS58+HU58+HW58+HY58+IA58+IE58+IG58+II58+IC58+IK58+IM58+IO58+IQ58+IS58+IU58+IW58+IY58+JA58+JC58+JG58+JI58+JK58+JE58+JM58+JO58+JQ58+JS58+JU58+JW58+JY58+KA58+KC58</f>
        <v>#REF!</v>
      </c>
      <c r="KG58" s="1" t="e">
        <f t="shared" si="107"/>
        <v>#REF!</v>
      </c>
    </row>
    <row r="59" spans="1:304">
      <c r="A59" s="29" t="s">
        <v>257</v>
      </c>
      <c r="B59" s="18" t="s">
        <v>258</v>
      </c>
      <c r="C59" s="65">
        <v>199120</v>
      </c>
      <c r="D59" s="65">
        <v>2010</v>
      </c>
      <c r="E59" s="65">
        <v>1</v>
      </c>
      <c r="F59" s="65">
        <v>11</v>
      </c>
      <c r="G59" s="68">
        <v>7077</v>
      </c>
      <c r="H59" s="68">
        <v>10198</v>
      </c>
      <c r="I59" s="69">
        <v>2355571242</v>
      </c>
      <c r="J59" s="67"/>
      <c r="K59" s="69">
        <v>2066864</v>
      </c>
      <c r="L59" s="67"/>
      <c r="M59" s="69">
        <v>86332794</v>
      </c>
      <c r="N59" s="67"/>
      <c r="O59" s="69">
        <v>36388546</v>
      </c>
      <c r="P59" s="67"/>
      <c r="Q59" s="69">
        <v>1359320604</v>
      </c>
      <c r="R59" s="67"/>
      <c r="S59" s="69">
        <v>1678017174</v>
      </c>
      <c r="T59" s="67"/>
      <c r="U59" s="67">
        <v>14696</v>
      </c>
      <c r="V59" s="67"/>
      <c r="W59" s="67">
        <v>32584</v>
      </c>
      <c r="X59" s="67"/>
      <c r="Y59" s="67">
        <v>18024</v>
      </c>
      <c r="Z59" s="67"/>
      <c r="AA59" s="67">
        <v>36340</v>
      </c>
      <c r="AB59" s="67"/>
      <c r="AC59" s="28">
        <v>13</v>
      </c>
      <c r="AD59" s="28">
        <v>15</v>
      </c>
      <c r="AE59" s="28">
        <v>0</v>
      </c>
      <c r="AF59" s="94">
        <v>4096390</v>
      </c>
      <c r="AG59" s="94">
        <v>3112365</v>
      </c>
      <c r="AH59" s="94">
        <v>843453</v>
      </c>
      <c r="AI59" s="94">
        <v>366948</v>
      </c>
      <c r="AJ59" s="94">
        <v>479657.05</v>
      </c>
      <c r="AK59" s="95">
        <v>9.5</v>
      </c>
      <c r="AL59" s="94">
        <v>414249.27</v>
      </c>
      <c r="AM59" s="95">
        <v>11</v>
      </c>
      <c r="AN59" s="94">
        <v>151664</v>
      </c>
      <c r="AO59" s="95">
        <v>11.5</v>
      </c>
      <c r="AP59" s="94">
        <v>134164.31</v>
      </c>
      <c r="AQ59" s="95">
        <v>13</v>
      </c>
      <c r="AR59" s="94">
        <v>157527.64000000001</v>
      </c>
      <c r="AS59" s="95">
        <v>27.5</v>
      </c>
      <c r="AT59" s="94">
        <v>123771.71</v>
      </c>
      <c r="AU59" s="95">
        <v>35</v>
      </c>
      <c r="AV59" s="94">
        <v>66874.429999999993</v>
      </c>
      <c r="AW59" s="95">
        <v>23.5</v>
      </c>
      <c r="AX59" s="94">
        <v>50695.13</v>
      </c>
      <c r="AY59" s="95">
        <v>31</v>
      </c>
      <c r="AZ59" s="127">
        <v>11047959</v>
      </c>
      <c r="BA59" s="127">
        <v>250000</v>
      </c>
      <c r="BB59" s="127">
        <v>3249918</v>
      </c>
      <c r="BC59" s="127">
        <v>863951</v>
      </c>
      <c r="BD59" s="127">
        <v>0</v>
      </c>
      <c r="BE59" s="189">
        <v>6236</v>
      </c>
      <c r="BF59" s="189">
        <v>6026</v>
      </c>
      <c r="BG59" s="189">
        <v>4925</v>
      </c>
      <c r="BH59" s="189">
        <v>26741</v>
      </c>
      <c r="BI59" s="127">
        <v>0</v>
      </c>
      <c r="BJ59" s="189">
        <v>43928</v>
      </c>
      <c r="BK59" s="127">
        <v>0</v>
      </c>
      <c r="BL59" s="127">
        <v>0</v>
      </c>
      <c r="BM59" s="127">
        <v>0</v>
      </c>
      <c r="BN59" s="189">
        <v>0</v>
      </c>
      <c r="BO59" s="189">
        <v>74638</v>
      </c>
      <c r="BP59" s="189">
        <v>74638</v>
      </c>
      <c r="BQ59" s="127">
        <v>0</v>
      </c>
      <c r="BR59" s="127">
        <v>0</v>
      </c>
      <c r="BS59" s="127">
        <v>0</v>
      </c>
      <c r="BT59" s="127">
        <v>11610</v>
      </c>
      <c r="BU59" s="127">
        <v>2069442</v>
      </c>
      <c r="BV59" s="127">
        <v>2081052</v>
      </c>
      <c r="BW59" s="189">
        <v>24045593</v>
      </c>
      <c r="BX59" s="189">
        <v>21299158</v>
      </c>
      <c r="BY59" s="189">
        <v>607056</v>
      </c>
      <c r="BZ59" s="189">
        <v>6436470</v>
      </c>
      <c r="CA59" s="189">
        <v>20437130</v>
      </c>
      <c r="CB59" s="189">
        <v>72825407</v>
      </c>
      <c r="CC59" s="127">
        <v>1824294</v>
      </c>
      <c r="CD59" s="189">
        <v>277540</v>
      </c>
      <c r="CE59" s="127">
        <v>336845</v>
      </c>
      <c r="CF59" s="189">
        <v>4770076</v>
      </c>
      <c r="CG59" s="189">
        <v>0</v>
      </c>
      <c r="CH59" s="189">
        <v>7208755</v>
      </c>
      <c r="CI59" s="189">
        <v>953013</v>
      </c>
      <c r="CJ59" s="189">
        <v>826526</v>
      </c>
      <c r="CK59" s="189">
        <v>163370</v>
      </c>
      <c r="CL59" s="189">
        <v>42142</v>
      </c>
      <c r="CM59" s="127">
        <v>0</v>
      </c>
      <c r="CN59" s="189">
        <v>1985051</v>
      </c>
      <c r="CO59" s="189">
        <v>4432440</v>
      </c>
      <c r="CP59" s="127">
        <v>2600860</v>
      </c>
      <c r="CQ59" s="127">
        <v>1084053</v>
      </c>
      <c r="CR59" s="127">
        <v>4087084</v>
      </c>
      <c r="CS59" s="127">
        <v>0</v>
      </c>
      <c r="CT59" s="127">
        <v>12204437</v>
      </c>
      <c r="CU59" s="127">
        <v>0</v>
      </c>
      <c r="CV59" s="127">
        <v>0</v>
      </c>
      <c r="CW59" s="127">
        <v>0</v>
      </c>
      <c r="CX59" s="127">
        <v>0</v>
      </c>
      <c r="CY59" s="127">
        <v>0</v>
      </c>
      <c r="CZ59" s="127">
        <v>0</v>
      </c>
      <c r="DA59" s="127">
        <v>1860083</v>
      </c>
      <c r="DB59" s="127">
        <v>883680</v>
      </c>
      <c r="DC59" s="127">
        <v>246542</v>
      </c>
      <c r="DD59" s="127">
        <v>217886</v>
      </c>
      <c r="DE59" s="127">
        <v>12213471</v>
      </c>
      <c r="DF59" s="127">
        <v>15421662</v>
      </c>
      <c r="DG59" s="127">
        <v>0</v>
      </c>
      <c r="DH59" s="127">
        <v>0</v>
      </c>
      <c r="DI59" s="127">
        <v>0</v>
      </c>
      <c r="DJ59" s="127">
        <v>0</v>
      </c>
      <c r="DK59" s="127">
        <v>0</v>
      </c>
      <c r="DL59" s="127">
        <v>0</v>
      </c>
      <c r="DM59" s="127">
        <v>618139</v>
      </c>
      <c r="DN59" s="127">
        <v>0</v>
      </c>
      <c r="DO59" s="127">
        <v>0</v>
      </c>
      <c r="DP59" s="127">
        <v>0</v>
      </c>
      <c r="DQ59" s="127">
        <v>0</v>
      </c>
      <c r="DR59" s="127">
        <v>618139</v>
      </c>
      <c r="DS59" s="127">
        <v>545351</v>
      </c>
      <c r="DT59" s="127">
        <v>98517</v>
      </c>
      <c r="DU59" s="127">
        <v>156753</v>
      </c>
      <c r="DV59" s="127">
        <v>409780</v>
      </c>
      <c r="DW59" s="127">
        <v>0</v>
      </c>
      <c r="DX59" s="127">
        <v>1210401</v>
      </c>
      <c r="DY59" s="127">
        <v>1257303</v>
      </c>
      <c r="DZ59" s="127">
        <v>679517</v>
      </c>
      <c r="EA59" s="127">
        <v>360637</v>
      </c>
      <c r="EB59" s="127">
        <v>1242348</v>
      </c>
      <c r="EC59" s="127">
        <v>111026</v>
      </c>
      <c r="ED59" s="127">
        <v>3650831</v>
      </c>
      <c r="EE59" s="127">
        <v>873455</v>
      </c>
      <c r="EF59" s="127">
        <v>249348</v>
      </c>
      <c r="EG59" s="127">
        <v>114271</v>
      </c>
      <c r="EH59" s="127">
        <v>571220</v>
      </c>
      <c r="EI59" s="127">
        <v>1400000</v>
      </c>
      <c r="EJ59" s="127">
        <v>3208294</v>
      </c>
      <c r="EK59" s="127">
        <v>1517567</v>
      </c>
      <c r="EL59" s="127">
        <v>1210139</v>
      </c>
      <c r="EM59" s="127">
        <v>112714</v>
      </c>
      <c r="EN59" s="127">
        <v>550268</v>
      </c>
      <c r="EO59" s="127">
        <v>725832</v>
      </c>
      <c r="EP59" s="127">
        <v>4116520</v>
      </c>
      <c r="EQ59" s="127">
        <v>0</v>
      </c>
      <c r="ER59" s="127">
        <v>0</v>
      </c>
      <c r="ES59" s="127">
        <v>0</v>
      </c>
      <c r="ET59" s="127">
        <v>0</v>
      </c>
      <c r="EU59" s="127">
        <v>885828</v>
      </c>
      <c r="EV59" s="127">
        <v>885828</v>
      </c>
      <c r="EW59" s="127">
        <v>0</v>
      </c>
      <c r="EX59" s="127">
        <v>0</v>
      </c>
      <c r="EY59" s="127">
        <v>0</v>
      </c>
      <c r="EZ59" s="127">
        <v>0</v>
      </c>
      <c r="FA59" s="127">
        <v>0</v>
      </c>
      <c r="FB59" s="127">
        <v>0</v>
      </c>
      <c r="FC59" s="189">
        <v>2356968</v>
      </c>
      <c r="FD59" s="189">
        <v>3009</v>
      </c>
      <c r="FE59" s="189">
        <v>9726</v>
      </c>
      <c r="FF59" s="189">
        <v>1043089</v>
      </c>
      <c r="FG59" s="189">
        <v>8351905</v>
      </c>
      <c r="FH59" s="189">
        <v>11764697</v>
      </c>
      <c r="FI59" s="189">
        <v>0</v>
      </c>
      <c r="FJ59" s="189">
        <v>0</v>
      </c>
      <c r="FK59" s="189">
        <v>0</v>
      </c>
      <c r="FL59" s="189">
        <v>0</v>
      </c>
      <c r="FM59" s="189">
        <v>407773</v>
      </c>
      <c r="FN59" s="189">
        <v>407773</v>
      </c>
      <c r="FO59" s="127">
        <v>0</v>
      </c>
      <c r="FP59" s="127">
        <v>0</v>
      </c>
      <c r="FQ59" s="127">
        <v>0</v>
      </c>
      <c r="FR59" s="127">
        <v>0</v>
      </c>
      <c r="FS59" s="189">
        <v>1977534</v>
      </c>
      <c r="FT59" s="189">
        <v>1977534</v>
      </c>
      <c r="FU59" s="127">
        <v>0</v>
      </c>
      <c r="FV59" s="127">
        <v>0</v>
      </c>
      <c r="FW59" s="127">
        <v>0</v>
      </c>
      <c r="FX59" s="127">
        <v>0</v>
      </c>
      <c r="FY59" s="189">
        <v>2048581</v>
      </c>
      <c r="FZ59" s="189">
        <v>2048581</v>
      </c>
      <c r="GA59" s="127">
        <v>2840</v>
      </c>
      <c r="GB59" s="127">
        <v>845</v>
      </c>
      <c r="GC59" s="127">
        <v>831</v>
      </c>
      <c r="GD59" s="127">
        <v>7252</v>
      </c>
      <c r="GE59" s="127">
        <v>1311079</v>
      </c>
      <c r="GF59" s="127">
        <v>1322847</v>
      </c>
      <c r="GG59" s="127">
        <v>460179</v>
      </c>
      <c r="GH59" s="127">
        <v>164951</v>
      </c>
      <c r="GI59" s="127">
        <v>107753</v>
      </c>
      <c r="GJ59" s="127">
        <v>450599</v>
      </c>
      <c r="GK59" s="127">
        <v>3470503</v>
      </c>
      <c r="GL59" s="127">
        <v>4653985</v>
      </c>
      <c r="GM59" s="189">
        <v>16701632</v>
      </c>
      <c r="GN59" s="189">
        <v>6994932</v>
      </c>
      <c r="GO59" s="189">
        <v>2693495</v>
      </c>
      <c r="GP59" s="127">
        <v>13391744</v>
      </c>
      <c r="GQ59" s="189">
        <v>32903532</v>
      </c>
      <c r="GR59" s="189">
        <v>72685335</v>
      </c>
      <c r="GS59" s="127">
        <v>0</v>
      </c>
      <c r="GT59" s="128">
        <v>0</v>
      </c>
      <c r="GU59" s="127">
        <v>0</v>
      </c>
      <c r="GV59" s="127">
        <v>0</v>
      </c>
      <c r="GW59" s="127">
        <v>0</v>
      </c>
      <c r="GX59" s="127">
        <v>0</v>
      </c>
      <c r="GY59" s="189">
        <v>16701632</v>
      </c>
      <c r="GZ59" s="189">
        <v>6994932</v>
      </c>
      <c r="HA59" s="189">
        <v>2693495</v>
      </c>
      <c r="HB59" s="127">
        <v>13391744</v>
      </c>
      <c r="HC59" s="189">
        <v>32903532</v>
      </c>
      <c r="HD59" s="189">
        <v>72685335</v>
      </c>
      <c r="HF59" s="2">
        <f>SUM(AZ59:AZ59)</f>
        <v>11047959</v>
      </c>
      <c r="HG59" s="19" t="e">
        <f>#REF!-HF59</f>
        <v>#REF!</v>
      </c>
      <c r="HH59" s="2" t="e">
        <f>SUM(#REF!)</f>
        <v>#REF!</v>
      </c>
      <c r="HI59" s="19" t="e">
        <f>#REF!-HH59</f>
        <v>#REF!</v>
      </c>
      <c r="HJ59" s="2">
        <f>SUM(BA59:BA59)</f>
        <v>250000</v>
      </c>
      <c r="HK59" s="19" t="e">
        <f>#REF!-HJ59</f>
        <v>#REF!</v>
      </c>
      <c r="HL59" s="2">
        <f>SUM(BB59:BB59)</f>
        <v>3249918</v>
      </c>
      <c r="HM59" s="19" t="e">
        <f>#REF!-HL59</f>
        <v>#REF!</v>
      </c>
      <c r="HN59" s="2" t="e">
        <f>SUM(#REF!)</f>
        <v>#REF!</v>
      </c>
      <c r="HO59" s="19" t="e">
        <f>#REF!-HN59</f>
        <v>#REF!</v>
      </c>
      <c r="HP59" s="2" t="e">
        <f>SUM(#REF!)</f>
        <v>#REF!</v>
      </c>
      <c r="HQ59" s="19" t="e">
        <f>#REF!-HP59</f>
        <v>#REF!</v>
      </c>
      <c r="HR59" s="2" t="e">
        <f>SUM(#REF!)</f>
        <v>#REF!</v>
      </c>
      <c r="HS59" s="19" t="e">
        <f>#REF!-HR59</f>
        <v>#REF!</v>
      </c>
      <c r="HT59" s="2" t="e">
        <f>SUM(#REF!)</f>
        <v>#REF!</v>
      </c>
      <c r="HU59" s="19" t="e">
        <f>#REF!-HT59</f>
        <v>#REF!</v>
      </c>
      <c r="HV59" s="2" t="e">
        <f>SUM(#REF!)</f>
        <v>#REF!</v>
      </c>
      <c r="HW59" s="19" t="e">
        <f>#REF!-HV59</f>
        <v>#REF!</v>
      </c>
      <c r="HX59" s="2" t="e">
        <f>SUM(#REF!)</f>
        <v>#REF!</v>
      </c>
      <c r="HY59" s="19" t="e">
        <f>#REF!-HX59</f>
        <v>#REF!</v>
      </c>
      <c r="HZ59" s="2">
        <f>SUM(BC59:BC59)</f>
        <v>863951</v>
      </c>
      <c r="IA59" s="19" t="e">
        <f>#REF!-HZ59</f>
        <v>#REF!</v>
      </c>
      <c r="IB59" s="2">
        <f>SUM(BD59:BD59)</f>
        <v>0</v>
      </c>
      <c r="IC59" s="19" t="e">
        <f>#REF!-IB59</f>
        <v>#REF!</v>
      </c>
      <c r="ID59" s="2">
        <f t="shared" si="57"/>
        <v>43928</v>
      </c>
      <c r="IE59" s="19">
        <f t="shared" si="58"/>
        <v>0</v>
      </c>
      <c r="IF59" s="2">
        <f t="shared" si="59"/>
        <v>74638</v>
      </c>
      <c r="IG59" s="19">
        <f t="shared" si="60"/>
        <v>0</v>
      </c>
      <c r="IH59" s="2">
        <f t="shared" si="61"/>
        <v>2081052</v>
      </c>
      <c r="II59" s="19">
        <f t="shared" si="62"/>
        <v>0</v>
      </c>
      <c r="IJ59" s="2">
        <f t="shared" si="63"/>
        <v>72825407</v>
      </c>
      <c r="IK59" s="19">
        <f t="shared" si="64"/>
        <v>0</v>
      </c>
      <c r="IL59" s="2">
        <f t="shared" si="65"/>
        <v>7208755</v>
      </c>
      <c r="IM59" s="19">
        <f t="shared" si="66"/>
        <v>0</v>
      </c>
      <c r="IN59" s="2">
        <f t="shared" si="67"/>
        <v>1985051</v>
      </c>
      <c r="IO59" s="19">
        <f t="shared" si="68"/>
        <v>0</v>
      </c>
      <c r="IP59" s="2">
        <f t="shared" si="69"/>
        <v>12204437</v>
      </c>
      <c r="IQ59" s="19">
        <f t="shared" si="70"/>
        <v>0</v>
      </c>
      <c r="IR59" s="2">
        <f t="shared" si="109"/>
        <v>0</v>
      </c>
      <c r="IS59" s="19">
        <f t="shared" si="110"/>
        <v>0</v>
      </c>
      <c r="IT59" s="2">
        <f t="shared" si="71"/>
        <v>15421662</v>
      </c>
      <c r="IU59" s="19">
        <f t="shared" si="72"/>
        <v>0</v>
      </c>
      <c r="IV59" s="2">
        <f t="shared" si="73"/>
        <v>0</v>
      </c>
      <c r="IW59" s="19">
        <f t="shared" si="74"/>
        <v>0</v>
      </c>
      <c r="IX59" s="2">
        <f t="shared" si="75"/>
        <v>618139</v>
      </c>
      <c r="IY59" s="19">
        <f t="shared" si="76"/>
        <v>0</v>
      </c>
      <c r="IZ59" s="2">
        <f t="shared" si="77"/>
        <v>1210401</v>
      </c>
      <c r="JA59" s="19">
        <f t="shared" si="78"/>
        <v>0</v>
      </c>
      <c r="JB59" s="2">
        <f t="shared" si="79"/>
        <v>3650831</v>
      </c>
      <c r="JC59" s="19">
        <f t="shared" si="80"/>
        <v>0</v>
      </c>
      <c r="JD59" s="2">
        <f t="shared" si="81"/>
        <v>3208294</v>
      </c>
      <c r="JE59" s="19">
        <f t="shared" si="82"/>
        <v>0</v>
      </c>
      <c r="JF59" s="2">
        <f t="shared" si="83"/>
        <v>4116520</v>
      </c>
      <c r="JG59" s="19">
        <f t="shared" si="84"/>
        <v>0</v>
      </c>
      <c r="JH59" s="2">
        <f t="shared" si="85"/>
        <v>885828</v>
      </c>
      <c r="JI59" s="19">
        <f t="shared" si="86"/>
        <v>0</v>
      </c>
      <c r="JJ59" s="2">
        <f t="shared" si="87"/>
        <v>0</v>
      </c>
      <c r="JK59" s="19">
        <f t="shared" si="88"/>
        <v>0</v>
      </c>
      <c r="JL59" s="2">
        <f t="shared" si="89"/>
        <v>11764697</v>
      </c>
      <c r="JM59" s="19">
        <f t="shared" si="90"/>
        <v>0</v>
      </c>
      <c r="JN59" s="2">
        <f t="shared" si="91"/>
        <v>407773</v>
      </c>
      <c r="JO59" s="19">
        <f t="shared" si="92"/>
        <v>0</v>
      </c>
      <c r="JP59" s="2">
        <f t="shared" si="93"/>
        <v>1977534</v>
      </c>
      <c r="JQ59" s="19">
        <f t="shared" si="94"/>
        <v>0</v>
      </c>
      <c r="JR59" s="2">
        <f t="shared" si="95"/>
        <v>2048581</v>
      </c>
      <c r="JS59" s="19">
        <f t="shared" si="96"/>
        <v>0</v>
      </c>
      <c r="JT59" s="2">
        <f t="shared" si="97"/>
        <v>1322847</v>
      </c>
      <c r="JU59" s="19">
        <f t="shared" si="98"/>
        <v>0</v>
      </c>
      <c r="JV59" s="2">
        <f t="shared" si="99"/>
        <v>4653985</v>
      </c>
      <c r="JW59" s="19">
        <f t="shared" si="100"/>
        <v>0</v>
      </c>
      <c r="JX59" s="2">
        <f t="shared" si="101"/>
        <v>72685335</v>
      </c>
      <c r="JY59" s="19">
        <f t="shared" si="102"/>
        <v>0</v>
      </c>
      <c r="JZ59" s="2">
        <f t="shared" si="103"/>
        <v>0</v>
      </c>
      <c r="KA59" s="19">
        <f t="shared" si="104"/>
        <v>0</v>
      </c>
      <c r="KB59" s="2">
        <f t="shared" si="105"/>
        <v>72685335</v>
      </c>
      <c r="KC59" s="19">
        <f t="shared" si="106"/>
        <v>0</v>
      </c>
      <c r="KE59" s="2" t="e">
        <f>HG59+HI59+HK59+HM59+HO59+HQ59+HS59+HU59+HW59+HY59+IA59+IE59+IG59+II59+IC59+IK59+IM59+IO59+IQ59+IS59+IU59+IW59+IY59+JA59+JC59+JG59+JI59+JK59+JE59+JM59+JO59+JQ59+JS59+JU59+JW59+JY59+KA59+KC59</f>
        <v>#REF!</v>
      </c>
      <c r="KG59" s="1" t="e">
        <f t="shared" si="107"/>
        <v>#REF!</v>
      </c>
      <c r="KI59" s="14"/>
      <c r="KJ59" s="14"/>
      <c r="KK59" s="14"/>
      <c r="KL59" s="14"/>
      <c r="KM59" s="14"/>
      <c r="KN59" s="14"/>
    </row>
    <row r="60" spans="1:304">
      <c r="A60" s="29" t="s">
        <v>259</v>
      </c>
      <c r="B60" s="18" t="s">
        <v>260</v>
      </c>
      <c r="C60" s="65">
        <v>199193</v>
      </c>
      <c r="D60" s="65">
        <v>2010</v>
      </c>
      <c r="E60" s="65">
        <v>1</v>
      </c>
      <c r="F60" s="65">
        <v>9</v>
      </c>
      <c r="G60" s="66">
        <v>11983</v>
      </c>
      <c r="H60" s="66">
        <v>9539</v>
      </c>
      <c r="I60" s="67">
        <v>1125430462</v>
      </c>
      <c r="J60" s="67"/>
      <c r="K60" s="67">
        <v>3961602</v>
      </c>
      <c r="L60" s="67"/>
      <c r="M60" s="67">
        <v>18035846</v>
      </c>
      <c r="N60" s="67"/>
      <c r="O60" s="67">
        <v>37825837</v>
      </c>
      <c r="P60" s="67"/>
      <c r="Q60" s="67">
        <v>314850000</v>
      </c>
      <c r="R60" s="67"/>
      <c r="S60" s="70">
        <v>1006837660</v>
      </c>
      <c r="T60" s="67"/>
      <c r="U60" s="67">
        <v>13893</v>
      </c>
      <c r="V60" s="67"/>
      <c r="W60" s="67">
        <v>26381</v>
      </c>
      <c r="X60" s="67"/>
      <c r="Y60" s="67">
        <v>17767</v>
      </c>
      <c r="Z60" s="67"/>
      <c r="AA60" s="67">
        <v>29778</v>
      </c>
      <c r="AB60" s="67"/>
      <c r="AC60" s="28">
        <v>11</v>
      </c>
      <c r="AD60" s="28">
        <v>11</v>
      </c>
      <c r="AE60" s="28">
        <v>1</v>
      </c>
      <c r="AF60" s="19">
        <v>3072205</v>
      </c>
      <c r="AG60" s="19">
        <v>1964329</v>
      </c>
      <c r="AH60" s="19">
        <v>534953</v>
      </c>
      <c r="AI60" s="19">
        <v>297801</v>
      </c>
      <c r="AJ60" s="19">
        <v>340965.45866364666</v>
      </c>
      <c r="AK60" s="93">
        <v>8.83</v>
      </c>
      <c r="AL60" s="19">
        <v>273702.27272727271</v>
      </c>
      <c r="AM60" s="93">
        <v>11</v>
      </c>
      <c r="AN60" s="96">
        <v>134516.24863685932</v>
      </c>
      <c r="AO60" s="97">
        <v>9.17</v>
      </c>
      <c r="AP60" s="96">
        <v>112137.63636363637</v>
      </c>
      <c r="AQ60" s="97">
        <v>11</v>
      </c>
      <c r="AR60" s="96">
        <v>155820.8050655812</v>
      </c>
      <c r="AS60" s="97">
        <v>22.11</v>
      </c>
      <c r="AT60" s="96">
        <v>132507.61538461538</v>
      </c>
      <c r="AU60" s="97">
        <v>26</v>
      </c>
      <c r="AV60" s="96">
        <v>72869.162995594714</v>
      </c>
      <c r="AW60" s="98">
        <v>15.89</v>
      </c>
      <c r="AX60" s="96">
        <v>60941.631578947367</v>
      </c>
      <c r="AY60" s="98">
        <v>19</v>
      </c>
      <c r="AZ60" s="190">
        <v>12809026</v>
      </c>
      <c r="BA60" s="190">
        <v>0</v>
      </c>
      <c r="BB60" s="191">
        <v>2373223</v>
      </c>
      <c r="BC60" s="191">
        <v>1832615</v>
      </c>
      <c r="BD60" s="129">
        <v>0</v>
      </c>
      <c r="BE60" s="191">
        <v>4410</v>
      </c>
      <c r="BF60" s="191">
        <v>18287</v>
      </c>
      <c r="BG60" s="190">
        <v>5934</v>
      </c>
      <c r="BH60" s="191">
        <v>20652</v>
      </c>
      <c r="BI60" s="192">
        <v>23952</v>
      </c>
      <c r="BJ60" s="191">
        <v>73235</v>
      </c>
      <c r="BK60" s="192">
        <v>0</v>
      </c>
      <c r="BL60" s="191">
        <v>0</v>
      </c>
      <c r="BM60" s="191">
        <v>0</v>
      </c>
      <c r="BN60" s="191">
        <v>0</v>
      </c>
      <c r="BO60" s="190">
        <v>0</v>
      </c>
      <c r="BP60" s="191">
        <v>0</v>
      </c>
      <c r="BQ60" s="191">
        <v>0</v>
      </c>
      <c r="BR60" s="192">
        <v>0</v>
      </c>
      <c r="BS60" s="191">
        <v>0</v>
      </c>
      <c r="BT60" s="190">
        <v>0</v>
      </c>
      <c r="BU60" s="191">
        <v>316472</v>
      </c>
      <c r="BV60" s="191">
        <v>316472</v>
      </c>
      <c r="BW60" s="191">
        <v>23077472</v>
      </c>
      <c r="BX60" s="191">
        <v>11405135</v>
      </c>
      <c r="BY60" s="193">
        <v>413816</v>
      </c>
      <c r="BZ60" s="190">
        <v>3414828</v>
      </c>
      <c r="CA60" s="191">
        <v>11147751</v>
      </c>
      <c r="CB60" s="192">
        <v>49459002</v>
      </c>
      <c r="CC60" s="192">
        <v>1517002</v>
      </c>
      <c r="CD60" s="192">
        <v>231911</v>
      </c>
      <c r="CE60" s="191">
        <v>204128</v>
      </c>
      <c r="CF60" s="191">
        <v>3131685</v>
      </c>
      <c r="CG60" s="191">
        <v>2396483</v>
      </c>
      <c r="CH60" s="192">
        <v>7481209</v>
      </c>
      <c r="CI60" s="194">
        <v>950000</v>
      </c>
      <c r="CJ60" s="194">
        <v>405500</v>
      </c>
      <c r="CK60" s="194">
        <v>87963</v>
      </c>
      <c r="CL60" s="194">
        <v>31015</v>
      </c>
      <c r="CM60" s="194">
        <v>0</v>
      </c>
      <c r="CN60" s="194">
        <v>1474478</v>
      </c>
      <c r="CO60" s="194">
        <v>3598814</v>
      </c>
      <c r="CP60" s="194">
        <v>1477339</v>
      </c>
      <c r="CQ60" s="194">
        <v>858769</v>
      </c>
      <c r="CR60" s="194">
        <v>2912406</v>
      </c>
      <c r="CS60" s="194">
        <v>0</v>
      </c>
      <c r="CT60" s="194">
        <v>8847328</v>
      </c>
      <c r="CU60" s="129">
        <v>0</v>
      </c>
      <c r="CV60" s="129">
        <v>0</v>
      </c>
      <c r="CW60" s="129">
        <v>0</v>
      </c>
      <c r="CX60" s="129">
        <v>0</v>
      </c>
      <c r="CY60" s="129">
        <v>0</v>
      </c>
      <c r="CZ60" s="129">
        <v>0</v>
      </c>
      <c r="DA60" s="194">
        <v>903365</v>
      </c>
      <c r="DB60" s="194">
        <v>187678</v>
      </c>
      <c r="DC60" s="194">
        <v>180196</v>
      </c>
      <c r="DD60" s="194">
        <v>149462</v>
      </c>
      <c r="DE60" s="194">
        <v>5529842</v>
      </c>
      <c r="DF60" s="194">
        <v>6950543</v>
      </c>
      <c r="DG60" s="129">
        <v>0</v>
      </c>
      <c r="DH60" s="129">
        <v>0</v>
      </c>
      <c r="DI60" s="129">
        <v>0</v>
      </c>
      <c r="DJ60" s="129">
        <v>0</v>
      </c>
      <c r="DK60" s="129">
        <v>0</v>
      </c>
      <c r="DL60" s="129">
        <v>0</v>
      </c>
      <c r="DM60" s="129">
        <v>18161</v>
      </c>
      <c r="DN60" s="129">
        <v>0</v>
      </c>
      <c r="DO60" s="129">
        <v>0</v>
      </c>
      <c r="DP60" s="129">
        <v>0</v>
      </c>
      <c r="DQ60" s="129">
        <v>0</v>
      </c>
      <c r="DR60" s="129">
        <v>18161</v>
      </c>
      <c r="DS60" s="194">
        <v>287407</v>
      </c>
      <c r="DT60" s="194">
        <v>87613</v>
      </c>
      <c r="DU60" s="194">
        <v>113180</v>
      </c>
      <c r="DV60" s="194">
        <v>344554</v>
      </c>
      <c r="DW60" s="194">
        <v>0</v>
      </c>
      <c r="DX60" s="194">
        <v>832754</v>
      </c>
      <c r="DY60" s="194">
        <v>489440</v>
      </c>
      <c r="DZ60" s="194">
        <v>580534</v>
      </c>
      <c r="EA60" s="194">
        <v>266001</v>
      </c>
      <c r="EB60" s="194">
        <v>1298354</v>
      </c>
      <c r="EC60" s="194">
        <v>0</v>
      </c>
      <c r="ED60" s="194">
        <v>2634329</v>
      </c>
      <c r="EE60" s="194">
        <v>372050</v>
      </c>
      <c r="EF60" s="194">
        <v>65215</v>
      </c>
      <c r="EG60" s="194">
        <v>95227</v>
      </c>
      <c r="EH60" s="194">
        <v>574010</v>
      </c>
      <c r="EI60" s="194">
        <v>0</v>
      </c>
      <c r="EJ60" s="194">
        <v>1106502</v>
      </c>
      <c r="EK60" s="194">
        <v>1842089</v>
      </c>
      <c r="EL60" s="194">
        <v>155705</v>
      </c>
      <c r="EM60" s="194">
        <v>154831</v>
      </c>
      <c r="EN60" s="194">
        <v>206738</v>
      </c>
      <c r="EO60" s="194">
        <v>609044</v>
      </c>
      <c r="EP60" s="194">
        <v>2968407</v>
      </c>
      <c r="EQ60" s="194">
        <v>0</v>
      </c>
      <c r="ER60" s="194">
        <v>0</v>
      </c>
      <c r="ES60" s="194">
        <v>0</v>
      </c>
      <c r="ET60" s="194">
        <v>0</v>
      </c>
      <c r="EU60" s="194">
        <v>521900</v>
      </c>
      <c r="EV60" s="194">
        <v>521900</v>
      </c>
      <c r="EW60" s="194">
        <v>0</v>
      </c>
      <c r="EX60" s="194">
        <v>16802</v>
      </c>
      <c r="EY60" s="194">
        <v>2946</v>
      </c>
      <c r="EZ60" s="194">
        <v>7139</v>
      </c>
      <c r="FA60" s="194">
        <v>23640</v>
      </c>
      <c r="FB60" s="194">
        <v>50527</v>
      </c>
      <c r="FC60" s="194">
        <v>3287796</v>
      </c>
      <c r="FD60" s="194">
        <v>1324618</v>
      </c>
      <c r="FE60" s="194">
        <v>70884</v>
      </c>
      <c r="FF60" s="194">
        <v>1064222</v>
      </c>
      <c r="FG60" s="194">
        <v>2555438</v>
      </c>
      <c r="FH60" s="194">
        <v>8302958</v>
      </c>
      <c r="FI60" s="194">
        <v>0</v>
      </c>
      <c r="FJ60" s="194">
        <v>0</v>
      </c>
      <c r="FK60" s="194">
        <v>0</v>
      </c>
      <c r="FL60" s="194">
        <v>0</v>
      </c>
      <c r="FM60" s="194">
        <v>306701</v>
      </c>
      <c r="FN60" s="194">
        <v>306701</v>
      </c>
      <c r="FO60" s="129">
        <v>0</v>
      </c>
      <c r="FP60" s="129">
        <v>0</v>
      </c>
      <c r="FQ60" s="129">
        <v>0</v>
      </c>
      <c r="FR60" s="129">
        <v>0</v>
      </c>
      <c r="FS60" s="129">
        <v>0</v>
      </c>
      <c r="FT60" s="129">
        <v>0</v>
      </c>
      <c r="FU60" s="194">
        <v>0</v>
      </c>
      <c r="FV60" s="194">
        <v>0</v>
      </c>
      <c r="FW60" s="194">
        <v>0</v>
      </c>
      <c r="FX60" s="194">
        <v>0</v>
      </c>
      <c r="FY60" s="194">
        <v>668335</v>
      </c>
      <c r="FZ60" s="194">
        <v>668335</v>
      </c>
      <c r="GA60" s="194">
        <v>1172</v>
      </c>
      <c r="GB60" s="194">
        <v>6286</v>
      </c>
      <c r="GC60" s="194">
        <v>4259</v>
      </c>
      <c r="GD60" s="194">
        <v>12777</v>
      </c>
      <c r="GE60" s="194">
        <v>1302429</v>
      </c>
      <c r="GF60" s="194">
        <v>1326923</v>
      </c>
      <c r="GG60" s="194">
        <v>0</v>
      </c>
      <c r="GH60" s="194">
        <v>0</v>
      </c>
      <c r="GI60" s="194">
        <v>0</v>
      </c>
      <c r="GJ60" s="194">
        <v>0</v>
      </c>
      <c r="GK60" s="194">
        <v>2389259</v>
      </c>
      <c r="GL60" s="194">
        <v>2389259</v>
      </c>
      <c r="GM60" s="194">
        <v>13267296</v>
      </c>
      <c r="GN60" s="194">
        <v>4539201</v>
      </c>
      <c r="GO60" s="194">
        <v>2038394</v>
      </c>
      <c r="GP60" s="194">
        <v>9732352</v>
      </c>
      <c r="GQ60" s="194">
        <v>16303071</v>
      </c>
      <c r="GR60" s="194">
        <v>45880314</v>
      </c>
      <c r="GS60" s="129">
        <v>0</v>
      </c>
      <c r="GT60" s="129">
        <v>0</v>
      </c>
      <c r="GU60" s="129">
        <v>0</v>
      </c>
      <c r="GV60" s="129">
        <v>0</v>
      </c>
      <c r="GW60" s="129">
        <v>0</v>
      </c>
      <c r="GX60" s="129">
        <v>0</v>
      </c>
      <c r="GY60" s="194">
        <v>13267296</v>
      </c>
      <c r="GZ60" s="194">
        <v>4539201</v>
      </c>
      <c r="HA60" s="194">
        <v>2038394</v>
      </c>
      <c r="HB60" s="194">
        <v>9732352</v>
      </c>
      <c r="HC60" s="194">
        <v>16303071</v>
      </c>
      <c r="HD60" s="194">
        <v>45880314</v>
      </c>
      <c r="HF60" s="2">
        <f>SUM(AZ60:AZ60)</f>
        <v>12809026</v>
      </c>
      <c r="HG60" s="19" t="e">
        <f>#REF!-HF60</f>
        <v>#REF!</v>
      </c>
      <c r="HH60" s="2" t="e">
        <f>SUM(#REF!)</f>
        <v>#REF!</v>
      </c>
      <c r="HI60" s="19" t="e">
        <f>#REF!-HH60</f>
        <v>#REF!</v>
      </c>
      <c r="HJ60" s="2">
        <f>SUM(BA60:BA60)</f>
        <v>0</v>
      </c>
      <c r="HK60" s="19" t="e">
        <f>#REF!-HJ60</f>
        <v>#REF!</v>
      </c>
      <c r="HL60" s="2">
        <f>SUM(BB60:BB60)</f>
        <v>2373223</v>
      </c>
      <c r="HM60" s="19" t="e">
        <f>#REF!-HL60</f>
        <v>#REF!</v>
      </c>
      <c r="HN60" s="2" t="e">
        <f>SUM(#REF!)</f>
        <v>#REF!</v>
      </c>
      <c r="HO60" s="19" t="e">
        <f>#REF!-HN60</f>
        <v>#REF!</v>
      </c>
      <c r="HP60" s="2" t="e">
        <f>SUM(#REF!)</f>
        <v>#REF!</v>
      </c>
      <c r="HQ60" s="19" t="e">
        <f>#REF!-HP60</f>
        <v>#REF!</v>
      </c>
      <c r="HR60" s="2" t="e">
        <f>SUM(#REF!)</f>
        <v>#REF!</v>
      </c>
      <c r="HS60" s="19" t="e">
        <f>#REF!-HR60</f>
        <v>#REF!</v>
      </c>
      <c r="HT60" s="2" t="e">
        <f>SUM(#REF!)</f>
        <v>#REF!</v>
      </c>
      <c r="HU60" s="19" t="e">
        <f>#REF!-HT60</f>
        <v>#REF!</v>
      </c>
      <c r="HV60" s="2" t="e">
        <f>SUM(#REF!)</f>
        <v>#REF!</v>
      </c>
      <c r="HW60" s="19" t="e">
        <f>#REF!-HV60</f>
        <v>#REF!</v>
      </c>
      <c r="HX60" s="2" t="e">
        <f>SUM(#REF!)</f>
        <v>#REF!</v>
      </c>
      <c r="HY60" s="19" t="e">
        <f>#REF!-HX60</f>
        <v>#REF!</v>
      </c>
      <c r="HZ60" s="2">
        <f>SUM(BC60:BC60)</f>
        <v>1832615</v>
      </c>
      <c r="IA60" s="19" t="e">
        <f>#REF!-HZ60</f>
        <v>#REF!</v>
      </c>
      <c r="IB60" s="2">
        <f>SUM(BD60:BD60)</f>
        <v>0</v>
      </c>
      <c r="IC60" s="19" t="e">
        <f>#REF!-IB60</f>
        <v>#REF!</v>
      </c>
      <c r="ID60" s="2">
        <f t="shared" si="57"/>
        <v>73235</v>
      </c>
      <c r="IE60" s="19">
        <f t="shared" si="58"/>
        <v>0</v>
      </c>
      <c r="IF60" s="2">
        <f t="shared" si="59"/>
        <v>0</v>
      </c>
      <c r="IG60" s="19">
        <f t="shared" si="60"/>
        <v>0</v>
      </c>
      <c r="IH60" s="2">
        <f t="shared" si="61"/>
        <v>316472</v>
      </c>
      <c r="II60" s="19">
        <f t="shared" si="62"/>
        <v>0</v>
      </c>
      <c r="IJ60" s="2">
        <f t="shared" si="63"/>
        <v>49459002</v>
      </c>
      <c r="IK60" s="19">
        <f t="shared" si="64"/>
        <v>0</v>
      </c>
      <c r="IL60" s="2">
        <f t="shared" si="65"/>
        <v>7481209</v>
      </c>
      <c r="IM60" s="19">
        <f t="shared" si="66"/>
        <v>0</v>
      </c>
      <c r="IN60" s="2">
        <f t="shared" si="67"/>
        <v>1474478</v>
      </c>
      <c r="IO60" s="19">
        <f t="shared" si="68"/>
        <v>0</v>
      </c>
      <c r="IP60" s="2">
        <f t="shared" si="69"/>
        <v>8847328</v>
      </c>
      <c r="IQ60" s="19">
        <f t="shared" si="70"/>
        <v>0</v>
      </c>
      <c r="IR60" s="2">
        <f t="shared" si="109"/>
        <v>0</v>
      </c>
      <c r="IS60" s="19">
        <f t="shared" si="110"/>
        <v>0</v>
      </c>
      <c r="IT60" s="2">
        <f t="shared" si="71"/>
        <v>6950543</v>
      </c>
      <c r="IU60" s="19">
        <f t="shared" si="72"/>
        <v>0</v>
      </c>
      <c r="IV60" s="2">
        <f t="shared" si="73"/>
        <v>0</v>
      </c>
      <c r="IW60" s="19">
        <f t="shared" si="74"/>
        <v>0</v>
      </c>
      <c r="IX60" s="2">
        <f t="shared" si="75"/>
        <v>18161</v>
      </c>
      <c r="IY60" s="19">
        <f t="shared" si="76"/>
        <v>0</v>
      </c>
      <c r="IZ60" s="2">
        <f t="shared" si="77"/>
        <v>832754</v>
      </c>
      <c r="JA60" s="19">
        <f t="shared" si="78"/>
        <v>0</v>
      </c>
      <c r="JB60" s="2">
        <f t="shared" si="79"/>
        <v>2634329</v>
      </c>
      <c r="JC60" s="19">
        <f t="shared" si="80"/>
        <v>0</v>
      </c>
      <c r="JD60" s="2">
        <f t="shared" si="81"/>
        <v>1106502</v>
      </c>
      <c r="JE60" s="19">
        <f t="shared" si="82"/>
        <v>0</v>
      </c>
      <c r="JF60" s="2">
        <f t="shared" si="83"/>
        <v>2968407</v>
      </c>
      <c r="JG60" s="19">
        <f t="shared" si="84"/>
        <v>0</v>
      </c>
      <c r="JH60" s="2">
        <f t="shared" si="85"/>
        <v>521900</v>
      </c>
      <c r="JI60" s="19">
        <f t="shared" si="86"/>
        <v>0</v>
      </c>
      <c r="JJ60" s="2">
        <f t="shared" si="87"/>
        <v>50527</v>
      </c>
      <c r="JK60" s="19">
        <f t="shared" si="88"/>
        <v>0</v>
      </c>
      <c r="JL60" s="2">
        <f t="shared" si="89"/>
        <v>8302958</v>
      </c>
      <c r="JM60" s="19">
        <f t="shared" si="90"/>
        <v>0</v>
      </c>
      <c r="JN60" s="2">
        <f t="shared" si="91"/>
        <v>306701</v>
      </c>
      <c r="JO60" s="19">
        <f t="shared" si="92"/>
        <v>0</v>
      </c>
      <c r="JP60" s="2">
        <f t="shared" si="93"/>
        <v>0</v>
      </c>
      <c r="JQ60" s="19">
        <f t="shared" si="94"/>
        <v>0</v>
      </c>
      <c r="JR60" s="2">
        <f t="shared" si="95"/>
        <v>668335</v>
      </c>
      <c r="JS60" s="19">
        <f t="shared" si="96"/>
        <v>0</v>
      </c>
      <c r="JT60" s="2">
        <f t="shared" si="97"/>
        <v>1326923</v>
      </c>
      <c r="JU60" s="19">
        <f t="shared" si="98"/>
        <v>0</v>
      </c>
      <c r="JV60" s="2">
        <f t="shared" si="99"/>
        <v>2389259</v>
      </c>
      <c r="JW60" s="19">
        <f t="shared" si="100"/>
        <v>0</v>
      </c>
      <c r="JX60" s="2">
        <f t="shared" si="101"/>
        <v>45880314</v>
      </c>
      <c r="JY60" s="19">
        <f t="shared" si="102"/>
        <v>0</v>
      </c>
      <c r="JZ60" s="2">
        <f t="shared" si="103"/>
        <v>0</v>
      </c>
      <c r="KA60" s="19">
        <f t="shared" si="104"/>
        <v>0</v>
      </c>
      <c r="KB60" s="2">
        <f t="shared" si="105"/>
        <v>45880314</v>
      </c>
      <c r="KC60" s="19">
        <f t="shared" si="106"/>
        <v>0</v>
      </c>
      <c r="KE60" s="2" t="e">
        <f>HG60+HI60+HK60+HM60+HO60+HQ60+HS60+HU60+HW60+HY60+IA60+IE60+IG60+II60+IC60+IK60+IM60+IO60+IQ60+IS60+IU60+IW60+IY60+JA60+JC60+JG60+JI60+JK60+JE60+JM60+JO60+JQ60+JS60+JU60+JW60+JY60+KA60+KC60</f>
        <v>#REF!</v>
      </c>
      <c r="KG60" s="1" t="e">
        <f t="shared" si="107"/>
        <v>#REF!</v>
      </c>
      <c r="KM60" s="14"/>
    </row>
    <row r="61" spans="1:304">
      <c r="A61" s="30" t="s">
        <v>342</v>
      </c>
      <c r="B61" s="18" t="s">
        <v>298</v>
      </c>
      <c r="C61" s="65">
        <v>227216</v>
      </c>
      <c r="D61" s="65">
        <v>2010</v>
      </c>
      <c r="E61" s="65">
        <v>1</v>
      </c>
      <c r="F61" s="65">
        <v>9</v>
      </c>
      <c r="G61" s="66">
        <v>15977</v>
      </c>
      <c r="H61" s="66">
        <v>20146</v>
      </c>
      <c r="I61" s="67">
        <v>537279494</v>
      </c>
      <c r="J61" s="67"/>
      <c r="K61" s="67">
        <v>250000</v>
      </c>
      <c r="L61" s="67"/>
      <c r="M61" s="67">
        <v>12447092</v>
      </c>
      <c r="N61" s="67"/>
      <c r="O61" s="67">
        <v>379000</v>
      </c>
      <c r="P61" s="67"/>
      <c r="Q61" s="67">
        <v>31141062</v>
      </c>
      <c r="R61" s="67"/>
      <c r="S61" s="67">
        <v>455703009</v>
      </c>
      <c r="T61" s="67"/>
      <c r="U61" s="67">
        <v>14277</v>
      </c>
      <c r="V61" s="67"/>
      <c r="W61" s="67">
        <v>22587</v>
      </c>
      <c r="X61" s="67"/>
      <c r="Y61" s="67">
        <v>19400</v>
      </c>
      <c r="Z61" s="67"/>
      <c r="AA61" s="67">
        <v>26534</v>
      </c>
      <c r="AB61" s="67"/>
      <c r="AC61" s="103">
        <v>6</v>
      </c>
      <c r="AD61" s="103">
        <v>10</v>
      </c>
      <c r="AE61" s="103">
        <v>0</v>
      </c>
      <c r="AF61" s="19">
        <v>1558172</v>
      </c>
      <c r="AG61" s="19">
        <v>1466312</v>
      </c>
      <c r="AH61" s="19">
        <v>175842</v>
      </c>
      <c r="AI61" s="19">
        <v>115345</v>
      </c>
      <c r="AJ61" s="19">
        <v>220329.25</v>
      </c>
      <c r="AK61" s="93">
        <v>4</v>
      </c>
      <c r="AL61" s="19">
        <v>220329.25</v>
      </c>
      <c r="AM61" s="93">
        <v>4</v>
      </c>
      <c r="AN61" s="19">
        <v>93756.75</v>
      </c>
      <c r="AO61" s="93">
        <v>8</v>
      </c>
      <c r="AP61" s="19">
        <v>93756.75</v>
      </c>
      <c r="AQ61" s="93">
        <v>8</v>
      </c>
      <c r="AR61" s="19">
        <v>88995.8</v>
      </c>
      <c r="AS61" s="93">
        <v>15</v>
      </c>
      <c r="AT61" s="19">
        <v>88995.8</v>
      </c>
      <c r="AU61" s="93">
        <v>15</v>
      </c>
      <c r="AV61" s="19">
        <v>45724.85</v>
      </c>
      <c r="AW61" s="93">
        <v>13</v>
      </c>
      <c r="AX61" s="19">
        <v>45724.85</v>
      </c>
      <c r="AY61" s="93">
        <v>13</v>
      </c>
      <c r="AZ61" s="129">
        <v>458410</v>
      </c>
      <c r="BA61" s="129">
        <v>1225000</v>
      </c>
      <c r="BB61" s="129">
        <v>45633</v>
      </c>
      <c r="BC61" s="129">
        <v>94160</v>
      </c>
      <c r="BD61" s="129">
        <v>0</v>
      </c>
      <c r="BE61" s="129">
        <v>21772</v>
      </c>
      <c r="BF61" s="129">
        <v>27556</v>
      </c>
      <c r="BG61" s="129">
        <v>17572</v>
      </c>
      <c r="BH61" s="129">
        <v>194076</v>
      </c>
      <c r="BI61" s="129">
        <v>0</v>
      </c>
      <c r="BJ61" s="129">
        <v>260976</v>
      </c>
      <c r="BK61" s="129">
        <v>0</v>
      </c>
      <c r="BL61" s="129">
        <v>0</v>
      </c>
      <c r="BM61" s="129">
        <v>0</v>
      </c>
      <c r="BN61" s="129">
        <v>0</v>
      </c>
      <c r="BO61" s="129">
        <v>4787</v>
      </c>
      <c r="BP61" s="129">
        <v>4787</v>
      </c>
      <c r="BQ61" s="129">
        <v>560</v>
      </c>
      <c r="BR61" s="129">
        <v>0</v>
      </c>
      <c r="BS61" s="129">
        <v>0</v>
      </c>
      <c r="BT61" s="129">
        <v>15130</v>
      </c>
      <c r="BU61" s="129">
        <v>67619</v>
      </c>
      <c r="BV61" s="129">
        <v>83309</v>
      </c>
      <c r="BW61" s="129">
        <v>1845535</v>
      </c>
      <c r="BX61" s="129">
        <v>368646</v>
      </c>
      <c r="BY61" s="129">
        <v>89916</v>
      </c>
      <c r="BZ61" s="129">
        <v>306432</v>
      </c>
      <c r="CA61" s="129">
        <v>7591459</v>
      </c>
      <c r="CB61" s="129">
        <v>10201988</v>
      </c>
      <c r="CC61" s="129">
        <v>1124748</v>
      </c>
      <c r="CD61" s="129">
        <v>202445</v>
      </c>
      <c r="CE61" s="129">
        <v>212022</v>
      </c>
      <c r="CF61" s="129">
        <v>1485269</v>
      </c>
      <c r="CG61" s="129">
        <v>221382</v>
      </c>
      <c r="CH61" s="129">
        <v>3245866</v>
      </c>
      <c r="CI61" s="129">
        <v>500000</v>
      </c>
      <c r="CJ61" s="129">
        <v>154105</v>
      </c>
      <c r="CK61" s="129">
        <v>2000</v>
      </c>
      <c r="CL61" s="129">
        <v>7000</v>
      </c>
      <c r="CM61" s="129">
        <v>0</v>
      </c>
      <c r="CN61" s="129">
        <v>663105</v>
      </c>
      <c r="CO61" s="129">
        <v>1282987</v>
      </c>
      <c r="CP61" s="129">
        <v>658402</v>
      </c>
      <c r="CQ61" s="129">
        <v>382507</v>
      </c>
      <c r="CR61" s="129">
        <v>980867</v>
      </c>
      <c r="CS61" s="129">
        <v>255968</v>
      </c>
      <c r="CT61" s="129">
        <v>3560731</v>
      </c>
      <c r="CU61" s="129">
        <v>0</v>
      </c>
      <c r="CV61" s="129">
        <v>0</v>
      </c>
      <c r="CW61" s="129">
        <v>0</v>
      </c>
      <c r="CX61" s="129">
        <v>0</v>
      </c>
      <c r="CY61" s="129">
        <v>0</v>
      </c>
      <c r="CZ61" s="129">
        <v>0</v>
      </c>
      <c r="DA61" s="129">
        <v>149439</v>
      </c>
      <c r="DB61" s="129">
        <v>34226</v>
      </c>
      <c r="DC61" s="129">
        <v>44941</v>
      </c>
      <c r="DD61" s="129">
        <v>58841</v>
      </c>
      <c r="DE61" s="129">
        <v>2974014</v>
      </c>
      <c r="DF61" s="129">
        <v>3261461</v>
      </c>
      <c r="DG61" s="129">
        <v>0</v>
      </c>
      <c r="DH61" s="129">
        <v>0</v>
      </c>
      <c r="DI61" s="129">
        <v>0</v>
      </c>
      <c r="DJ61" s="129">
        <v>0</v>
      </c>
      <c r="DK61" s="129">
        <v>0</v>
      </c>
      <c r="DL61" s="129">
        <v>0</v>
      </c>
      <c r="DM61" s="129">
        <v>31772</v>
      </c>
      <c r="DN61" s="129">
        <v>0</v>
      </c>
      <c r="DO61" s="129">
        <v>0</v>
      </c>
      <c r="DP61" s="129">
        <v>0</v>
      </c>
      <c r="DQ61" s="129">
        <v>0</v>
      </c>
      <c r="DR61" s="129">
        <v>31772</v>
      </c>
      <c r="DS61" s="129">
        <v>115011</v>
      </c>
      <c r="DT61" s="129">
        <v>46516</v>
      </c>
      <c r="DU61" s="129">
        <v>26894</v>
      </c>
      <c r="DV61" s="129">
        <v>102766</v>
      </c>
      <c r="DW61" s="129">
        <v>2300</v>
      </c>
      <c r="DX61" s="129">
        <v>293487</v>
      </c>
      <c r="DY61" s="129">
        <v>547711</v>
      </c>
      <c r="DZ61" s="129">
        <v>158973</v>
      </c>
      <c r="EA61" s="129">
        <v>156137</v>
      </c>
      <c r="EB61" s="129">
        <v>560143</v>
      </c>
      <c r="EC61" s="129">
        <v>4077</v>
      </c>
      <c r="ED61" s="129">
        <v>1427041</v>
      </c>
      <c r="EE61" s="129">
        <v>229357</v>
      </c>
      <c r="EF61" s="129">
        <v>24967</v>
      </c>
      <c r="EG61" s="129">
        <v>25160</v>
      </c>
      <c r="EH61" s="129">
        <v>178178</v>
      </c>
      <c r="EI61" s="129">
        <v>0</v>
      </c>
      <c r="EJ61" s="129">
        <v>457662</v>
      </c>
      <c r="EK61" s="129">
        <v>345538</v>
      </c>
      <c r="EL61" s="129">
        <v>236301</v>
      </c>
      <c r="EM61" s="129">
        <v>60727</v>
      </c>
      <c r="EN61" s="129">
        <v>58992</v>
      </c>
      <c r="EO61" s="129">
        <v>123719</v>
      </c>
      <c r="EP61" s="129">
        <v>825277</v>
      </c>
      <c r="EQ61" s="129">
        <v>11167</v>
      </c>
      <c r="ER61" s="129">
        <v>5036</v>
      </c>
      <c r="ES61" s="129">
        <v>342</v>
      </c>
      <c r="ET61" s="129">
        <v>2852</v>
      </c>
      <c r="EU61" s="129">
        <v>416578</v>
      </c>
      <c r="EV61" s="129">
        <v>435975</v>
      </c>
      <c r="EW61" s="129">
        <v>22681</v>
      </c>
      <c r="EX61" s="129">
        <v>23161</v>
      </c>
      <c r="EY61" s="129">
        <v>12779</v>
      </c>
      <c r="EZ61" s="129">
        <v>207991</v>
      </c>
      <c r="FA61" s="129">
        <v>0</v>
      </c>
      <c r="FB61" s="129">
        <v>266612</v>
      </c>
      <c r="FC61" s="129">
        <v>6464</v>
      </c>
      <c r="FD61" s="129">
        <v>984</v>
      </c>
      <c r="FE61" s="129">
        <v>705</v>
      </c>
      <c r="FF61" s="129">
        <v>57494</v>
      </c>
      <c r="FG61" s="129">
        <v>928458</v>
      </c>
      <c r="FH61" s="129">
        <v>994105</v>
      </c>
      <c r="FI61" s="129">
        <v>0</v>
      </c>
      <c r="FJ61" s="129">
        <v>9145</v>
      </c>
      <c r="FK61" s="129">
        <v>9145</v>
      </c>
      <c r="FL61" s="129">
        <v>0</v>
      </c>
      <c r="FM61" s="129">
        <v>53377</v>
      </c>
      <c r="FN61" s="129">
        <v>71667</v>
      </c>
      <c r="FO61" s="129">
        <v>0</v>
      </c>
      <c r="FP61" s="129">
        <v>0</v>
      </c>
      <c r="FQ61" s="129">
        <v>0</v>
      </c>
      <c r="FR61" s="129">
        <v>0</v>
      </c>
      <c r="FS61" s="129">
        <v>35291</v>
      </c>
      <c r="FT61" s="129">
        <v>35291</v>
      </c>
      <c r="FU61" s="129">
        <v>12666</v>
      </c>
      <c r="FV61" s="129">
        <v>1764</v>
      </c>
      <c r="FW61" s="129">
        <v>2225</v>
      </c>
      <c r="FX61" s="129">
        <v>15789</v>
      </c>
      <c r="FY61" s="129">
        <v>258729</v>
      </c>
      <c r="FZ61" s="129">
        <v>291173</v>
      </c>
      <c r="GA61" s="129">
        <v>4888</v>
      </c>
      <c r="GB61" s="129">
        <v>4623</v>
      </c>
      <c r="GC61" s="129">
        <v>615</v>
      </c>
      <c r="GD61" s="129">
        <v>2881</v>
      </c>
      <c r="GE61" s="129">
        <v>98416</v>
      </c>
      <c r="GF61" s="129">
        <v>111423</v>
      </c>
      <c r="GG61" s="129">
        <v>184496</v>
      </c>
      <c r="GH61" s="129">
        <v>85478</v>
      </c>
      <c r="GI61" s="129">
        <v>34854</v>
      </c>
      <c r="GJ61" s="129">
        <v>112258</v>
      </c>
      <c r="GK61" s="129">
        <v>715312</v>
      </c>
      <c r="GL61" s="129">
        <v>1132398</v>
      </c>
      <c r="GM61" s="129">
        <v>4568925</v>
      </c>
      <c r="GN61" s="129">
        <v>1646126</v>
      </c>
      <c r="GO61" s="129">
        <v>971053</v>
      </c>
      <c r="GP61" s="129">
        <v>3831321</v>
      </c>
      <c r="GQ61" s="129">
        <v>6087621</v>
      </c>
      <c r="GR61" s="129">
        <v>17105046</v>
      </c>
      <c r="GS61" s="129">
        <v>0</v>
      </c>
      <c r="GT61" s="129">
        <v>0</v>
      </c>
      <c r="GU61" s="129">
        <v>0</v>
      </c>
      <c r="GV61" s="129">
        <v>0</v>
      </c>
      <c r="GW61" s="129">
        <v>0</v>
      </c>
      <c r="GX61" s="129">
        <v>0</v>
      </c>
      <c r="GY61" s="129">
        <v>4568925</v>
      </c>
      <c r="GZ61" s="129">
        <v>1646126</v>
      </c>
      <c r="HA61" s="129">
        <v>971053</v>
      </c>
      <c r="HB61" s="129">
        <v>3831321</v>
      </c>
      <c r="HC61" s="129">
        <v>6087621</v>
      </c>
      <c r="HD61" s="129">
        <v>17105046</v>
      </c>
      <c r="HF61" s="2">
        <f>SUM(AZ61:AZ61)</f>
        <v>458410</v>
      </c>
      <c r="HG61" s="19" t="e">
        <f>#REF!-HF61</f>
        <v>#REF!</v>
      </c>
      <c r="HH61" s="2" t="e">
        <f>SUM(#REF!)</f>
        <v>#REF!</v>
      </c>
      <c r="HI61" s="19" t="e">
        <f>#REF!-HH61</f>
        <v>#REF!</v>
      </c>
      <c r="HJ61" s="2">
        <f>SUM(BA61:BA61)</f>
        <v>1225000</v>
      </c>
      <c r="HK61" s="19" t="e">
        <f>#REF!-HJ61</f>
        <v>#REF!</v>
      </c>
      <c r="HL61" s="2">
        <f>SUM(BB61:BB61)</f>
        <v>45633</v>
      </c>
      <c r="HM61" s="19" t="e">
        <f>#REF!-HL61</f>
        <v>#REF!</v>
      </c>
      <c r="HN61" s="2" t="e">
        <f>SUM(#REF!)</f>
        <v>#REF!</v>
      </c>
      <c r="HO61" s="19" t="e">
        <f>#REF!-HN61</f>
        <v>#REF!</v>
      </c>
      <c r="HP61" s="2" t="e">
        <f>SUM(#REF!)</f>
        <v>#REF!</v>
      </c>
      <c r="HQ61" s="19" t="e">
        <f>#REF!-HP61</f>
        <v>#REF!</v>
      </c>
      <c r="HR61" s="2" t="e">
        <f>SUM(#REF!)</f>
        <v>#REF!</v>
      </c>
      <c r="HS61" s="19" t="e">
        <f>#REF!-HR61</f>
        <v>#REF!</v>
      </c>
      <c r="HT61" s="2" t="e">
        <f>SUM(#REF!)</f>
        <v>#REF!</v>
      </c>
      <c r="HU61" s="19" t="e">
        <f>#REF!-HT61</f>
        <v>#REF!</v>
      </c>
      <c r="HV61" s="2" t="e">
        <f>SUM(#REF!)</f>
        <v>#REF!</v>
      </c>
      <c r="HW61" s="19" t="e">
        <f>#REF!-HV61</f>
        <v>#REF!</v>
      </c>
      <c r="HX61" s="2" t="e">
        <f>SUM(#REF!)</f>
        <v>#REF!</v>
      </c>
      <c r="HY61" s="19" t="e">
        <f>#REF!-HX61</f>
        <v>#REF!</v>
      </c>
      <c r="HZ61" s="2">
        <f>SUM(BC61:BC61)</f>
        <v>94160</v>
      </c>
      <c r="IA61" s="19" t="e">
        <f>#REF!-HZ61</f>
        <v>#REF!</v>
      </c>
      <c r="IB61" s="2">
        <f>SUM(BD61:BD61)</f>
        <v>0</v>
      </c>
      <c r="IC61" s="19" t="e">
        <f>#REF!-IB61</f>
        <v>#REF!</v>
      </c>
      <c r="ID61" s="2">
        <f t="shared" si="57"/>
        <v>260976</v>
      </c>
      <c r="IE61" s="19">
        <f t="shared" si="58"/>
        <v>0</v>
      </c>
      <c r="IF61" s="2">
        <f t="shared" si="59"/>
        <v>4787</v>
      </c>
      <c r="IG61" s="19">
        <f t="shared" si="60"/>
        <v>0</v>
      </c>
      <c r="IH61" s="2">
        <f t="shared" si="61"/>
        <v>83309</v>
      </c>
      <c r="II61" s="19">
        <f t="shared" si="62"/>
        <v>0</v>
      </c>
      <c r="IJ61" s="2">
        <f t="shared" si="63"/>
        <v>10201988</v>
      </c>
      <c r="IK61" s="19">
        <f t="shared" si="64"/>
        <v>0</v>
      </c>
      <c r="IL61" s="2">
        <f t="shared" si="65"/>
        <v>3245866</v>
      </c>
      <c r="IM61" s="19">
        <f t="shared" si="66"/>
        <v>0</v>
      </c>
      <c r="IN61" s="2">
        <f t="shared" si="67"/>
        <v>663105</v>
      </c>
      <c r="IO61" s="19">
        <f t="shared" si="68"/>
        <v>0</v>
      </c>
      <c r="IP61" s="2">
        <f t="shared" si="69"/>
        <v>3560731</v>
      </c>
      <c r="IQ61" s="19">
        <f t="shared" si="70"/>
        <v>0</v>
      </c>
      <c r="IR61" s="2">
        <f t="shared" si="109"/>
        <v>0</v>
      </c>
      <c r="IS61" s="19">
        <f t="shared" si="110"/>
        <v>0</v>
      </c>
      <c r="IT61" s="2">
        <f t="shared" si="71"/>
        <v>3261461</v>
      </c>
      <c r="IU61" s="19">
        <f t="shared" si="72"/>
        <v>0</v>
      </c>
      <c r="IV61" s="2">
        <f t="shared" si="73"/>
        <v>0</v>
      </c>
      <c r="IW61" s="19">
        <f t="shared" si="74"/>
        <v>0</v>
      </c>
      <c r="IX61" s="2">
        <f t="shared" si="75"/>
        <v>31772</v>
      </c>
      <c r="IY61" s="19">
        <f t="shared" si="76"/>
        <v>0</v>
      </c>
      <c r="IZ61" s="2">
        <f t="shared" si="77"/>
        <v>293487</v>
      </c>
      <c r="JA61" s="19">
        <f t="shared" si="78"/>
        <v>0</v>
      </c>
      <c r="JB61" s="2">
        <f t="shared" si="79"/>
        <v>1427041</v>
      </c>
      <c r="JC61" s="19">
        <f t="shared" si="80"/>
        <v>0</v>
      </c>
      <c r="JD61" s="2">
        <f t="shared" si="81"/>
        <v>457662</v>
      </c>
      <c r="JE61" s="19">
        <f t="shared" si="82"/>
        <v>0</v>
      </c>
      <c r="JF61" s="2">
        <f t="shared" si="83"/>
        <v>825277</v>
      </c>
      <c r="JG61" s="19">
        <f t="shared" si="84"/>
        <v>0</v>
      </c>
      <c r="JH61" s="2">
        <f t="shared" si="85"/>
        <v>435975</v>
      </c>
      <c r="JI61" s="19">
        <f t="shared" si="86"/>
        <v>0</v>
      </c>
      <c r="JJ61" s="2">
        <f t="shared" si="87"/>
        <v>266612</v>
      </c>
      <c r="JK61" s="19">
        <f t="shared" si="88"/>
        <v>0</v>
      </c>
      <c r="JL61" s="2">
        <f t="shared" si="89"/>
        <v>994105</v>
      </c>
      <c r="JM61" s="19">
        <f t="shared" si="90"/>
        <v>0</v>
      </c>
      <c r="JN61" s="2">
        <f t="shared" si="91"/>
        <v>71667</v>
      </c>
      <c r="JO61" s="19">
        <f t="shared" si="92"/>
        <v>0</v>
      </c>
      <c r="JP61" s="2">
        <f t="shared" si="93"/>
        <v>35291</v>
      </c>
      <c r="JQ61" s="19">
        <f t="shared" si="94"/>
        <v>0</v>
      </c>
      <c r="JR61" s="2">
        <f t="shared" si="95"/>
        <v>291173</v>
      </c>
      <c r="JS61" s="19">
        <f t="shared" si="96"/>
        <v>0</v>
      </c>
      <c r="JT61" s="2">
        <f t="shared" si="97"/>
        <v>111423</v>
      </c>
      <c r="JU61" s="19">
        <f t="shared" si="98"/>
        <v>0</v>
      </c>
      <c r="JV61" s="2">
        <f t="shared" si="99"/>
        <v>1132398</v>
      </c>
      <c r="JW61" s="19">
        <f t="shared" si="100"/>
        <v>0</v>
      </c>
      <c r="JX61" s="2">
        <f t="shared" si="101"/>
        <v>17105046</v>
      </c>
      <c r="JY61" s="19">
        <f t="shared" si="102"/>
        <v>0</v>
      </c>
      <c r="JZ61" s="2">
        <f t="shared" si="103"/>
        <v>0</v>
      </c>
      <c r="KA61" s="19">
        <f t="shared" si="104"/>
        <v>0</v>
      </c>
      <c r="KB61" s="2">
        <f t="shared" si="105"/>
        <v>17105046</v>
      </c>
      <c r="KC61" s="19">
        <f t="shared" si="106"/>
        <v>0</v>
      </c>
      <c r="KE61" s="2" t="e">
        <f>SUM(HG61,HI61,HK61,HM61,HO61,HQ61,HS61,HU61,HW61,HY61,IA61,IC61,IE61,IG61,II61,IK61,IM61,IO61,IQ61,IS61,IU61,IW61,IY61,JA61,JC61,JE61,JG61,JI61,JK61,JM61,JO61,JQ61,JS61,JU61,JW61,JY61,KA61,KC61)</f>
        <v>#REF!</v>
      </c>
      <c r="KG61" s="1" t="e">
        <f t="shared" si="107"/>
        <v>#REF!</v>
      </c>
      <c r="KH61" s="13"/>
    </row>
    <row r="62" spans="1:304">
      <c r="A62" s="30" t="s">
        <v>319</v>
      </c>
      <c r="B62" s="18" t="s">
        <v>282</v>
      </c>
      <c r="C62" s="65">
        <v>147703</v>
      </c>
      <c r="D62" s="65">
        <v>2010</v>
      </c>
      <c r="E62" s="65">
        <v>1</v>
      </c>
      <c r="F62" s="65">
        <v>3</v>
      </c>
      <c r="G62" s="66">
        <v>8038</v>
      </c>
      <c r="H62" s="66">
        <v>8296</v>
      </c>
      <c r="I62" s="67">
        <v>478160757</v>
      </c>
      <c r="J62" s="67"/>
      <c r="K62" s="67">
        <v>3055158</v>
      </c>
      <c r="L62" s="67"/>
      <c r="M62" s="67">
        <v>10475072</v>
      </c>
      <c r="N62" s="67"/>
      <c r="O62" s="67">
        <v>31389587</v>
      </c>
      <c r="P62" s="67"/>
      <c r="Q62" s="67">
        <v>160879711</v>
      </c>
      <c r="R62" s="67"/>
      <c r="S62" s="67">
        <v>478160757</v>
      </c>
      <c r="T62" s="67"/>
      <c r="U62" s="67">
        <v>19399</v>
      </c>
      <c r="V62" s="67"/>
      <c r="W62" s="67">
        <v>27519</v>
      </c>
      <c r="X62" s="67"/>
      <c r="Y62" s="67">
        <v>23400</v>
      </c>
      <c r="Z62" s="67"/>
      <c r="AA62" s="67">
        <v>31144</v>
      </c>
      <c r="AB62" s="67"/>
      <c r="AC62" s="28">
        <v>7</v>
      </c>
      <c r="AD62" s="28">
        <v>8</v>
      </c>
      <c r="AE62" s="28">
        <v>0</v>
      </c>
      <c r="AF62" s="19">
        <v>3525745.4</v>
      </c>
      <c r="AG62" s="19">
        <v>2250841.52</v>
      </c>
      <c r="AH62" s="19">
        <v>212880.81</v>
      </c>
      <c r="AI62" s="19">
        <v>76425.600000000006</v>
      </c>
      <c r="AJ62" s="19">
        <v>147320.75</v>
      </c>
      <c r="AK62" s="93">
        <v>7</v>
      </c>
      <c r="AL62" s="19">
        <v>147320.75</v>
      </c>
      <c r="AM62" s="93">
        <v>7</v>
      </c>
      <c r="AN62" s="19">
        <v>76884.683749999997</v>
      </c>
      <c r="AO62" s="93">
        <v>8</v>
      </c>
      <c r="AP62" s="19">
        <v>76885</v>
      </c>
      <c r="AQ62" s="93">
        <v>8</v>
      </c>
      <c r="AR62" s="19">
        <v>64865.186499999996</v>
      </c>
      <c r="AS62" s="93">
        <v>20</v>
      </c>
      <c r="AT62" s="19">
        <v>58968.351363636364</v>
      </c>
      <c r="AU62" s="93">
        <v>22</v>
      </c>
      <c r="AV62" s="19">
        <v>38777.72330475448</v>
      </c>
      <c r="AW62" s="93">
        <v>12.83</v>
      </c>
      <c r="AX62" s="19">
        <v>33167.879333333331</v>
      </c>
      <c r="AY62" s="93">
        <v>15</v>
      </c>
      <c r="AZ62" s="129">
        <v>785358</v>
      </c>
      <c r="BA62" s="129">
        <v>1135000</v>
      </c>
      <c r="BB62" s="129">
        <v>149433.92000000001</v>
      </c>
      <c r="BC62" s="129">
        <v>76500.009999999995</v>
      </c>
      <c r="BD62" s="129">
        <v>0</v>
      </c>
      <c r="BE62" s="129">
        <v>10575</v>
      </c>
      <c r="BF62" s="131">
        <v>3050</v>
      </c>
      <c r="BG62" s="129">
        <v>1595</v>
      </c>
      <c r="BH62" s="129">
        <v>301060</v>
      </c>
      <c r="BI62" s="129">
        <v>8940</v>
      </c>
      <c r="BJ62" s="129">
        <v>325220</v>
      </c>
      <c r="BK62" s="129">
        <v>14587.65</v>
      </c>
      <c r="BL62" s="129">
        <v>8498.73</v>
      </c>
      <c r="BM62" s="129">
        <v>6244.06</v>
      </c>
      <c r="BN62" s="129">
        <v>7079.5599999999995</v>
      </c>
      <c r="BO62" s="129">
        <v>52334.77</v>
      </c>
      <c r="BP62" s="129">
        <v>88744.77</v>
      </c>
      <c r="BQ62" s="129">
        <v>117090.5</v>
      </c>
      <c r="BR62" s="129">
        <v>4086.85</v>
      </c>
      <c r="BS62" s="129">
        <v>7722</v>
      </c>
      <c r="BT62" s="129">
        <v>58384.65</v>
      </c>
      <c r="BU62" s="129">
        <v>258321.31</v>
      </c>
      <c r="BV62" s="129">
        <v>445605.31</v>
      </c>
      <c r="BW62" s="129">
        <v>785358</v>
      </c>
      <c r="BX62" s="129">
        <v>92823</v>
      </c>
      <c r="BY62" s="129">
        <v>19843</v>
      </c>
      <c r="BZ62" s="129">
        <v>10479</v>
      </c>
      <c r="CA62" s="129">
        <v>0</v>
      </c>
      <c r="CB62" s="129">
        <v>908503</v>
      </c>
      <c r="CC62" s="129">
        <v>2256056.42</v>
      </c>
      <c r="CD62" s="129">
        <v>368109.74</v>
      </c>
      <c r="CE62" s="129">
        <v>310433.75</v>
      </c>
      <c r="CF62" s="129">
        <v>2841987</v>
      </c>
      <c r="CG62" s="129">
        <v>91470.82</v>
      </c>
      <c r="CH62" s="129">
        <v>5868057.7400000002</v>
      </c>
      <c r="CI62" s="129">
        <v>300000</v>
      </c>
      <c r="CJ62" s="129">
        <v>70000</v>
      </c>
      <c r="CK62" s="129">
        <v>1000</v>
      </c>
      <c r="CL62" s="129">
        <v>0</v>
      </c>
      <c r="CM62" s="129">
        <v>0</v>
      </c>
      <c r="CN62" s="129">
        <v>371000</v>
      </c>
      <c r="CO62" s="129">
        <v>399012</v>
      </c>
      <c r="CP62" s="129">
        <v>308737.5</v>
      </c>
      <c r="CQ62" s="129">
        <v>157039.91</v>
      </c>
      <c r="CR62" s="129">
        <v>781533.31</v>
      </c>
      <c r="CS62" s="129">
        <v>0</v>
      </c>
      <c r="CT62" s="129">
        <v>1646322.72</v>
      </c>
      <c r="CU62" s="129">
        <v>879364.68</v>
      </c>
      <c r="CV62" s="129">
        <v>228081.5</v>
      </c>
      <c r="CW62" s="129">
        <v>198246</v>
      </c>
      <c r="CX62" s="129">
        <v>489130</v>
      </c>
      <c r="CY62" s="129">
        <v>0</v>
      </c>
      <c r="CZ62" s="129">
        <v>1794821.92</v>
      </c>
      <c r="DA62" s="129">
        <v>112413.98</v>
      </c>
      <c r="DB62" s="129">
        <v>46150</v>
      </c>
      <c r="DC62" s="129">
        <v>33772</v>
      </c>
      <c r="DD62" s="129">
        <v>1540</v>
      </c>
      <c r="DE62" s="129">
        <v>2194768.52</v>
      </c>
      <c r="DF62" s="129">
        <v>2388644.5</v>
      </c>
      <c r="DG62" s="129">
        <v>0</v>
      </c>
      <c r="DH62" s="129">
        <v>0</v>
      </c>
      <c r="DI62" s="129">
        <v>0</v>
      </c>
      <c r="DJ62" s="129">
        <v>0</v>
      </c>
      <c r="DK62" s="129">
        <v>0</v>
      </c>
      <c r="DL62" s="129">
        <v>0</v>
      </c>
      <c r="DM62" s="129">
        <v>0</v>
      </c>
      <c r="DN62" s="129">
        <v>0</v>
      </c>
      <c r="DO62" s="129">
        <v>0</v>
      </c>
      <c r="DP62" s="129">
        <v>0</v>
      </c>
      <c r="DQ62" s="129">
        <v>0</v>
      </c>
      <c r="DR62" s="129">
        <v>0</v>
      </c>
      <c r="DS62" s="129">
        <v>141431.32999999999</v>
      </c>
      <c r="DT62" s="129">
        <v>35361.800000000003</v>
      </c>
      <c r="DU62" s="129">
        <v>31560.47</v>
      </c>
      <c r="DV62" s="129">
        <f>76425.6+212880.81-DS62-DT62-DU62</f>
        <v>80952.810000000041</v>
      </c>
      <c r="DW62" s="129">
        <v>11000</v>
      </c>
      <c r="DX62" s="129">
        <v>300306.40999999997</v>
      </c>
      <c r="DY62" s="129">
        <v>595078.32999999996</v>
      </c>
      <c r="DZ62" s="129">
        <v>91969.16</v>
      </c>
      <c r="EA62" s="129">
        <v>78190.13</v>
      </c>
      <c r="EB62" s="129">
        <v>652696.46000000008</v>
      </c>
      <c r="EC62" s="129">
        <v>0</v>
      </c>
      <c r="ED62" s="129">
        <v>1417934.08</v>
      </c>
      <c r="EE62" s="129">
        <v>294864.44</v>
      </c>
      <c r="EF62" s="129">
        <v>54484.17</v>
      </c>
      <c r="EG62" s="129">
        <v>61946.48</v>
      </c>
      <c r="EH62" s="129">
        <v>263398.94</v>
      </c>
      <c r="EI62" s="129">
        <v>176721.99</v>
      </c>
      <c r="EJ62" s="129">
        <v>851416.02</v>
      </c>
      <c r="EK62" s="129">
        <v>204037.24</v>
      </c>
      <c r="EL62" s="129">
        <v>68659.179999999993</v>
      </c>
      <c r="EM62" s="129">
        <v>42866.12</v>
      </c>
      <c r="EN62" s="129">
        <v>93301.3</v>
      </c>
      <c r="EO62" s="129">
        <v>4565.87</v>
      </c>
      <c r="EP62" s="129">
        <v>413429.71</v>
      </c>
      <c r="EQ62" s="129">
        <v>93561</v>
      </c>
      <c r="ER62" s="129">
        <v>17857</v>
      </c>
      <c r="ES62" s="129">
        <v>7870</v>
      </c>
      <c r="ET62" s="129">
        <v>20013</v>
      </c>
      <c r="EU62" s="129">
        <v>331280</v>
      </c>
      <c r="EV62" s="129">
        <v>470582</v>
      </c>
      <c r="EW62" s="129">
        <v>9766.5300000000007</v>
      </c>
      <c r="EX62" s="129">
        <v>2585.6999999999998</v>
      </c>
      <c r="EY62" s="129">
        <v>2680.5</v>
      </c>
      <c r="EZ62" s="129">
        <f>101941.11+145438.29-EW62-EX62-EY62</f>
        <v>232346.67</v>
      </c>
      <c r="FA62" s="129">
        <v>25097.279999999999</v>
      </c>
      <c r="FB62" s="129">
        <v>272476.68</v>
      </c>
      <c r="FC62" s="129">
        <v>239547</v>
      </c>
      <c r="FD62" s="129">
        <v>465</v>
      </c>
      <c r="FE62" s="129">
        <v>218</v>
      </c>
      <c r="FF62" s="129">
        <v>328169</v>
      </c>
      <c r="FG62" s="129">
        <v>234868</v>
      </c>
      <c r="FH62" s="129">
        <v>803267</v>
      </c>
      <c r="FI62" s="129">
        <v>47118</v>
      </c>
      <c r="FJ62" s="129">
        <v>730</v>
      </c>
      <c r="FK62" s="129">
        <v>240</v>
      </c>
      <c r="FL62" s="129">
        <v>0</v>
      </c>
      <c r="FM62" s="129">
        <v>45815.86</v>
      </c>
      <c r="FN62" s="129">
        <v>93903.86</v>
      </c>
      <c r="FO62" s="129">
        <v>748200</v>
      </c>
      <c r="FP62" s="129">
        <v>89260</v>
      </c>
      <c r="FQ62" s="129">
        <v>74844</v>
      </c>
      <c r="FR62" s="129">
        <v>130713</v>
      </c>
      <c r="FS62" s="129">
        <v>2403414</v>
      </c>
      <c r="FT62" s="129">
        <v>3446431</v>
      </c>
      <c r="FU62" s="129">
        <v>103461</v>
      </c>
      <c r="FV62" s="129">
        <v>8851</v>
      </c>
      <c r="FW62" s="129">
        <v>16234</v>
      </c>
      <c r="FX62" s="129">
        <v>113111</v>
      </c>
      <c r="FY62" s="129">
        <v>207714</v>
      </c>
      <c r="FZ62" s="129">
        <v>449371</v>
      </c>
      <c r="GA62" s="129">
        <v>7683</v>
      </c>
      <c r="GB62" s="129">
        <v>7965</v>
      </c>
      <c r="GC62" s="129">
        <v>2225</v>
      </c>
      <c r="GD62" s="129">
        <v>4887</v>
      </c>
      <c r="GE62" s="129">
        <v>21534</v>
      </c>
      <c r="GF62" s="129">
        <v>44293</v>
      </c>
      <c r="GG62" s="129">
        <v>299571</v>
      </c>
      <c r="GH62" s="129">
        <v>46253</v>
      </c>
      <c r="GI62" s="129">
        <v>43559</v>
      </c>
      <c r="GJ62" s="129">
        <v>117454</v>
      </c>
      <c r="GK62" s="129">
        <v>759931</v>
      </c>
      <c r="GL62" s="129">
        <v>1266767</v>
      </c>
      <c r="GM62" s="140">
        <v>3946847</v>
      </c>
      <c r="GN62" s="140">
        <v>1021079</v>
      </c>
      <c r="GO62" s="140">
        <v>700492</v>
      </c>
      <c r="GP62" s="140">
        <v>4114190</v>
      </c>
      <c r="GQ62" s="140">
        <v>2286239</v>
      </c>
      <c r="GR62" s="140">
        <v>12068847</v>
      </c>
      <c r="GS62" s="129">
        <v>0</v>
      </c>
      <c r="GT62" s="129">
        <v>0</v>
      </c>
      <c r="GU62" s="129">
        <v>0</v>
      </c>
      <c r="GV62" s="129">
        <v>0</v>
      </c>
      <c r="GW62" s="129">
        <v>0</v>
      </c>
      <c r="GX62" s="129">
        <v>0</v>
      </c>
      <c r="GY62" s="140">
        <v>3946847</v>
      </c>
      <c r="GZ62" s="140">
        <v>1021079</v>
      </c>
      <c r="HA62" s="140">
        <v>700492</v>
      </c>
      <c r="HB62" s="140">
        <v>4114190</v>
      </c>
      <c r="HC62" s="140">
        <v>2286239</v>
      </c>
      <c r="HD62" s="140">
        <v>12068847</v>
      </c>
      <c r="HF62" s="2">
        <f>SUM(AZ62:AZ62)</f>
        <v>785358</v>
      </c>
      <c r="HG62" s="19" t="e">
        <f>#REF!-HF62</f>
        <v>#REF!</v>
      </c>
      <c r="HH62" s="2" t="e">
        <f>SUM(#REF!)</f>
        <v>#REF!</v>
      </c>
      <c r="HI62" s="19" t="e">
        <f>#REF!-HH62</f>
        <v>#REF!</v>
      </c>
      <c r="HJ62" s="2">
        <f>SUM(BA62:BA62)</f>
        <v>1135000</v>
      </c>
      <c r="HK62" s="19" t="e">
        <f>#REF!-HJ62</f>
        <v>#REF!</v>
      </c>
      <c r="HL62" s="2">
        <f>SUM(BB62:BB62)</f>
        <v>149433.92000000001</v>
      </c>
      <c r="HM62" s="19" t="e">
        <f>#REF!-HL62</f>
        <v>#REF!</v>
      </c>
      <c r="HN62" s="2" t="e">
        <f>SUM(#REF!)</f>
        <v>#REF!</v>
      </c>
      <c r="HO62" s="19" t="e">
        <f>#REF!-HN62</f>
        <v>#REF!</v>
      </c>
      <c r="HP62" s="2" t="e">
        <f>SUM(#REF!)</f>
        <v>#REF!</v>
      </c>
      <c r="HQ62" s="19" t="e">
        <f>#REF!-HP62</f>
        <v>#REF!</v>
      </c>
      <c r="HR62" s="2" t="e">
        <f>SUM(#REF!)</f>
        <v>#REF!</v>
      </c>
      <c r="HS62" s="19" t="e">
        <f>#REF!-HR62</f>
        <v>#REF!</v>
      </c>
      <c r="HT62" s="2" t="e">
        <f>SUM(#REF!)</f>
        <v>#REF!</v>
      </c>
      <c r="HU62" s="19" t="e">
        <f>#REF!-HT62</f>
        <v>#REF!</v>
      </c>
      <c r="HV62" s="2" t="e">
        <f>SUM(#REF!)</f>
        <v>#REF!</v>
      </c>
      <c r="HW62" s="19" t="e">
        <f>#REF!-HV62</f>
        <v>#REF!</v>
      </c>
      <c r="HX62" s="2" t="e">
        <f>SUM(#REF!)</f>
        <v>#REF!</v>
      </c>
      <c r="HY62" s="19" t="e">
        <f>#REF!-HX62</f>
        <v>#REF!</v>
      </c>
      <c r="HZ62" s="2">
        <f>SUM(BC62:BC62)</f>
        <v>76500.009999999995</v>
      </c>
      <c r="IA62" s="19" t="e">
        <f>#REF!-HZ62</f>
        <v>#REF!</v>
      </c>
      <c r="IB62" s="2">
        <f>SUM(BD62:BD62)</f>
        <v>0</v>
      </c>
      <c r="IC62" s="19" t="e">
        <f>#REF!-IB62</f>
        <v>#REF!</v>
      </c>
      <c r="ID62" s="2">
        <f t="shared" si="57"/>
        <v>325220</v>
      </c>
      <c r="IE62" s="19">
        <f t="shared" si="58"/>
        <v>0</v>
      </c>
      <c r="IF62" s="2">
        <f t="shared" si="59"/>
        <v>88744.76999999999</v>
      </c>
      <c r="IG62" s="19">
        <f t="shared" si="60"/>
        <v>0</v>
      </c>
      <c r="IH62" s="2">
        <f t="shared" si="61"/>
        <v>445605.31</v>
      </c>
      <c r="II62" s="19">
        <f t="shared" si="62"/>
        <v>0</v>
      </c>
      <c r="IJ62" s="2">
        <f t="shared" si="63"/>
        <v>908503</v>
      </c>
      <c r="IK62" s="19">
        <f t="shared" si="64"/>
        <v>0</v>
      </c>
      <c r="IL62" s="2">
        <f t="shared" si="65"/>
        <v>5868057.7300000004</v>
      </c>
      <c r="IM62" s="19">
        <f t="shared" si="66"/>
        <v>9.9999997764825821E-3</v>
      </c>
      <c r="IN62" s="2">
        <f t="shared" si="67"/>
        <v>371000</v>
      </c>
      <c r="IO62" s="19">
        <f t="shared" si="68"/>
        <v>0</v>
      </c>
      <c r="IP62" s="2">
        <f t="shared" si="69"/>
        <v>1646322.7200000002</v>
      </c>
      <c r="IQ62" s="19">
        <f t="shared" si="70"/>
        <v>0</v>
      </c>
      <c r="IR62" s="2">
        <f t="shared" si="109"/>
        <v>1794822.1800000002</v>
      </c>
      <c r="IS62" s="19">
        <f t="shared" si="110"/>
        <v>-0.26000000024214387</v>
      </c>
      <c r="IT62" s="2">
        <f t="shared" si="71"/>
        <v>2388644.5</v>
      </c>
      <c r="IU62" s="19">
        <f t="shared" si="72"/>
        <v>0</v>
      </c>
      <c r="IV62" s="2">
        <f t="shared" si="73"/>
        <v>0</v>
      </c>
      <c r="IW62" s="19">
        <f t="shared" si="74"/>
        <v>0</v>
      </c>
      <c r="IX62" s="2">
        <f t="shared" si="75"/>
        <v>0</v>
      </c>
      <c r="IY62" s="19">
        <f t="shared" si="76"/>
        <v>0</v>
      </c>
      <c r="IZ62" s="2">
        <f t="shared" si="77"/>
        <v>300306.41000000003</v>
      </c>
      <c r="JA62" s="19">
        <f t="shared" si="78"/>
        <v>0</v>
      </c>
      <c r="JB62" s="2">
        <f t="shared" si="79"/>
        <v>1417934.08</v>
      </c>
      <c r="JC62" s="19">
        <f t="shared" si="80"/>
        <v>0</v>
      </c>
      <c r="JD62" s="2">
        <f t="shared" si="81"/>
        <v>851416.02</v>
      </c>
      <c r="JE62" s="19">
        <f t="shared" si="82"/>
        <v>0</v>
      </c>
      <c r="JF62" s="2">
        <f t="shared" si="83"/>
        <v>413429.70999999996</v>
      </c>
      <c r="JG62" s="19">
        <f t="shared" si="84"/>
        <v>0</v>
      </c>
      <c r="JH62" s="2">
        <f t="shared" si="85"/>
        <v>470581</v>
      </c>
      <c r="JI62" s="19">
        <f t="shared" si="86"/>
        <v>1</v>
      </c>
      <c r="JJ62" s="2">
        <f t="shared" si="87"/>
        <v>272476.68000000005</v>
      </c>
      <c r="JK62" s="19">
        <f t="shared" si="88"/>
        <v>0</v>
      </c>
      <c r="JL62" s="2">
        <f t="shared" si="89"/>
        <v>803267</v>
      </c>
      <c r="JM62" s="19">
        <f t="shared" si="90"/>
        <v>0</v>
      </c>
      <c r="JN62" s="2">
        <f t="shared" si="91"/>
        <v>93903.86</v>
      </c>
      <c r="JO62" s="19">
        <f t="shared" si="92"/>
        <v>0</v>
      </c>
      <c r="JP62" s="2">
        <f t="shared" si="93"/>
        <v>3446431</v>
      </c>
      <c r="JQ62" s="19">
        <f t="shared" si="94"/>
        <v>0</v>
      </c>
      <c r="JR62" s="2">
        <f t="shared" si="95"/>
        <v>449371</v>
      </c>
      <c r="JS62" s="19">
        <f t="shared" si="96"/>
        <v>0</v>
      </c>
      <c r="JT62" s="2">
        <f t="shared" si="97"/>
        <v>44294</v>
      </c>
      <c r="JU62" s="19">
        <f t="shared" si="98"/>
        <v>-1</v>
      </c>
      <c r="JV62" s="2">
        <f t="shared" si="99"/>
        <v>1266768</v>
      </c>
      <c r="JW62" s="19">
        <f t="shared" si="100"/>
        <v>-1</v>
      </c>
      <c r="JX62" s="2">
        <f t="shared" si="101"/>
        <v>12068847</v>
      </c>
      <c r="JY62" s="19">
        <f t="shared" si="102"/>
        <v>0</v>
      </c>
      <c r="JZ62" s="2">
        <f t="shared" si="103"/>
        <v>0</v>
      </c>
      <c r="KA62" s="19">
        <f t="shared" si="104"/>
        <v>0</v>
      </c>
      <c r="KB62" s="2">
        <f t="shared" si="105"/>
        <v>12068847</v>
      </c>
      <c r="KC62" s="19">
        <f t="shared" si="106"/>
        <v>0</v>
      </c>
      <c r="KE62" s="2" t="e">
        <f>SUM(HG62,HI62,HK62,HM62,HO62,HQ62,HS62,HU62,HW62,HY62,IA62,IC62,IE62,IG62,II62,IK62,IM62,IO62,IQ62,IS62,IU62,IW62,IY62,JA62,JC62,JE62,JG62,JI62,JK62,JM62,JO62,JQ62,JS62,JU62,JW62,JY62,KA62,KC62)</f>
        <v>#REF!</v>
      </c>
      <c r="KG62" s="1" t="e">
        <f t="shared" si="107"/>
        <v>#REF!</v>
      </c>
      <c r="KH62" s="13" t="s">
        <v>320</v>
      </c>
    </row>
    <row r="63" spans="1:304">
      <c r="A63" s="30" t="s">
        <v>354</v>
      </c>
      <c r="B63" s="18" t="s">
        <v>311</v>
      </c>
      <c r="C63" s="65">
        <v>174066</v>
      </c>
      <c r="D63" s="65">
        <v>2010</v>
      </c>
      <c r="E63" s="65">
        <v>1</v>
      </c>
      <c r="F63" s="65">
        <v>2</v>
      </c>
      <c r="G63" s="66">
        <v>8423</v>
      </c>
      <c r="H63" s="66">
        <v>8701</v>
      </c>
      <c r="I63" s="82">
        <v>596198048</v>
      </c>
      <c r="J63" s="67"/>
      <c r="K63" s="82">
        <v>386103</v>
      </c>
      <c r="L63" s="67"/>
      <c r="M63" s="82">
        <v>22242543</v>
      </c>
      <c r="N63" s="67"/>
      <c r="O63" s="67">
        <v>3413181</v>
      </c>
      <c r="P63" s="67"/>
      <c r="Q63" s="82">
        <v>176775000</v>
      </c>
      <c r="R63" s="67"/>
      <c r="S63" s="82">
        <v>500479121</v>
      </c>
      <c r="T63" s="67"/>
      <c r="U63" s="67">
        <v>19104</v>
      </c>
      <c r="V63" s="67"/>
      <c r="W63" s="82">
        <v>28068</v>
      </c>
      <c r="X63" s="82"/>
      <c r="Y63" s="67">
        <v>22710</v>
      </c>
      <c r="Z63" s="82"/>
      <c r="AA63" s="67">
        <v>31674</v>
      </c>
      <c r="AB63" s="67"/>
      <c r="AC63" s="103">
        <v>6</v>
      </c>
      <c r="AD63" s="103">
        <v>10</v>
      </c>
      <c r="AE63" s="103">
        <v>0</v>
      </c>
      <c r="AF63" s="111">
        <v>3608565</v>
      </c>
      <c r="AG63" s="111">
        <v>2732927</v>
      </c>
      <c r="AH63" s="19">
        <v>240796</v>
      </c>
      <c r="AI63" s="19">
        <v>139162</v>
      </c>
      <c r="AJ63" s="113">
        <v>198508</v>
      </c>
      <c r="AK63" s="114">
        <v>5.5</v>
      </c>
      <c r="AL63" s="111">
        <v>181966</v>
      </c>
      <c r="AM63" s="114">
        <v>6</v>
      </c>
      <c r="AN63" s="113">
        <v>101059</v>
      </c>
      <c r="AO63" s="114">
        <v>7.5</v>
      </c>
      <c r="AP63" s="111">
        <v>94743</v>
      </c>
      <c r="AQ63" s="114">
        <v>8</v>
      </c>
      <c r="AR63" s="113">
        <v>100669</v>
      </c>
      <c r="AS63" s="114">
        <v>16.73</v>
      </c>
      <c r="AT63" s="113">
        <v>93566</v>
      </c>
      <c r="AU63" s="114">
        <v>18</v>
      </c>
      <c r="AV63" s="113">
        <v>56929</v>
      </c>
      <c r="AW63" s="114">
        <v>13</v>
      </c>
      <c r="AX63" s="113">
        <v>56929</v>
      </c>
      <c r="AY63" s="114">
        <v>13</v>
      </c>
      <c r="AZ63" s="127">
        <v>456970</v>
      </c>
      <c r="BA63" s="127">
        <v>850000</v>
      </c>
      <c r="BB63" s="127">
        <v>111475</v>
      </c>
      <c r="BC63" s="127">
        <v>32499</v>
      </c>
      <c r="BD63" s="127">
        <v>0</v>
      </c>
      <c r="BE63" s="127">
        <v>16990</v>
      </c>
      <c r="BF63" s="127">
        <v>177647</v>
      </c>
      <c r="BG63" s="127">
        <v>6227</v>
      </c>
      <c r="BH63" s="127">
        <v>113209</v>
      </c>
      <c r="BI63" s="127">
        <v>0</v>
      </c>
      <c r="BJ63" s="155">
        <v>314073</v>
      </c>
      <c r="BK63" s="127">
        <v>4134</v>
      </c>
      <c r="BL63" s="127">
        <v>4884</v>
      </c>
      <c r="BM63" s="127">
        <v>0</v>
      </c>
      <c r="BN63" s="127">
        <v>12923</v>
      </c>
      <c r="BO63" s="127">
        <v>51350</v>
      </c>
      <c r="BP63" s="154">
        <v>73291</v>
      </c>
      <c r="BQ63" s="127">
        <v>15165</v>
      </c>
      <c r="BR63" s="127">
        <v>6000</v>
      </c>
      <c r="BS63" s="127">
        <v>0</v>
      </c>
      <c r="BT63" s="127">
        <v>46886</v>
      </c>
      <c r="BU63" s="127">
        <v>172862</v>
      </c>
      <c r="BV63" s="127">
        <v>240913</v>
      </c>
      <c r="BW63" s="127">
        <v>7467896</v>
      </c>
      <c r="BX63" s="127">
        <v>2614831</v>
      </c>
      <c r="BY63" s="127">
        <v>1149723</v>
      </c>
      <c r="BZ63" s="127">
        <v>6247262</v>
      </c>
      <c r="CA63" s="127">
        <v>6426241</v>
      </c>
      <c r="CB63" s="127">
        <v>23905953</v>
      </c>
      <c r="CC63" s="127">
        <v>2480649</v>
      </c>
      <c r="CD63" s="127">
        <v>422129</v>
      </c>
      <c r="CE63" s="127">
        <v>418316</v>
      </c>
      <c r="CF63" s="127">
        <v>3020398</v>
      </c>
      <c r="CG63" s="127">
        <v>228366</v>
      </c>
      <c r="CH63" s="127">
        <v>6569858</v>
      </c>
      <c r="CI63" s="127">
        <v>350000</v>
      </c>
      <c r="CJ63" s="127">
        <v>247000</v>
      </c>
      <c r="CK63" s="127">
        <v>21000</v>
      </c>
      <c r="CL63" s="127">
        <v>500</v>
      </c>
      <c r="CM63" s="127">
        <v>0</v>
      </c>
      <c r="CN63" s="127">
        <v>618500</v>
      </c>
      <c r="CO63" s="127">
        <v>1413410</v>
      </c>
      <c r="CP63" s="127">
        <v>635820</v>
      </c>
      <c r="CQ63" s="127">
        <v>405409</v>
      </c>
      <c r="CR63" s="127">
        <v>1596464</v>
      </c>
      <c r="CS63" s="127">
        <v>222898</v>
      </c>
      <c r="CT63" s="127">
        <v>4274001</v>
      </c>
      <c r="CU63" s="129">
        <v>0</v>
      </c>
      <c r="CV63" s="129">
        <v>0</v>
      </c>
      <c r="CW63" s="129">
        <v>0</v>
      </c>
      <c r="CX63" s="129">
        <v>0</v>
      </c>
      <c r="CY63" s="129">
        <v>0</v>
      </c>
      <c r="CZ63" s="129">
        <v>0</v>
      </c>
      <c r="DA63" s="129">
        <v>67165</v>
      </c>
      <c r="DB63" s="129">
        <v>7426</v>
      </c>
      <c r="DC63" s="129">
        <v>6399</v>
      </c>
      <c r="DD63" s="129">
        <v>32024</v>
      </c>
      <c r="DE63" s="129">
        <v>2212323</v>
      </c>
      <c r="DF63" s="129">
        <v>2325337</v>
      </c>
      <c r="DG63" s="127">
        <v>0</v>
      </c>
      <c r="DH63" s="127">
        <v>0</v>
      </c>
      <c r="DI63" s="127">
        <v>0</v>
      </c>
      <c r="DJ63" s="127">
        <v>0</v>
      </c>
      <c r="DK63" s="127">
        <v>0</v>
      </c>
      <c r="DL63" s="127">
        <v>0</v>
      </c>
      <c r="DM63" s="127">
        <v>0</v>
      </c>
      <c r="DN63" s="127">
        <v>0</v>
      </c>
      <c r="DO63" s="127">
        <v>0</v>
      </c>
      <c r="DP63" s="127">
        <v>0</v>
      </c>
      <c r="DQ63" s="127">
        <v>0</v>
      </c>
      <c r="DR63" s="127">
        <v>0</v>
      </c>
      <c r="DS63" s="127">
        <v>144785</v>
      </c>
      <c r="DT63" s="127">
        <v>66834</v>
      </c>
      <c r="DU63" s="127">
        <v>62637</v>
      </c>
      <c r="DV63" s="127">
        <v>105702</v>
      </c>
      <c r="DW63" s="127">
        <v>0</v>
      </c>
      <c r="DX63" s="127">
        <v>379958</v>
      </c>
      <c r="DY63" s="127">
        <v>798932</v>
      </c>
      <c r="DZ63" s="127">
        <v>253538</v>
      </c>
      <c r="EA63" s="127">
        <v>134656</v>
      </c>
      <c r="EB63" s="127">
        <v>653417</v>
      </c>
      <c r="EC63" s="127">
        <v>69962</v>
      </c>
      <c r="ED63" s="127">
        <v>1910505</v>
      </c>
      <c r="EE63" s="127">
        <v>241271</v>
      </c>
      <c r="EF63" s="127">
        <v>60812</v>
      </c>
      <c r="EG63" s="127">
        <v>26404</v>
      </c>
      <c r="EH63" s="127">
        <v>216970</v>
      </c>
      <c r="EI63" s="127">
        <v>160327</v>
      </c>
      <c r="EJ63" s="127">
        <v>705784</v>
      </c>
      <c r="EK63" s="127">
        <v>48575</v>
      </c>
      <c r="EL63" s="127">
        <v>57500</v>
      </c>
      <c r="EM63" s="127">
        <v>40125</v>
      </c>
      <c r="EN63" s="127">
        <v>52515</v>
      </c>
      <c r="EO63" s="127">
        <v>2380</v>
      </c>
      <c r="EP63" s="127">
        <v>201095</v>
      </c>
      <c r="EQ63" s="127">
        <v>15785</v>
      </c>
      <c r="ER63" s="127">
        <v>1666</v>
      </c>
      <c r="ES63" s="127">
        <v>6408</v>
      </c>
      <c r="ET63" s="127">
        <v>28995</v>
      </c>
      <c r="EU63" s="127">
        <v>919395</v>
      </c>
      <c r="EV63" s="127">
        <v>972249</v>
      </c>
      <c r="EW63" s="127">
        <v>15434</v>
      </c>
      <c r="EX63" s="127">
        <v>131602</v>
      </c>
      <c r="EY63" s="127">
        <v>5145</v>
      </c>
      <c r="EZ63" s="127">
        <v>38220</v>
      </c>
      <c r="FA63" s="127">
        <v>0</v>
      </c>
      <c r="FB63" s="127">
        <v>190401</v>
      </c>
      <c r="FC63" s="127">
        <v>118585</v>
      </c>
      <c r="FD63" s="127">
        <v>5427</v>
      </c>
      <c r="FE63" s="127">
        <v>10162</v>
      </c>
      <c r="FF63" s="127">
        <v>129000</v>
      </c>
      <c r="FG63" s="127">
        <v>599669</v>
      </c>
      <c r="FH63" s="127">
        <v>862843</v>
      </c>
      <c r="FI63" s="127">
        <v>0</v>
      </c>
      <c r="FJ63" s="127">
        <v>0</v>
      </c>
      <c r="FK63" s="127">
        <v>0</v>
      </c>
      <c r="FL63" s="127">
        <v>0</v>
      </c>
      <c r="FM63" s="127">
        <v>32054</v>
      </c>
      <c r="FN63" s="127">
        <v>32054</v>
      </c>
      <c r="FO63" s="127">
        <v>668698</v>
      </c>
      <c r="FP63" s="127">
        <v>211323</v>
      </c>
      <c r="FQ63" s="127">
        <v>127401</v>
      </c>
      <c r="FR63" s="127">
        <v>656306</v>
      </c>
      <c r="FS63" s="127">
        <v>589987</v>
      </c>
      <c r="FT63" s="127">
        <v>2253715</v>
      </c>
      <c r="FU63" s="127">
        <v>345</v>
      </c>
      <c r="FV63" s="127">
        <v>0</v>
      </c>
      <c r="FW63" s="127">
        <v>0</v>
      </c>
      <c r="FX63" s="127">
        <v>0</v>
      </c>
      <c r="FY63" s="127">
        <v>477860</v>
      </c>
      <c r="FZ63" s="127">
        <v>478205</v>
      </c>
      <c r="GA63" s="127">
        <v>40</v>
      </c>
      <c r="GB63" s="127">
        <v>3075</v>
      </c>
      <c r="GC63" s="127">
        <v>714</v>
      </c>
      <c r="GD63" s="127">
        <v>17499</v>
      </c>
      <c r="GE63" s="127">
        <v>267300</v>
      </c>
      <c r="GF63" s="127">
        <v>288628</v>
      </c>
      <c r="GG63" s="127">
        <v>258817</v>
      </c>
      <c r="GH63" s="127">
        <v>36890</v>
      </c>
      <c r="GI63" s="127">
        <v>19171</v>
      </c>
      <c r="GJ63" s="127">
        <v>70479</v>
      </c>
      <c r="GK63" s="127">
        <v>426748</v>
      </c>
      <c r="GL63" s="127">
        <v>812105</v>
      </c>
      <c r="GM63" s="127">
        <v>6622491</v>
      </c>
      <c r="GN63" s="127">
        <v>2141042</v>
      </c>
      <c r="GO63" s="154">
        <v>1283947</v>
      </c>
      <c r="GP63" s="127">
        <v>6618489</v>
      </c>
      <c r="GQ63" s="127">
        <v>6209269</v>
      </c>
      <c r="GR63" s="127">
        <v>22875238</v>
      </c>
      <c r="GS63" s="127">
        <v>0</v>
      </c>
      <c r="GT63" s="127">
        <v>0</v>
      </c>
      <c r="GU63" s="127">
        <v>0</v>
      </c>
      <c r="GV63" s="127">
        <v>0</v>
      </c>
      <c r="GW63" s="127">
        <v>0</v>
      </c>
      <c r="GX63" s="127">
        <v>0</v>
      </c>
      <c r="GY63" s="156">
        <v>6622491</v>
      </c>
      <c r="GZ63" s="156">
        <v>2141042</v>
      </c>
      <c r="HA63" s="157">
        <v>1283947</v>
      </c>
      <c r="HB63" s="156">
        <v>6618489</v>
      </c>
      <c r="HC63" s="156">
        <v>6209269</v>
      </c>
      <c r="HD63" s="156">
        <v>22875238</v>
      </c>
      <c r="HF63" s="2">
        <f>SUM(AZ63:AZ63)</f>
        <v>456970</v>
      </c>
      <c r="HG63" s="19" t="e">
        <f>#REF!-HF63</f>
        <v>#REF!</v>
      </c>
      <c r="HH63" s="2" t="e">
        <f>SUM(#REF!)</f>
        <v>#REF!</v>
      </c>
      <c r="HI63" s="19" t="e">
        <f>#REF!-HH63</f>
        <v>#REF!</v>
      </c>
      <c r="HJ63" s="2">
        <f>SUM(BA63:BA63)</f>
        <v>850000</v>
      </c>
      <c r="HK63" s="19" t="e">
        <f>#REF!-HJ63</f>
        <v>#REF!</v>
      </c>
      <c r="HL63" s="2">
        <f>SUM(BB63:BB63)</f>
        <v>111475</v>
      </c>
      <c r="HM63" s="19" t="e">
        <f>#REF!-HL63</f>
        <v>#REF!</v>
      </c>
      <c r="HN63" s="2" t="e">
        <f>SUM(#REF!)</f>
        <v>#REF!</v>
      </c>
      <c r="HO63" s="19" t="e">
        <f>#REF!-HN63</f>
        <v>#REF!</v>
      </c>
      <c r="HP63" s="2" t="e">
        <f>SUM(#REF!)</f>
        <v>#REF!</v>
      </c>
      <c r="HQ63" s="19" t="e">
        <f>#REF!-HP63</f>
        <v>#REF!</v>
      </c>
      <c r="HR63" s="2" t="e">
        <f>SUM(#REF!)</f>
        <v>#REF!</v>
      </c>
      <c r="HS63" s="19" t="e">
        <f>#REF!-HR63</f>
        <v>#REF!</v>
      </c>
      <c r="HT63" s="2" t="e">
        <f>SUM(#REF!)</f>
        <v>#REF!</v>
      </c>
      <c r="HU63" s="19" t="e">
        <f>#REF!-HT63</f>
        <v>#REF!</v>
      </c>
      <c r="HV63" s="2" t="e">
        <f>SUM(#REF!)</f>
        <v>#REF!</v>
      </c>
      <c r="HW63" s="19" t="e">
        <f>#REF!-HV63</f>
        <v>#REF!</v>
      </c>
      <c r="HX63" s="2" t="e">
        <f>SUM(#REF!)</f>
        <v>#REF!</v>
      </c>
      <c r="HY63" s="19" t="e">
        <f>#REF!-HX63</f>
        <v>#REF!</v>
      </c>
      <c r="HZ63" s="2">
        <f>SUM(BC63:BC63)</f>
        <v>32499</v>
      </c>
      <c r="IA63" s="19" t="e">
        <f>#REF!-HZ63</f>
        <v>#REF!</v>
      </c>
      <c r="IB63" s="2">
        <f>SUM(BD63:BD63)</f>
        <v>0</v>
      </c>
      <c r="IC63" s="19" t="e">
        <f>#REF!-IB63</f>
        <v>#REF!</v>
      </c>
      <c r="ID63" s="2">
        <f t="shared" si="57"/>
        <v>314073</v>
      </c>
      <c r="IE63" s="19">
        <f t="shared" si="58"/>
        <v>0</v>
      </c>
      <c r="IF63" s="2">
        <f t="shared" si="59"/>
        <v>73291</v>
      </c>
      <c r="IG63" s="19">
        <f t="shared" si="60"/>
        <v>0</v>
      </c>
      <c r="IH63" s="2">
        <f t="shared" si="61"/>
        <v>240913</v>
      </c>
      <c r="II63" s="19">
        <f t="shared" si="62"/>
        <v>0</v>
      </c>
      <c r="IJ63" s="2">
        <f t="shared" si="63"/>
        <v>23905953</v>
      </c>
      <c r="IK63" s="19">
        <f t="shared" si="64"/>
        <v>0</v>
      </c>
      <c r="IL63" s="2">
        <f t="shared" si="65"/>
        <v>6569858</v>
      </c>
      <c r="IM63" s="19">
        <f t="shared" si="66"/>
        <v>0</v>
      </c>
      <c r="IN63" s="2">
        <f t="shared" si="67"/>
        <v>618500</v>
      </c>
      <c r="IO63" s="19">
        <f t="shared" si="68"/>
        <v>0</v>
      </c>
      <c r="IP63" s="2">
        <f t="shared" si="69"/>
        <v>4274001</v>
      </c>
      <c r="IQ63" s="19">
        <f t="shared" si="70"/>
        <v>0</v>
      </c>
      <c r="IR63" s="2">
        <f t="shared" si="109"/>
        <v>0</v>
      </c>
      <c r="IS63" s="19">
        <f t="shared" si="110"/>
        <v>0</v>
      </c>
      <c r="IT63" s="2">
        <f t="shared" si="71"/>
        <v>2325337</v>
      </c>
      <c r="IU63" s="19">
        <f t="shared" si="72"/>
        <v>0</v>
      </c>
      <c r="IV63" s="2">
        <f t="shared" si="73"/>
        <v>0</v>
      </c>
      <c r="IW63" s="19">
        <f t="shared" si="74"/>
        <v>0</v>
      </c>
      <c r="IX63" s="2">
        <f t="shared" si="75"/>
        <v>0</v>
      </c>
      <c r="IY63" s="19">
        <f t="shared" si="76"/>
        <v>0</v>
      </c>
      <c r="IZ63" s="2">
        <f t="shared" si="77"/>
        <v>379958</v>
      </c>
      <c r="JA63" s="19">
        <f t="shared" si="78"/>
        <v>0</v>
      </c>
      <c r="JB63" s="2">
        <f t="shared" si="79"/>
        <v>1910505</v>
      </c>
      <c r="JC63" s="19">
        <f t="shared" si="80"/>
        <v>0</v>
      </c>
      <c r="JD63" s="2">
        <f t="shared" si="81"/>
        <v>705784</v>
      </c>
      <c r="JE63" s="19">
        <f t="shared" si="82"/>
        <v>0</v>
      </c>
      <c r="JF63" s="2">
        <f t="shared" si="83"/>
        <v>201095</v>
      </c>
      <c r="JG63" s="19">
        <f t="shared" si="84"/>
        <v>0</v>
      </c>
      <c r="JH63" s="2">
        <f t="shared" si="85"/>
        <v>972249</v>
      </c>
      <c r="JI63" s="19">
        <f t="shared" si="86"/>
        <v>0</v>
      </c>
      <c r="JJ63" s="2">
        <f t="shared" si="87"/>
        <v>190401</v>
      </c>
      <c r="JK63" s="19">
        <f t="shared" si="88"/>
        <v>0</v>
      </c>
      <c r="JL63" s="2">
        <f t="shared" si="89"/>
        <v>862843</v>
      </c>
      <c r="JM63" s="19">
        <f t="shared" si="90"/>
        <v>0</v>
      </c>
      <c r="JN63" s="2">
        <f t="shared" si="91"/>
        <v>32054</v>
      </c>
      <c r="JO63" s="19">
        <f t="shared" si="92"/>
        <v>0</v>
      </c>
      <c r="JP63" s="2">
        <f t="shared" si="93"/>
        <v>2253715</v>
      </c>
      <c r="JQ63" s="19">
        <f t="shared" si="94"/>
        <v>0</v>
      </c>
      <c r="JR63" s="2">
        <f t="shared" si="95"/>
        <v>478205</v>
      </c>
      <c r="JS63" s="19">
        <f t="shared" si="96"/>
        <v>0</v>
      </c>
      <c r="JT63" s="2">
        <f t="shared" si="97"/>
        <v>288628</v>
      </c>
      <c r="JU63" s="19">
        <f t="shared" si="98"/>
        <v>0</v>
      </c>
      <c r="JV63" s="2">
        <f t="shared" si="99"/>
        <v>812105</v>
      </c>
      <c r="JW63" s="19">
        <f t="shared" si="100"/>
        <v>0</v>
      </c>
      <c r="JX63" s="2">
        <f t="shared" si="101"/>
        <v>22875238</v>
      </c>
      <c r="JY63" s="19">
        <f t="shared" si="102"/>
        <v>0</v>
      </c>
      <c r="JZ63" s="2">
        <f t="shared" si="103"/>
        <v>0</v>
      </c>
      <c r="KA63" s="19">
        <f t="shared" si="104"/>
        <v>0</v>
      </c>
      <c r="KB63" s="2">
        <f t="shared" si="105"/>
        <v>22875238</v>
      </c>
      <c r="KC63" s="19">
        <f t="shared" si="106"/>
        <v>0</v>
      </c>
      <c r="KE63" s="2" t="e">
        <f>SUM(HG63,HI63,HK63,HM63,HO63,HQ63,HS63,HU63,HW63,HY63,IA63,IC63,IE63,IG63,II63,IK63,IM63,IO63,IQ63,IS63,IU63,IW63,IY63,JA63,JC63,JE63,JG63,JI63,JK63,JM63,JO63,JQ63,JS63,JU63,JW63,JY63,KA63,KC63)</f>
        <v>#REF!</v>
      </c>
      <c r="KG63" s="1" t="e">
        <f t="shared" si="107"/>
        <v>#REF!</v>
      </c>
      <c r="KH63" s="13"/>
    </row>
    <row r="64" spans="1:304">
      <c r="A64" s="29" t="s">
        <v>271</v>
      </c>
      <c r="B64" s="18" t="s">
        <v>272</v>
      </c>
      <c r="C64" s="65">
        <v>204796</v>
      </c>
      <c r="D64" s="65">
        <v>2010</v>
      </c>
      <c r="E64" s="65">
        <v>1</v>
      </c>
      <c r="F64" s="65">
        <v>2</v>
      </c>
      <c r="G64" s="66">
        <v>20318</v>
      </c>
      <c r="H64" s="66">
        <v>17546</v>
      </c>
      <c r="I64" s="67">
        <v>4226604000</v>
      </c>
      <c r="J64" s="67"/>
      <c r="K64" s="67">
        <v>17805549</v>
      </c>
      <c r="L64" s="67"/>
      <c r="M64" s="67">
        <v>3855000000</v>
      </c>
      <c r="N64" s="67"/>
      <c r="O64" s="67">
        <v>195320198</v>
      </c>
      <c r="P64" s="67"/>
      <c r="Q64" s="67">
        <v>1350000000</v>
      </c>
      <c r="R64" s="67"/>
      <c r="S64" s="67">
        <v>2014175000</v>
      </c>
      <c r="T64" s="67"/>
      <c r="U64" s="67">
        <v>20958</v>
      </c>
      <c r="V64" s="67"/>
      <c r="W64" s="67">
        <v>34530</v>
      </c>
      <c r="X64" s="67"/>
      <c r="Y64" s="67">
        <v>24138</v>
      </c>
      <c r="Z64" s="67"/>
      <c r="AA64" s="67">
        <v>38925</v>
      </c>
      <c r="AB64" s="67"/>
      <c r="AC64" s="28">
        <v>16</v>
      </c>
      <c r="AD64" s="28">
        <v>17</v>
      </c>
      <c r="AE64" s="28">
        <v>2</v>
      </c>
      <c r="AF64" s="19">
        <v>5847521</v>
      </c>
      <c r="AG64" s="19">
        <v>5835266</v>
      </c>
      <c r="AH64" s="19">
        <v>676966</v>
      </c>
      <c r="AI64" s="19">
        <v>340807</v>
      </c>
      <c r="AJ64" s="19">
        <v>509982</v>
      </c>
      <c r="AK64" s="93">
        <v>15</v>
      </c>
      <c r="AL64" s="19">
        <v>449984.12</v>
      </c>
      <c r="AM64" s="93">
        <v>17</v>
      </c>
      <c r="AN64" s="19">
        <v>158415.56</v>
      </c>
      <c r="AO64" s="93">
        <v>16</v>
      </c>
      <c r="AP64" s="19">
        <v>140813.82999999999</v>
      </c>
      <c r="AQ64" s="93">
        <v>18</v>
      </c>
      <c r="AR64" s="19">
        <v>137796.81</v>
      </c>
      <c r="AS64" s="93">
        <v>32</v>
      </c>
      <c r="AT64" s="19">
        <v>133621.15</v>
      </c>
      <c r="AU64" s="93">
        <v>33</v>
      </c>
      <c r="AV64" s="19">
        <v>61438.19</v>
      </c>
      <c r="AW64" s="93">
        <v>26</v>
      </c>
      <c r="AX64" s="19">
        <v>59162.7</v>
      </c>
      <c r="AY64" s="93">
        <v>27</v>
      </c>
      <c r="AZ64" s="127">
        <v>34106228</v>
      </c>
      <c r="BA64" s="127">
        <v>2950016</v>
      </c>
      <c r="BB64" s="127">
        <v>152210</v>
      </c>
      <c r="BC64" s="127">
        <v>3062402</v>
      </c>
      <c r="BD64" s="127">
        <v>0</v>
      </c>
      <c r="BE64" s="127">
        <v>605957</v>
      </c>
      <c r="BF64" s="127">
        <v>94391</v>
      </c>
      <c r="BG64" s="127">
        <v>41698</v>
      </c>
      <c r="BH64" s="127">
        <v>1947566</v>
      </c>
      <c r="BI64" s="127">
        <v>107662</v>
      </c>
      <c r="BJ64" s="127">
        <v>2797274</v>
      </c>
      <c r="BK64" s="127">
        <v>0</v>
      </c>
      <c r="BL64" s="127">
        <v>0</v>
      </c>
      <c r="BM64" s="127">
        <v>0</v>
      </c>
      <c r="BN64" s="127">
        <v>0</v>
      </c>
      <c r="BO64" s="128">
        <v>1790108</v>
      </c>
      <c r="BP64" s="127">
        <v>1790108</v>
      </c>
      <c r="BQ64" s="127">
        <v>0</v>
      </c>
      <c r="BR64" s="127">
        <v>0</v>
      </c>
      <c r="BS64" s="127">
        <v>0</v>
      </c>
      <c r="BT64" s="127">
        <v>0</v>
      </c>
      <c r="BU64" s="127">
        <v>3735979</v>
      </c>
      <c r="BV64" s="127">
        <v>3735979</v>
      </c>
      <c r="BW64" s="127">
        <v>56133807</v>
      </c>
      <c r="BX64" s="127">
        <v>14610557</v>
      </c>
      <c r="BY64" s="127">
        <v>556160</v>
      </c>
      <c r="BZ64" s="127">
        <v>2725737</v>
      </c>
      <c r="CA64" s="127">
        <v>49147915</v>
      </c>
      <c r="CB64" s="127">
        <v>123174176</v>
      </c>
      <c r="CC64" s="127">
        <v>2188180</v>
      </c>
      <c r="CD64" s="127">
        <v>290938</v>
      </c>
      <c r="CE64" s="127">
        <v>381814</v>
      </c>
      <c r="CF64" s="127">
        <v>9027054</v>
      </c>
      <c r="CG64" s="127">
        <v>0</v>
      </c>
      <c r="CH64" s="127">
        <v>11887986</v>
      </c>
      <c r="CI64" s="127">
        <v>6848041</v>
      </c>
      <c r="CJ64" s="127">
        <v>387496</v>
      </c>
      <c r="CK64" s="127">
        <v>149803</v>
      </c>
      <c r="CL64" s="127">
        <v>49525</v>
      </c>
      <c r="CM64" s="127">
        <v>0</v>
      </c>
      <c r="CN64" s="127">
        <v>7434865</v>
      </c>
      <c r="CO64" s="127">
        <v>6086962</v>
      </c>
      <c r="CP64" s="127">
        <v>2727668</v>
      </c>
      <c r="CQ64" s="127">
        <v>1346362</v>
      </c>
      <c r="CR64" s="127">
        <v>6030278</v>
      </c>
      <c r="CS64" s="127">
        <v>0</v>
      </c>
      <c r="CT64" s="127">
        <v>16191270</v>
      </c>
      <c r="CU64" s="127">
        <v>0</v>
      </c>
      <c r="CV64" s="127">
        <v>0</v>
      </c>
      <c r="CW64" s="127">
        <v>0</v>
      </c>
      <c r="CX64" s="127">
        <v>0</v>
      </c>
      <c r="CY64" s="127">
        <v>0</v>
      </c>
      <c r="CZ64" s="127">
        <v>0</v>
      </c>
      <c r="DA64" s="127">
        <v>753393</v>
      </c>
      <c r="DB64" s="127">
        <v>234258</v>
      </c>
      <c r="DC64" s="127">
        <v>212227</v>
      </c>
      <c r="DD64" s="127">
        <v>157794</v>
      </c>
      <c r="DE64" s="127">
        <v>12182678</v>
      </c>
      <c r="DF64" s="127">
        <v>13540350</v>
      </c>
      <c r="DG64" s="127">
        <v>0</v>
      </c>
      <c r="DH64" s="127">
        <v>0</v>
      </c>
      <c r="DI64" s="127">
        <v>0</v>
      </c>
      <c r="DJ64" s="127">
        <v>0</v>
      </c>
      <c r="DK64" s="127">
        <v>0</v>
      </c>
      <c r="DL64" s="127">
        <v>0</v>
      </c>
      <c r="DM64" s="127">
        <v>0</v>
      </c>
      <c r="DN64" s="127">
        <v>0</v>
      </c>
      <c r="DO64" s="127">
        <v>0</v>
      </c>
      <c r="DP64" s="127">
        <v>0</v>
      </c>
      <c r="DQ64" s="127">
        <v>0</v>
      </c>
      <c r="DR64" s="127">
        <v>0</v>
      </c>
      <c r="DS64" s="127">
        <v>297342</v>
      </c>
      <c r="DT64" s="127">
        <v>152981</v>
      </c>
      <c r="DU64" s="127">
        <v>71626</v>
      </c>
      <c r="DV64" s="127">
        <v>496195</v>
      </c>
      <c r="DW64" s="127">
        <v>0</v>
      </c>
      <c r="DX64" s="127">
        <v>1018144</v>
      </c>
      <c r="DY64" s="127">
        <v>1308959</v>
      </c>
      <c r="DZ64" s="127">
        <v>532789</v>
      </c>
      <c r="EA64" s="127">
        <v>436614</v>
      </c>
      <c r="EB64" s="127">
        <v>2815700</v>
      </c>
      <c r="EC64" s="127">
        <v>0</v>
      </c>
      <c r="ED64" s="127">
        <v>5094062</v>
      </c>
      <c r="EE64" s="127">
        <v>237265</v>
      </c>
      <c r="EF64" s="127">
        <v>18772</v>
      </c>
      <c r="EG64" s="127">
        <v>10152</v>
      </c>
      <c r="EH64" s="127">
        <v>410743</v>
      </c>
      <c r="EI64" s="127">
        <v>0</v>
      </c>
      <c r="EJ64" s="127">
        <v>676932</v>
      </c>
      <c r="EK64" s="127">
        <v>2686748</v>
      </c>
      <c r="EL64" s="127">
        <v>997905</v>
      </c>
      <c r="EM64" s="127">
        <v>379929</v>
      </c>
      <c r="EN64" s="127">
        <v>522737</v>
      </c>
      <c r="EO64" s="127">
        <v>0</v>
      </c>
      <c r="EP64" s="127">
        <v>4587319</v>
      </c>
      <c r="EQ64" s="127">
        <v>0</v>
      </c>
      <c r="ER64" s="127">
        <v>0</v>
      </c>
      <c r="ES64" s="127">
        <v>0</v>
      </c>
      <c r="ET64" s="127">
        <v>0</v>
      </c>
      <c r="EU64" s="127">
        <v>812924</v>
      </c>
      <c r="EV64" s="127">
        <v>812924</v>
      </c>
      <c r="EW64" s="127">
        <v>540652</v>
      </c>
      <c r="EX64" s="127">
        <v>106689</v>
      </c>
      <c r="EY64" s="127">
        <v>30718</v>
      </c>
      <c r="EZ64" s="127">
        <v>1806854</v>
      </c>
      <c r="FA64" s="127">
        <v>66814</v>
      </c>
      <c r="FB64" s="127">
        <v>2551727</v>
      </c>
      <c r="FC64" s="127">
        <v>17029628</v>
      </c>
      <c r="FD64" s="127">
        <v>0</v>
      </c>
      <c r="FE64" s="127">
        <v>0</v>
      </c>
      <c r="FF64" s="127">
        <v>4782108</v>
      </c>
      <c r="FG64" s="127">
        <v>7349860</v>
      </c>
      <c r="FH64" s="127">
        <v>29161596</v>
      </c>
      <c r="FI64" s="127">
        <v>0</v>
      </c>
      <c r="FJ64" s="127">
        <v>0</v>
      </c>
      <c r="FK64" s="127">
        <v>0</v>
      </c>
      <c r="FL64" s="127">
        <v>0</v>
      </c>
      <c r="FM64" s="127">
        <v>242980</v>
      </c>
      <c r="FN64" s="127">
        <v>242980</v>
      </c>
      <c r="FO64" s="127">
        <v>0</v>
      </c>
      <c r="FP64" s="127">
        <v>0</v>
      </c>
      <c r="FQ64" s="127">
        <v>0</v>
      </c>
      <c r="FR64" s="127">
        <v>0</v>
      </c>
      <c r="FS64" s="127">
        <v>0</v>
      </c>
      <c r="FT64" s="127">
        <v>0</v>
      </c>
      <c r="FU64" s="127">
        <v>0</v>
      </c>
      <c r="FV64" s="127">
        <v>0</v>
      </c>
      <c r="FW64" s="127">
        <v>0</v>
      </c>
      <c r="FX64" s="127">
        <v>0</v>
      </c>
      <c r="FY64" s="127">
        <v>1295198</v>
      </c>
      <c r="FZ64" s="127">
        <v>1295198</v>
      </c>
      <c r="GA64" s="127">
        <v>1760</v>
      </c>
      <c r="GB64" s="127">
        <v>510</v>
      </c>
      <c r="GC64" s="127">
        <v>800</v>
      </c>
      <c r="GD64" s="127">
        <v>14452</v>
      </c>
      <c r="GE64" s="127">
        <v>218736</v>
      </c>
      <c r="GF64" s="127">
        <v>236258</v>
      </c>
      <c r="GG64" s="127">
        <v>0</v>
      </c>
      <c r="GH64" s="127">
        <v>0</v>
      </c>
      <c r="GI64" s="127">
        <v>0</v>
      </c>
      <c r="GJ64" s="127">
        <v>0</v>
      </c>
      <c r="GK64" s="127">
        <v>28008143</v>
      </c>
      <c r="GL64" s="127">
        <v>28008143</v>
      </c>
      <c r="GM64" s="127">
        <v>37978930</v>
      </c>
      <c r="GN64" s="127">
        <v>5450006</v>
      </c>
      <c r="GO64" s="127">
        <v>3020045</v>
      </c>
      <c r="GP64" s="127">
        <v>26113440</v>
      </c>
      <c r="GQ64" s="127">
        <v>50177333</v>
      </c>
      <c r="GR64" s="127">
        <v>122739754</v>
      </c>
      <c r="GS64" s="127">
        <v>0</v>
      </c>
      <c r="GT64" s="128">
        <v>0</v>
      </c>
      <c r="GU64" s="127">
        <v>0</v>
      </c>
      <c r="GV64" s="127">
        <v>0</v>
      </c>
      <c r="GW64" s="127">
        <v>0</v>
      </c>
      <c r="GX64" s="127">
        <v>0</v>
      </c>
      <c r="GY64" s="127">
        <v>37978930</v>
      </c>
      <c r="GZ64" s="127">
        <v>5450006</v>
      </c>
      <c r="HA64" s="127">
        <v>3020045</v>
      </c>
      <c r="HB64" s="127">
        <v>26113440</v>
      </c>
      <c r="HC64" s="127">
        <v>50177333</v>
      </c>
      <c r="HD64" s="127">
        <v>122739754</v>
      </c>
      <c r="HF64" s="2">
        <f>SUM(AZ64:AZ64)</f>
        <v>34106228</v>
      </c>
      <c r="HG64" s="19" t="e">
        <f>#REF!-HF64</f>
        <v>#REF!</v>
      </c>
      <c r="HH64" s="2" t="e">
        <f>SUM(#REF!)</f>
        <v>#REF!</v>
      </c>
      <c r="HI64" s="19" t="e">
        <f>#REF!-HH64</f>
        <v>#REF!</v>
      </c>
      <c r="HJ64" s="2">
        <f>SUM(BA64:BA64)</f>
        <v>2950016</v>
      </c>
      <c r="HK64" s="19" t="e">
        <f>#REF!-HJ64</f>
        <v>#REF!</v>
      </c>
      <c r="HL64" s="2">
        <f>SUM(BB64:BB64)</f>
        <v>152210</v>
      </c>
      <c r="HM64" s="19" t="e">
        <f>#REF!-HL64</f>
        <v>#REF!</v>
      </c>
      <c r="HN64" s="2" t="e">
        <f>SUM(#REF!)</f>
        <v>#REF!</v>
      </c>
      <c r="HO64" s="19" t="e">
        <f>#REF!-HN64</f>
        <v>#REF!</v>
      </c>
      <c r="HP64" s="2" t="e">
        <f>SUM(#REF!)</f>
        <v>#REF!</v>
      </c>
      <c r="HQ64" s="19" t="e">
        <f>#REF!-HP64</f>
        <v>#REF!</v>
      </c>
      <c r="HR64" s="2" t="e">
        <f>SUM(#REF!)</f>
        <v>#REF!</v>
      </c>
      <c r="HS64" s="19" t="e">
        <f>#REF!-HR64</f>
        <v>#REF!</v>
      </c>
      <c r="HT64" s="2" t="e">
        <f>SUM(#REF!)</f>
        <v>#REF!</v>
      </c>
      <c r="HU64" s="19" t="e">
        <f>#REF!-HT64</f>
        <v>#REF!</v>
      </c>
      <c r="HV64" s="2" t="e">
        <f>SUM(#REF!)</f>
        <v>#REF!</v>
      </c>
      <c r="HW64" s="19" t="e">
        <f>#REF!-HV64</f>
        <v>#REF!</v>
      </c>
      <c r="HX64" s="2" t="e">
        <f>SUM(#REF!)</f>
        <v>#REF!</v>
      </c>
      <c r="HY64" s="19" t="e">
        <f>#REF!-HX64</f>
        <v>#REF!</v>
      </c>
      <c r="HZ64" s="2">
        <f>SUM(BC64:BC64)</f>
        <v>3062402</v>
      </c>
      <c r="IA64" s="19" t="e">
        <f>#REF!-HZ64</f>
        <v>#REF!</v>
      </c>
      <c r="IB64" s="2">
        <f>SUM(BD64:BD64)</f>
        <v>0</v>
      </c>
      <c r="IC64" s="19" t="e">
        <f>#REF!-IB64</f>
        <v>#REF!</v>
      </c>
      <c r="ID64" s="2">
        <f t="shared" si="57"/>
        <v>2797274</v>
      </c>
      <c r="IE64" s="19">
        <f t="shared" si="58"/>
        <v>0</v>
      </c>
      <c r="IF64" s="2">
        <f t="shared" si="59"/>
        <v>1790108</v>
      </c>
      <c r="IG64" s="19">
        <f t="shared" si="60"/>
        <v>0</v>
      </c>
      <c r="IH64" s="2">
        <f t="shared" si="61"/>
        <v>3735979</v>
      </c>
      <c r="II64" s="19">
        <f t="shared" si="62"/>
        <v>0</v>
      </c>
      <c r="IJ64" s="2">
        <f t="shared" si="63"/>
        <v>123174176</v>
      </c>
      <c r="IK64" s="19">
        <f t="shared" si="64"/>
        <v>0</v>
      </c>
      <c r="IL64" s="2">
        <f t="shared" si="65"/>
        <v>11887986</v>
      </c>
      <c r="IM64" s="19">
        <f t="shared" si="66"/>
        <v>0</v>
      </c>
      <c r="IN64" s="2">
        <f t="shared" si="67"/>
        <v>7434865</v>
      </c>
      <c r="IO64" s="19">
        <f t="shared" si="68"/>
        <v>0</v>
      </c>
      <c r="IP64" s="2">
        <f t="shared" si="69"/>
        <v>16191270</v>
      </c>
      <c r="IQ64" s="19">
        <f t="shared" si="70"/>
        <v>0</v>
      </c>
      <c r="IR64" s="2">
        <f t="shared" si="109"/>
        <v>0</v>
      </c>
      <c r="IS64" s="19">
        <f t="shared" si="110"/>
        <v>0</v>
      </c>
      <c r="IT64" s="2">
        <f t="shared" si="71"/>
        <v>13540350</v>
      </c>
      <c r="IU64" s="19">
        <f t="shared" si="72"/>
        <v>0</v>
      </c>
      <c r="IV64" s="2">
        <f t="shared" si="73"/>
        <v>0</v>
      </c>
      <c r="IW64" s="19">
        <f t="shared" si="74"/>
        <v>0</v>
      </c>
      <c r="IX64" s="2">
        <f t="shared" si="75"/>
        <v>0</v>
      </c>
      <c r="IY64" s="19">
        <f t="shared" si="76"/>
        <v>0</v>
      </c>
      <c r="IZ64" s="2">
        <f t="shared" si="77"/>
        <v>1018144</v>
      </c>
      <c r="JA64" s="19">
        <f t="shared" si="78"/>
        <v>0</v>
      </c>
      <c r="JB64" s="2">
        <f t="shared" si="79"/>
        <v>5094062</v>
      </c>
      <c r="JC64" s="19">
        <f t="shared" si="80"/>
        <v>0</v>
      </c>
      <c r="JD64" s="2">
        <f t="shared" si="81"/>
        <v>676932</v>
      </c>
      <c r="JE64" s="19">
        <f t="shared" si="82"/>
        <v>0</v>
      </c>
      <c r="JF64" s="2">
        <f t="shared" si="83"/>
        <v>4587319</v>
      </c>
      <c r="JG64" s="19">
        <f t="shared" si="84"/>
        <v>0</v>
      </c>
      <c r="JH64" s="2">
        <f t="shared" si="85"/>
        <v>812924</v>
      </c>
      <c r="JI64" s="19">
        <f t="shared" si="86"/>
        <v>0</v>
      </c>
      <c r="JJ64" s="2">
        <f t="shared" si="87"/>
        <v>2551727</v>
      </c>
      <c r="JK64" s="19">
        <f t="shared" si="88"/>
        <v>0</v>
      </c>
      <c r="JL64" s="2">
        <f t="shared" si="89"/>
        <v>29161596</v>
      </c>
      <c r="JM64" s="19">
        <f t="shared" si="90"/>
        <v>0</v>
      </c>
      <c r="JN64" s="2">
        <f t="shared" si="91"/>
        <v>242980</v>
      </c>
      <c r="JO64" s="19">
        <f t="shared" si="92"/>
        <v>0</v>
      </c>
      <c r="JP64" s="2">
        <f t="shared" si="93"/>
        <v>0</v>
      </c>
      <c r="JQ64" s="19">
        <f t="shared" si="94"/>
        <v>0</v>
      </c>
      <c r="JR64" s="2">
        <f t="shared" si="95"/>
        <v>1295198</v>
      </c>
      <c r="JS64" s="19">
        <f t="shared" si="96"/>
        <v>0</v>
      </c>
      <c r="JT64" s="2">
        <f t="shared" si="97"/>
        <v>236258</v>
      </c>
      <c r="JU64" s="19">
        <f t="shared" si="98"/>
        <v>0</v>
      </c>
      <c r="JV64" s="2">
        <f t="shared" si="99"/>
        <v>28008143</v>
      </c>
      <c r="JW64" s="19">
        <f t="shared" si="100"/>
        <v>0</v>
      </c>
      <c r="JX64" s="2">
        <f t="shared" si="101"/>
        <v>122739754</v>
      </c>
      <c r="JY64" s="19">
        <f t="shared" si="102"/>
        <v>0</v>
      </c>
      <c r="JZ64" s="2">
        <f t="shared" si="103"/>
        <v>0</v>
      </c>
      <c r="KA64" s="19">
        <f t="shared" si="104"/>
        <v>0</v>
      </c>
      <c r="KB64" s="2">
        <f t="shared" si="105"/>
        <v>122739754</v>
      </c>
      <c r="KC64" s="19">
        <f t="shared" si="106"/>
        <v>0</v>
      </c>
      <c r="KE64" s="2" t="e">
        <f>HG64+HI64+HK64+HM64+HO64+HQ64+HS64+HU64+HW64+HY64+IA64+IE64+IG64+II64+IC64+IK64+IM64+IO64+IQ64+IS64+IU64+IW64+IY64+JA64+JC64+JG64+JI64+JK64+JE64+JM64+JO64+JQ64+JS64+JU64+JW64+JY64+KA64+KC64</f>
        <v>#REF!</v>
      </c>
      <c r="KG64" s="1" t="e">
        <f t="shared" si="107"/>
        <v>#REF!</v>
      </c>
      <c r="KR64" s="11"/>
    </row>
    <row r="65" spans="1:304">
      <c r="A65" s="29" t="s">
        <v>263</v>
      </c>
      <c r="B65" s="18" t="s">
        <v>264</v>
      </c>
      <c r="C65" s="71">
        <v>207500</v>
      </c>
      <c r="D65" s="65">
        <v>2010</v>
      </c>
      <c r="E65" s="65">
        <v>1</v>
      </c>
      <c r="F65" s="65">
        <v>5</v>
      </c>
      <c r="G65" s="66">
        <v>8301</v>
      </c>
      <c r="H65" s="66">
        <v>8704</v>
      </c>
      <c r="I65" s="67">
        <v>750785000</v>
      </c>
      <c r="J65" s="67"/>
      <c r="K65" s="67">
        <v>8704701</v>
      </c>
      <c r="L65" s="67"/>
      <c r="M65" s="67">
        <v>52210000</v>
      </c>
      <c r="N65" s="67"/>
      <c r="O65" s="67">
        <v>91364</v>
      </c>
      <c r="P65" s="67"/>
      <c r="Q65" s="67">
        <v>716762000</v>
      </c>
      <c r="R65" s="67"/>
      <c r="S65" s="67">
        <v>432606000</v>
      </c>
      <c r="T65" s="67"/>
      <c r="U65" s="67">
        <v>16330</v>
      </c>
      <c r="V65" s="67"/>
      <c r="W65" s="67">
        <v>26310</v>
      </c>
      <c r="X65" s="67"/>
      <c r="Y65" s="67">
        <v>20046</v>
      </c>
      <c r="Z65" s="67"/>
      <c r="AA65" s="67">
        <v>30011</v>
      </c>
      <c r="AB65" s="67"/>
      <c r="AC65" s="28">
        <v>10</v>
      </c>
      <c r="AD65" s="28">
        <v>11</v>
      </c>
      <c r="AE65" s="28">
        <v>0</v>
      </c>
      <c r="AF65" s="19">
        <v>4264894</v>
      </c>
      <c r="AG65" s="19">
        <v>7656468</v>
      </c>
      <c r="AH65" s="19">
        <v>980274</v>
      </c>
      <c r="AI65" s="19">
        <v>439073</v>
      </c>
      <c r="AJ65" s="19">
        <v>1060771.6000000001</v>
      </c>
      <c r="AK65" s="93">
        <v>7.5</v>
      </c>
      <c r="AL65" s="19">
        <v>994473.38</v>
      </c>
      <c r="AM65" s="93">
        <v>8</v>
      </c>
      <c r="AN65" s="19">
        <v>297848.94</v>
      </c>
      <c r="AO65" s="93">
        <v>8.5</v>
      </c>
      <c r="AP65" s="19">
        <v>281301.78000000003</v>
      </c>
      <c r="AQ65" s="93">
        <v>9</v>
      </c>
      <c r="AR65" s="19">
        <v>207625.42</v>
      </c>
      <c r="AS65" s="93">
        <v>22.5</v>
      </c>
      <c r="AT65" s="19">
        <v>186862.88</v>
      </c>
      <c r="AU65" s="93">
        <v>25</v>
      </c>
      <c r="AV65" s="19">
        <v>89615.77</v>
      </c>
      <c r="AW65" s="93">
        <v>17.5</v>
      </c>
      <c r="AX65" s="19">
        <v>78413.8</v>
      </c>
      <c r="AY65" s="93">
        <v>20</v>
      </c>
      <c r="AZ65" s="129">
        <v>30828860</v>
      </c>
      <c r="BA65" s="129">
        <v>3025000</v>
      </c>
      <c r="BB65" s="129">
        <v>14096225</v>
      </c>
      <c r="BC65" s="129">
        <v>712941</v>
      </c>
      <c r="BD65" s="129">
        <v>0</v>
      </c>
      <c r="BE65" s="129">
        <v>0</v>
      </c>
      <c r="BF65" s="129">
        <v>0</v>
      </c>
      <c r="BG65" s="129">
        <v>0</v>
      </c>
      <c r="BH65" s="129">
        <v>0</v>
      </c>
      <c r="BI65" s="129">
        <v>0</v>
      </c>
      <c r="BJ65" s="129">
        <v>0</v>
      </c>
      <c r="BK65" s="129">
        <v>169424</v>
      </c>
      <c r="BL65" s="129">
        <v>35341</v>
      </c>
      <c r="BM65" s="129">
        <v>113947</v>
      </c>
      <c r="BN65" s="129">
        <v>179410</v>
      </c>
      <c r="BO65" s="129">
        <v>2022536</v>
      </c>
      <c r="BP65" s="129">
        <v>2520658</v>
      </c>
      <c r="BQ65" s="129">
        <v>80630</v>
      </c>
      <c r="BR65" s="129">
        <v>12834</v>
      </c>
      <c r="BS65" s="129">
        <v>36700</v>
      </c>
      <c r="BT65" s="129">
        <v>122524</v>
      </c>
      <c r="BU65" s="129">
        <v>3405770</v>
      </c>
      <c r="BV65" s="129">
        <v>3658458</v>
      </c>
      <c r="BW65" s="129">
        <v>58789685</v>
      </c>
      <c r="BX65" s="129">
        <v>8621896</v>
      </c>
      <c r="BY65" s="129">
        <v>2533241</v>
      </c>
      <c r="BZ65" s="129">
        <v>3320432</v>
      </c>
      <c r="CA65" s="129">
        <v>25247033</v>
      </c>
      <c r="CB65" s="129">
        <v>98512287</v>
      </c>
      <c r="CC65" s="129">
        <v>2228559</v>
      </c>
      <c r="CD65" s="129">
        <v>301004</v>
      </c>
      <c r="CE65" s="129">
        <v>322413</v>
      </c>
      <c r="CF65" s="129">
        <v>4804492</v>
      </c>
      <c r="CG65" s="129">
        <v>345163</v>
      </c>
      <c r="CH65" s="129">
        <v>8001631</v>
      </c>
      <c r="CI65" s="129">
        <v>750000</v>
      </c>
      <c r="CJ65" s="129">
        <v>443318</v>
      </c>
      <c r="CK65" s="129">
        <v>60616</v>
      </c>
      <c r="CL65" s="129">
        <v>63301</v>
      </c>
      <c r="CM65" s="129">
        <v>0</v>
      </c>
      <c r="CN65" s="129">
        <v>1317235</v>
      </c>
      <c r="CO65" s="129">
        <v>8117665</v>
      </c>
      <c r="CP65" s="129">
        <v>2646062</v>
      </c>
      <c r="CQ65" s="129">
        <v>1872772</v>
      </c>
      <c r="CR65" s="129">
        <v>4053359</v>
      </c>
      <c r="CS65" s="129">
        <v>37493</v>
      </c>
      <c r="CT65" s="129">
        <v>16727351</v>
      </c>
      <c r="CU65" s="129">
        <v>0</v>
      </c>
      <c r="CV65" s="129">
        <v>0</v>
      </c>
      <c r="CW65" s="129">
        <v>0</v>
      </c>
      <c r="CX65" s="129">
        <v>0</v>
      </c>
      <c r="CY65" s="129">
        <v>0</v>
      </c>
      <c r="CZ65" s="129">
        <v>0</v>
      </c>
      <c r="DA65" s="129">
        <v>551109</v>
      </c>
      <c r="DB65" s="129">
        <v>275497</v>
      </c>
      <c r="DC65" s="129">
        <v>241691</v>
      </c>
      <c r="DD65" s="129">
        <v>151837</v>
      </c>
      <c r="DE65" s="129">
        <v>13300617</v>
      </c>
      <c r="DF65" s="129">
        <v>14520751</v>
      </c>
      <c r="DG65" s="129">
        <v>0</v>
      </c>
      <c r="DH65" s="129">
        <v>0</v>
      </c>
      <c r="DI65" s="129">
        <v>0</v>
      </c>
      <c r="DJ65" s="129">
        <v>0</v>
      </c>
      <c r="DK65" s="129">
        <v>0</v>
      </c>
      <c r="DL65" s="129">
        <v>0</v>
      </c>
      <c r="DM65" s="129">
        <v>0</v>
      </c>
      <c r="DN65" s="129">
        <v>0</v>
      </c>
      <c r="DO65" s="129">
        <v>0</v>
      </c>
      <c r="DP65" s="129">
        <v>0</v>
      </c>
      <c r="DQ65" s="129">
        <v>0</v>
      </c>
      <c r="DR65" s="129">
        <v>0</v>
      </c>
      <c r="DS65" s="129">
        <v>452601</v>
      </c>
      <c r="DT65" s="129">
        <v>316755</v>
      </c>
      <c r="DU65" s="129">
        <v>136031</v>
      </c>
      <c r="DV65" s="129">
        <v>513960</v>
      </c>
      <c r="DW65" s="129">
        <v>0</v>
      </c>
      <c r="DX65" s="129">
        <v>1419347</v>
      </c>
      <c r="DY65" s="129">
        <v>1458013</v>
      </c>
      <c r="DZ65" s="129">
        <v>603914</v>
      </c>
      <c r="EA65" s="129">
        <v>613630</v>
      </c>
      <c r="EB65" s="129">
        <v>2774715</v>
      </c>
      <c r="EC65" s="129">
        <v>21195</v>
      </c>
      <c r="ED65" s="129">
        <v>5471467</v>
      </c>
      <c r="EE65" s="129">
        <v>889847</v>
      </c>
      <c r="EF65" s="129">
        <v>122002</v>
      </c>
      <c r="EG65" s="129">
        <v>91064</v>
      </c>
      <c r="EH65" s="129">
        <v>1115245</v>
      </c>
      <c r="EI65" s="129">
        <v>340642</v>
      </c>
      <c r="EJ65" s="129">
        <v>2558800</v>
      </c>
      <c r="EK65" s="129">
        <v>3315076</v>
      </c>
      <c r="EL65" s="129">
        <v>690055</v>
      </c>
      <c r="EM65" s="129">
        <v>563801</v>
      </c>
      <c r="EN65" s="129">
        <v>693367</v>
      </c>
      <c r="EO65" s="129">
        <v>1957122</v>
      </c>
      <c r="EP65" s="129">
        <v>7219421</v>
      </c>
      <c r="EQ65" s="129">
        <v>0</v>
      </c>
      <c r="ER65" s="129">
        <v>0</v>
      </c>
      <c r="ES65" s="129">
        <v>0</v>
      </c>
      <c r="ET65" s="129">
        <v>0</v>
      </c>
      <c r="EU65" s="129">
        <v>1563188</v>
      </c>
      <c r="EV65" s="129">
        <v>1563188</v>
      </c>
      <c r="EW65" s="129">
        <v>0</v>
      </c>
      <c r="EX65" s="129">
        <v>0</v>
      </c>
      <c r="EY65" s="129">
        <v>0</v>
      </c>
      <c r="EZ65" s="129">
        <v>0</v>
      </c>
      <c r="FA65" s="129">
        <v>0</v>
      </c>
      <c r="FB65" s="129">
        <v>0</v>
      </c>
      <c r="FC65" s="129">
        <v>769765</v>
      </c>
      <c r="FD65" s="129">
        <v>321759</v>
      </c>
      <c r="FE65" s="129">
        <v>158151</v>
      </c>
      <c r="FF65" s="129">
        <v>1185663</v>
      </c>
      <c r="FG65" s="129">
        <v>20147079</v>
      </c>
      <c r="FH65" s="129">
        <v>22582417</v>
      </c>
      <c r="FI65" s="129">
        <v>0</v>
      </c>
      <c r="FJ65" s="129">
        <v>0</v>
      </c>
      <c r="FK65" s="129">
        <v>0</v>
      </c>
      <c r="FL65" s="129">
        <v>0</v>
      </c>
      <c r="FM65" s="129">
        <v>177182</v>
      </c>
      <c r="FN65" s="129">
        <v>177182</v>
      </c>
      <c r="FO65" s="129">
        <v>0</v>
      </c>
      <c r="FP65" s="129">
        <v>0</v>
      </c>
      <c r="FQ65" s="129">
        <v>0</v>
      </c>
      <c r="FR65" s="129">
        <v>0</v>
      </c>
      <c r="FS65" s="129">
        <v>0</v>
      </c>
      <c r="FT65" s="129">
        <v>0</v>
      </c>
      <c r="FU65" s="129">
        <v>197970.38</v>
      </c>
      <c r="FV65" s="129">
        <v>33662</v>
      </c>
      <c r="FW65" s="129">
        <v>22662.26</v>
      </c>
      <c r="FX65" s="129">
        <v>385698</v>
      </c>
      <c r="FY65" s="129">
        <v>665304.63</v>
      </c>
      <c r="FZ65" s="129">
        <v>1305297</v>
      </c>
      <c r="GA65" s="129">
        <v>2560.38</v>
      </c>
      <c r="GB65" s="129">
        <v>632.45000000000005</v>
      </c>
      <c r="GC65" s="129">
        <v>1071.3800000000001</v>
      </c>
      <c r="GD65" s="129">
        <v>8033</v>
      </c>
      <c r="GE65" s="129">
        <v>61146</v>
      </c>
      <c r="GF65" s="129">
        <v>73443</v>
      </c>
      <c r="GG65" s="129">
        <v>509346</v>
      </c>
      <c r="GH65" s="129">
        <v>132542</v>
      </c>
      <c r="GI65" s="129">
        <v>75473</v>
      </c>
      <c r="GJ65" s="129">
        <v>460162</v>
      </c>
      <c r="GK65" s="129">
        <v>3563144</v>
      </c>
      <c r="GL65" s="129">
        <v>4740667</v>
      </c>
      <c r="GM65" s="129">
        <v>19242511</v>
      </c>
      <c r="GN65" s="129">
        <v>5887202</v>
      </c>
      <c r="GO65" s="129">
        <v>4159375</v>
      </c>
      <c r="GP65" s="129">
        <v>16209832</v>
      </c>
      <c r="GQ65" s="129">
        <v>42179276</v>
      </c>
      <c r="GR65" s="129">
        <v>87678199</v>
      </c>
      <c r="GS65" s="129">
        <v>0</v>
      </c>
      <c r="GT65" s="129">
        <v>0</v>
      </c>
      <c r="GU65" s="129">
        <v>0</v>
      </c>
      <c r="GV65" s="129">
        <v>0</v>
      </c>
      <c r="GW65" s="129">
        <v>0</v>
      </c>
      <c r="GX65" s="129">
        <v>0</v>
      </c>
      <c r="GY65" s="129">
        <v>19242511</v>
      </c>
      <c r="GZ65" s="129">
        <v>5887202</v>
      </c>
      <c r="HA65" s="129">
        <v>4159375</v>
      </c>
      <c r="HB65" s="129">
        <v>16209832</v>
      </c>
      <c r="HC65" s="129">
        <v>42179276</v>
      </c>
      <c r="HD65" s="129">
        <v>87678199</v>
      </c>
      <c r="HF65" s="2">
        <f>SUM(AZ65:AZ65)</f>
        <v>30828860</v>
      </c>
      <c r="HG65" s="19" t="e">
        <f>#REF!-HF65</f>
        <v>#REF!</v>
      </c>
      <c r="HH65" s="2" t="e">
        <f>SUM(#REF!)</f>
        <v>#REF!</v>
      </c>
      <c r="HI65" s="19" t="e">
        <f>#REF!-HH65</f>
        <v>#REF!</v>
      </c>
      <c r="HJ65" s="2">
        <f>SUM(BA65:BA65)</f>
        <v>3025000</v>
      </c>
      <c r="HK65" s="19" t="e">
        <f>#REF!-HJ65</f>
        <v>#REF!</v>
      </c>
      <c r="HL65" s="2">
        <f>SUM(BB65:BB65)</f>
        <v>14096225</v>
      </c>
      <c r="HM65" s="19" t="e">
        <f>#REF!-HL65</f>
        <v>#REF!</v>
      </c>
      <c r="HN65" s="2" t="e">
        <f>SUM(#REF!)</f>
        <v>#REF!</v>
      </c>
      <c r="HO65" s="19" t="e">
        <f>#REF!-HN65</f>
        <v>#REF!</v>
      </c>
      <c r="HP65" s="2" t="e">
        <f>SUM(#REF!)</f>
        <v>#REF!</v>
      </c>
      <c r="HQ65" s="19" t="e">
        <f>#REF!-HP65</f>
        <v>#REF!</v>
      </c>
      <c r="HR65" s="2" t="e">
        <f>SUM(#REF!)</f>
        <v>#REF!</v>
      </c>
      <c r="HS65" s="19" t="e">
        <f>#REF!-HR65</f>
        <v>#REF!</v>
      </c>
      <c r="HT65" s="2" t="e">
        <f>SUM(#REF!)</f>
        <v>#REF!</v>
      </c>
      <c r="HU65" s="19" t="e">
        <f>#REF!-HT65</f>
        <v>#REF!</v>
      </c>
      <c r="HV65" s="2" t="e">
        <f>SUM(#REF!)</f>
        <v>#REF!</v>
      </c>
      <c r="HW65" s="19" t="e">
        <f>#REF!-HV65</f>
        <v>#REF!</v>
      </c>
      <c r="HX65" s="2" t="e">
        <f>SUM(#REF!)</f>
        <v>#REF!</v>
      </c>
      <c r="HY65" s="19" t="e">
        <f>#REF!-HX65</f>
        <v>#REF!</v>
      </c>
      <c r="HZ65" s="2">
        <f>SUM(BC65:BC65)</f>
        <v>712941</v>
      </c>
      <c r="IA65" s="19" t="e">
        <f>#REF!-HZ65</f>
        <v>#REF!</v>
      </c>
      <c r="IB65" s="2">
        <f>SUM(BD65:BD65)</f>
        <v>0</v>
      </c>
      <c r="IC65" s="19" t="e">
        <f>#REF!-IB65</f>
        <v>#REF!</v>
      </c>
      <c r="ID65" s="2">
        <f t="shared" si="57"/>
        <v>0</v>
      </c>
      <c r="IE65" s="19">
        <f t="shared" si="58"/>
        <v>0</v>
      </c>
      <c r="IF65" s="2">
        <f t="shared" si="59"/>
        <v>2520658</v>
      </c>
      <c r="IG65" s="19">
        <f t="shared" si="60"/>
        <v>0</v>
      </c>
      <c r="IH65" s="2">
        <f t="shared" si="61"/>
        <v>3658458</v>
      </c>
      <c r="II65" s="19">
        <f t="shared" si="62"/>
        <v>0</v>
      </c>
      <c r="IJ65" s="2">
        <f t="shared" si="63"/>
        <v>98512287</v>
      </c>
      <c r="IK65" s="19">
        <f t="shared" si="64"/>
        <v>0</v>
      </c>
      <c r="IL65" s="2">
        <f t="shared" si="65"/>
        <v>8001631</v>
      </c>
      <c r="IM65" s="19">
        <f t="shared" si="66"/>
        <v>0</v>
      </c>
      <c r="IN65" s="2">
        <f t="shared" si="67"/>
        <v>1317235</v>
      </c>
      <c r="IO65" s="19">
        <f t="shared" si="68"/>
        <v>0</v>
      </c>
      <c r="IP65" s="2">
        <f t="shared" si="69"/>
        <v>16727351</v>
      </c>
      <c r="IQ65" s="19">
        <f t="shared" si="70"/>
        <v>0</v>
      </c>
      <c r="IR65" s="2">
        <f t="shared" si="109"/>
        <v>0</v>
      </c>
      <c r="IS65" s="19">
        <f t="shared" si="110"/>
        <v>0</v>
      </c>
      <c r="IT65" s="2">
        <f t="shared" si="71"/>
        <v>14520751</v>
      </c>
      <c r="IU65" s="19">
        <f t="shared" si="72"/>
        <v>0</v>
      </c>
      <c r="IV65" s="2">
        <f t="shared" si="73"/>
        <v>0</v>
      </c>
      <c r="IW65" s="19">
        <f t="shared" si="74"/>
        <v>0</v>
      </c>
      <c r="IX65" s="2">
        <f t="shared" si="75"/>
        <v>0</v>
      </c>
      <c r="IY65" s="19">
        <f t="shared" si="76"/>
        <v>0</v>
      </c>
      <c r="IZ65" s="2">
        <f t="shared" si="77"/>
        <v>1419347</v>
      </c>
      <c r="JA65" s="19">
        <f t="shared" si="78"/>
        <v>0</v>
      </c>
      <c r="JB65" s="2">
        <f t="shared" si="79"/>
        <v>5471467</v>
      </c>
      <c r="JC65" s="19">
        <f t="shared" si="80"/>
        <v>0</v>
      </c>
      <c r="JD65" s="2">
        <f t="shared" si="81"/>
        <v>2558800</v>
      </c>
      <c r="JE65" s="19">
        <f t="shared" si="82"/>
        <v>0</v>
      </c>
      <c r="JF65" s="2">
        <f t="shared" si="83"/>
        <v>7219421</v>
      </c>
      <c r="JG65" s="19">
        <f t="shared" si="84"/>
        <v>0</v>
      </c>
      <c r="JH65" s="2">
        <f t="shared" si="85"/>
        <v>1563188</v>
      </c>
      <c r="JI65" s="19">
        <f t="shared" si="86"/>
        <v>0</v>
      </c>
      <c r="JJ65" s="2">
        <f t="shared" si="87"/>
        <v>0</v>
      </c>
      <c r="JK65" s="19">
        <f t="shared" si="88"/>
        <v>0</v>
      </c>
      <c r="JL65" s="2">
        <f t="shared" si="89"/>
        <v>22582417</v>
      </c>
      <c r="JM65" s="19">
        <f t="shared" si="90"/>
        <v>0</v>
      </c>
      <c r="JN65" s="2">
        <f t="shared" si="91"/>
        <v>177182</v>
      </c>
      <c r="JO65" s="19">
        <f t="shared" si="92"/>
        <v>0</v>
      </c>
      <c r="JP65" s="2">
        <f t="shared" si="93"/>
        <v>0</v>
      </c>
      <c r="JQ65" s="19">
        <f t="shared" si="94"/>
        <v>0</v>
      </c>
      <c r="JR65" s="2">
        <f t="shared" si="95"/>
        <v>1305297.27</v>
      </c>
      <c r="JS65" s="19">
        <f t="shared" si="96"/>
        <v>-0.27000000001862645</v>
      </c>
      <c r="JT65" s="2">
        <f t="shared" si="97"/>
        <v>73443.209999999992</v>
      </c>
      <c r="JU65" s="19">
        <f t="shared" si="98"/>
        <v>-0.20999999999185093</v>
      </c>
      <c r="JV65" s="2">
        <f t="shared" si="99"/>
        <v>4740667</v>
      </c>
      <c r="JW65" s="19">
        <f t="shared" si="100"/>
        <v>0</v>
      </c>
      <c r="JX65" s="2">
        <f t="shared" si="101"/>
        <v>87678196</v>
      </c>
      <c r="JY65" s="19">
        <f t="shared" si="102"/>
        <v>3</v>
      </c>
      <c r="JZ65" s="2">
        <f t="shared" si="103"/>
        <v>0</v>
      </c>
      <c r="KA65" s="19">
        <f t="shared" si="104"/>
        <v>0</v>
      </c>
      <c r="KB65" s="2">
        <f t="shared" si="105"/>
        <v>87678196</v>
      </c>
      <c r="KC65" s="19">
        <f t="shared" si="106"/>
        <v>3</v>
      </c>
      <c r="KE65" s="2" t="e">
        <f>HG65+HI65+HK65+HM65+HO65+HQ65+HS65+HU65+HW65+HY65+IA65+IE65+IG65+II65+IC65+IK65+IM65+IO65+IQ65+IS65+IU65+IW65+IY65+JA65+JC65+JG65+JI65+JK65+JE65+JM65+JO65+JQ65+JS65+JU65+JW65+JY65+KA65+KC65</f>
        <v>#REF!</v>
      </c>
      <c r="KG65" s="1" t="e">
        <f t="shared" si="107"/>
        <v>#REF!</v>
      </c>
      <c r="KH65" s="13" t="s">
        <v>304</v>
      </c>
      <c r="KR65" s="11"/>
    </row>
    <row r="66" spans="1:304">
      <c r="A66" s="37" t="s">
        <v>349</v>
      </c>
      <c r="B66" s="32" t="s">
        <v>262</v>
      </c>
      <c r="C66" s="80">
        <v>207388</v>
      </c>
      <c r="D66" s="65">
        <v>2010</v>
      </c>
      <c r="E66" s="65">
        <v>1</v>
      </c>
      <c r="F66" s="65">
        <v>4</v>
      </c>
      <c r="G66" s="74">
        <v>7898</v>
      </c>
      <c r="H66" s="74">
        <v>7368</v>
      </c>
      <c r="I66" s="75">
        <v>902138000</v>
      </c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>
        <v>15930</v>
      </c>
      <c r="V66" s="75"/>
      <c r="W66" s="75">
        <v>25600</v>
      </c>
      <c r="X66" s="75"/>
      <c r="Y66" s="75">
        <v>20190</v>
      </c>
      <c r="Z66" s="75"/>
      <c r="AA66" s="75">
        <v>29860</v>
      </c>
      <c r="AB66" s="75"/>
      <c r="AC66" s="110">
        <v>9</v>
      </c>
      <c r="AD66" s="110">
        <v>9</v>
      </c>
      <c r="AE66" s="110">
        <v>0</v>
      </c>
      <c r="AF66" s="19">
        <v>2388363</v>
      </c>
      <c r="AG66" s="19">
        <v>1363242</v>
      </c>
      <c r="AH66" s="100">
        <v>414655</v>
      </c>
      <c r="AI66" s="100">
        <v>170167</v>
      </c>
      <c r="AJ66" s="100">
        <v>781769.54</v>
      </c>
      <c r="AK66" s="101">
        <v>6.5</v>
      </c>
      <c r="AL66" s="100">
        <v>725928.86</v>
      </c>
      <c r="AM66" s="101">
        <v>7</v>
      </c>
      <c r="AN66" s="100">
        <v>179105.85</v>
      </c>
      <c r="AO66" s="101">
        <v>6.5</v>
      </c>
      <c r="AP66" s="100">
        <v>166312.57</v>
      </c>
      <c r="AQ66" s="101">
        <v>7</v>
      </c>
      <c r="AR66" s="100">
        <v>228278.8</v>
      </c>
      <c r="AS66" s="101">
        <v>20</v>
      </c>
      <c r="AT66" s="100">
        <v>217408.38</v>
      </c>
      <c r="AU66" s="101">
        <v>21</v>
      </c>
      <c r="AV66" s="100">
        <v>87051.93</v>
      </c>
      <c r="AW66" s="101">
        <v>13.5</v>
      </c>
      <c r="AX66" s="100">
        <v>78346.73</v>
      </c>
      <c r="AY66" s="101">
        <v>15</v>
      </c>
      <c r="AZ66" s="153">
        <v>18044332</v>
      </c>
      <c r="BA66" s="153">
        <v>0</v>
      </c>
      <c r="BB66" s="153">
        <v>5223721</v>
      </c>
      <c r="BC66" s="153">
        <v>409714</v>
      </c>
      <c r="BD66" s="153">
        <v>0</v>
      </c>
      <c r="BE66" s="153">
        <v>0</v>
      </c>
      <c r="BF66" s="153">
        <v>0</v>
      </c>
      <c r="BG66" s="153">
        <v>0</v>
      </c>
      <c r="BH66" s="153">
        <v>0</v>
      </c>
      <c r="BI66" s="153">
        <v>0</v>
      </c>
      <c r="BJ66" s="153">
        <v>0</v>
      </c>
      <c r="BK66" s="153">
        <v>48926</v>
      </c>
      <c r="BL66" s="153">
        <v>84867</v>
      </c>
      <c r="BM66" s="153">
        <v>5712</v>
      </c>
      <c r="BN66" s="153">
        <v>114335</v>
      </c>
      <c r="BO66" s="153">
        <v>1134611</v>
      </c>
      <c r="BP66" s="153">
        <v>1388451</v>
      </c>
      <c r="BQ66" s="153">
        <v>447031</v>
      </c>
      <c r="BR66" s="153">
        <v>17582</v>
      </c>
      <c r="BS66" s="153">
        <v>22594</v>
      </c>
      <c r="BT66" s="153">
        <v>419455</v>
      </c>
      <c r="BU66" s="153">
        <v>1504896</v>
      </c>
      <c r="BV66" s="153">
        <v>2411558</v>
      </c>
      <c r="BW66" s="153">
        <v>32787498</v>
      </c>
      <c r="BX66" s="153">
        <v>12085306</v>
      </c>
      <c r="BY66" s="153">
        <v>540167</v>
      </c>
      <c r="BZ66" s="153">
        <v>3018878</v>
      </c>
      <c r="CA66" s="153">
        <v>57930279</v>
      </c>
      <c r="CB66" s="153">
        <v>106362128</v>
      </c>
      <c r="CC66" s="153">
        <v>1527910</v>
      </c>
      <c r="CD66" s="153">
        <v>243148</v>
      </c>
      <c r="CE66" s="153">
        <v>250649</v>
      </c>
      <c r="CF66" s="153">
        <v>1729898</v>
      </c>
      <c r="CG66" s="153">
        <v>3396787</v>
      </c>
      <c r="CH66" s="153">
        <v>7148392</v>
      </c>
      <c r="CI66" s="153">
        <v>1540000</v>
      </c>
      <c r="CJ66" s="153">
        <v>532440</v>
      </c>
      <c r="CK66" s="153">
        <v>134611</v>
      </c>
      <c r="CL66" s="153">
        <v>54012</v>
      </c>
      <c r="CM66" s="153">
        <v>0</v>
      </c>
      <c r="CN66" s="153">
        <v>2261063</v>
      </c>
      <c r="CO66" s="153">
        <v>5329347</v>
      </c>
      <c r="CP66" s="153">
        <v>2382260</v>
      </c>
      <c r="CQ66" s="153">
        <v>970365</v>
      </c>
      <c r="CR66" s="153">
        <v>3304495</v>
      </c>
      <c r="CS66" s="153">
        <v>0</v>
      </c>
      <c r="CT66" s="153">
        <v>11986467</v>
      </c>
      <c r="CU66" s="153">
        <v>0</v>
      </c>
      <c r="CV66" s="153">
        <v>0</v>
      </c>
      <c r="CW66" s="153">
        <v>0</v>
      </c>
      <c r="CX66" s="153">
        <v>0</v>
      </c>
      <c r="CY66" s="153">
        <v>0</v>
      </c>
      <c r="CZ66" s="153">
        <v>0</v>
      </c>
      <c r="DA66" s="153">
        <v>812480</v>
      </c>
      <c r="DB66" s="153">
        <v>261965</v>
      </c>
      <c r="DC66" s="153">
        <v>152021</v>
      </c>
      <c r="DD66" s="153">
        <v>343143</v>
      </c>
      <c r="DE66" s="153">
        <v>6911999</v>
      </c>
      <c r="DF66" s="153">
        <v>8481608</v>
      </c>
      <c r="DG66" s="153">
        <v>0</v>
      </c>
      <c r="DH66" s="153">
        <v>0</v>
      </c>
      <c r="DI66" s="153">
        <v>0</v>
      </c>
      <c r="DJ66" s="153">
        <v>0</v>
      </c>
      <c r="DK66" s="153">
        <v>0</v>
      </c>
      <c r="DL66" s="153">
        <v>0</v>
      </c>
      <c r="DM66" s="153">
        <v>0</v>
      </c>
      <c r="DN66" s="153">
        <v>0</v>
      </c>
      <c r="DO66" s="153">
        <v>0</v>
      </c>
      <c r="DP66" s="153">
        <v>62551</v>
      </c>
      <c r="DQ66" s="153">
        <v>45293</v>
      </c>
      <c r="DR66" s="153">
        <v>107844</v>
      </c>
      <c r="DS66" s="153">
        <v>181429</v>
      </c>
      <c r="DT66" s="153">
        <v>117364</v>
      </c>
      <c r="DU66" s="153">
        <v>52183</v>
      </c>
      <c r="DV66" s="153">
        <v>233846</v>
      </c>
      <c r="DW66" s="153">
        <v>0</v>
      </c>
      <c r="DX66" s="153">
        <v>584822</v>
      </c>
      <c r="DY66" s="153">
        <v>1265895</v>
      </c>
      <c r="DZ66" s="153">
        <v>545384</v>
      </c>
      <c r="EA66" s="153">
        <v>476293</v>
      </c>
      <c r="EB66" s="153">
        <v>1383923</v>
      </c>
      <c r="EC66" s="153">
        <v>80185</v>
      </c>
      <c r="ED66" s="153">
        <v>3751680</v>
      </c>
      <c r="EE66" s="153">
        <v>471178</v>
      </c>
      <c r="EF66" s="153">
        <v>100995</v>
      </c>
      <c r="EG66" s="153">
        <v>43685</v>
      </c>
      <c r="EH66" s="153">
        <v>423668</v>
      </c>
      <c r="EI66" s="153">
        <v>762060</v>
      </c>
      <c r="EJ66" s="153">
        <v>1801586</v>
      </c>
      <c r="EK66" s="153">
        <v>187953</v>
      </c>
      <c r="EL66" s="153">
        <v>112690</v>
      </c>
      <c r="EM66" s="153">
        <v>96544</v>
      </c>
      <c r="EN66" s="153">
        <v>132948</v>
      </c>
      <c r="EO66" s="153">
        <v>1318646</v>
      </c>
      <c r="EP66" s="153">
        <v>1848781</v>
      </c>
      <c r="EQ66" s="153">
        <v>0</v>
      </c>
      <c r="ER66" s="153">
        <v>0</v>
      </c>
      <c r="ES66" s="153">
        <v>0</v>
      </c>
      <c r="ET66" s="153">
        <v>0</v>
      </c>
      <c r="EU66" s="153">
        <v>1896704</v>
      </c>
      <c r="EV66" s="153">
        <v>1896704</v>
      </c>
      <c r="EW66" s="153">
        <v>0</v>
      </c>
      <c r="EX66" s="153">
        <v>0</v>
      </c>
      <c r="EY66" s="153">
        <v>0</v>
      </c>
      <c r="EZ66" s="153">
        <v>0</v>
      </c>
      <c r="FA66" s="153">
        <v>0</v>
      </c>
      <c r="FB66" s="153">
        <v>0</v>
      </c>
      <c r="FC66" s="153">
        <v>106695</v>
      </c>
      <c r="FD66" s="153">
        <v>43613</v>
      </c>
      <c r="FE66" s="153">
        <v>22578</v>
      </c>
      <c r="FF66" s="153">
        <v>65506</v>
      </c>
      <c r="FG66" s="153">
        <v>26298098</v>
      </c>
      <c r="FH66" s="153">
        <v>26536490</v>
      </c>
      <c r="FI66" s="153">
        <v>0</v>
      </c>
      <c r="FJ66" s="153">
        <v>0</v>
      </c>
      <c r="FK66" s="153">
        <v>0</v>
      </c>
      <c r="FL66" s="153">
        <v>0</v>
      </c>
      <c r="FM66" s="153">
        <v>277798</v>
      </c>
      <c r="FN66" s="153">
        <v>277798</v>
      </c>
      <c r="FO66" s="153">
        <v>0</v>
      </c>
      <c r="FP66" s="153">
        <v>0</v>
      </c>
      <c r="FQ66" s="153">
        <v>0</v>
      </c>
      <c r="FR66" s="153">
        <v>0</v>
      </c>
      <c r="FS66" s="153">
        <v>1218680</v>
      </c>
      <c r="FT66" s="153">
        <v>1218680</v>
      </c>
      <c r="FU66" s="153">
        <v>77010</v>
      </c>
      <c r="FV66" s="153">
        <v>29604</v>
      </c>
      <c r="FW66" s="153">
        <v>30832</v>
      </c>
      <c r="FX66" s="153">
        <v>185826</v>
      </c>
      <c r="FY66" s="153">
        <v>553826</v>
      </c>
      <c r="FZ66" s="153">
        <v>877098</v>
      </c>
      <c r="GA66" s="153">
        <v>33925</v>
      </c>
      <c r="GB66" s="153">
        <v>21253</v>
      </c>
      <c r="GC66" s="153">
        <v>5466</v>
      </c>
      <c r="GD66" s="153">
        <v>26241</v>
      </c>
      <c r="GE66" s="153">
        <v>36238</v>
      </c>
      <c r="GF66" s="153">
        <v>123123</v>
      </c>
      <c r="GG66" s="153">
        <v>3945588</v>
      </c>
      <c r="GH66" s="153">
        <v>5086689</v>
      </c>
      <c r="GI66" s="153">
        <v>109211</v>
      </c>
      <c r="GJ66" s="153">
        <v>2091390</v>
      </c>
      <c r="GK66" s="153">
        <v>3613193</v>
      </c>
      <c r="GL66" s="153">
        <v>14846071</v>
      </c>
      <c r="GM66" s="153">
        <v>15479410</v>
      </c>
      <c r="GN66" s="153">
        <v>9477405</v>
      </c>
      <c r="GO66" s="153">
        <v>2344438</v>
      </c>
      <c r="GP66" s="153">
        <v>10037447</v>
      </c>
      <c r="GQ66" s="153">
        <v>46409507</v>
      </c>
      <c r="GR66" s="153">
        <v>83748207</v>
      </c>
      <c r="GS66" s="129">
        <v>0</v>
      </c>
      <c r="GT66" s="129">
        <v>0</v>
      </c>
      <c r="GU66" s="129">
        <v>0</v>
      </c>
      <c r="GV66" s="129">
        <v>0</v>
      </c>
      <c r="GW66" s="129">
        <v>0</v>
      </c>
      <c r="GX66" s="129">
        <v>0</v>
      </c>
      <c r="GY66" s="153">
        <v>15479410</v>
      </c>
      <c r="GZ66" s="153">
        <v>9477405</v>
      </c>
      <c r="HA66" s="153">
        <v>2344438</v>
      </c>
      <c r="HB66" s="153">
        <v>10037447</v>
      </c>
      <c r="HC66" s="153">
        <v>46409507</v>
      </c>
      <c r="HD66" s="153">
        <v>83748207</v>
      </c>
      <c r="HF66" s="2">
        <f>SUM(AZ66:AZ66)</f>
        <v>18044332</v>
      </c>
      <c r="HG66" s="19" t="e">
        <f>#REF!-HF66</f>
        <v>#REF!</v>
      </c>
      <c r="HH66" s="2" t="e">
        <f>SUM(#REF!)</f>
        <v>#REF!</v>
      </c>
      <c r="HI66" s="19" t="e">
        <f>#REF!-HH66</f>
        <v>#REF!</v>
      </c>
      <c r="HJ66" s="2">
        <f>SUM(BA66:BA66)</f>
        <v>0</v>
      </c>
      <c r="HK66" s="19" t="e">
        <f>#REF!-HJ66</f>
        <v>#REF!</v>
      </c>
      <c r="HL66" s="2">
        <f>SUM(BB66:BB66)</f>
        <v>5223721</v>
      </c>
      <c r="HM66" s="19" t="e">
        <f>#REF!-HL66</f>
        <v>#REF!</v>
      </c>
      <c r="HN66" s="2" t="e">
        <f>SUM(#REF!)</f>
        <v>#REF!</v>
      </c>
      <c r="HO66" s="19" t="e">
        <f>#REF!-HN66</f>
        <v>#REF!</v>
      </c>
      <c r="HP66" s="2" t="e">
        <f>SUM(#REF!)</f>
        <v>#REF!</v>
      </c>
      <c r="HQ66" s="19" t="e">
        <f>#REF!-HP66</f>
        <v>#REF!</v>
      </c>
      <c r="HR66" s="2" t="e">
        <f>SUM(#REF!)</f>
        <v>#REF!</v>
      </c>
      <c r="HS66" s="19" t="e">
        <f>#REF!-HR66</f>
        <v>#REF!</v>
      </c>
      <c r="HT66" s="2" t="e">
        <f>SUM(#REF!)</f>
        <v>#REF!</v>
      </c>
      <c r="HU66" s="19" t="e">
        <f>#REF!-HT66</f>
        <v>#REF!</v>
      </c>
      <c r="HV66" s="2" t="e">
        <f>SUM(#REF!)</f>
        <v>#REF!</v>
      </c>
      <c r="HW66" s="19" t="e">
        <f>#REF!-HV66</f>
        <v>#REF!</v>
      </c>
      <c r="HX66" s="2" t="e">
        <f>SUM(#REF!)</f>
        <v>#REF!</v>
      </c>
      <c r="HY66" s="19" t="e">
        <f>#REF!-HX66</f>
        <v>#REF!</v>
      </c>
      <c r="HZ66" s="2">
        <f>SUM(BC66:BC66)</f>
        <v>409714</v>
      </c>
      <c r="IA66" s="19" t="e">
        <f>#REF!-HZ66</f>
        <v>#REF!</v>
      </c>
      <c r="IB66" s="2">
        <f>SUM(BD66:BD66)</f>
        <v>0</v>
      </c>
      <c r="IC66" s="19" t="e">
        <f>#REF!-IB66</f>
        <v>#REF!</v>
      </c>
      <c r="ID66" s="2">
        <f t="shared" si="57"/>
        <v>0</v>
      </c>
      <c r="IE66" s="19">
        <f t="shared" si="58"/>
        <v>0</v>
      </c>
      <c r="IF66" s="2">
        <f t="shared" si="59"/>
        <v>1388451</v>
      </c>
      <c r="IG66" s="19">
        <f t="shared" si="60"/>
        <v>0</v>
      </c>
      <c r="IH66" s="2">
        <f t="shared" si="61"/>
        <v>2411558</v>
      </c>
      <c r="II66" s="19">
        <f t="shared" si="62"/>
        <v>0</v>
      </c>
      <c r="IJ66" s="2">
        <f t="shared" si="63"/>
        <v>106362128</v>
      </c>
      <c r="IK66" s="19">
        <f t="shared" si="64"/>
        <v>0</v>
      </c>
      <c r="IL66" s="2">
        <f t="shared" si="65"/>
        <v>7148392</v>
      </c>
      <c r="IM66" s="19">
        <f t="shared" si="66"/>
        <v>0</v>
      </c>
      <c r="IN66" s="2">
        <f t="shared" si="67"/>
        <v>2261063</v>
      </c>
      <c r="IO66" s="19">
        <f t="shared" si="68"/>
        <v>0</v>
      </c>
      <c r="IP66" s="2">
        <f t="shared" si="69"/>
        <v>11986467</v>
      </c>
      <c r="IQ66" s="19">
        <f t="shared" si="70"/>
        <v>0</v>
      </c>
      <c r="IR66" s="2">
        <f t="shared" si="109"/>
        <v>0</v>
      </c>
      <c r="IS66" s="19">
        <f t="shared" si="110"/>
        <v>0</v>
      </c>
      <c r="IT66" s="2">
        <f t="shared" si="71"/>
        <v>8481608</v>
      </c>
      <c r="IU66" s="19">
        <f t="shared" si="72"/>
        <v>0</v>
      </c>
      <c r="IV66" s="2">
        <f t="shared" si="73"/>
        <v>0</v>
      </c>
      <c r="IW66" s="19">
        <f t="shared" si="74"/>
        <v>0</v>
      </c>
      <c r="IX66" s="2">
        <f t="shared" si="75"/>
        <v>107844</v>
      </c>
      <c r="IY66" s="19">
        <f t="shared" si="76"/>
        <v>0</v>
      </c>
      <c r="IZ66" s="2">
        <f t="shared" si="77"/>
        <v>584822</v>
      </c>
      <c r="JA66" s="19">
        <f t="shared" si="78"/>
        <v>0</v>
      </c>
      <c r="JB66" s="2">
        <f t="shared" si="79"/>
        <v>3751680</v>
      </c>
      <c r="JC66" s="19">
        <f t="shared" si="80"/>
        <v>0</v>
      </c>
      <c r="JD66" s="2">
        <f t="shared" si="81"/>
        <v>1801586</v>
      </c>
      <c r="JE66" s="19">
        <f t="shared" si="82"/>
        <v>0</v>
      </c>
      <c r="JF66" s="2">
        <f t="shared" si="83"/>
        <v>1848781</v>
      </c>
      <c r="JG66" s="19">
        <f t="shared" si="84"/>
        <v>0</v>
      </c>
      <c r="JH66" s="2">
        <f t="shared" si="85"/>
        <v>1896704</v>
      </c>
      <c r="JI66" s="19">
        <f t="shared" si="86"/>
        <v>0</v>
      </c>
      <c r="JJ66" s="2">
        <f t="shared" si="87"/>
        <v>0</v>
      </c>
      <c r="JK66" s="19">
        <f t="shared" si="88"/>
        <v>0</v>
      </c>
      <c r="JL66" s="2">
        <f t="shared" si="89"/>
        <v>26536490</v>
      </c>
      <c r="JM66" s="19">
        <f t="shared" si="90"/>
        <v>0</v>
      </c>
      <c r="JN66" s="2">
        <f t="shared" si="91"/>
        <v>277798</v>
      </c>
      <c r="JO66" s="19">
        <f t="shared" si="92"/>
        <v>0</v>
      </c>
      <c r="JP66" s="2">
        <f t="shared" si="93"/>
        <v>1218680</v>
      </c>
      <c r="JQ66" s="19">
        <f t="shared" si="94"/>
        <v>0</v>
      </c>
      <c r="JR66" s="2">
        <f t="shared" si="95"/>
        <v>877098</v>
      </c>
      <c r="JS66" s="19">
        <f t="shared" si="96"/>
        <v>0</v>
      </c>
      <c r="JT66" s="2">
        <f t="shared" si="97"/>
        <v>123123</v>
      </c>
      <c r="JU66" s="19">
        <f t="shared" si="98"/>
        <v>0</v>
      </c>
      <c r="JV66" s="2">
        <f t="shared" si="99"/>
        <v>14846071</v>
      </c>
      <c r="JW66" s="19">
        <f t="shared" si="100"/>
        <v>0</v>
      </c>
      <c r="JX66" s="2">
        <f t="shared" si="101"/>
        <v>83748207</v>
      </c>
      <c r="JY66" s="19">
        <f t="shared" si="102"/>
        <v>0</v>
      </c>
      <c r="JZ66" s="2">
        <f t="shared" si="103"/>
        <v>0</v>
      </c>
      <c r="KA66" s="19">
        <f t="shared" si="104"/>
        <v>0</v>
      </c>
      <c r="KB66" s="2">
        <f t="shared" si="105"/>
        <v>83748207</v>
      </c>
      <c r="KC66" s="19">
        <f t="shared" si="106"/>
        <v>0</v>
      </c>
      <c r="KE66" s="2" t="e">
        <f>SUM(HG66,HI66,HK66,HM66,HO66,HQ66,HS66,HU66,HW66,HY66,IA66,IC66,IE66,IG66,II66,IK66,IM66,IO66,IQ66,IS66,IU66,IW66,IY66,JA66,JC66,JE66,JG66,JI66,JK66,JM66,JO66,JQ66,JS66,JU66,JW66,JY66,KA66,KC66)</f>
        <v>#REF!</v>
      </c>
      <c r="KG66" s="1" t="e">
        <f t="shared" si="107"/>
        <v>#REF!</v>
      </c>
      <c r="KH66" s="13" t="s">
        <v>350</v>
      </c>
      <c r="KR66" s="11"/>
    </row>
    <row r="67" spans="1:304">
      <c r="A67" s="13" t="s">
        <v>313</v>
      </c>
      <c r="B67" s="33" t="s">
        <v>311</v>
      </c>
      <c r="C67" s="65">
        <v>209551</v>
      </c>
      <c r="D67" s="65">
        <v>2010</v>
      </c>
      <c r="E67" s="65">
        <v>1</v>
      </c>
      <c r="F67" s="65">
        <v>4</v>
      </c>
      <c r="G67" s="68">
        <v>7887</v>
      </c>
      <c r="H67" s="68">
        <v>7950</v>
      </c>
      <c r="I67" s="76">
        <v>621881000</v>
      </c>
      <c r="J67" s="67"/>
      <c r="K67" s="67">
        <v>11225296</v>
      </c>
      <c r="L67" s="67"/>
      <c r="M67" s="67">
        <v>34493743</v>
      </c>
      <c r="N67" s="67"/>
      <c r="O67" s="67">
        <v>229509152</v>
      </c>
      <c r="P67" s="67"/>
      <c r="Q67" s="67">
        <v>625391</v>
      </c>
      <c r="R67" s="67"/>
      <c r="S67" s="67">
        <v>490799000</v>
      </c>
      <c r="T67" s="67"/>
      <c r="U67" s="67">
        <v>17118</v>
      </c>
      <c r="V67" s="67"/>
      <c r="W67" s="67">
        <v>33408</v>
      </c>
      <c r="X67" s="67"/>
      <c r="Y67" s="67">
        <v>19530</v>
      </c>
      <c r="Z67" s="67"/>
      <c r="AA67" s="67">
        <v>35820</v>
      </c>
      <c r="AB67" s="67"/>
      <c r="AC67" s="28">
        <v>9</v>
      </c>
      <c r="AD67" s="28">
        <v>11</v>
      </c>
      <c r="AE67" s="28">
        <v>0</v>
      </c>
      <c r="AF67" s="19">
        <v>4777323</v>
      </c>
      <c r="AG67" s="19">
        <v>3618305</v>
      </c>
      <c r="AH67" s="19">
        <v>844235</v>
      </c>
      <c r="AI67" s="19">
        <v>289689</v>
      </c>
      <c r="AJ67" s="19">
        <v>739224</v>
      </c>
      <c r="AK67" s="93">
        <v>5.5</v>
      </c>
      <c r="AL67" s="19">
        <v>677622</v>
      </c>
      <c r="AM67" s="93">
        <v>6</v>
      </c>
      <c r="AN67" s="19">
        <v>194517</v>
      </c>
      <c r="AO67" s="93">
        <v>8.5</v>
      </c>
      <c r="AP67" s="19">
        <v>183711</v>
      </c>
      <c r="AQ67" s="93">
        <v>9</v>
      </c>
      <c r="AR67" s="19">
        <v>237761</v>
      </c>
      <c r="AS67" s="93">
        <v>18</v>
      </c>
      <c r="AT67" s="19">
        <v>203795</v>
      </c>
      <c r="AU67" s="93">
        <v>21</v>
      </c>
      <c r="AV67" s="19">
        <v>71579</v>
      </c>
      <c r="AW67" s="93">
        <v>16.5</v>
      </c>
      <c r="AX67" s="19">
        <v>62161</v>
      </c>
      <c r="AY67" s="93">
        <v>19</v>
      </c>
      <c r="AZ67" s="127">
        <v>15192429</v>
      </c>
      <c r="BA67" s="127">
        <v>1000000</v>
      </c>
      <c r="BB67" s="127">
        <v>1200</v>
      </c>
      <c r="BC67" s="127">
        <v>43777</v>
      </c>
      <c r="BD67" s="127">
        <v>0</v>
      </c>
      <c r="BE67" s="127">
        <v>168586</v>
      </c>
      <c r="BF67" s="127">
        <v>145340</v>
      </c>
      <c r="BG67" s="127">
        <v>9805</v>
      </c>
      <c r="BH67" s="127">
        <v>810112</v>
      </c>
      <c r="BI67" s="127">
        <v>0</v>
      </c>
      <c r="BJ67" s="127">
        <v>1133843</v>
      </c>
      <c r="BK67" s="127">
        <v>7118</v>
      </c>
      <c r="BL67" s="127">
        <v>0</v>
      </c>
      <c r="BM67" s="127">
        <v>0</v>
      </c>
      <c r="BN67" s="127">
        <v>3155</v>
      </c>
      <c r="BO67" s="127">
        <v>52373</v>
      </c>
      <c r="BP67" s="127">
        <v>62646</v>
      </c>
      <c r="BQ67" s="127">
        <v>361299</v>
      </c>
      <c r="BR67" s="127">
        <v>3917</v>
      </c>
      <c r="BS67" s="127">
        <v>0</v>
      </c>
      <c r="BT67" s="127">
        <v>5322</v>
      </c>
      <c r="BU67" s="127">
        <v>3867452</v>
      </c>
      <c r="BV67" s="127">
        <v>4237990</v>
      </c>
      <c r="BW67" s="127">
        <v>24999452</v>
      </c>
      <c r="BX67" s="127">
        <v>3652295</v>
      </c>
      <c r="BY67" s="127">
        <v>295471</v>
      </c>
      <c r="BZ67" s="127">
        <v>1703045</v>
      </c>
      <c r="CA67" s="127">
        <v>91744220</v>
      </c>
      <c r="CB67" s="127">
        <v>122394483</v>
      </c>
      <c r="CC67" s="127">
        <v>3120380</v>
      </c>
      <c r="CD67" s="127">
        <v>483056</v>
      </c>
      <c r="CE67" s="127">
        <v>477521</v>
      </c>
      <c r="CF67" s="127">
        <v>4314671</v>
      </c>
      <c r="CG67" s="127">
        <v>313904</v>
      </c>
      <c r="CH67" s="127">
        <v>8709532</v>
      </c>
      <c r="CI67" s="127">
        <v>2431697</v>
      </c>
      <c r="CJ67" s="127">
        <v>670763</v>
      </c>
      <c r="CK67" s="127">
        <v>76000</v>
      </c>
      <c r="CL67" s="127">
        <v>49000</v>
      </c>
      <c r="CM67" s="127">
        <v>71278</v>
      </c>
      <c r="CN67" s="127">
        <v>3298738</v>
      </c>
      <c r="CO67" s="127">
        <v>4537192</v>
      </c>
      <c r="CP67" s="127">
        <v>2118887</v>
      </c>
      <c r="CQ67" s="127">
        <v>985000</v>
      </c>
      <c r="CR67" s="127">
        <v>3538804</v>
      </c>
      <c r="CS67" s="127">
        <v>0</v>
      </c>
      <c r="CT67" s="127">
        <v>11179883</v>
      </c>
      <c r="CU67" s="127">
        <v>0</v>
      </c>
      <c r="CV67" s="127">
        <v>0</v>
      </c>
      <c r="CW67" s="127">
        <v>0</v>
      </c>
      <c r="CX67" s="127">
        <v>0</v>
      </c>
      <c r="CY67" s="127">
        <v>0</v>
      </c>
      <c r="CZ67" s="127">
        <v>0</v>
      </c>
      <c r="DA67" s="127">
        <v>0</v>
      </c>
      <c r="DB67" s="127">
        <v>0</v>
      </c>
      <c r="DC67" s="127">
        <v>0</v>
      </c>
      <c r="DD67" s="127">
        <v>0</v>
      </c>
      <c r="DE67" s="127">
        <v>10268573</v>
      </c>
      <c r="DF67" s="127">
        <v>10268573</v>
      </c>
      <c r="DG67" s="127">
        <v>0</v>
      </c>
      <c r="DH67" s="127">
        <v>0</v>
      </c>
      <c r="DI67" s="127">
        <v>0</v>
      </c>
      <c r="DJ67" s="127">
        <v>0</v>
      </c>
      <c r="DK67" s="127">
        <v>0</v>
      </c>
      <c r="DL67" s="127">
        <v>0</v>
      </c>
      <c r="DM67" s="156">
        <v>0</v>
      </c>
      <c r="DN67" s="156">
        <v>1150000</v>
      </c>
      <c r="DO67" s="156">
        <v>0</v>
      </c>
      <c r="DP67" s="156">
        <v>0</v>
      </c>
      <c r="DQ67" s="156">
        <v>2381420</v>
      </c>
      <c r="DR67" s="156">
        <v>3531420</v>
      </c>
      <c r="DS67" s="127">
        <v>622254</v>
      </c>
      <c r="DT67" s="127">
        <v>119152</v>
      </c>
      <c r="DU67" s="127">
        <v>104900</v>
      </c>
      <c r="DV67" s="127">
        <v>287618</v>
      </c>
      <c r="DW67" s="127">
        <v>0</v>
      </c>
      <c r="DX67" s="127">
        <v>1133924</v>
      </c>
      <c r="DY67" s="127">
        <v>1742832</v>
      </c>
      <c r="DZ67" s="127">
        <v>247917</v>
      </c>
      <c r="EA67" s="127">
        <v>232020</v>
      </c>
      <c r="EB67" s="127">
        <v>1858211</v>
      </c>
      <c r="EC67" s="127">
        <v>0</v>
      </c>
      <c r="ED67" s="127">
        <v>4080980</v>
      </c>
      <c r="EE67" s="127">
        <v>243294</v>
      </c>
      <c r="EF67" s="127">
        <v>9780</v>
      </c>
      <c r="EG67" s="127">
        <v>3819</v>
      </c>
      <c r="EH67" s="127">
        <v>177110</v>
      </c>
      <c r="EI67" s="127">
        <v>0</v>
      </c>
      <c r="EJ67" s="127">
        <v>434003</v>
      </c>
      <c r="EK67" s="127">
        <v>2057951</v>
      </c>
      <c r="EL67" s="127">
        <v>482904</v>
      </c>
      <c r="EM67" s="127">
        <v>251384</v>
      </c>
      <c r="EN67" s="127">
        <v>372896</v>
      </c>
      <c r="EO67" s="127">
        <v>0</v>
      </c>
      <c r="EP67" s="127">
        <v>3165135</v>
      </c>
      <c r="EQ67" s="127">
        <v>268245</v>
      </c>
      <c r="ER67" s="127">
        <v>97022</v>
      </c>
      <c r="ES67" s="127">
        <v>35557</v>
      </c>
      <c r="ET67" s="127">
        <v>111271</v>
      </c>
      <c r="EU67" s="127">
        <v>896745</v>
      </c>
      <c r="EV67" s="127">
        <v>1408840</v>
      </c>
      <c r="EW67" s="127">
        <v>130771</v>
      </c>
      <c r="EX67" s="127">
        <v>111170</v>
      </c>
      <c r="EY67" s="127">
        <v>8628</v>
      </c>
      <c r="EZ67" s="127">
        <v>802338</v>
      </c>
      <c r="FA67" s="127">
        <v>0</v>
      </c>
      <c r="FB67" s="127">
        <v>1052907</v>
      </c>
      <c r="FC67" s="127">
        <v>19010</v>
      </c>
      <c r="FD67" s="127">
        <v>3168</v>
      </c>
      <c r="FE67" s="127">
        <v>1324</v>
      </c>
      <c r="FF67" s="127">
        <v>7107</v>
      </c>
      <c r="FG67" s="127">
        <v>13768925</v>
      </c>
      <c r="FH67" s="127">
        <v>13799534</v>
      </c>
      <c r="FI67" s="127">
        <v>0</v>
      </c>
      <c r="FJ67" s="127">
        <v>0</v>
      </c>
      <c r="FK67" s="127">
        <v>0</v>
      </c>
      <c r="FL67" s="127">
        <v>0</v>
      </c>
      <c r="FM67" s="127">
        <v>206353</v>
      </c>
      <c r="FN67" s="127">
        <v>206353</v>
      </c>
      <c r="FO67" s="156">
        <v>0</v>
      </c>
      <c r="FP67" s="156">
        <v>0</v>
      </c>
      <c r="FQ67" s="156">
        <v>0</v>
      </c>
      <c r="FR67" s="156">
        <v>0</v>
      </c>
      <c r="FS67" s="156">
        <v>0</v>
      </c>
      <c r="FT67" s="156">
        <v>0</v>
      </c>
      <c r="FU67" s="156">
        <v>88877</v>
      </c>
      <c r="FV67" s="156">
        <v>6220</v>
      </c>
      <c r="FW67" s="156">
        <v>4947</v>
      </c>
      <c r="FX67" s="156">
        <v>54726</v>
      </c>
      <c r="FY67" s="127">
        <v>773850</v>
      </c>
      <c r="FZ67" s="127">
        <v>928620</v>
      </c>
      <c r="GA67" s="127">
        <v>440</v>
      </c>
      <c r="GB67" s="127">
        <v>1042</v>
      </c>
      <c r="GC67" s="127">
        <v>824</v>
      </c>
      <c r="GD67" s="127">
        <v>4658</v>
      </c>
      <c r="GE67" s="127">
        <v>1039869</v>
      </c>
      <c r="GF67" s="127">
        <v>1046833</v>
      </c>
      <c r="GG67" s="127">
        <v>1190997</v>
      </c>
      <c r="GH67" s="127">
        <v>258725</v>
      </c>
      <c r="GI67" s="127">
        <v>122167</v>
      </c>
      <c r="GJ67" s="127">
        <v>688121</v>
      </c>
      <c r="GK67" s="127">
        <v>11350947</v>
      </c>
      <c r="GL67" s="127">
        <v>13610957</v>
      </c>
      <c r="GM67" s="127">
        <v>16453940</v>
      </c>
      <c r="GN67" s="127">
        <v>5759806</v>
      </c>
      <c r="GO67" s="127">
        <v>2304091</v>
      </c>
      <c r="GP67" s="127">
        <v>12266531</v>
      </c>
      <c r="GQ67" s="127">
        <v>41071864</v>
      </c>
      <c r="GR67" s="127">
        <v>77856232</v>
      </c>
      <c r="GS67" s="127">
        <v>0</v>
      </c>
      <c r="GT67" s="128">
        <v>0</v>
      </c>
      <c r="GU67" s="127">
        <v>0</v>
      </c>
      <c r="GV67" s="127">
        <v>0</v>
      </c>
      <c r="GW67" s="127">
        <v>0</v>
      </c>
      <c r="GX67" s="127">
        <v>0</v>
      </c>
      <c r="GY67" s="156">
        <v>16453940</v>
      </c>
      <c r="GZ67" s="156">
        <v>5759806</v>
      </c>
      <c r="HA67" s="156">
        <v>2304091</v>
      </c>
      <c r="HB67" s="156">
        <v>12266531</v>
      </c>
      <c r="HC67" s="156">
        <v>41071864</v>
      </c>
      <c r="HD67" s="156">
        <v>77856232</v>
      </c>
      <c r="HF67" s="2">
        <f>SUM(AZ67:AZ67)</f>
        <v>15192429</v>
      </c>
      <c r="HG67" s="19" t="e">
        <f>#REF!-HF67</f>
        <v>#REF!</v>
      </c>
      <c r="HH67" s="2" t="e">
        <f>SUM(#REF!)</f>
        <v>#REF!</v>
      </c>
      <c r="HI67" s="19" t="e">
        <f>#REF!-HH67</f>
        <v>#REF!</v>
      </c>
      <c r="HJ67" s="2">
        <f>SUM(BA67:BA67)</f>
        <v>1000000</v>
      </c>
      <c r="HK67" s="19" t="e">
        <f>#REF!-HJ67</f>
        <v>#REF!</v>
      </c>
      <c r="HL67" s="2">
        <f>SUM(BB67:BB67)</f>
        <v>1200</v>
      </c>
      <c r="HM67" s="19" t="e">
        <f>#REF!-HL67</f>
        <v>#REF!</v>
      </c>
      <c r="HN67" s="2" t="e">
        <f>SUM(#REF!)</f>
        <v>#REF!</v>
      </c>
      <c r="HO67" s="19" t="e">
        <f>#REF!-HN67</f>
        <v>#REF!</v>
      </c>
      <c r="HP67" s="2" t="e">
        <f>SUM(#REF!)</f>
        <v>#REF!</v>
      </c>
      <c r="HQ67" s="19" t="e">
        <f>#REF!-HP67</f>
        <v>#REF!</v>
      </c>
      <c r="HR67" s="2" t="e">
        <f>SUM(#REF!)</f>
        <v>#REF!</v>
      </c>
      <c r="HS67" s="19" t="e">
        <f>#REF!-HR67</f>
        <v>#REF!</v>
      </c>
      <c r="HT67" s="2" t="e">
        <f>SUM(#REF!)</f>
        <v>#REF!</v>
      </c>
      <c r="HU67" s="19" t="e">
        <f>#REF!-HT67</f>
        <v>#REF!</v>
      </c>
      <c r="HV67" s="2" t="e">
        <f>SUM(#REF!)</f>
        <v>#REF!</v>
      </c>
      <c r="HW67" s="19" t="e">
        <f>#REF!-HV67</f>
        <v>#REF!</v>
      </c>
      <c r="HX67" s="2" t="e">
        <f>SUM(#REF!)</f>
        <v>#REF!</v>
      </c>
      <c r="HY67" s="19" t="e">
        <f>#REF!-HX67</f>
        <v>#REF!</v>
      </c>
      <c r="HZ67" s="2">
        <f>SUM(BC67:BC67)</f>
        <v>43777</v>
      </c>
      <c r="IA67" s="19" t="e">
        <f>#REF!-HZ67</f>
        <v>#REF!</v>
      </c>
      <c r="IB67" s="2">
        <f>SUM(BD67:BD67)</f>
        <v>0</v>
      </c>
      <c r="IC67" s="19" t="e">
        <f>#REF!-IB67</f>
        <v>#REF!</v>
      </c>
      <c r="ID67" s="2">
        <f t="shared" ref="ID67:ID92" si="111">SUM(BE67:BI67)</f>
        <v>1133843</v>
      </c>
      <c r="IE67" s="19">
        <f t="shared" ref="IE67:IE92" si="112">BJ67-ID67</f>
        <v>0</v>
      </c>
      <c r="IF67" s="2">
        <f t="shared" ref="IF67:IF92" si="113">SUM(BK67:BO67)</f>
        <v>62646</v>
      </c>
      <c r="IG67" s="19">
        <f t="shared" ref="IG67:IG92" si="114">BP67-IF67</f>
        <v>0</v>
      </c>
      <c r="IH67" s="2">
        <f t="shared" ref="IH67:IH92" si="115">SUM(BQ67:BU67)</f>
        <v>4237990</v>
      </c>
      <c r="II67" s="19">
        <f t="shared" ref="II67:II92" si="116">BV67-IH67</f>
        <v>0</v>
      </c>
      <c r="IJ67" s="2">
        <f t="shared" ref="IJ67:IJ92" si="117">SUM(BW67:CA67)</f>
        <v>122394483</v>
      </c>
      <c r="IK67" s="19">
        <f t="shared" ref="IK67:IK92" si="118">CB67-IJ67</f>
        <v>0</v>
      </c>
      <c r="IL67" s="2">
        <f t="shared" ref="IL67:IL92" si="119">SUM(CC67:CG67)</f>
        <v>8709532</v>
      </c>
      <c r="IM67" s="19">
        <f t="shared" ref="IM67:IM92" si="120">CH67-IL67</f>
        <v>0</v>
      </c>
      <c r="IN67" s="2">
        <f t="shared" ref="IN67:IN92" si="121">SUM(CI67:CM67)</f>
        <v>3298738</v>
      </c>
      <c r="IO67" s="19">
        <f t="shared" ref="IO67:IO92" si="122">CN67-IN67</f>
        <v>0</v>
      </c>
      <c r="IP67" s="2">
        <f t="shared" ref="IP67:IP92" si="123">SUM(CO67:CS67)</f>
        <v>11179883</v>
      </c>
      <c r="IQ67" s="19">
        <f t="shared" ref="IQ67:IQ92" si="124">CT67-IP67</f>
        <v>0</v>
      </c>
      <c r="IR67" s="2">
        <f t="shared" si="109"/>
        <v>0</v>
      </c>
      <c r="IS67" s="19">
        <f t="shared" si="110"/>
        <v>0</v>
      </c>
      <c r="IT67" s="2">
        <f t="shared" ref="IT67:IT92" si="125">SUM(DA67:DE67)</f>
        <v>10268573</v>
      </c>
      <c r="IU67" s="19">
        <f t="shared" ref="IU67:IU92" si="126">DF67-IT67</f>
        <v>0</v>
      </c>
      <c r="IV67" s="2">
        <f t="shared" ref="IV67:IV92" si="127">SUM(DG67:DK67)</f>
        <v>0</v>
      </c>
      <c r="IW67" s="19">
        <f t="shared" ref="IW67:IW92" si="128">DL67-IV67</f>
        <v>0</v>
      </c>
      <c r="IX67" s="2">
        <f t="shared" ref="IX67:IX92" si="129">SUM(DM67:DQ67)</f>
        <v>3531420</v>
      </c>
      <c r="IY67" s="19">
        <f t="shared" ref="IY67:IY92" si="130">DR67-IX67</f>
        <v>0</v>
      </c>
      <c r="IZ67" s="2">
        <f t="shared" ref="IZ67:IZ92" si="131">SUM(DS67:DW67)</f>
        <v>1133924</v>
      </c>
      <c r="JA67" s="19">
        <f t="shared" ref="JA67:JA92" si="132">DX67-IZ67</f>
        <v>0</v>
      </c>
      <c r="JB67" s="2">
        <f t="shared" ref="JB67:JB92" si="133">SUM(DY67:EC67)</f>
        <v>4080980</v>
      </c>
      <c r="JC67" s="19">
        <f t="shared" ref="JC67:JC92" si="134">ED67-JB67</f>
        <v>0</v>
      </c>
      <c r="JD67" s="2">
        <f t="shared" ref="JD67:JD92" si="135">SUM(EE67:EI67)</f>
        <v>434003</v>
      </c>
      <c r="JE67" s="19">
        <f t="shared" ref="JE67:JE92" si="136">EJ67-JD67</f>
        <v>0</v>
      </c>
      <c r="JF67" s="2">
        <f t="shared" ref="JF67:JF92" si="137">SUM(EK67:EO67)</f>
        <v>3165135</v>
      </c>
      <c r="JG67" s="19">
        <f t="shared" ref="JG67:JG92" si="138">EP67-JF67</f>
        <v>0</v>
      </c>
      <c r="JH67" s="2">
        <f t="shared" ref="JH67:JH92" si="139">SUM(EQ67:EU67)</f>
        <v>1408840</v>
      </c>
      <c r="JI67" s="19">
        <f t="shared" ref="JI67:JI92" si="140">EV67-JH67</f>
        <v>0</v>
      </c>
      <c r="JJ67" s="2">
        <f t="shared" ref="JJ67:JJ92" si="141">SUM(EW67:FA67)</f>
        <v>1052907</v>
      </c>
      <c r="JK67" s="19">
        <f t="shared" ref="JK67:JK92" si="142">FB67-JJ67</f>
        <v>0</v>
      </c>
      <c r="JL67" s="2">
        <f t="shared" ref="JL67:JL92" si="143">SUM(FC67:FG67)</f>
        <v>13799534</v>
      </c>
      <c r="JM67" s="19">
        <f t="shared" ref="JM67:JM92" si="144">FH67-JL67</f>
        <v>0</v>
      </c>
      <c r="JN67" s="2">
        <f t="shared" ref="JN67:JN92" si="145">SUM(FI67:FM67)</f>
        <v>206353</v>
      </c>
      <c r="JO67" s="19">
        <f t="shared" ref="JO67:JO92" si="146">FN67-JN67</f>
        <v>0</v>
      </c>
      <c r="JP67" s="2">
        <f t="shared" ref="JP67:JP92" si="147">SUM(FO67:FS67)</f>
        <v>0</v>
      </c>
      <c r="JQ67" s="19">
        <f t="shared" ref="JQ67:JQ92" si="148">FT67-JP67</f>
        <v>0</v>
      </c>
      <c r="JR67" s="2">
        <f t="shared" ref="JR67:JR92" si="149">SUM(FU67:FY67)</f>
        <v>928620</v>
      </c>
      <c r="JS67" s="19">
        <f t="shared" ref="JS67:JS92" si="150">FZ67-JR67</f>
        <v>0</v>
      </c>
      <c r="JT67" s="2">
        <f t="shared" ref="JT67:JT92" si="151">SUM(GA67:GE67)</f>
        <v>1046833</v>
      </c>
      <c r="JU67" s="19">
        <f t="shared" ref="JU67:JU92" si="152">GF67-JT67</f>
        <v>0</v>
      </c>
      <c r="JV67" s="2">
        <f t="shared" ref="JV67:JV92" si="153">SUM(GG67:GK67)</f>
        <v>13610957</v>
      </c>
      <c r="JW67" s="19">
        <f t="shared" ref="JW67:JW92" si="154">GL67-JV67</f>
        <v>0</v>
      </c>
      <c r="JX67" s="2">
        <f t="shared" ref="JX67:JX92" si="155">SUM(GM67:GQ67)</f>
        <v>77856232</v>
      </c>
      <c r="JY67" s="19">
        <f t="shared" ref="JY67:JY92" si="156">GR67-JX67</f>
        <v>0</v>
      </c>
      <c r="JZ67" s="2">
        <f t="shared" ref="JZ67:JZ92" si="157">SUM(GS67:GW67)</f>
        <v>0</v>
      </c>
      <c r="KA67" s="19">
        <f t="shared" ref="KA67:KA92" si="158">GX67-JZ67</f>
        <v>0</v>
      </c>
      <c r="KB67" s="2">
        <f t="shared" ref="KB67:KB92" si="159">SUM(GY67:HC67)</f>
        <v>77856232</v>
      </c>
      <c r="KC67" s="19">
        <f t="shared" ref="KC67:KC92" si="160">HD67-KB67</f>
        <v>0</v>
      </c>
      <c r="KE67" s="2" t="e">
        <f>HG67+HI67+HK67+HM67+HO67+HQ67+HS67+HU67+HW67+HY67+IA67+IE67+IG67+II67+IC67+IK67+IM67+IO67+IQ67+IS67+IU67+IW67+IY67+JA67+JC67+JG67+JI67+JK67+JE67+JM67+JO67+JQ67+JS67+JU67+JW67+JY67+KA67+KC67</f>
        <v>#REF!</v>
      </c>
      <c r="KG67" s="1" t="e">
        <f t="shared" ref="KG67:KG92" si="161">IF(KE67=0,0,1)</f>
        <v>#REF!</v>
      </c>
      <c r="KR67" s="11"/>
    </row>
    <row r="68" spans="1:304">
      <c r="A68" s="29" t="s">
        <v>283</v>
      </c>
      <c r="B68" s="18" t="s">
        <v>284</v>
      </c>
      <c r="C68" s="65">
        <v>209542</v>
      </c>
      <c r="D68" s="65">
        <v>2010</v>
      </c>
      <c r="E68" s="65">
        <v>1</v>
      </c>
      <c r="F68" s="65">
        <v>3</v>
      </c>
      <c r="G68" s="66">
        <v>8091</v>
      </c>
      <c r="H68" s="66">
        <v>6950</v>
      </c>
      <c r="I68" s="67">
        <v>676233000</v>
      </c>
      <c r="J68" s="67"/>
      <c r="K68" s="67">
        <v>6825725</v>
      </c>
      <c r="L68" s="67"/>
      <c r="M68" s="67">
        <v>22152000</v>
      </c>
      <c r="N68" s="67"/>
      <c r="O68" s="67">
        <v>84039888</v>
      </c>
      <c r="P68" s="67"/>
      <c r="Q68" s="67">
        <v>207740000</v>
      </c>
      <c r="R68" s="67"/>
      <c r="S68" s="67">
        <v>548045000</v>
      </c>
      <c r="T68" s="67"/>
      <c r="U68" s="67">
        <v>18791</v>
      </c>
      <c r="V68" s="67"/>
      <c r="W68" s="67">
        <v>31715</v>
      </c>
      <c r="X68" s="67"/>
      <c r="Y68" s="67">
        <v>21242</v>
      </c>
      <c r="Z68" s="67"/>
      <c r="AA68" s="67">
        <v>34166</v>
      </c>
      <c r="AB68" s="67"/>
      <c r="AC68" s="28">
        <v>9</v>
      </c>
      <c r="AD68" s="28">
        <v>11</v>
      </c>
      <c r="AE68" s="28">
        <v>0</v>
      </c>
      <c r="AF68" s="19">
        <v>4086851</v>
      </c>
      <c r="AG68" s="19">
        <v>3549321</v>
      </c>
      <c r="AH68" s="19">
        <v>456303</v>
      </c>
      <c r="AI68" s="19">
        <v>252980</v>
      </c>
      <c r="AJ68" s="19">
        <v>432035</v>
      </c>
      <c r="AK68" s="93">
        <v>7</v>
      </c>
      <c r="AL68" s="19">
        <v>432035</v>
      </c>
      <c r="AM68" s="93">
        <v>7</v>
      </c>
      <c r="AN68" s="19">
        <v>163097</v>
      </c>
      <c r="AO68" s="93">
        <v>9</v>
      </c>
      <c r="AP68" s="19">
        <v>163097</v>
      </c>
      <c r="AQ68" s="93">
        <v>9</v>
      </c>
      <c r="AR68" s="19">
        <v>162152</v>
      </c>
      <c r="AS68" s="93">
        <v>20</v>
      </c>
      <c r="AT68" s="19">
        <v>162152</v>
      </c>
      <c r="AU68" s="93">
        <v>20</v>
      </c>
      <c r="AV68" s="19">
        <v>69910</v>
      </c>
      <c r="AW68" s="93">
        <v>16.5</v>
      </c>
      <c r="AX68" s="19">
        <v>67854</v>
      </c>
      <c r="AY68" s="93">
        <v>17</v>
      </c>
      <c r="AZ68" s="127">
        <v>7298856</v>
      </c>
      <c r="BA68" s="127">
        <v>1973038</v>
      </c>
      <c r="BB68" s="127">
        <v>809445</v>
      </c>
      <c r="BC68" s="127">
        <v>334765</v>
      </c>
      <c r="BD68" s="127">
        <v>0</v>
      </c>
      <c r="BE68" s="127">
        <v>258763</v>
      </c>
      <c r="BF68" s="127">
        <v>39935</v>
      </c>
      <c r="BG68" s="127">
        <v>776</v>
      </c>
      <c r="BH68" s="127">
        <v>1091815</v>
      </c>
      <c r="BI68" s="127">
        <v>56822</v>
      </c>
      <c r="BJ68" s="127">
        <v>1448111</v>
      </c>
      <c r="BK68" s="127">
        <v>0</v>
      </c>
      <c r="BL68" s="127">
        <v>0</v>
      </c>
      <c r="BM68" s="127">
        <v>0</v>
      </c>
      <c r="BN68" s="127">
        <v>14</v>
      </c>
      <c r="BO68" s="128">
        <v>39125</v>
      </c>
      <c r="BP68" s="127">
        <v>39139</v>
      </c>
      <c r="BQ68" s="127">
        <v>27435</v>
      </c>
      <c r="BR68" s="127">
        <v>2668</v>
      </c>
      <c r="BS68" s="127">
        <v>84</v>
      </c>
      <c r="BT68" s="127">
        <v>1275</v>
      </c>
      <c r="BU68" s="127">
        <v>204887</v>
      </c>
      <c r="BV68" s="127">
        <v>236349</v>
      </c>
      <c r="BW68" s="129">
        <v>19056237</v>
      </c>
      <c r="BX68" s="129">
        <v>4447456</v>
      </c>
      <c r="BY68" s="129">
        <v>207728</v>
      </c>
      <c r="BZ68" s="129">
        <v>2815734</v>
      </c>
      <c r="CA68" s="129">
        <v>25125215</v>
      </c>
      <c r="CB68" s="129">
        <v>51652370</v>
      </c>
      <c r="CC68" s="127">
        <v>2640421</v>
      </c>
      <c r="CD68" s="127">
        <v>408996</v>
      </c>
      <c r="CE68" s="127">
        <v>424105</v>
      </c>
      <c r="CF68" s="127">
        <v>4162650</v>
      </c>
      <c r="CG68" s="127">
        <v>80550</v>
      </c>
      <c r="CH68" s="127">
        <v>7716722</v>
      </c>
      <c r="CI68" s="127">
        <v>1300000</v>
      </c>
      <c r="CJ68" s="127">
        <v>339741</v>
      </c>
      <c r="CK68" s="127">
        <v>22000</v>
      </c>
      <c r="CL68" s="127">
        <v>81348</v>
      </c>
      <c r="CM68" s="127">
        <v>0</v>
      </c>
      <c r="CN68" s="127">
        <v>1743089</v>
      </c>
      <c r="CO68" s="127">
        <v>3355424</v>
      </c>
      <c r="CP68" s="127">
        <v>1417127</v>
      </c>
      <c r="CQ68" s="127">
        <v>743402</v>
      </c>
      <c r="CR68" s="127">
        <v>3372713</v>
      </c>
      <c r="CS68" s="127">
        <v>0</v>
      </c>
      <c r="CT68" s="127">
        <v>8888666</v>
      </c>
      <c r="CU68" s="127">
        <v>0</v>
      </c>
      <c r="CV68" s="127">
        <v>0</v>
      </c>
      <c r="CW68" s="127">
        <v>0</v>
      </c>
      <c r="CX68" s="127">
        <v>0</v>
      </c>
      <c r="CY68" s="127">
        <v>0</v>
      </c>
      <c r="CZ68" s="127">
        <v>0</v>
      </c>
      <c r="DA68" s="196">
        <v>394099</v>
      </c>
      <c r="DB68" s="196">
        <v>72466</v>
      </c>
      <c r="DC68" s="197">
        <v>103644</v>
      </c>
      <c r="DD68" s="196">
        <v>304077</v>
      </c>
      <c r="DE68" s="197">
        <v>5259697</v>
      </c>
      <c r="DF68" s="196">
        <v>6133983</v>
      </c>
      <c r="DG68" s="127">
        <v>0</v>
      </c>
      <c r="DH68" s="127">
        <v>0</v>
      </c>
      <c r="DI68" s="127">
        <v>0</v>
      </c>
      <c r="DJ68" s="127">
        <v>0</v>
      </c>
      <c r="DK68" s="127">
        <v>0</v>
      </c>
      <c r="DL68" s="127">
        <v>0</v>
      </c>
      <c r="DM68" s="127">
        <v>0</v>
      </c>
      <c r="DN68" s="127">
        <v>491474</v>
      </c>
      <c r="DO68" s="127">
        <v>12735</v>
      </c>
      <c r="DP68" s="127">
        <v>0</v>
      </c>
      <c r="DQ68" s="127">
        <v>0</v>
      </c>
      <c r="DR68" s="127">
        <v>504209</v>
      </c>
      <c r="DS68" s="127">
        <v>213477</v>
      </c>
      <c r="DT68" s="127">
        <v>159763</v>
      </c>
      <c r="DU68" s="127">
        <v>120617</v>
      </c>
      <c r="DV68" s="127">
        <v>215426</v>
      </c>
      <c r="DW68" s="127">
        <v>0</v>
      </c>
      <c r="DX68" s="127">
        <v>709283</v>
      </c>
      <c r="DY68" s="127">
        <v>1318520</v>
      </c>
      <c r="DZ68" s="127">
        <v>341441</v>
      </c>
      <c r="EA68" s="127">
        <v>193707</v>
      </c>
      <c r="EB68" s="127">
        <v>1337250</v>
      </c>
      <c r="EC68" s="127">
        <v>2749</v>
      </c>
      <c r="ED68" s="127">
        <v>3193667</v>
      </c>
      <c r="EE68" s="127">
        <v>563738</v>
      </c>
      <c r="EF68" s="127">
        <v>106784</v>
      </c>
      <c r="EG68" s="127">
        <v>23973</v>
      </c>
      <c r="EH68" s="127">
        <v>250129</v>
      </c>
      <c r="EI68" s="127">
        <v>110449</v>
      </c>
      <c r="EJ68" s="127">
        <v>1055073</v>
      </c>
      <c r="EK68" s="127">
        <v>281330</v>
      </c>
      <c r="EL68" s="127">
        <v>115023</v>
      </c>
      <c r="EM68" s="127">
        <v>119022</v>
      </c>
      <c r="EN68" s="127">
        <v>294931</v>
      </c>
      <c r="EO68" s="127">
        <v>865268</v>
      </c>
      <c r="EP68" s="127">
        <v>1675574</v>
      </c>
      <c r="EQ68" s="129">
        <v>750770</v>
      </c>
      <c r="ER68" s="129">
        <v>41381</v>
      </c>
      <c r="ES68" s="129">
        <v>7618</v>
      </c>
      <c r="ET68" s="129">
        <v>57412</v>
      </c>
      <c r="EU68" s="129">
        <v>638096</v>
      </c>
      <c r="EV68" s="129">
        <v>1495277</v>
      </c>
      <c r="EW68" s="127">
        <v>267848</v>
      </c>
      <c r="EX68" s="127">
        <v>31756</v>
      </c>
      <c r="EY68" s="127">
        <v>10092</v>
      </c>
      <c r="EZ68" s="127">
        <v>711441</v>
      </c>
      <c r="FA68" s="127">
        <v>52975</v>
      </c>
      <c r="FB68" s="127">
        <v>1074112</v>
      </c>
      <c r="FC68" s="127">
        <v>143177</v>
      </c>
      <c r="FD68" s="127">
        <v>40743</v>
      </c>
      <c r="FE68" s="127">
        <v>17804</v>
      </c>
      <c r="FF68" s="127">
        <v>109581</v>
      </c>
      <c r="FG68" s="127">
        <v>8259227</v>
      </c>
      <c r="FH68" s="127">
        <v>8570532</v>
      </c>
      <c r="FI68" s="127">
        <v>0</v>
      </c>
      <c r="FJ68" s="127">
        <v>0</v>
      </c>
      <c r="FK68" s="127">
        <v>0</v>
      </c>
      <c r="FL68" s="127">
        <v>0</v>
      </c>
      <c r="FM68" s="127">
        <v>40868</v>
      </c>
      <c r="FN68" s="127">
        <v>40868</v>
      </c>
      <c r="FO68" s="127">
        <v>0</v>
      </c>
      <c r="FP68" s="127">
        <v>0</v>
      </c>
      <c r="FQ68" s="127">
        <v>0</v>
      </c>
      <c r="FR68" s="127">
        <v>0</v>
      </c>
      <c r="FS68" s="127">
        <v>3960975</v>
      </c>
      <c r="FT68" s="127">
        <v>3960975</v>
      </c>
      <c r="FU68" s="127">
        <v>37752</v>
      </c>
      <c r="FV68" s="127">
        <v>6293</v>
      </c>
      <c r="FW68" s="127">
        <v>2713</v>
      </c>
      <c r="FX68" s="127">
        <v>54392</v>
      </c>
      <c r="FY68" s="127">
        <v>759050</v>
      </c>
      <c r="FZ68" s="127">
        <v>860200</v>
      </c>
      <c r="GA68" s="127">
        <v>1120</v>
      </c>
      <c r="GB68" s="127">
        <v>894</v>
      </c>
      <c r="GC68" s="127">
        <v>725</v>
      </c>
      <c r="GD68" s="127">
        <v>6006</v>
      </c>
      <c r="GE68" s="127">
        <v>1004130</v>
      </c>
      <c r="GF68" s="127">
        <v>1012875</v>
      </c>
      <c r="GG68" s="127">
        <v>713350</v>
      </c>
      <c r="GH68" s="127">
        <v>101689</v>
      </c>
      <c r="GI68" s="127">
        <v>79605</v>
      </c>
      <c r="GJ68" s="127">
        <v>456285</v>
      </c>
      <c r="GK68" s="127">
        <v>2683912</v>
      </c>
      <c r="GL68" s="127">
        <v>4034841</v>
      </c>
      <c r="GM68" s="127">
        <v>11981026</v>
      </c>
      <c r="GN68" s="127">
        <v>3675571</v>
      </c>
      <c r="GO68" s="127">
        <v>1881762</v>
      </c>
      <c r="GP68" s="127">
        <v>11413641</v>
      </c>
      <c r="GQ68" s="127">
        <v>23717946</v>
      </c>
      <c r="GR68" s="127">
        <v>52669946</v>
      </c>
      <c r="GS68" s="127">
        <v>0</v>
      </c>
      <c r="GT68" s="128">
        <v>0</v>
      </c>
      <c r="GU68" s="127">
        <v>0</v>
      </c>
      <c r="GV68" s="127">
        <v>0</v>
      </c>
      <c r="GW68" s="127">
        <v>0</v>
      </c>
      <c r="GX68" s="127">
        <v>0</v>
      </c>
      <c r="GY68" s="127">
        <v>11981026</v>
      </c>
      <c r="GZ68" s="127">
        <v>3675571</v>
      </c>
      <c r="HA68" s="127">
        <v>1881762</v>
      </c>
      <c r="HB68" s="127">
        <v>11413641</v>
      </c>
      <c r="HC68" s="127">
        <v>23717946</v>
      </c>
      <c r="HD68" s="127">
        <v>52669946</v>
      </c>
      <c r="HF68" s="2">
        <f>SUM(AZ68:AZ68)</f>
        <v>7298856</v>
      </c>
      <c r="HG68" s="19" t="e">
        <f>#REF!-HF68</f>
        <v>#REF!</v>
      </c>
      <c r="HH68" s="2" t="e">
        <f>SUM(#REF!)</f>
        <v>#REF!</v>
      </c>
      <c r="HI68" s="19" t="e">
        <f>#REF!-HH68</f>
        <v>#REF!</v>
      </c>
      <c r="HJ68" s="2">
        <f>SUM(BA68:BA68)</f>
        <v>1973038</v>
      </c>
      <c r="HK68" s="19" t="e">
        <f>#REF!-HJ68</f>
        <v>#REF!</v>
      </c>
      <c r="HL68" s="2">
        <f>SUM(BB68:BB68)</f>
        <v>809445</v>
      </c>
      <c r="HM68" s="19" t="e">
        <f>#REF!-HL68</f>
        <v>#REF!</v>
      </c>
      <c r="HN68" s="2" t="e">
        <f>SUM(#REF!)</f>
        <v>#REF!</v>
      </c>
      <c r="HO68" s="19" t="e">
        <f>#REF!-HN68</f>
        <v>#REF!</v>
      </c>
      <c r="HP68" s="2" t="e">
        <f>SUM(#REF!)</f>
        <v>#REF!</v>
      </c>
      <c r="HQ68" s="19" t="e">
        <f>#REF!-HP68</f>
        <v>#REF!</v>
      </c>
      <c r="HR68" s="2" t="e">
        <f>SUM(#REF!)</f>
        <v>#REF!</v>
      </c>
      <c r="HS68" s="19" t="e">
        <f>#REF!-HR68</f>
        <v>#REF!</v>
      </c>
      <c r="HT68" s="2" t="e">
        <f>SUM(#REF!)</f>
        <v>#REF!</v>
      </c>
      <c r="HU68" s="19" t="e">
        <f>#REF!-HT68</f>
        <v>#REF!</v>
      </c>
      <c r="HV68" s="2" t="e">
        <f>SUM(#REF!)</f>
        <v>#REF!</v>
      </c>
      <c r="HW68" s="19" t="e">
        <f>#REF!-HV68</f>
        <v>#REF!</v>
      </c>
      <c r="HX68" s="2" t="e">
        <f>SUM(#REF!)</f>
        <v>#REF!</v>
      </c>
      <c r="HY68" s="19" t="e">
        <f>#REF!-HX68</f>
        <v>#REF!</v>
      </c>
      <c r="HZ68" s="2">
        <f>SUM(BC68:BC68)</f>
        <v>334765</v>
      </c>
      <c r="IA68" s="19" t="e">
        <f>#REF!-HZ68</f>
        <v>#REF!</v>
      </c>
      <c r="IB68" s="2">
        <f>SUM(BD68:BD68)</f>
        <v>0</v>
      </c>
      <c r="IC68" s="19" t="e">
        <f>#REF!-IB68</f>
        <v>#REF!</v>
      </c>
      <c r="ID68" s="2">
        <f t="shared" si="111"/>
        <v>1448111</v>
      </c>
      <c r="IE68" s="19">
        <f t="shared" si="112"/>
        <v>0</v>
      </c>
      <c r="IF68" s="2">
        <f t="shared" si="113"/>
        <v>39139</v>
      </c>
      <c r="IG68" s="19">
        <f t="shared" si="114"/>
        <v>0</v>
      </c>
      <c r="IH68" s="2">
        <f t="shared" si="115"/>
        <v>236349</v>
      </c>
      <c r="II68" s="19">
        <f t="shared" si="116"/>
        <v>0</v>
      </c>
      <c r="IJ68" s="2">
        <f t="shared" si="117"/>
        <v>51652370</v>
      </c>
      <c r="IK68" s="19">
        <f t="shared" si="118"/>
        <v>0</v>
      </c>
      <c r="IL68" s="2">
        <f t="shared" si="119"/>
        <v>7716722</v>
      </c>
      <c r="IM68" s="19">
        <f t="shared" si="120"/>
        <v>0</v>
      </c>
      <c r="IN68" s="2">
        <f t="shared" si="121"/>
        <v>1743089</v>
      </c>
      <c r="IO68" s="19">
        <f t="shared" si="122"/>
        <v>0</v>
      </c>
      <c r="IP68" s="2">
        <f t="shared" si="123"/>
        <v>8888666</v>
      </c>
      <c r="IQ68" s="19">
        <f t="shared" si="124"/>
        <v>0</v>
      </c>
      <c r="IR68" s="2">
        <f t="shared" si="109"/>
        <v>0</v>
      </c>
      <c r="IS68" s="19">
        <f t="shared" si="110"/>
        <v>0</v>
      </c>
      <c r="IT68" s="2">
        <f t="shared" si="125"/>
        <v>6133983</v>
      </c>
      <c r="IU68" s="19">
        <f t="shared" si="126"/>
        <v>0</v>
      </c>
      <c r="IV68" s="2">
        <f t="shared" si="127"/>
        <v>0</v>
      </c>
      <c r="IW68" s="19">
        <f t="shared" si="128"/>
        <v>0</v>
      </c>
      <c r="IX68" s="2">
        <f t="shared" si="129"/>
        <v>504209</v>
      </c>
      <c r="IY68" s="19">
        <f t="shared" si="130"/>
        <v>0</v>
      </c>
      <c r="IZ68" s="2">
        <f t="shared" si="131"/>
        <v>709283</v>
      </c>
      <c r="JA68" s="19">
        <f t="shared" si="132"/>
        <v>0</v>
      </c>
      <c r="JB68" s="2">
        <f t="shared" si="133"/>
        <v>3193667</v>
      </c>
      <c r="JC68" s="19">
        <f t="shared" si="134"/>
        <v>0</v>
      </c>
      <c r="JD68" s="2">
        <f t="shared" si="135"/>
        <v>1055073</v>
      </c>
      <c r="JE68" s="19">
        <f t="shared" si="136"/>
        <v>0</v>
      </c>
      <c r="JF68" s="2">
        <f t="shared" si="137"/>
        <v>1675574</v>
      </c>
      <c r="JG68" s="19">
        <f t="shared" si="138"/>
        <v>0</v>
      </c>
      <c r="JH68" s="2">
        <f t="shared" si="139"/>
        <v>1495277</v>
      </c>
      <c r="JI68" s="19">
        <f t="shared" si="140"/>
        <v>0</v>
      </c>
      <c r="JJ68" s="2">
        <f t="shared" si="141"/>
        <v>1074112</v>
      </c>
      <c r="JK68" s="19">
        <f t="shared" si="142"/>
        <v>0</v>
      </c>
      <c r="JL68" s="2">
        <f t="shared" si="143"/>
        <v>8570532</v>
      </c>
      <c r="JM68" s="19">
        <f t="shared" si="144"/>
        <v>0</v>
      </c>
      <c r="JN68" s="2">
        <f t="shared" si="145"/>
        <v>40868</v>
      </c>
      <c r="JO68" s="19">
        <f t="shared" si="146"/>
        <v>0</v>
      </c>
      <c r="JP68" s="2">
        <f t="shared" si="147"/>
        <v>3960975</v>
      </c>
      <c r="JQ68" s="19">
        <f t="shared" si="148"/>
        <v>0</v>
      </c>
      <c r="JR68" s="2">
        <f t="shared" si="149"/>
        <v>860200</v>
      </c>
      <c r="JS68" s="19">
        <f t="shared" si="150"/>
        <v>0</v>
      </c>
      <c r="JT68" s="2">
        <f t="shared" si="151"/>
        <v>1012875</v>
      </c>
      <c r="JU68" s="19">
        <f t="shared" si="152"/>
        <v>0</v>
      </c>
      <c r="JV68" s="2">
        <f t="shared" si="153"/>
        <v>4034841</v>
      </c>
      <c r="JW68" s="19">
        <f t="shared" si="154"/>
        <v>0</v>
      </c>
      <c r="JX68" s="2">
        <f t="shared" si="155"/>
        <v>52669946</v>
      </c>
      <c r="JY68" s="19">
        <f t="shared" si="156"/>
        <v>0</v>
      </c>
      <c r="JZ68" s="2">
        <f t="shared" si="157"/>
        <v>0</v>
      </c>
      <c r="KA68" s="19">
        <f t="shared" si="158"/>
        <v>0</v>
      </c>
      <c r="KB68" s="2">
        <f t="shared" si="159"/>
        <v>52669946</v>
      </c>
      <c r="KC68" s="19">
        <f t="shared" si="160"/>
        <v>0</v>
      </c>
      <c r="KE68" s="2" t="e">
        <f>HG68+HI68+HK68+HM68+HO68+HQ68+HS68+HU68+HW68+HY68+IA68+IE68+IG68+II68+IC68+IK68+IM68+IO68+IQ68+IS68+IU68+IW68+IY68+JA68+JC68+JG68+JI68+JK68+JE68+JM68+JO68+JQ68+JS68+JU68+JW68+JY68+KA68+KC68</f>
        <v>#REF!</v>
      </c>
      <c r="KG68" s="1" t="e">
        <f t="shared" si="161"/>
        <v>#REF!</v>
      </c>
    </row>
    <row r="69" spans="1:304">
      <c r="A69" s="29" t="s">
        <v>273</v>
      </c>
      <c r="B69" s="18" t="s">
        <v>274</v>
      </c>
      <c r="C69" s="65">
        <v>243780</v>
      </c>
      <c r="D69" s="65">
        <v>2010</v>
      </c>
      <c r="E69" s="65">
        <v>1</v>
      </c>
      <c r="F69" s="65">
        <v>7</v>
      </c>
      <c r="G69" s="66">
        <v>17929</v>
      </c>
      <c r="H69" s="66">
        <v>13219</v>
      </c>
      <c r="I69" s="67">
        <v>1738640028</v>
      </c>
      <c r="J69" s="67"/>
      <c r="K69" s="67">
        <v>6698578</v>
      </c>
      <c r="L69" s="67"/>
      <c r="M69" s="67">
        <v>111216230</v>
      </c>
      <c r="N69" s="67"/>
      <c r="O69" s="67">
        <v>101960000</v>
      </c>
      <c r="P69" s="67"/>
      <c r="Q69" s="67">
        <v>645060928</v>
      </c>
      <c r="R69" s="67"/>
      <c r="S69" s="67">
        <v>1269687741</v>
      </c>
      <c r="T69" s="67"/>
      <c r="U69" s="67">
        <v>18374</v>
      </c>
      <c r="V69" s="67"/>
      <c r="W69" s="67">
        <v>34854</v>
      </c>
      <c r="X69" s="67"/>
      <c r="Y69" s="67">
        <v>20138</v>
      </c>
      <c r="Z69" s="67"/>
      <c r="AA69" s="67">
        <v>36788</v>
      </c>
      <c r="AB69" s="67"/>
      <c r="AC69" s="28">
        <v>10</v>
      </c>
      <c r="AD69" s="28">
        <v>10</v>
      </c>
      <c r="AE69" s="28">
        <v>0</v>
      </c>
      <c r="AF69" s="19">
        <v>5056992</v>
      </c>
      <c r="AG69" s="19">
        <v>3390068</v>
      </c>
      <c r="AH69" s="19">
        <v>756796</v>
      </c>
      <c r="AI69" s="19">
        <v>247456</v>
      </c>
      <c r="AJ69" s="19">
        <v>506437</v>
      </c>
      <c r="AK69" s="93">
        <v>6.8</v>
      </c>
      <c r="AL69" s="19">
        <v>430471</v>
      </c>
      <c r="AM69" s="93">
        <v>8</v>
      </c>
      <c r="AN69" s="19">
        <v>189582</v>
      </c>
      <c r="AO69" s="93">
        <v>6.8</v>
      </c>
      <c r="AP69" s="19">
        <v>161145</v>
      </c>
      <c r="AQ69" s="93">
        <v>8</v>
      </c>
      <c r="AR69" s="19">
        <v>125672</v>
      </c>
      <c r="AS69" s="93">
        <v>23.75</v>
      </c>
      <c r="AT69" s="19">
        <v>99490</v>
      </c>
      <c r="AU69" s="93">
        <v>30</v>
      </c>
      <c r="AV69" s="19">
        <v>70835</v>
      </c>
      <c r="AW69" s="93">
        <v>14.75</v>
      </c>
      <c r="AX69" s="19">
        <v>54990</v>
      </c>
      <c r="AY69" s="93">
        <v>19</v>
      </c>
      <c r="AZ69" s="127">
        <v>11587476</v>
      </c>
      <c r="BA69" s="127">
        <v>350000</v>
      </c>
      <c r="BB69" s="127">
        <v>2299895</v>
      </c>
      <c r="BC69" s="127">
        <v>745958</v>
      </c>
      <c r="BD69" s="127">
        <v>220400</v>
      </c>
      <c r="BE69" s="127">
        <v>0</v>
      </c>
      <c r="BF69" s="127">
        <v>0</v>
      </c>
      <c r="BG69" s="127">
        <v>1125</v>
      </c>
      <c r="BH69" s="127">
        <v>51721</v>
      </c>
      <c r="BI69" s="127">
        <v>218404</v>
      </c>
      <c r="BJ69" s="127">
        <v>271250</v>
      </c>
      <c r="BK69" s="127">
        <v>217619</v>
      </c>
      <c r="BL69" s="127">
        <v>102634</v>
      </c>
      <c r="BM69" s="127">
        <v>57209</v>
      </c>
      <c r="BN69" s="127">
        <v>83813</v>
      </c>
      <c r="BO69" s="128">
        <v>1512433</v>
      </c>
      <c r="BP69" s="127">
        <v>1973708</v>
      </c>
      <c r="BQ69" s="127">
        <v>524</v>
      </c>
      <c r="BR69" s="127">
        <v>7912</v>
      </c>
      <c r="BS69" s="127">
        <v>0</v>
      </c>
      <c r="BT69" s="127">
        <v>0</v>
      </c>
      <c r="BU69" s="127">
        <v>1258448</v>
      </c>
      <c r="BV69" s="127">
        <v>1266884</v>
      </c>
      <c r="BW69" s="127">
        <v>18176613</v>
      </c>
      <c r="BX69" s="127">
        <v>7810638</v>
      </c>
      <c r="BY69" s="127">
        <v>1009344</v>
      </c>
      <c r="BZ69" s="127">
        <v>5336517</v>
      </c>
      <c r="CA69" s="127">
        <v>29320449</v>
      </c>
      <c r="CB69" s="127">
        <v>61653561</v>
      </c>
      <c r="CC69" s="127">
        <v>3066546</v>
      </c>
      <c r="CD69" s="127">
        <v>344938</v>
      </c>
      <c r="CE69" s="127">
        <v>467508</v>
      </c>
      <c r="CF69" s="127">
        <v>4568068</v>
      </c>
      <c r="CG69" s="127">
        <v>130339</v>
      </c>
      <c r="CH69" s="127">
        <v>8577399</v>
      </c>
      <c r="CI69" s="127">
        <v>960000</v>
      </c>
      <c r="CJ69" s="127">
        <v>455000</v>
      </c>
      <c r="CK69" s="127">
        <v>82669</v>
      </c>
      <c r="CL69" s="127">
        <v>42354</v>
      </c>
      <c r="CM69" s="127">
        <v>22650</v>
      </c>
      <c r="CN69" s="127">
        <v>1562673</v>
      </c>
      <c r="CO69" s="127">
        <v>2817466</v>
      </c>
      <c r="CP69" s="127">
        <v>2469604</v>
      </c>
      <c r="CQ69" s="127">
        <v>799255</v>
      </c>
      <c r="CR69" s="127">
        <v>2676120</v>
      </c>
      <c r="CS69" s="127">
        <v>0</v>
      </c>
      <c r="CT69" s="127">
        <v>8762445</v>
      </c>
      <c r="CU69" s="127">
        <v>57715</v>
      </c>
      <c r="CV69" s="127">
        <v>18671</v>
      </c>
      <c r="CW69" s="127">
        <v>18162</v>
      </c>
      <c r="CX69" s="127">
        <v>9270</v>
      </c>
      <c r="CY69" s="127">
        <v>0</v>
      </c>
      <c r="CZ69" s="127">
        <v>103818</v>
      </c>
      <c r="DA69" s="127">
        <v>471429</v>
      </c>
      <c r="DB69" s="127">
        <v>150585</v>
      </c>
      <c r="DC69" s="127">
        <v>160629</v>
      </c>
      <c r="DD69" s="127">
        <v>350019</v>
      </c>
      <c r="DE69" s="127">
        <v>10355937</v>
      </c>
      <c r="DF69" s="127">
        <v>11488599</v>
      </c>
      <c r="DG69" s="127">
        <v>0</v>
      </c>
      <c r="DH69" s="127">
        <v>0</v>
      </c>
      <c r="DI69" s="127">
        <v>0</v>
      </c>
      <c r="DJ69" s="127">
        <v>0</v>
      </c>
      <c r="DK69" s="127">
        <v>40995</v>
      </c>
      <c r="DL69" s="127">
        <v>40995</v>
      </c>
      <c r="DM69" s="127">
        <v>0</v>
      </c>
      <c r="DN69" s="127">
        <v>0</v>
      </c>
      <c r="DO69" s="127">
        <v>0</v>
      </c>
      <c r="DP69" s="127">
        <v>0</v>
      </c>
      <c r="DQ69" s="127">
        <v>0</v>
      </c>
      <c r="DR69" s="127">
        <v>0</v>
      </c>
      <c r="DS69" s="127">
        <v>528095</v>
      </c>
      <c r="DT69" s="127">
        <v>123711</v>
      </c>
      <c r="DU69" s="127">
        <v>89573</v>
      </c>
      <c r="DV69" s="127">
        <v>262873</v>
      </c>
      <c r="DW69" s="127">
        <v>0</v>
      </c>
      <c r="DX69" s="127">
        <v>1004252</v>
      </c>
      <c r="DY69" s="127">
        <v>1448880</v>
      </c>
      <c r="DZ69" s="127">
        <v>720708</v>
      </c>
      <c r="EA69" s="127">
        <v>413409</v>
      </c>
      <c r="EB69" s="127">
        <v>1419117</v>
      </c>
      <c r="EC69" s="127">
        <v>21147</v>
      </c>
      <c r="ED69" s="127">
        <v>4023261</v>
      </c>
      <c r="EE69" s="127">
        <v>308381</v>
      </c>
      <c r="EF69" s="127">
        <v>67920</v>
      </c>
      <c r="EG69" s="127">
        <v>77139</v>
      </c>
      <c r="EH69" s="127">
        <v>643700</v>
      </c>
      <c r="EI69" s="127">
        <v>109748</v>
      </c>
      <c r="EJ69" s="127">
        <v>1206888</v>
      </c>
      <c r="EK69" s="127">
        <v>1025819</v>
      </c>
      <c r="EL69" s="127">
        <v>498608</v>
      </c>
      <c r="EM69" s="127">
        <v>415985</v>
      </c>
      <c r="EN69" s="127">
        <v>197404</v>
      </c>
      <c r="EO69" s="127">
        <v>112062</v>
      </c>
      <c r="EP69" s="127">
        <v>2249878</v>
      </c>
      <c r="EQ69" s="127">
        <v>158289</v>
      </c>
      <c r="ER69" s="127">
        <v>97123</v>
      </c>
      <c r="ES69" s="127">
        <v>81480</v>
      </c>
      <c r="ET69" s="127">
        <v>49793</v>
      </c>
      <c r="EU69" s="127">
        <v>2755311</v>
      </c>
      <c r="EV69" s="127">
        <v>3141996</v>
      </c>
      <c r="EW69" s="127">
        <v>0</v>
      </c>
      <c r="EX69" s="127">
        <v>0</v>
      </c>
      <c r="EY69" s="127">
        <v>0</v>
      </c>
      <c r="EZ69" s="127">
        <v>0</v>
      </c>
      <c r="FA69" s="127">
        <v>19999</v>
      </c>
      <c r="FB69" s="127">
        <v>19999</v>
      </c>
      <c r="FC69" s="127">
        <v>139986</v>
      </c>
      <c r="FD69" s="127">
        <v>28263</v>
      </c>
      <c r="FE69" s="127">
        <v>27936</v>
      </c>
      <c r="FF69" s="127">
        <v>25798</v>
      </c>
      <c r="FG69" s="127">
        <v>11323443</v>
      </c>
      <c r="FH69" s="127">
        <v>11545426</v>
      </c>
      <c r="FI69" s="127">
        <v>0</v>
      </c>
      <c r="FJ69" s="127">
        <v>0</v>
      </c>
      <c r="FK69" s="127">
        <v>0</v>
      </c>
      <c r="FL69" s="127">
        <v>0</v>
      </c>
      <c r="FM69" s="127">
        <v>181788</v>
      </c>
      <c r="FN69" s="127">
        <v>181788</v>
      </c>
      <c r="FO69" s="127">
        <v>0</v>
      </c>
      <c r="FP69" s="127">
        <v>0</v>
      </c>
      <c r="FQ69" s="127">
        <v>0</v>
      </c>
      <c r="FR69" s="127">
        <v>0</v>
      </c>
      <c r="FS69" s="127">
        <v>0</v>
      </c>
      <c r="FT69" s="127">
        <v>0</v>
      </c>
      <c r="FU69" s="127">
        <v>35757</v>
      </c>
      <c r="FV69" s="127">
        <v>4061</v>
      </c>
      <c r="FW69" s="127">
        <v>0</v>
      </c>
      <c r="FX69" s="127">
        <v>4419</v>
      </c>
      <c r="FY69" s="127">
        <v>695368</v>
      </c>
      <c r="FZ69" s="127">
        <v>739605</v>
      </c>
      <c r="GA69" s="127">
        <v>720</v>
      </c>
      <c r="GB69" s="127">
        <v>1545</v>
      </c>
      <c r="GC69" s="127">
        <v>725</v>
      </c>
      <c r="GD69" s="127">
        <v>5570</v>
      </c>
      <c r="GE69" s="127">
        <v>52443</v>
      </c>
      <c r="GF69" s="127">
        <v>61003</v>
      </c>
      <c r="GG69" s="127">
        <v>859897</v>
      </c>
      <c r="GH69" s="127">
        <v>209429</v>
      </c>
      <c r="GI69" s="127">
        <v>97462</v>
      </c>
      <c r="GJ69" s="127">
        <v>331960</v>
      </c>
      <c r="GK69" s="127">
        <v>2156370</v>
      </c>
      <c r="GL69" s="127">
        <v>3655118</v>
      </c>
      <c r="GM69" s="127">
        <v>11878980</v>
      </c>
      <c r="GN69" s="127">
        <v>5190166</v>
      </c>
      <c r="GO69" s="127">
        <v>2731932</v>
      </c>
      <c r="GP69" s="127">
        <v>10586465</v>
      </c>
      <c r="GQ69" s="127">
        <v>27977600</v>
      </c>
      <c r="GR69" s="127">
        <v>58365143</v>
      </c>
      <c r="GS69" s="127">
        <v>0</v>
      </c>
      <c r="GT69" s="128">
        <v>0</v>
      </c>
      <c r="GU69" s="127">
        <v>0</v>
      </c>
      <c r="GV69" s="127">
        <v>0</v>
      </c>
      <c r="GW69" s="127">
        <v>0</v>
      </c>
      <c r="GX69" s="127">
        <v>0</v>
      </c>
      <c r="GY69" s="156">
        <v>11878980</v>
      </c>
      <c r="GZ69" s="156">
        <v>5190166</v>
      </c>
      <c r="HA69" s="156">
        <v>2731932</v>
      </c>
      <c r="HB69" s="156">
        <v>10586465</v>
      </c>
      <c r="HC69" s="156">
        <v>27977600</v>
      </c>
      <c r="HD69" s="156">
        <v>58365143</v>
      </c>
      <c r="HF69" s="2">
        <f>SUM(AZ69:AZ69)</f>
        <v>11587476</v>
      </c>
      <c r="HG69" s="19" t="e">
        <f>#REF!-HF69</f>
        <v>#REF!</v>
      </c>
      <c r="HH69" s="2" t="e">
        <f>SUM(#REF!)</f>
        <v>#REF!</v>
      </c>
      <c r="HI69" s="19" t="e">
        <f>#REF!-HH69</f>
        <v>#REF!</v>
      </c>
      <c r="HJ69" s="2">
        <f>SUM(BA69:BA69)</f>
        <v>350000</v>
      </c>
      <c r="HK69" s="19" t="e">
        <f>#REF!-HJ69</f>
        <v>#REF!</v>
      </c>
      <c r="HL69" s="2">
        <f>SUM(BB69:BB69)</f>
        <v>2299895</v>
      </c>
      <c r="HM69" s="19" t="e">
        <f>#REF!-HL69</f>
        <v>#REF!</v>
      </c>
      <c r="HN69" s="2" t="e">
        <f>SUM(#REF!)</f>
        <v>#REF!</v>
      </c>
      <c r="HO69" s="19" t="e">
        <f>#REF!-HN69</f>
        <v>#REF!</v>
      </c>
      <c r="HP69" s="2" t="e">
        <f>SUM(#REF!)</f>
        <v>#REF!</v>
      </c>
      <c r="HQ69" s="19" t="e">
        <f>#REF!-HP69</f>
        <v>#REF!</v>
      </c>
      <c r="HR69" s="2" t="e">
        <f>SUM(#REF!)</f>
        <v>#REF!</v>
      </c>
      <c r="HS69" s="19" t="e">
        <f>#REF!-HR69</f>
        <v>#REF!</v>
      </c>
      <c r="HT69" s="2" t="e">
        <f>SUM(#REF!)</f>
        <v>#REF!</v>
      </c>
      <c r="HU69" s="19" t="e">
        <f>#REF!-HT69</f>
        <v>#REF!</v>
      </c>
      <c r="HV69" s="2" t="e">
        <f>SUM(#REF!)</f>
        <v>#REF!</v>
      </c>
      <c r="HW69" s="19" t="e">
        <f>#REF!-HV69</f>
        <v>#REF!</v>
      </c>
      <c r="HX69" s="2" t="e">
        <f>SUM(#REF!)</f>
        <v>#REF!</v>
      </c>
      <c r="HY69" s="19" t="e">
        <f>#REF!-HX69</f>
        <v>#REF!</v>
      </c>
      <c r="HZ69" s="2">
        <f>SUM(BC69:BC69)</f>
        <v>745958</v>
      </c>
      <c r="IA69" s="19" t="e">
        <f>#REF!-HZ69</f>
        <v>#REF!</v>
      </c>
      <c r="IB69" s="2">
        <f>SUM(BD69:BD69)</f>
        <v>220400</v>
      </c>
      <c r="IC69" s="19" t="e">
        <f>#REF!-IB69</f>
        <v>#REF!</v>
      </c>
      <c r="ID69" s="2">
        <f t="shared" si="111"/>
        <v>271250</v>
      </c>
      <c r="IE69" s="19">
        <f t="shared" si="112"/>
        <v>0</v>
      </c>
      <c r="IF69" s="2">
        <f t="shared" si="113"/>
        <v>1973708</v>
      </c>
      <c r="IG69" s="19">
        <f t="shared" si="114"/>
        <v>0</v>
      </c>
      <c r="IH69" s="2">
        <f t="shared" si="115"/>
        <v>1266884</v>
      </c>
      <c r="II69" s="19">
        <f t="shared" si="116"/>
        <v>0</v>
      </c>
      <c r="IJ69" s="2">
        <f t="shared" si="117"/>
        <v>61653561</v>
      </c>
      <c r="IK69" s="19">
        <f t="shared" si="118"/>
        <v>0</v>
      </c>
      <c r="IL69" s="2">
        <f t="shared" si="119"/>
        <v>8577399</v>
      </c>
      <c r="IM69" s="19">
        <f t="shared" si="120"/>
        <v>0</v>
      </c>
      <c r="IN69" s="2">
        <f t="shared" si="121"/>
        <v>1562673</v>
      </c>
      <c r="IO69" s="19">
        <f t="shared" si="122"/>
        <v>0</v>
      </c>
      <c r="IP69" s="2">
        <f t="shared" si="123"/>
        <v>8762445</v>
      </c>
      <c r="IQ69" s="19">
        <f t="shared" si="124"/>
        <v>0</v>
      </c>
      <c r="IR69" s="2">
        <f t="shared" si="109"/>
        <v>103818</v>
      </c>
      <c r="IS69" s="19">
        <f t="shared" si="110"/>
        <v>0</v>
      </c>
      <c r="IT69" s="2">
        <f t="shared" si="125"/>
        <v>11488599</v>
      </c>
      <c r="IU69" s="19">
        <f t="shared" si="126"/>
        <v>0</v>
      </c>
      <c r="IV69" s="2">
        <f t="shared" si="127"/>
        <v>40995</v>
      </c>
      <c r="IW69" s="19">
        <f t="shared" si="128"/>
        <v>0</v>
      </c>
      <c r="IX69" s="2">
        <f t="shared" si="129"/>
        <v>0</v>
      </c>
      <c r="IY69" s="19">
        <f t="shared" si="130"/>
        <v>0</v>
      </c>
      <c r="IZ69" s="2">
        <f t="shared" si="131"/>
        <v>1004252</v>
      </c>
      <c r="JA69" s="19">
        <f t="shared" si="132"/>
        <v>0</v>
      </c>
      <c r="JB69" s="2">
        <f t="shared" si="133"/>
        <v>4023261</v>
      </c>
      <c r="JC69" s="19">
        <f t="shared" si="134"/>
        <v>0</v>
      </c>
      <c r="JD69" s="2">
        <f t="shared" si="135"/>
        <v>1206888</v>
      </c>
      <c r="JE69" s="19">
        <f t="shared" si="136"/>
        <v>0</v>
      </c>
      <c r="JF69" s="2">
        <f t="shared" si="137"/>
        <v>2249878</v>
      </c>
      <c r="JG69" s="19">
        <f t="shared" si="138"/>
        <v>0</v>
      </c>
      <c r="JH69" s="2">
        <f t="shared" si="139"/>
        <v>3141996</v>
      </c>
      <c r="JI69" s="19">
        <f t="shared" si="140"/>
        <v>0</v>
      </c>
      <c r="JJ69" s="2">
        <f t="shared" si="141"/>
        <v>19999</v>
      </c>
      <c r="JK69" s="19">
        <f t="shared" si="142"/>
        <v>0</v>
      </c>
      <c r="JL69" s="2">
        <f t="shared" si="143"/>
        <v>11545426</v>
      </c>
      <c r="JM69" s="19">
        <f t="shared" si="144"/>
        <v>0</v>
      </c>
      <c r="JN69" s="2">
        <f t="shared" si="145"/>
        <v>181788</v>
      </c>
      <c r="JO69" s="19">
        <f t="shared" si="146"/>
        <v>0</v>
      </c>
      <c r="JP69" s="2">
        <f t="shared" si="147"/>
        <v>0</v>
      </c>
      <c r="JQ69" s="19">
        <f t="shared" si="148"/>
        <v>0</v>
      </c>
      <c r="JR69" s="2">
        <f t="shared" si="149"/>
        <v>739605</v>
      </c>
      <c r="JS69" s="19">
        <f t="shared" si="150"/>
        <v>0</v>
      </c>
      <c r="JT69" s="2">
        <f t="shared" si="151"/>
        <v>61003</v>
      </c>
      <c r="JU69" s="19">
        <f t="shared" si="152"/>
        <v>0</v>
      </c>
      <c r="JV69" s="2">
        <f t="shared" si="153"/>
        <v>3655118</v>
      </c>
      <c r="JW69" s="19">
        <f t="shared" si="154"/>
        <v>0</v>
      </c>
      <c r="JX69" s="2">
        <f t="shared" si="155"/>
        <v>58365143</v>
      </c>
      <c r="JY69" s="19">
        <f t="shared" si="156"/>
        <v>0</v>
      </c>
      <c r="JZ69" s="2">
        <f t="shared" si="157"/>
        <v>0</v>
      </c>
      <c r="KA69" s="19">
        <f t="shared" si="158"/>
        <v>0</v>
      </c>
      <c r="KB69" s="2">
        <f t="shared" si="159"/>
        <v>58365143</v>
      </c>
      <c r="KC69" s="19">
        <f t="shared" si="160"/>
        <v>0</v>
      </c>
      <c r="KE69" s="2" t="e">
        <f>HG69+HI69+HK69+HM69+HO69+HQ69+HS69+HU69+HW69+HY69+IA69+IE69+IG69+II69+IC69+IK69+IM69+IO69+IQ69+IS69+IU69+IW69+IY69+JA69+JC69+JG69+JI69+JK69+JE69+JM69+JO69+JQ69+JS69+JU69+JW69+JY69+KA69+KC69</f>
        <v>#REF!</v>
      </c>
      <c r="KG69" s="1" t="e">
        <f t="shared" si="161"/>
        <v>#REF!</v>
      </c>
    </row>
    <row r="70" spans="1:304">
      <c r="A70" s="30" t="s">
        <v>360</v>
      </c>
      <c r="B70" s="18" t="s">
        <v>258</v>
      </c>
      <c r="C70" s="65">
        <v>186380</v>
      </c>
      <c r="D70" s="65">
        <v>2010</v>
      </c>
      <c r="E70" s="65">
        <v>1</v>
      </c>
      <c r="F70" s="65">
        <v>12</v>
      </c>
      <c r="G70" s="66">
        <v>14216</v>
      </c>
      <c r="H70" s="66">
        <v>13321</v>
      </c>
      <c r="I70" s="67">
        <v>1737385000</v>
      </c>
      <c r="J70" s="67"/>
      <c r="K70" s="67">
        <v>6000000</v>
      </c>
      <c r="L70" s="67"/>
      <c r="M70" s="67">
        <v>76000000</v>
      </c>
      <c r="N70" s="67"/>
      <c r="O70" s="67">
        <v>100000000</v>
      </c>
      <c r="P70" s="67"/>
      <c r="Q70" s="67">
        <v>760000000</v>
      </c>
      <c r="R70" s="67"/>
      <c r="S70" s="67">
        <v>1523009000</v>
      </c>
      <c r="T70" s="67"/>
      <c r="U70" s="67">
        <v>23855</v>
      </c>
      <c r="V70" s="77"/>
      <c r="W70" s="67">
        <v>34854</v>
      </c>
      <c r="X70" s="77"/>
      <c r="Y70" s="67">
        <v>28350</v>
      </c>
      <c r="Z70" s="77"/>
      <c r="AA70" s="67">
        <v>39095</v>
      </c>
      <c r="AB70" s="67"/>
      <c r="AC70" s="28">
        <v>10</v>
      </c>
      <c r="AD70" s="28">
        <v>14</v>
      </c>
      <c r="AE70" s="28">
        <v>0</v>
      </c>
      <c r="AF70" s="19">
        <v>4796406</v>
      </c>
      <c r="AG70" s="19">
        <v>4157441</v>
      </c>
      <c r="AH70" s="19">
        <v>443864</v>
      </c>
      <c r="AI70" s="19">
        <v>255873</v>
      </c>
      <c r="AJ70" s="19">
        <v>544895.73</v>
      </c>
      <c r="AK70" s="93">
        <v>7.5</v>
      </c>
      <c r="AL70" s="19">
        <v>510839.75</v>
      </c>
      <c r="AM70" s="93">
        <v>8</v>
      </c>
      <c r="AN70" s="19">
        <v>208008.18</v>
      </c>
      <c r="AO70" s="93">
        <v>11</v>
      </c>
      <c r="AP70" s="19">
        <v>190674.17</v>
      </c>
      <c r="AQ70" s="93">
        <v>12</v>
      </c>
      <c r="AR70" s="19">
        <v>145604.34</v>
      </c>
      <c r="AS70" s="93">
        <v>23.75</v>
      </c>
      <c r="AT70" s="19">
        <v>133003.96</v>
      </c>
      <c r="AU70" s="93">
        <v>26</v>
      </c>
      <c r="AV70" s="19">
        <v>67180.429999999993</v>
      </c>
      <c r="AW70" s="93">
        <v>20.75</v>
      </c>
      <c r="AX70" s="19">
        <v>58083.08</v>
      </c>
      <c r="AY70" s="93">
        <v>24</v>
      </c>
      <c r="AZ70" s="129">
        <v>10633894</v>
      </c>
      <c r="BA70" s="129">
        <v>825000</v>
      </c>
      <c r="BB70" s="129">
        <v>4810172</v>
      </c>
      <c r="BC70" s="129">
        <v>1016277</v>
      </c>
      <c r="BD70" s="129">
        <v>924369</v>
      </c>
      <c r="BE70" s="129">
        <v>0</v>
      </c>
      <c r="BF70" s="129">
        <v>0</v>
      </c>
      <c r="BG70" s="129">
        <v>0</v>
      </c>
      <c r="BH70" s="129">
        <v>0</v>
      </c>
      <c r="BI70" s="129">
        <v>24738</v>
      </c>
      <c r="BJ70" s="129">
        <v>24738</v>
      </c>
      <c r="BK70" s="129">
        <v>527356</v>
      </c>
      <c r="BL70" s="129">
        <v>58763</v>
      </c>
      <c r="BM70" s="129">
        <v>44182</v>
      </c>
      <c r="BN70" s="129">
        <v>317775</v>
      </c>
      <c r="BO70" s="129">
        <v>64054</v>
      </c>
      <c r="BP70" s="129">
        <v>1012130</v>
      </c>
      <c r="BQ70" s="129">
        <v>0</v>
      </c>
      <c r="BR70" s="129">
        <v>0</v>
      </c>
      <c r="BS70" s="129">
        <v>0</v>
      </c>
      <c r="BT70" s="129">
        <v>0</v>
      </c>
      <c r="BU70" s="129">
        <v>272648</v>
      </c>
      <c r="BV70" s="129">
        <v>272648</v>
      </c>
      <c r="BW70" s="129">
        <v>26833760</v>
      </c>
      <c r="BX70" s="129">
        <v>4784010</v>
      </c>
      <c r="BY70" s="129">
        <v>3877315</v>
      </c>
      <c r="BZ70" s="129">
        <v>12392984</v>
      </c>
      <c r="CA70" s="129">
        <v>16315186</v>
      </c>
      <c r="CB70" s="129">
        <v>64203255</v>
      </c>
      <c r="CC70" s="129">
        <v>2979037</v>
      </c>
      <c r="CD70" s="129">
        <v>411452</v>
      </c>
      <c r="CE70" s="129">
        <v>403000</v>
      </c>
      <c r="CF70" s="129">
        <v>5160358</v>
      </c>
      <c r="CG70" s="129">
        <v>0</v>
      </c>
      <c r="CH70" s="129">
        <v>8953847</v>
      </c>
      <c r="CI70" s="129">
        <v>1852500</v>
      </c>
      <c r="CJ70" s="129">
        <v>297500</v>
      </c>
      <c r="CK70" s="129">
        <v>70800</v>
      </c>
      <c r="CL70" s="129">
        <v>4150</v>
      </c>
      <c r="CM70" s="129">
        <v>0</v>
      </c>
      <c r="CN70" s="129">
        <v>2224950</v>
      </c>
      <c r="CO70" s="129">
        <v>5089171</v>
      </c>
      <c r="CP70" s="129">
        <v>1241439</v>
      </c>
      <c r="CQ70" s="129">
        <v>1850481</v>
      </c>
      <c r="CR70" s="129">
        <v>3045814</v>
      </c>
      <c r="CS70" s="129">
        <v>0</v>
      </c>
      <c r="CT70" s="129">
        <v>11226905</v>
      </c>
      <c r="CU70" s="129">
        <v>186700</v>
      </c>
      <c r="CV70" s="129">
        <v>112736</v>
      </c>
      <c r="CW70" s="129">
        <v>102900</v>
      </c>
      <c r="CX70" s="129">
        <v>817826</v>
      </c>
      <c r="CY70" s="129">
        <v>0</v>
      </c>
      <c r="CZ70" s="129">
        <v>1220162</v>
      </c>
      <c r="DA70" s="129">
        <v>1398852</v>
      </c>
      <c r="DB70" s="129">
        <v>484340</v>
      </c>
      <c r="DC70" s="129">
        <v>326967</v>
      </c>
      <c r="DD70" s="129">
        <v>658337</v>
      </c>
      <c r="DE70" s="129">
        <v>6306361</v>
      </c>
      <c r="DF70" s="129">
        <v>9174857</v>
      </c>
      <c r="DG70" s="129">
        <v>38550</v>
      </c>
      <c r="DH70" s="129">
        <v>5000</v>
      </c>
      <c r="DI70" s="129">
        <v>13500</v>
      </c>
      <c r="DJ70" s="129">
        <v>19050</v>
      </c>
      <c r="DK70" s="129">
        <v>162686</v>
      </c>
      <c r="DL70" s="129">
        <v>238786</v>
      </c>
      <c r="DM70" s="129">
        <v>0</v>
      </c>
      <c r="DN70" s="129">
        <v>833125</v>
      </c>
      <c r="DO70" s="129">
        <v>0</v>
      </c>
      <c r="DP70" s="129">
        <v>0</v>
      </c>
      <c r="DQ70" s="129">
        <v>0</v>
      </c>
      <c r="DR70" s="129">
        <v>833125</v>
      </c>
      <c r="DS70" s="129">
        <v>323920</v>
      </c>
      <c r="DT70" s="129">
        <v>74902</v>
      </c>
      <c r="DU70" s="129">
        <v>121098</v>
      </c>
      <c r="DV70" s="129">
        <v>179817</v>
      </c>
      <c r="DW70" s="129">
        <v>0</v>
      </c>
      <c r="DX70" s="129">
        <v>699737</v>
      </c>
      <c r="DY70" s="129">
        <v>1759296</v>
      </c>
      <c r="DZ70" s="129">
        <v>544586</v>
      </c>
      <c r="EA70" s="129">
        <v>351746</v>
      </c>
      <c r="EB70" s="129">
        <v>1642877</v>
      </c>
      <c r="EC70" s="129">
        <v>0</v>
      </c>
      <c r="ED70" s="129">
        <v>4298505</v>
      </c>
      <c r="EE70" s="129">
        <v>819297</v>
      </c>
      <c r="EF70" s="129">
        <v>154341</v>
      </c>
      <c r="EG70" s="129">
        <v>60099</v>
      </c>
      <c r="EH70" s="129">
        <v>354187</v>
      </c>
      <c r="EI70" s="129">
        <v>0</v>
      </c>
      <c r="EJ70" s="129">
        <v>1387924</v>
      </c>
      <c r="EK70" s="129">
        <v>2890872</v>
      </c>
      <c r="EL70" s="129">
        <v>349883</v>
      </c>
      <c r="EM70" s="129">
        <v>244482</v>
      </c>
      <c r="EN70" s="129">
        <v>114509</v>
      </c>
      <c r="EO70" s="129">
        <v>0</v>
      </c>
      <c r="EP70" s="129">
        <v>3599746</v>
      </c>
      <c r="EQ70" s="129">
        <v>120637</v>
      </c>
      <c r="ER70" s="129">
        <v>0</v>
      </c>
      <c r="ES70" s="129">
        <v>0</v>
      </c>
      <c r="ET70" s="129">
        <v>0</v>
      </c>
      <c r="EU70" s="129">
        <v>2224245</v>
      </c>
      <c r="EV70" s="129">
        <v>2344882</v>
      </c>
      <c r="EW70" s="129">
        <v>0</v>
      </c>
      <c r="EX70" s="129">
        <v>0</v>
      </c>
      <c r="EY70" s="129">
        <v>0</v>
      </c>
      <c r="EZ70" s="129">
        <v>0</v>
      </c>
      <c r="FA70" s="129">
        <v>0</v>
      </c>
      <c r="FB70" s="129">
        <v>0</v>
      </c>
      <c r="FC70" s="129">
        <v>6925377</v>
      </c>
      <c r="FD70" s="129">
        <v>0</v>
      </c>
      <c r="FE70" s="129">
        <v>0</v>
      </c>
      <c r="FF70" s="129">
        <v>0</v>
      </c>
      <c r="FG70" s="129">
        <v>2971211</v>
      </c>
      <c r="FH70" s="129">
        <v>9896588</v>
      </c>
      <c r="FI70" s="129">
        <v>0</v>
      </c>
      <c r="FJ70" s="129">
        <v>0</v>
      </c>
      <c r="FK70" s="129">
        <v>0</v>
      </c>
      <c r="FL70" s="129">
        <v>0</v>
      </c>
      <c r="FM70" s="129">
        <v>807051</v>
      </c>
      <c r="FN70" s="129">
        <v>807051</v>
      </c>
      <c r="FO70" s="129">
        <v>0</v>
      </c>
      <c r="FP70" s="129">
        <v>0</v>
      </c>
      <c r="FQ70" s="129">
        <v>0</v>
      </c>
      <c r="FR70" s="129">
        <v>0</v>
      </c>
      <c r="FS70" s="129">
        <v>0</v>
      </c>
      <c r="FT70" s="129">
        <v>0</v>
      </c>
      <c r="FU70" s="129">
        <v>6280</v>
      </c>
      <c r="FV70" s="129">
        <v>1179</v>
      </c>
      <c r="FW70" s="129">
        <v>0</v>
      </c>
      <c r="FX70" s="129">
        <v>0</v>
      </c>
      <c r="FY70" s="129">
        <v>2072358</v>
      </c>
      <c r="FZ70" s="129">
        <v>2079817</v>
      </c>
      <c r="GA70" s="129">
        <v>1784</v>
      </c>
      <c r="GB70" s="129">
        <v>810</v>
      </c>
      <c r="GC70" s="129">
        <v>800</v>
      </c>
      <c r="GD70" s="129">
        <v>10198</v>
      </c>
      <c r="GE70" s="129">
        <v>20071</v>
      </c>
      <c r="GF70" s="129">
        <v>33663</v>
      </c>
      <c r="GG70" s="129">
        <v>2441489</v>
      </c>
      <c r="GH70" s="129">
        <v>133838</v>
      </c>
      <c r="GI70" s="129">
        <v>331441</v>
      </c>
      <c r="GJ70" s="129">
        <v>385861</v>
      </c>
      <c r="GK70" s="129">
        <v>1890081</v>
      </c>
      <c r="GL70" s="129">
        <v>5182710</v>
      </c>
      <c r="GM70" s="129">
        <v>26833762</v>
      </c>
      <c r="GN70" s="129">
        <v>4645131</v>
      </c>
      <c r="GO70" s="129">
        <v>3877314</v>
      </c>
      <c r="GP70" s="129">
        <v>12392984</v>
      </c>
      <c r="GQ70" s="129">
        <v>16454064</v>
      </c>
      <c r="GR70" s="129">
        <v>64203255</v>
      </c>
      <c r="GS70" s="129">
        <v>0</v>
      </c>
      <c r="GT70" s="129">
        <v>0</v>
      </c>
      <c r="GU70" s="129">
        <v>0</v>
      </c>
      <c r="GV70" s="129">
        <v>0</v>
      </c>
      <c r="GW70" s="129">
        <v>0</v>
      </c>
      <c r="GX70" s="129">
        <v>0</v>
      </c>
      <c r="GY70" s="129">
        <v>26833762</v>
      </c>
      <c r="GZ70" s="129">
        <v>4645131</v>
      </c>
      <c r="HA70" s="129">
        <v>3877314</v>
      </c>
      <c r="HB70" s="129">
        <v>12392984</v>
      </c>
      <c r="HC70" s="129">
        <v>16454064</v>
      </c>
      <c r="HD70" s="129">
        <v>64203255</v>
      </c>
      <c r="HF70" s="2">
        <f>SUM(AZ70:AZ70)</f>
        <v>10633894</v>
      </c>
      <c r="HG70" s="19" t="e">
        <f>#REF!-HF70</f>
        <v>#REF!</v>
      </c>
      <c r="HH70" s="2" t="e">
        <f>SUM(#REF!)</f>
        <v>#REF!</v>
      </c>
      <c r="HI70" s="19" t="e">
        <f>#REF!-HH70</f>
        <v>#REF!</v>
      </c>
      <c r="HJ70" s="2">
        <f>SUM(BA70:BA70)</f>
        <v>825000</v>
      </c>
      <c r="HK70" s="19" t="e">
        <f>#REF!-HJ70</f>
        <v>#REF!</v>
      </c>
      <c r="HL70" s="2">
        <f>SUM(BB70:BB70)</f>
        <v>4810172</v>
      </c>
      <c r="HM70" s="19" t="e">
        <f>#REF!-HL70</f>
        <v>#REF!</v>
      </c>
      <c r="HN70" s="2" t="e">
        <f>SUM(#REF!)</f>
        <v>#REF!</v>
      </c>
      <c r="HO70" s="19" t="e">
        <f>#REF!-HN70</f>
        <v>#REF!</v>
      </c>
      <c r="HP70" s="2" t="e">
        <f>SUM(#REF!)</f>
        <v>#REF!</v>
      </c>
      <c r="HQ70" s="19" t="e">
        <f>#REF!-HP70</f>
        <v>#REF!</v>
      </c>
      <c r="HR70" s="2" t="e">
        <f>SUM(#REF!)</f>
        <v>#REF!</v>
      </c>
      <c r="HS70" s="19" t="e">
        <f>#REF!-HR70</f>
        <v>#REF!</v>
      </c>
      <c r="HT70" s="2" t="e">
        <f>SUM(#REF!)</f>
        <v>#REF!</v>
      </c>
      <c r="HU70" s="19" t="e">
        <f>#REF!-HT70</f>
        <v>#REF!</v>
      </c>
      <c r="HV70" s="2" t="e">
        <f>SUM(#REF!)</f>
        <v>#REF!</v>
      </c>
      <c r="HW70" s="19" t="e">
        <f>#REF!-HV70</f>
        <v>#REF!</v>
      </c>
      <c r="HX70" s="2" t="e">
        <f>SUM(#REF!)</f>
        <v>#REF!</v>
      </c>
      <c r="HY70" s="19" t="e">
        <f>#REF!-HX70</f>
        <v>#REF!</v>
      </c>
      <c r="HZ70" s="2">
        <f>SUM(BC70:BC70)</f>
        <v>1016277</v>
      </c>
      <c r="IA70" s="19" t="e">
        <f>#REF!-HZ70</f>
        <v>#REF!</v>
      </c>
      <c r="IB70" s="2">
        <f>SUM(BD70:BD70)</f>
        <v>924369</v>
      </c>
      <c r="IC70" s="19" t="e">
        <f>#REF!-IB70</f>
        <v>#REF!</v>
      </c>
      <c r="ID70" s="2">
        <f t="shared" si="111"/>
        <v>24738</v>
      </c>
      <c r="IE70" s="19">
        <f t="shared" si="112"/>
        <v>0</v>
      </c>
      <c r="IF70" s="2">
        <f t="shared" si="113"/>
        <v>1012130</v>
      </c>
      <c r="IG70" s="19">
        <f t="shared" si="114"/>
        <v>0</v>
      </c>
      <c r="IH70" s="2">
        <f t="shared" si="115"/>
        <v>272648</v>
      </c>
      <c r="II70" s="19">
        <f t="shared" si="116"/>
        <v>0</v>
      </c>
      <c r="IJ70" s="2">
        <f t="shared" si="117"/>
        <v>64203255</v>
      </c>
      <c r="IK70" s="19">
        <f t="shared" si="118"/>
        <v>0</v>
      </c>
      <c r="IL70" s="2">
        <f t="shared" si="119"/>
        <v>8953847</v>
      </c>
      <c r="IM70" s="19">
        <f t="shared" si="120"/>
        <v>0</v>
      </c>
      <c r="IN70" s="2">
        <f t="shared" si="121"/>
        <v>2224950</v>
      </c>
      <c r="IO70" s="19">
        <f t="shared" si="122"/>
        <v>0</v>
      </c>
      <c r="IP70" s="2">
        <f t="shared" si="123"/>
        <v>11226905</v>
      </c>
      <c r="IQ70" s="19">
        <f t="shared" si="124"/>
        <v>0</v>
      </c>
      <c r="IR70" s="2">
        <f t="shared" si="109"/>
        <v>1220162</v>
      </c>
      <c r="IS70" s="19">
        <f t="shared" si="110"/>
        <v>0</v>
      </c>
      <c r="IT70" s="2">
        <f t="shared" si="125"/>
        <v>9174857</v>
      </c>
      <c r="IU70" s="19">
        <f t="shared" si="126"/>
        <v>0</v>
      </c>
      <c r="IV70" s="2">
        <f t="shared" si="127"/>
        <v>238786</v>
      </c>
      <c r="IW70" s="19">
        <f t="shared" si="128"/>
        <v>0</v>
      </c>
      <c r="IX70" s="2">
        <f t="shared" si="129"/>
        <v>833125</v>
      </c>
      <c r="IY70" s="19">
        <f t="shared" si="130"/>
        <v>0</v>
      </c>
      <c r="IZ70" s="2">
        <f t="shared" si="131"/>
        <v>699737</v>
      </c>
      <c r="JA70" s="19">
        <f t="shared" si="132"/>
        <v>0</v>
      </c>
      <c r="JB70" s="2">
        <f t="shared" si="133"/>
        <v>4298505</v>
      </c>
      <c r="JC70" s="19">
        <f t="shared" si="134"/>
        <v>0</v>
      </c>
      <c r="JD70" s="2">
        <f t="shared" si="135"/>
        <v>1387924</v>
      </c>
      <c r="JE70" s="19">
        <f t="shared" si="136"/>
        <v>0</v>
      </c>
      <c r="JF70" s="2">
        <f t="shared" si="137"/>
        <v>3599746</v>
      </c>
      <c r="JG70" s="19">
        <f t="shared" si="138"/>
        <v>0</v>
      </c>
      <c r="JH70" s="2">
        <f t="shared" si="139"/>
        <v>2344882</v>
      </c>
      <c r="JI70" s="19">
        <f t="shared" si="140"/>
        <v>0</v>
      </c>
      <c r="JJ70" s="2">
        <f t="shared" si="141"/>
        <v>0</v>
      </c>
      <c r="JK70" s="19">
        <f t="shared" si="142"/>
        <v>0</v>
      </c>
      <c r="JL70" s="2">
        <f t="shared" si="143"/>
        <v>9896588</v>
      </c>
      <c r="JM70" s="19">
        <f t="shared" si="144"/>
        <v>0</v>
      </c>
      <c r="JN70" s="2">
        <f t="shared" si="145"/>
        <v>807051</v>
      </c>
      <c r="JO70" s="19">
        <f t="shared" si="146"/>
        <v>0</v>
      </c>
      <c r="JP70" s="2">
        <f t="shared" si="147"/>
        <v>0</v>
      </c>
      <c r="JQ70" s="19">
        <f t="shared" si="148"/>
        <v>0</v>
      </c>
      <c r="JR70" s="2">
        <f t="shared" si="149"/>
        <v>2079817</v>
      </c>
      <c r="JS70" s="19">
        <f t="shared" si="150"/>
        <v>0</v>
      </c>
      <c r="JT70" s="2">
        <f t="shared" si="151"/>
        <v>33663</v>
      </c>
      <c r="JU70" s="19">
        <f t="shared" si="152"/>
        <v>0</v>
      </c>
      <c r="JV70" s="2">
        <f t="shared" si="153"/>
        <v>5182710</v>
      </c>
      <c r="JW70" s="19">
        <f t="shared" si="154"/>
        <v>0</v>
      </c>
      <c r="JX70" s="2">
        <f t="shared" si="155"/>
        <v>64203255</v>
      </c>
      <c r="JY70" s="19">
        <f t="shared" si="156"/>
        <v>0</v>
      </c>
      <c r="JZ70" s="2">
        <f t="shared" si="157"/>
        <v>0</v>
      </c>
      <c r="KA70" s="19">
        <f t="shared" si="158"/>
        <v>0</v>
      </c>
      <c r="KB70" s="2">
        <f t="shared" si="159"/>
        <v>64203255</v>
      </c>
      <c r="KC70" s="19">
        <f t="shared" si="160"/>
        <v>0</v>
      </c>
      <c r="KE70" s="2" t="e">
        <f>SUM(HG70,HI70,HK70,HM70,HO70,HQ70,HS70,HU70,HW70,HY70,IA70,IC70,IE70,IG70,II70,IK70,IM70,IO70,IQ70,IS70,IU70,IW70,IY70,JA70,JC70,JE70,JG70,JI70,JK70,JM70,JO70,JQ70,JS70,JU70,JW70,JY70,KA70,KC70)</f>
        <v>#REF!</v>
      </c>
      <c r="KG70" s="1" t="e">
        <f t="shared" si="161"/>
        <v>#REF!</v>
      </c>
      <c r="KH70" s="13"/>
    </row>
    <row r="71" spans="1:304">
      <c r="A71" s="29" t="s">
        <v>301</v>
      </c>
      <c r="B71" s="18" t="s">
        <v>303</v>
      </c>
      <c r="C71" s="65">
        <v>122755</v>
      </c>
      <c r="D71" s="65">
        <v>2010</v>
      </c>
      <c r="E71" s="65">
        <v>1</v>
      </c>
      <c r="F71" s="65">
        <v>5</v>
      </c>
      <c r="G71" s="68">
        <v>11661</v>
      </c>
      <c r="H71" s="68">
        <v>12612</v>
      </c>
      <c r="I71" s="76">
        <v>348568909</v>
      </c>
      <c r="J71" s="67"/>
      <c r="K71" s="67">
        <v>0</v>
      </c>
      <c r="L71" s="67"/>
      <c r="M71" s="67">
        <v>15228030</v>
      </c>
      <c r="N71" s="67"/>
      <c r="O71" s="67">
        <v>0</v>
      </c>
      <c r="P71" s="67"/>
      <c r="Q71" s="67">
        <v>252652383</v>
      </c>
      <c r="R71" s="67"/>
      <c r="S71" s="67">
        <v>268841299</v>
      </c>
      <c r="T71" s="67"/>
      <c r="U71" s="67">
        <v>14933</v>
      </c>
      <c r="V71" s="67"/>
      <c r="W71" s="67">
        <v>26093</v>
      </c>
      <c r="X71" s="67"/>
      <c r="Y71" s="67">
        <v>21775</v>
      </c>
      <c r="Z71" s="67"/>
      <c r="AA71" s="67">
        <v>32935</v>
      </c>
      <c r="AB71" s="67"/>
      <c r="AC71" s="28">
        <v>6</v>
      </c>
      <c r="AD71" s="28">
        <v>10</v>
      </c>
      <c r="AE71" s="28">
        <v>0</v>
      </c>
      <c r="AF71" s="19">
        <v>1911254</v>
      </c>
      <c r="AG71" s="19">
        <v>1498429</v>
      </c>
      <c r="AH71" s="19">
        <v>167978</v>
      </c>
      <c r="AI71" s="19">
        <v>68030</v>
      </c>
      <c r="AJ71" s="19">
        <v>217408</v>
      </c>
      <c r="AK71" s="93">
        <v>5.5</v>
      </c>
      <c r="AL71" s="19">
        <v>199290</v>
      </c>
      <c r="AM71" s="93">
        <v>6</v>
      </c>
      <c r="AN71" s="19">
        <v>91506</v>
      </c>
      <c r="AO71" s="93">
        <v>9.5</v>
      </c>
      <c r="AP71" s="19">
        <v>86930</v>
      </c>
      <c r="AQ71" s="93">
        <v>10</v>
      </c>
      <c r="AR71" s="19">
        <v>114389</v>
      </c>
      <c r="AS71" s="93">
        <v>15</v>
      </c>
      <c r="AT71" s="19">
        <v>90307</v>
      </c>
      <c r="AU71" s="93">
        <v>19</v>
      </c>
      <c r="AV71" s="19">
        <v>61166</v>
      </c>
      <c r="AW71" s="93">
        <v>8.94</v>
      </c>
      <c r="AX71" s="19">
        <v>24856</v>
      </c>
      <c r="AY71" s="93">
        <v>22</v>
      </c>
      <c r="AZ71" s="127">
        <v>808178</v>
      </c>
      <c r="BA71" s="127">
        <v>771165</v>
      </c>
      <c r="BB71" s="127">
        <v>78924</v>
      </c>
      <c r="BC71" s="127">
        <v>241024</v>
      </c>
      <c r="BD71" s="127">
        <v>131250</v>
      </c>
      <c r="BE71" s="127">
        <v>0</v>
      </c>
      <c r="BF71" s="127">
        <v>0</v>
      </c>
      <c r="BG71" s="127">
        <v>0</v>
      </c>
      <c r="BH71" s="127">
        <v>0</v>
      </c>
      <c r="BI71" s="127">
        <v>4687</v>
      </c>
      <c r="BJ71" s="127">
        <v>4687</v>
      </c>
      <c r="BK71" s="127">
        <v>10618</v>
      </c>
      <c r="BL71" s="127">
        <v>0</v>
      </c>
      <c r="BM71" s="127">
        <v>1624</v>
      </c>
      <c r="BN71" s="127">
        <v>13410</v>
      </c>
      <c r="BO71" s="127">
        <v>30773</v>
      </c>
      <c r="BP71" s="127">
        <v>56425</v>
      </c>
      <c r="BQ71" s="127">
        <v>0</v>
      </c>
      <c r="BR71" s="127">
        <v>0</v>
      </c>
      <c r="BS71" s="127">
        <v>0</v>
      </c>
      <c r="BT71" s="127">
        <v>0</v>
      </c>
      <c r="BU71" s="127">
        <v>184719</v>
      </c>
      <c r="BV71" s="127">
        <v>184719</v>
      </c>
      <c r="BW71" s="127">
        <v>2041159</v>
      </c>
      <c r="BX71" s="127">
        <v>192924</v>
      </c>
      <c r="BY71" s="127">
        <v>36810</v>
      </c>
      <c r="BZ71" s="127">
        <v>168819</v>
      </c>
      <c r="CA71" s="127">
        <v>17893347</v>
      </c>
      <c r="CB71" s="127">
        <v>20333059</v>
      </c>
      <c r="CC71" s="127">
        <v>1311140</v>
      </c>
      <c r="CD71" s="127">
        <v>188881</v>
      </c>
      <c r="CE71" s="127">
        <v>211736</v>
      </c>
      <c r="CF71" s="127">
        <v>1697926</v>
      </c>
      <c r="CG71" s="127">
        <v>87815</v>
      </c>
      <c r="CH71" s="127">
        <v>3497498</v>
      </c>
      <c r="CI71" s="127">
        <v>325000</v>
      </c>
      <c r="CJ71" s="127">
        <v>2500</v>
      </c>
      <c r="CK71" s="127">
        <v>0</v>
      </c>
      <c r="CL71" s="127">
        <v>3500</v>
      </c>
      <c r="CM71" s="127">
        <v>0</v>
      </c>
      <c r="CN71" s="127">
        <v>331000</v>
      </c>
      <c r="CO71" s="127">
        <v>1854745</v>
      </c>
      <c r="CP71" s="127">
        <v>429955</v>
      </c>
      <c r="CQ71" s="127">
        <v>348325</v>
      </c>
      <c r="CR71" s="127">
        <v>1694677</v>
      </c>
      <c r="CS71" s="127">
        <v>0</v>
      </c>
      <c r="CT71" s="127">
        <v>4327702</v>
      </c>
      <c r="CU71" s="127">
        <v>0</v>
      </c>
      <c r="CV71" s="127">
        <v>0</v>
      </c>
      <c r="CW71" s="127">
        <v>0</v>
      </c>
      <c r="CX71" s="127">
        <v>0</v>
      </c>
      <c r="CY71" s="127">
        <v>0</v>
      </c>
      <c r="CZ71" s="127">
        <v>0</v>
      </c>
      <c r="DA71" s="127">
        <v>119166</v>
      </c>
      <c r="DB71" s="127">
        <v>9965</v>
      </c>
      <c r="DC71" s="127">
        <v>29327</v>
      </c>
      <c r="DD71" s="127">
        <v>4820</v>
      </c>
      <c r="DE71" s="127">
        <v>3070333</v>
      </c>
      <c r="DF71" s="127">
        <v>3233611</v>
      </c>
      <c r="DG71" s="127">
        <v>0</v>
      </c>
      <c r="DH71" s="127">
        <v>0</v>
      </c>
      <c r="DI71" s="127">
        <v>0</v>
      </c>
      <c r="DJ71" s="127">
        <v>0</v>
      </c>
      <c r="DK71" s="127">
        <v>0</v>
      </c>
      <c r="DL71" s="127">
        <v>0</v>
      </c>
      <c r="DM71" s="156">
        <v>199045</v>
      </c>
      <c r="DN71" s="156">
        <v>0</v>
      </c>
      <c r="DO71" s="156">
        <v>0</v>
      </c>
      <c r="DP71" s="156">
        <v>0</v>
      </c>
      <c r="DQ71" s="156">
        <v>0</v>
      </c>
      <c r="DR71" s="156">
        <v>199045</v>
      </c>
      <c r="DS71" s="127">
        <v>129819</v>
      </c>
      <c r="DT71" s="127">
        <v>26085</v>
      </c>
      <c r="DU71" s="127">
        <v>34342</v>
      </c>
      <c r="DV71" s="127">
        <v>45762</v>
      </c>
      <c r="DW71" s="127">
        <v>17917</v>
      </c>
      <c r="DX71" s="127">
        <v>253925</v>
      </c>
      <c r="DY71" s="127">
        <v>524118</v>
      </c>
      <c r="DZ71" s="127">
        <v>165052</v>
      </c>
      <c r="EA71" s="127">
        <v>125615</v>
      </c>
      <c r="EB71" s="127">
        <v>747906</v>
      </c>
      <c r="EC71" s="127">
        <v>12942</v>
      </c>
      <c r="ED71" s="127">
        <v>1575633</v>
      </c>
      <c r="EE71" s="127">
        <v>177248</v>
      </c>
      <c r="EF71" s="127">
        <v>10728</v>
      </c>
      <c r="EG71" s="127">
        <v>15462</v>
      </c>
      <c r="EH71" s="127">
        <v>143189</v>
      </c>
      <c r="EI71" s="127">
        <v>103754</v>
      </c>
      <c r="EJ71" s="127">
        <v>450381</v>
      </c>
      <c r="EK71" s="127">
        <v>445113</v>
      </c>
      <c r="EL71" s="127">
        <v>85692</v>
      </c>
      <c r="EM71" s="127">
        <v>55455</v>
      </c>
      <c r="EN71" s="127">
        <v>90122</v>
      </c>
      <c r="EO71" s="127">
        <v>98209</v>
      </c>
      <c r="EP71" s="127">
        <v>774591</v>
      </c>
      <c r="EQ71" s="127">
        <v>0</v>
      </c>
      <c r="ER71" s="127">
        <v>0</v>
      </c>
      <c r="ES71" s="127">
        <v>0</v>
      </c>
      <c r="ET71" s="127">
        <v>0</v>
      </c>
      <c r="EU71" s="127">
        <v>2892521</v>
      </c>
      <c r="EV71" s="127">
        <v>2892521</v>
      </c>
      <c r="EW71" s="127">
        <v>0</v>
      </c>
      <c r="EX71" s="127">
        <v>0</v>
      </c>
      <c r="EY71" s="127">
        <v>0</v>
      </c>
      <c r="EZ71" s="127">
        <v>0</v>
      </c>
      <c r="FA71" s="127">
        <v>1879</v>
      </c>
      <c r="FB71" s="127">
        <v>1879</v>
      </c>
      <c r="FC71" s="127">
        <v>31302</v>
      </c>
      <c r="FD71" s="127">
        <v>109668</v>
      </c>
      <c r="FE71" s="127">
        <v>98990</v>
      </c>
      <c r="FF71" s="127">
        <v>99342</v>
      </c>
      <c r="FG71" s="127">
        <v>102728</v>
      </c>
      <c r="FH71" s="127">
        <v>442030</v>
      </c>
      <c r="FI71" s="127">
        <v>0</v>
      </c>
      <c r="FJ71" s="127">
        <v>0</v>
      </c>
      <c r="FK71" s="127">
        <v>0</v>
      </c>
      <c r="FL71" s="127">
        <v>0</v>
      </c>
      <c r="FM71" s="127">
        <v>250000</v>
      </c>
      <c r="FN71" s="127">
        <v>250000</v>
      </c>
      <c r="FO71" s="156">
        <v>0</v>
      </c>
      <c r="FP71" s="156">
        <v>0</v>
      </c>
      <c r="FQ71" s="156">
        <v>0</v>
      </c>
      <c r="FR71" s="156">
        <v>0</v>
      </c>
      <c r="FS71" s="156">
        <v>576902</v>
      </c>
      <c r="FT71" s="156">
        <v>576902</v>
      </c>
      <c r="FU71" s="156">
        <v>6607</v>
      </c>
      <c r="FV71" s="156">
        <v>0</v>
      </c>
      <c r="FW71" s="156">
        <v>0</v>
      </c>
      <c r="FX71" s="156">
        <v>0</v>
      </c>
      <c r="FY71" s="127">
        <v>218060</v>
      </c>
      <c r="FZ71" s="127">
        <v>224667</v>
      </c>
      <c r="GA71" s="127">
        <v>0</v>
      </c>
      <c r="GB71" s="127">
        <v>0</v>
      </c>
      <c r="GC71" s="127">
        <v>0</v>
      </c>
      <c r="GD71" s="127">
        <v>2465</v>
      </c>
      <c r="GE71" s="127">
        <v>442002</v>
      </c>
      <c r="GF71" s="127">
        <v>444467</v>
      </c>
      <c r="GG71" s="127">
        <v>135464</v>
      </c>
      <c r="GH71" s="127">
        <v>17503</v>
      </c>
      <c r="GI71" s="127">
        <v>10329</v>
      </c>
      <c r="GJ71" s="127">
        <v>46200</v>
      </c>
      <c r="GK71" s="127">
        <v>1100359</v>
      </c>
      <c r="GL71" s="127">
        <v>1309855</v>
      </c>
      <c r="GM71" s="127">
        <v>5258767</v>
      </c>
      <c r="GN71" s="127">
        <v>1046029</v>
      </c>
      <c r="GO71" s="127">
        <v>929581</v>
      </c>
      <c r="GP71" s="127">
        <v>4575909</v>
      </c>
      <c r="GQ71" s="127">
        <v>8975421</v>
      </c>
      <c r="GR71" s="127">
        <v>20785707</v>
      </c>
      <c r="GS71" s="127">
        <v>0</v>
      </c>
      <c r="GT71" s="128">
        <v>0</v>
      </c>
      <c r="GU71" s="127">
        <v>0</v>
      </c>
      <c r="GV71" s="127">
        <v>0</v>
      </c>
      <c r="GW71" s="127">
        <v>0</v>
      </c>
      <c r="GX71" s="127">
        <v>0</v>
      </c>
      <c r="GY71" s="156">
        <v>5258767</v>
      </c>
      <c r="GZ71" s="156">
        <v>1046029</v>
      </c>
      <c r="HA71" s="156">
        <v>929581</v>
      </c>
      <c r="HB71" s="156">
        <v>4575909</v>
      </c>
      <c r="HC71" s="156">
        <v>8975421</v>
      </c>
      <c r="HD71" s="156">
        <v>20785707</v>
      </c>
      <c r="HF71" s="2">
        <f>SUM(AZ71:AZ71)</f>
        <v>808178</v>
      </c>
      <c r="HG71" s="19" t="e">
        <f>#REF!-HF71</f>
        <v>#REF!</v>
      </c>
      <c r="HH71" s="2" t="e">
        <f>SUM(#REF!)</f>
        <v>#REF!</v>
      </c>
      <c r="HI71" s="19" t="e">
        <f>#REF!-HH71</f>
        <v>#REF!</v>
      </c>
      <c r="HJ71" s="2">
        <f>SUM(BA71:BA71)</f>
        <v>771165</v>
      </c>
      <c r="HK71" s="19" t="e">
        <f>#REF!-HJ71</f>
        <v>#REF!</v>
      </c>
      <c r="HL71" s="2">
        <f>SUM(BB71:BB71)</f>
        <v>78924</v>
      </c>
      <c r="HM71" s="19" t="e">
        <f>#REF!-HL71</f>
        <v>#REF!</v>
      </c>
      <c r="HN71" s="2" t="e">
        <f>SUM(#REF!)</f>
        <v>#REF!</v>
      </c>
      <c r="HO71" s="19" t="e">
        <f>#REF!-HN71</f>
        <v>#REF!</v>
      </c>
      <c r="HP71" s="2" t="e">
        <f>SUM(#REF!)</f>
        <v>#REF!</v>
      </c>
      <c r="HQ71" s="19" t="e">
        <f>#REF!-HP71</f>
        <v>#REF!</v>
      </c>
      <c r="HR71" s="2" t="e">
        <f>SUM(#REF!)</f>
        <v>#REF!</v>
      </c>
      <c r="HS71" s="19" t="e">
        <f>#REF!-HR71</f>
        <v>#REF!</v>
      </c>
      <c r="HT71" s="2" t="e">
        <f>SUM(#REF!)</f>
        <v>#REF!</v>
      </c>
      <c r="HU71" s="19" t="e">
        <f>#REF!-HT71</f>
        <v>#REF!</v>
      </c>
      <c r="HV71" s="2" t="e">
        <f>SUM(#REF!)</f>
        <v>#REF!</v>
      </c>
      <c r="HW71" s="19" t="e">
        <f>#REF!-HV71</f>
        <v>#REF!</v>
      </c>
      <c r="HX71" s="2" t="e">
        <f>SUM(#REF!)</f>
        <v>#REF!</v>
      </c>
      <c r="HY71" s="19" t="e">
        <f>#REF!-HX71</f>
        <v>#REF!</v>
      </c>
      <c r="HZ71" s="2">
        <f>SUM(BC71:BC71)</f>
        <v>241024</v>
      </c>
      <c r="IA71" s="19" t="e">
        <f>#REF!-HZ71</f>
        <v>#REF!</v>
      </c>
      <c r="IB71" s="2">
        <f>SUM(BD71:BD71)</f>
        <v>131250</v>
      </c>
      <c r="IC71" s="19" t="e">
        <f>#REF!-IB71</f>
        <v>#REF!</v>
      </c>
      <c r="ID71" s="2">
        <f t="shared" si="111"/>
        <v>4687</v>
      </c>
      <c r="IE71" s="19">
        <f t="shared" si="112"/>
        <v>0</v>
      </c>
      <c r="IF71" s="2">
        <f t="shared" si="113"/>
        <v>56425</v>
      </c>
      <c r="IG71" s="19">
        <f t="shared" si="114"/>
        <v>0</v>
      </c>
      <c r="IH71" s="2">
        <f t="shared" si="115"/>
        <v>184719</v>
      </c>
      <c r="II71" s="19">
        <f t="shared" si="116"/>
        <v>0</v>
      </c>
      <c r="IJ71" s="2">
        <f t="shared" si="117"/>
        <v>20333059</v>
      </c>
      <c r="IK71" s="19">
        <f t="shared" si="118"/>
        <v>0</v>
      </c>
      <c r="IL71" s="2">
        <f t="shared" si="119"/>
        <v>3497498</v>
      </c>
      <c r="IM71" s="19">
        <f t="shared" si="120"/>
        <v>0</v>
      </c>
      <c r="IN71" s="2">
        <f t="shared" si="121"/>
        <v>331000</v>
      </c>
      <c r="IO71" s="19">
        <f t="shared" si="122"/>
        <v>0</v>
      </c>
      <c r="IP71" s="2">
        <f t="shared" si="123"/>
        <v>4327702</v>
      </c>
      <c r="IQ71" s="19">
        <f t="shared" si="124"/>
        <v>0</v>
      </c>
      <c r="IR71" s="2">
        <f t="shared" si="109"/>
        <v>0</v>
      </c>
      <c r="IS71" s="19">
        <f t="shared" si="110"/>
        <v>0</v>
      </c>
      <c r="IT71" s="2">
        <f t="shared" si="125"/>
        <v>3233611</v>
      </c>
      <c r="IU71" s="19">
        <f t="shared" si="126"/>
        <v>0</v>
      </c>
      <c r="IV71" s="2">
        <f t="shared" si="127"/>
        <v>0</v>
      </c>
      <c r="IW71" s="19">
        <f t="shared" si="128"/>
        <v>0</v>
      </c>
      <c r="IX71" s="2">
        <f t="shared" si="129"/>
        <v>199045</v>
      </c>
      <c r="IY71" s="19">
        <f t="shared" si="130"/>
        <v>0</v>
      </c>
      <c r="IZ71" s="2">
        <f t="shared" si="131"/>
        <v>253925</v>
      </c>
      <c r="JA71" s="19">
        <f t="shared" si="132"/>
        <v>0</v>
      </c>
      <c r="JB71" s="2">
        <f t="shared" si="133"/>
        <v>1575633</v>
      </c>
      <c r="JC71" s="19">
        <f t="shared" si="134"/>
        <v>0</v>
      </c>
      <c r="JD71" s="2">
        <f t="shared" si="135"/>
        <v>450381</v>
      </c>
      <c r="JE71" s="19">
        <f t="shared" si="136"/>
        <v>0</v>
      </c>
      <c r="JF71" s="2">
        <f t="shared" si="137"/>
        <v>774591</v>
      </c>
      <c r="JG71" s="19">
        <f t="shared" si="138"/>
        <v>0</v>
      </c>
      <c r="JH71" s="2">
        <f t="shared" si="139"/>
        <v>2892521</v>
      </c>
      <c r="JI71" s="19">
        <f t="shared" si="140"/>
        <v>0</v>
      </c>
      <c r="JJ71" s="2">
        <f t="shared" si="141"/>
        <v>1879</v>
      </c>
      <c r="JK71" s="19">
        <f t="shared" si="142"/>
        <v>0</v>
      </c>
      <c r="JL71" s="2">
        <f t="shared" si="143"/>
        <v>442030</v>
      </c>
      <c r="JM71" s="19">
        <f t="shared" si="144"/>
        <v>0</v>
      </c>
      <c r="JN71" s="2">
        <f t="shared" si="145"/>
        <v>250000</v>
      </c>
      <c r="JO71" s="19">
        <f t="shared" si="146"/>
        <v>0</v>
      </c>
      <c r="JP71" s="2">
        <f t="shared" si="147"/>
        <v>576902</v>
      </c>
      <c r="JQ71" s="19">
        <f t="shared" si="148"/>
        <v>0</v>
      </c>
      <c r="JR71" s="2">
        <f t="shared" si="149"/>
        <v>224667</v>
      </c>
      <c r="JS71" s="19">
        <f t="shared" si="150"/>
        <v>0</v>
      </c>
      <c r="JT71" s="2">
        <f t="shared" si="151"/>
        <v>444467</v>
      </c>
      <c r="JU71" s="19">
        <f t="shared" si="152"/>
        <v>0</v>
      </c>
      <c r="JV71" s="2">
        <f t="shared" si="153"/>
        <v>1309855</v>
      </c>
      <c r="JW71" s="19">
        <f t="shared" si="154"/>
        <v>0</v>
      </c>
      <c r="JX71" s="2">
        <f t="shared" si="155"/>
        <v>20785707</v>
      </c>
      <c r="JY71" s="19">
        <f t="shared" si="156"/>
        <v>0</v>
      </c>
      <c r="JZ71" s="2">
        <f t="shared" si="157"/>
        <v>0</v>
      </c>
      <c r="KA71" s="19">
        <f t="shared" si="158"/>
        <v>0</v>
      </c>
      <c r="KB71" s="2">
        <f t="shared" si="159"/>
        <v>20785707</v>
      </c>
      <c r="KC71" s="19">
        <f t="shared" si="160"/>
        <v>0</v>
      </c>
      <c r="KE71" s="2" t="e">
        <f>HG71+HI71+HK71+HM71+HO71+HQ71+HS71+HU71+HW71+HY71+IA71+IE71+IG71+II71+IC71+IK71+IM71+IO71+IQ71+IS71+IU71+IW71+IY71+JA71+JC71+JG71+JI71+JK71+JE71+JM71+JO71+JQ71+JS71+JU71+JW71+JY71+KA71+KC71</f>
        <v>#REF!</v>
      </c>
      <c r="KG71" s="1" t="e">
        <f t="shared" si="161"/>
        <v>#REF!</v>
      </c>
    </row>
    <row r="72" spans="1:304">
      <c r="A72" s="30" t="s">
        <v>334</v>
      </c>
      <c r="B72" s="18" t="s">
        <v>292</v>
      </c>
      <c r="C72" s="65">
        <v>218663</v>
      </c>
      <c r="D72" s="65">
        <v>2010</v>
      </c>
      <c r="E72" s="65">
        <v>1</v>
      </c>
      <c r="F72" s="65">
        <v>7</v>
      </c>
      <c r="G72" s="66">
        <v>8700</v>
      </c>
      <c r="H72" s="66">
        <v>10279</v>
      </c>
      <c r="I72" s="67">
        <v>711250981</v>
      </c>
      <c r="J72" s="67"/>
      <c r="K72" s="67">
        <v>23819110</v>
      </c>
      <c r="L72" s="67"/>
      <c r="M72" s="67">
        <v>47858847</v>
      </c>
      <c r="N72" s="67"/>
      <c r="O72" s="67">
        <v>82789845</v>
      </c>
      <c r="P72" s="67"/>
      <c r="Q72" s="67">
        <v>341132225</v>
      </c>
      <c r="R72" s="67"/>
      <c r="S72" s="67">
        <v>580532079</v>
      </c>
      <c r="T72" s="67"/>
      <c r="U72" s="67">
        <v>17107</v>
      </c>
      <c r="V72" s="67"/>
      <c r="W72" s="67">
        <v>31683</v>
      </c>
      <c r="X72" s="67"/>
      <c r="Y72" s="67">
        <v>23838</v>
      </c>
      <c r="Z72" s="67"/>
      <c r="AA72" s="67">
        <v>38640</v>
      </c>
      <c r="AB72" s="67"/>
      <c r="AC72" s="103">
        <v>9</v>
      </c>
      <c r="AD72" s="103">
        <v>11</v>
      </c>
      <c r="AE72" s="103">
        <v>0</v>
      </c>
      <c r="AF72" s="19">
        <v>4921717</v>
      </c>
      <c r="AG72" s="19">
        <v>3468623</v>
      </c>
      <c r="AH72" s="19">
        <v>556322</v>
      </c>
      <c r="AI72" s="19">
        <v>354062</v>
      </c>
      <c r="AJ72" s="19">
        <v>269891.92</v>
      </c>
      <c r="AK72" s="93">
        <v>6.81</v>
      </c>
      <c r="AL72" s="19">
        <v>229745.5</v>
      </c>
      <c r="AM72" s="93">
        <v>8</v>
      </c>
      <c r="AN72" s="19">
        <v>150255.79999999999</v>
      </c>
      <c r="AO72" s="93">
        <v>8.19</v>
      </c>
      <c r="AP72" s="19">
        <v>136732.78</v>
      </c>
      <c r="AQ72" s="93">
        <v>9</v>
      </c>
      <c r="AR72" s="19">
        <v>163679.76999999999</v>
      </c>
      <c r="AS72" s="93">
        <v>21.55</v>
      </c>
      <c r="AT72" s="19">
        <v>125974.96</v>
      </c>
      <c r="AU72" s="93">
        <v>28</v>
      </c>
      <c r="AV72" s="19">
        <v>73031.98</v>
      </c>
      <c r="AW72" s="93">
        <v>18.45</v>
      </c>
      <c r="AX72" s="19">
        <v>58584.35</v>
      </c>
      <c r="AY72" s="93">
        <v>23</v>
      </c>
      <c r="AZ72" s="129">
        <v>16109980</v>
      </c>
      <c r="BA72" s="129">
        <v>200000</v>
      </c>
      <c r="BB72" s="129">
        <v>20469733</v>
      </c>
      <c r="BC72" s="129">
        <v>2009697</v>
      </c>
      <c r="BD72" s="129">
        <v>1508620</v>
      </c>
      <c r="BE72" s="129">
        <v>0</v>
      </c>
      <c r="BF72" s="129">
        <v>0</v>
      </c>
      <c r="BG72" s="129">
        <v>0</v>
      </c>
      <c r="BH72" s="129">
        <v>0</v>
      </c>
      <c r="BI72" s="129">
        <v>0</v>
      </c>
      <c r="BJ72" s="129">
        <v>0</v>
      </c>
      <c r="BK72" s="129">
        <v>0</v>
      </c>
      <c r="BL72" s="129">
        <v>0</v>
      </c>
      <c r="BM72" s="129">
        <v>0</v>
      </c>
      <c r="BN72" s="129">
        <v>0</v>
      </c>
      <c r="BO72" s="129">
        <v>875163</v>
      </c>
      <c r="BP72" s="129">
        <v>875163</v>
      </c>
      <c r="BQ72" s="129">
        <v>10070</v>
      </c>
      <c r="BR72" s="129">
        <v>16026</v>
      </c>
      <c r="BS72" s="129">
        <v>2420</v>
      </c>
      <c r="BT72" s="129">
        <v>18024</v>
      </c>
      <c r="BU72" s="129">
        <v>3124786</v>
      </c>
      <c r="BV72" s="129">
        <v>3171326</v>
      </c>
      <c r="BW72" s="129">
        <v>57086212</v>
      </c>
      <c r="BX72" s="129">
        <v>9773895</v>
      </c>
      <c r="BY72" s="129">
        <v>587150</v>
      </c>
      <c r="BZ72" s="129">
        <v>3323526</v>
      </c>
      <c r="CA72" s="129">
        <v>9108410</v>
      </c>
      <c r="CB72" s="129">
        <v>79879193</v>
      </c>
      <c r="CC72" s="129">
        <v>2997232</v>
      </c>
      <c r="CD72" s="129">
        <v>373236</v>
      </c>
      <c r="CE72" s="129">
        <v>493373</v>
      </c>
      <c r="CF72" s="129">
        <v>4526499</v>
      </c>
      <c r="CG72" s="129">
        <v>1854908</v>
      </c>
      <c r="CH72" s="129">
        <v>10245248</v>
      </c>
      <c r="CI72" s="129">
        <v>1300000</v>
      </c>
      <c r="CJ72" s="129">
        <v>435340</v>
      </c>
      <c r="CK72" s="129">
        <v>25500</v>
      </c>
      <c r="CL72" s="129">
        <v>50438</v>
      </c>
      <c r="CM72" s="129">
        <v>0</v>
      </c>
      <c r="CN72" s="129">
        <v>1811278</v>
      </c>
      <c r="CO72" s="129">
        <v>2753295</v>
      </c>
      <c r="CP72" s="129">
        <v>770022</v>
      </c>
      <c r="CQ72" s="129">
        <v>702531</v>
      </c>
      <c r="CR72" s="129">
        <v>3717450</v>
      </c>
      <c r="CS72" s="129">
        <v>0</v>
      </c>
      <c r="CT72" s="129">
        <v>7943298</v>
      </c>
      <c r="CU72" s="129">
        <v>1767500</v>
      </c>
      <c r="CV72" s="129">
        <v>550000</v>
      </c>
      <c r="CW72" s="129">
        <v>450000</v>
      </c>
      <c r="CX72" s="129">
        <v>160000</v>
      </c>
      <c r="CY72" s="129">
        <v>0</v>
      </c>
      <c r="CZ72" s="129">
        <v>2927500</v>
      </c>
      <c r="DA72" s="129">
        <v>956205</v>
      </c>
      <c r="DB72" s="129">
        <v>290832</v>
      </c>
      <c r="DC72" s="129">
        <v>161925</v>
      </c>
      <c r="DD72" s="129">
        <v>316725</v>
      </c>
      <c r="DE72" s="129">
        <v>11346999</v>
      </c>
      <c r="DF72" s="129">
        <v>13072686</v>
      </c>
      <c r="DG72" s="129">
        <v>0</v>
      </c>
      <c r="DH72" s="129">
        <v>0</v>
      </c>
      <c r="DI72" s="129">
        <v>0</v>
      </c>
      <c r="DJ72" s="129">
        <v>0</v>
      </c>
      <c r="DK72" s="129">
        <v>56000</v>
      </c>
      <c r="DL72" s="129">
        <v>56000</v>
      </c>
      <c r="DM72" s="129">
        <v>0</v>
      </c>
      <c r="DN72" s="129">
        <v>0</v>
      </c>
      <c r="DO72" s="129">
        <v>0</v>
      </c>
      <c r="DP72" s="129">
        <v>0</v>
      </c>
      <c r="DQ72" s="129">
        <v>0</v>
      </c>
      <c r="DR72" s="129">
        <v>0</v>
      </c>
      <c r="DS72" s="129">
        <v>271724</v>
      </c>
      <c r="DT72" s="129">
        <v>132758</v>
      </c>
      <c r="DU72" s="129">
        <v>95058</v>
      </c>
      <c r="DV72" s="129">
        <v>410844</v>
      </c>
      <c r="DW72" s="129">
        <v>9827</v>
      </c>
      <c r="DX72" s="129">
        <v>920211</v>
      </c>
      <c r="DY72" s="129">
        <v>1105777</v>
      </c>
      <c r="DZ72" s="129">
        <v>469936</v>
      </c>
      <c r="EA72" s="129">
        <v>430633</v>
      </c>
      <c r="EB72" s="129">
        <v>1955917</v>
      </c>
      <c r="EC72" s="129">
        <v>0</v>
      </c>
      <c r="ED72" s="129">
        <v>3962263</v>
      </c>
      <c r="EE72" s="129">
        <v>866776</v>
      </c>
      <c r="EF72" s="129">
        <v>151534</v>
      </c>
      <c r="EG72" s="129">
        <v>84002</v>
      </c>
      <c r="EH72" s="129">
        <v>744737</v>
      </c>
      <c r="EI72" s="129">
        <v>1120439</v>
      </c>
      <c r="EJ72" s="129">
        <v>2967488</v>
      </c>
      <c r="EK72" s="129">
        <v>3177611</v>
      </c>
      <c r="EL72" s="129">
        <v>567267</v>
      </c>
      <c r="EM72" s="129">
        <v>204659</v>
      </c>
      <c r="EN72" s="129">
        <v>1415586</v>
      </c>
      <c r="EO72" s="129">
        <v>54307</v>
      </c>
      <c r="EP72" s="129">
        <v>5419430</v>
      </c>
      <c r="EQ72" s="129">
        <v>246303</v>
      </c>
      <c r="ER72" s="129">
        <v>39083</v>
      </c>
      <c r="ES72" s="129">
        <v>31575</v>
      </c>
      <c r="ET72" s="129">
        <v>70965</v>
      </c>
      <c r="EU72" s="129">
        <v>3033295</v>
      </c>
      <c r="EV72" s="129">
        <v>3421221</v>
      </c>
      <c r="EW72" s="129">
        <v>0</v>
      </c>
      <c r="EX72" s="129">
        <v>0</v>
      </c>
      <c r="EY72" s="129">
        <v>0</v>
      </c>
      <c r="EZ72" s="129">
        <v>0</v>
      </c>
      <c r="FA72" s="129">
        <v>0</v>
      </c>
      <c r="FB72" s="129">
        <v>0</v>
      </c>
      <c r="FC72" s="138">
        <v>6747949</v>
      </c>
      <c r="FD72" s="129">
        <v>166916</v>
      </c>
      <c r="FE72" s="129">
        <v>161771</v>
      </c>
      <c r="FF72" s="129">
        <v>1293503</v>
      </c>
      <c r="FG72" s="129">
        <v>10409076</v>
      </c>
      <c r="FH72" s="129">
        <v>18779215</v>
      </c>
      <c r="FI72" s="129">
        <v>0</v>
      </c>
      <c r="FJ72" s="129">
        <v>0</v>
      </c>
      <c r="FK72" s="129">
        <v>0</v>
      </c>
      <c r="FL72" s="129">
        <v>0</v>
      </c>
      <c r="FM72" s="129">
        <v>459212</v>
      </c>
      <c r="FN72" s="129">
        <v>459212</v>
      </c>
      <c r="FO72" s="129">
        <v>0</v>
      </c>
      <c r="FP72" s="129">
        <v>0</v>
      </c>
      <c r="FQ72" s="129">
        <v>0</v>
      </c>
      <c r="FR72" s="129">
        <v>0</v>
      </c>
      <c r="FS72" s="129">
        <v>0</v>
      </c>
      <c r="FT72" s="129">
        <v>0</v>
      </c>
      <c r="FU72" s="129">
        <v>170519</v>
      </c>
      <c r="FV72" s="129">
        <v>23303</v>
      </c>
      <c r="FW72" s="129">
        <v>14659</v>
      </c>
      <c r="FX72" s="129">
        <v>145854</v>
      </c>
      <c r="FY72" s="129">
        <v>878217</v>
      </c>
      <c r="FZ72" s="129">
        <v>1232552</v>
      </c>
      <c r="GA72" s="129">
        <v>3452</v>
      </c>
      <c r="GB72" s="129">
        <v>4070</v>
      </c>
      <c r="GC72" s="129">
        <v>7794</v>
      </c>
      <c r="GD72" s="129">
        <v>36765</v>
      </c>
      <c r="GE72" s="129">
        <v>32359</v>
      </c>
      <c r="GF72" s="129">
        <v>84440</v>
      </c>
      <c r="GG72" s="129">
        <v>432389</v>
      </c>
      <c r="GH72" s="129">
        <v>38564</v>
      </c>
      <c r="GI72" s="129">
        <v>54721</v>
      </c>
      <c r="GJ72" s="129">
        <v>287246</v>
      </c>
      <c r="GK72" s="129">
        <v>4180068</v>
      </c>
      <c r="GL72" s="129">
        <v>4992988</v>
      </c>
      <c r="GM72" s="129">
        <v>22796732</v>
      </c>
      <c r="GN72" s="129">
        <v>4012861</v>
      </c>
      <c r="GO72" s="129">
        <v>2918201</v>
      </c>
      <c r="GP72" s="129">
        <v>15132529</v>
      </c>
      <c r="GQ72" s="129">
        <v>33434707</v>
      </c>
      <c r="GR72" s="129">
        <v>78295030</v>
      </c>
      <c r="GS72" s="129">
        <v>0</v>
      </c>
      <c r="GT72" s="129">
        <v>0</v>
      </c>
      <c r="GU72" s="129">
        <v>0</v>
      </c>
      <c r="GV72" s="129">
        <v>0</v>
      </c>
      <c r="GW72" s="129">
        <v>0</v>
      </c>
      <c r="GX72" s="129">
        <v>0</v>
      </c>
      <c r="GY72" s="129">
        <v>22796732</v>
      </c>
      <c r="GZ72" s="129">
        <v>4012861</v>
      </c>
      <c r="HA72" s="129">
        <v>2918201</v>
      </c>
      <c r="HB72" s="129">
        <v>15132529</v>
      </c>
      <c r="HC72" s="129">
        <v>33434707</v>
      </c>
      <c r="HD72" s="129">
        <v>78295030</v>
      </c>
      <c r="HF72" s="2">
        <f>SUM(AZ72:AZ72)</f>
        <v>16109980</v>
      </c>
      <c r="HG72" s="19" t="e">
        <f>#REF!-HF72</f>
        <v>#REF!</v>
      </c>
      <c r="HH72" s="2" t="e">
        <f>SUM(#REF!)</f>
        <v>#REF!</v>
      </c>
      <c r="HI72" s="19" t="e">
        <f>#REF!-HH72</f>
        <v>#REF!</v>
      </c>
      <c r="HJ72" s="2">
        <f>SUM(BA72:BA72)</f>
        <v>200000</v>
      </c>
      <c r="HK72" s="19" t="e">
        <f>#REF!-HJ72</f>
        <v>#REF!</v>
      </c>
      <c r="HL72" s="2">
        <f>SUM(BB72:BB72)</f>
        <v>20469733</v>
      </c>
      <c r="HM72" s="19" t="e">
        <f>#REF!-HL72</f>
        <v>#REF!</v>
      </c>
      <c r="HN72" s="2" t="e">
        <f>SUM(#REF!)</f>
        <v>#REF!</v>
      </c>
      <c r="HO72" s="19" t="e">
        <f>#REF!-HN72</f>
        <v>#REF!</v>
      </c>
      <c r="HP72" s="2" t="e">
        <f>SUM(#REF!)</f>
        <v>#REF!</v>
      </c>
      <c r="HQ72" s="19" t="e">
        <f>#REF!-HP72</f>
        <v>#REF!</v>
      </c>
      <c r="HR72" s="2" t="e">
        <f>SUM(#REF!)</f>
        <v>#REF!</v>
      </c>
      <c r="HS72" s="19" t="e">
        <f>#REF!-HR72</f>
        <v>#REF!</v>
      </c>
      <c r="HT72" s="2" t="e">
        <f>SUM(#REF!)</f>
        <v>#REF!</v>
      </c>
      <c r="HU72" s="19" t="e">
        <f>#REF!-HT72</f>
        <v>#REF!</v>
      </c>
      <c r="HV72" s="2" t="e">
        <f>SUM(#REF!)</f>
        <v>#REF!</v>
      </c>
      <c r="HW72" s="19" t="e">
        <f>#REF!-HV72</f>
        <v>#REF!</v>
      </c>
      <c r="HX72" s="2" t="e">
        <f>SUM(#REF!)</f>
        <v>#REF!</v>
      </c>
      <c r="HY72" s="19" t="e">
        <f>#REF!-HX72</f>
        <v>#REF!</v>
      </c>
      <c r="HZ72" s="2">
        <f>SUM(BC72:BC72)</f>
        <v>2009697</v>
      </c>
      <c r="IA72" s="19" t="e">
        <f>#REF!-HZ72</f>
        <v>#REF!</v>
      </c>
      <c r="IB72" s="2">
        <f>SUM(BD72:BD72)</f>
        <v>1508620</v>
      </c>
      <c r="IC72" s="19" t="e">
        <f>#REF!-IB72</f>
        <v>#REF!</v>
      </c>
      <c r="ID72" s="2">
        <f t="shared" si="111"/>
        <v>0</v>
      </c>
      <c r="IE72" s="19">
        <f t="shared" si="112"/>
        <v>0</v>
      </c>
      <c r="IF72" s="2">
        <f t="shared" si="113"/>
        <v>875163</v>
      </c>
      <c r="IG72" s="19">
        <f t="shared" si="114"/>
        <v>0</v>
      </c>
      <c r="IH72" s="2">
        <f t="shared" si="115"/>
        <v>3171326</v>
      </c>
      <c r="II72" s="19">
        <f t="shared" si="116"/>
        <v>0</v>
      </c>
      <c r="IJ72" s="2">
        <f t="shared" si="117"/>
        <v>79879193</v>
      </c>
      <c r="IK72" s="19">
        <f t="shared" si="118"/>
        <v>0</v>
      </c>
      <c r="IL72" s="2">
        <f t="shared" si="119"/>
        <v>10245248</v>
      </c>
      <c r="IM72" s="19">
        <f t="shared" si="120"/>
        <v>0</v>
      </c>
      <c r="IN72" s="2">
        <f t="shared" si="121"/>
        <v>1811278</v>
      </c>
      <c r="IO72" s="19">
        <f t="shared" si="122"/>
        <v>0</v>
      </c>
      <c r="IP72" s="2">
        <f t="shared" si="123"/>
        <v>7943298</v>
      </c>
      <c r="IQ72" s="19">
        <f t="shared" si="124"/>
        <v>0</v>
      </c>
      <c r="IR72" s="2">
        <f t="shared" si="109"/>
        <v>2927500</v>
      </c>
      <c r="IS72" s="19">
        <f t="shared" si="110"/>
        <v>0</v>
      </c>
      <c r="IT72" s="2">
        <f t="shared" si="125"/>
        <v>13072686</v>
      </c>
      <c r="IU72" s="19">
        <f t="shared" si="126"/>
        <v>0</v>
      </c>
      <c r="IV72" s="2">
        <f t="shared" si="127"/>
        <v>56000</v>
      </c>
      <c r="IW72" s="19">
        <f t="shared" si="128"/>
        <v>0</v>
      </c>
      <c r="IX72" s="2">
        <f t="shared" si="129"/>
        <v>0</v>
      </c>
      <c r="IY72" s="19">
        <f t="shared" si="130"/>
        <v>0</v>
      </c>
      <c r="IZ72" s="2">
        <f t="shared" si="131"/>
        <v>920211</v>
      </c>
      <c r="JA72" s="19">
        <f t="shared" si="132"/>
        <v>0</v>
      </c>
      <c r="JB72" s="2">
        <f t="shared" si="133"/>
        <v>3962263</v>
      </c>
      <c r="JC72" s="19">
        <f t="shared" si="134"/>
        <v>0</v>
      </c>
      <c r="JD72" s="2">
        <f t="shared" si="135"/>
        <v>2967488</v>
      </c>
      <c r="JE72" s="19">
        <f t="shared" si="136"/>
        <v>0</v>
      </c>
      <c r="JF72" s="2">
        <f t="shared" si="137"/>
        <v>5419430</v>
      </c>
      <c r="JG72" s="19">
        <f t="shared" si="138"/>
        <v>0</v>
      </c>
      <c r="JH72" s="2">
        <f t="shared" si="139"/>
        <v>3421221</v>
      </c>
      <c r="JI72" s="19">
        <f t="shared" si="140"/>
        <v>0</v>
      </c>
      <c r="JJ72" s="2">
        <f t="shared" si="141"/>
        <v>0</v>
      </c>
      <c r="JK72" s="19">
        <f t="shared" si="142"/>
        <v>0</v>
      </c>
      <c r="JL72" s="2">
        <f t="shared" si="143"/>
        <v>18779215</v>
      </c>
      <c r="JM72" s="19">
        <f t="shared" si="144"/>
        <v>0</v>
      </c>
      <c r="JN72" s="2">
        <f t="shared" si="145"/>
        <v>459212</v>
      </c>
      <c r="JO72" s="19">
        <f t="shared" si="146"/>
        <v>0</v>
      </c>
      <c r="JP72" s="2">
        <f t="shared" si="147"/>
        <v>0</v>
      </c>
      <c r="JQ72" s="19">
        <f t="shared" si="148"/>
        <v>0</v>
      </c>
      <c r="JR72" s="2">
        <f t="shared" si="149"/>
        <v>1232552</v>
      </c>
      <c r="JS72" s="19">
        <f t="shared" si="150"/>
        <v>0</v>
      </c>
      <c r="JT72" s="2">
        <f t="shared" si="151"/>
        <v>84440</v>
      </c>
      <c r="JU72" s="19">
        <f t="shared" si="152"/>
        <v>0</v>
      </c>
      <c r="JV72" s="2">
        <f t="shared" si="153"/>
        <v>4992988</v>
      </c>
      <c r="JW72" s="19">
        <f t="shared" si="154"/>
        <v>0</v>
      </c>
      <c r="JX72" s="2">
        <f t="shared" si="155"/>
        <v>78295030</v>
      </c>
      <c r="JY72" s="19">
        <f t="shared" si="156"/>
        <v>0</v>
      </c>
      <c r="JZ72" s="2">
        <f t="shared" si="157"/>
        <v>0</v>
      </c>
      <c r="KA72" s="19">
        <f t="shared" si="158"/>
        <v>0</v>
      </c>
      <c r="KB72" s="2">
        <f t="shared" si="159"/>
        <v>78295030</v>
      </c>
      <c r="KC72" s="19">
        <f t="shared" si="160"/>
        <v>0</v>
      </c>
      <c r="KE72" s="2" t="e">
        <f t="shared" ref="KE72:KE82" si="162">SUM(HG72,HI72,HK72,HM72,HO72,HQ72,HS72,HU72,HW72,HY72,IA72,IC72,IE72,IG72,II72,IK72,IM72,IO72,IQ72,IS72,IU72,IW72,IY72,JA72,JC72,JE72,JG72,JI72,JK72,JM72,JO72,JQ72,JS72,JU72,JW72,JY72,KA72,KC72)</f>
        <v>#REF!</v>
      </c>
      <c r="KG72" s="1" t="e">
        <f t="shared" si="161"/>
        <v>#REF!</v>
      </c>
      <c r="KH72" s="13"/>
    </row>
    <row r="73" spans="1:304">
      <c r="A73" s="30" t="s">
        <v>362</v>
      </c>
      <c r="B73" s="18" t="s">
        <v>260</v>
      </c>
      <c r="C73" s="65">
        <v>137351</v>
      </c>
      <c r="D73" s="65">
        <v>2010</v>
      </c>
      <c r="E73" s="65">
        <v>1</v>
      </c>
      <c r="F73" s="65">
        <v>8</v>
      </c>
      <c r="G73" s="66">
        <v>9770</v>
      </c>
      <c r="H73" s="66">
        <v>12793</v>
      </c>
      <c r="I73" s="67">
        <v>1016083718</v>
      </c>
      <c r="J73" s="67"/>
      <c r="K73" s="67">
        <v>1334827</v>
      </c>
      <c r="L73" s="67"/>
      <c r="M73" s="67">
        <v>25996931</v>
      </c>
      <c r="N73" s="67"/>
      <c r="O73" s="67">
        <v>20515000</v>
      </c>
      <c r="P73" s="67"/>
      <c r="Q73" s="67">
        <v>415495763</v>
      </c>
      <c r="R73" s="67"/>
      <c r="S73" s="67">
        <v>806193320</v>
      </c>
      <c r="T73" s="67"/>
      <c r="U73" s="67">
        <v>14830</v>
      </c>
      <c r="V73" s="67"/>
      <c r="W73" s="67">
        <v>25640</v>
      </c>
      <c r="X73" s="67"/>
      <c r="Y73" s="67">
        <v>18930</v>
      </c>
      <c r="Z73" s="67"/>
      <c r="AA73" s="67">
        <v>29740</v>
      </c>
      <c r="AB73" s="67"/>
      <c r="AC73" s="28">
        <v>9</v>
      </c>
      <c r="AD73" s="28">
        <v>10</v>
      </c>
      <c r="AE73" s="28">
        <v>0</v>
      </c>
      <c r="AF73" s="19">
        <v>2872192</v>
      </c>
      <c r="AG73" s="19">
        <v>1876422</v>
      </c>
      <c r="AH73" s="19">
        <v>384387</v>
      </c>
      <c r="AI73" s="19">
        <v>156075</v>
      </c>
      <c r="AJ73" s="19">
        <v>490119.38</v>
      </c>
      <c r="AK73" s="93">
        <v>6.5</v>
      </c>
      <c r="AL73" s="19">
        <v>455110.86</v>
      </c>
      <c r="AM73" s="93">
        <v>7</v>
      </c>
      <c r="AN73" s="19">
        <v>115757.2</v>
      </c>
      <c r="AO73" s="93">
        <v>7.5</v>
      </c>
      <c r="AP73" s="19">
        <v>108522.38</v>
      </c>
      <c r="AQ73" s="93">
        <v>8</v>
      </c>
      <c r="AR73" s="19">
        <v>143207.56</v>
      </c>
      <c r="AS73" s="93">
        <v>18.260000000000002</v>
      </c>
      <c r="AT73" s="19">
        <v>130748.5</v>
      </c>
      <c r="AU73" s="93">
        <v>20</v>
      </c>
      <c r="AV73" s="19">
        <v>55742.26</v>
      </c>
      <c r="AW73" s="93">
        <v>11.69</v>
      </c>
      <c r="AX73" s="19">
        <v>50125.15</v>
      </c>
      <c r="AY73" s="93">
        <v>13</v>
      </c>
      <c r="AZ73" s="129">
        <v>5648778</v>
      </c>
      <c r="BA73" s="129">
        <v>1050000</v>
      </c>
      <c r="BB73" s="129">
        <v>2127680</v>
      </c>
      <c r="BC73" s="129">
        <v>324087</v>
      </c>
      <c r="BD73" s="129">
        <v>2164328</v>
      </c>
      <c r="BE73" s="129">
        <v>0</v>
      </c>
      <c r="BF73" s="129">
        <v>0</v>
      </c>
      <c r="BG73" s="129">
        <v>0</v>
      </c>
      <c r="BH73" s="129">
        <v>0</v>
      </c>
      <c r="BI73" s="129">
        <v>0</v>
      </c>
      <c r="BJ73" s="129">
        <v>0</v>
      </c>
      <c r="BK73" s="129">
        <v>182236</v>
      </c>
      <c r="BL73" s="129">
        <v>17061</v>
      </c>
      <c r="BM73" s="129">
        <v>0</v>
      </c>
      <c r="BN73" s="129">
        <v>25927</v>
      </c>
      <c r="BO73" s="129">
        <v>6409</v>
      </c>
      <c r="BP73" s="129">
        <v>231633</v>
      </c>
      <c r="BQ73" s="129">
        <v>5682</v>
      </c>
      <c r="BR73" s="129">
        <v>740</v>
      </c>
      <c r="BS73" s="129">
        <v>0</v>
      </c>
      <c r="BT73" s="129">
        <v>52371</v>
      </c>
      <c r="BU73" s="129">
        <v>267777</v>
      </c>
      <c r="BV73" s="129">
        <v>326570</v>
      </c>
      <c r="BW73" s="129">
        <v>16600191</v>
      </c>
      <c r="BX73" s="129">
        <v>4598228</v>
      </c>
      <c r="BY73" s="129">
        <v>413966</v>
      </c>
      <c r="BZ73" s="129">
        <v>985977</v>
      </c>
      <c r="CA73" s="129">
        <v>16592577</v>
      </c>
      <c r="CB73" s="129">
        <v>39190939</v>
      </c>
      <c r="CC73" s="129">
        <v>1740833</v>
      </c>
      <c r="CD73" s="129">
        <v>329575</v>
      </c>
      <c r="CE73" s="129">
        <v>385608</v>
      </c>
      <c r="CF73" s="129">
        <v>2292598</v>
      </c>
      <c r="CG73" s="129">
        <v>124865</v>
      </c>
      <c r="CH73" s="129">
        <v>4873479</v>
      </c>
      <c r="CI73" s="129">
        <v>1500000</v>
      </c>
      <c r="CJ73" s="129">
        <v>208000</v>
      </c>
      <c r="CK73" s="129">
        <v>80000</v>
      </c>
      <c r="CL73" s="129">
        <v>51385</v>
      </c>
      <c r="CM73" s="129">
        <v>0</v>
      </c>
      <c r="CN73" s="129">
        <v>1839385</v>
      </c>
      <c r="CO73" s="129">
        <v>3817049</v>
      </c>
      <c r="CP73" s="129">
        <v>1207912</v>
      </c>
      <c r="CQ73" s="129">
        <v>595242</v>
      </c>
      <c r="CR73" s="129">
        <v>1700349</v>
      </c>
      <c r="CS73" s="129">
        <v>0</v>
      </c>
      <c r="CT73" s="129">
        <v>7320552</v>
      </c>
      <c r="CU73" s="129">
        <v>32400</v>
      </c>
      <c r="CV73" s="129">
        <v>9600</v>
      </c>
      <c r="CW73" s="129">
        <v>4200</v>
      </c>
      <c r="CX73" s="129">
        <v>20400</v>
      </c>
      <c r="CY73" s="129">
        <v>0</v>
      </c>
      <c r="CZ73" s="129">
        <v>66600</v>
      </c>
      <c r="DA73" s="129">
        <v>473211</v>
      </c>
      <c r="DB73" s="129">
        <v>172749</v>
      </c>
      <c r="DC73" s="129">
        <v>129618</v>
      </c>
      <c r="DD73" s="129">
        <v>38841</v>
      </c>
      <c r="DE73" s="129">
        <v>5753594</v>
      </c>
      <c r="DF73" s="129">
        <v>6568013</v>
      </c>
      <c r="DG73" s="129">
        <v>5400</v>
      </c>
      <c r="DH73" s="129">
        <v>0</v>
      </c>
      <c r="DI73" s="129">
        <v>0</v>
      </c>
      <c r="DJ73" s="129">
        <v>0</v>
      </c>
      <c r="DK73" s="129">
        <v>20400</v>
      </c>
      <c r="DL73" s="129">
        <v>25800</v>
      </c>
      <c r="DM73" s="129">
        <v>266010</v>
      </c>
      <c r="DN73" s="129">
        <v>0</v>
      </c>
      <c r="DO73" s="129">
        <v>0</v>
      </c>
      <c r="DP73" s="129">
        <v>0</v>
      </c>
      <c r="DQ73" s="129">
        <v>0</v>
      </c>
      <c r="DR73" s="129">
        <v>266010</v>
      </c>
      <c r="DS73" s="129">
        <v>163346</v>
      </c>
      <c r="DT73" s="129">
        <v>148778</v>
      </c>
      <c r="DU73" s="129">
        <v>80077</v>
      </c>
      <c r="DV73" s="129">
        <v>148261</v>
      </c>
      <c r="DW73" s="129">
        <v>30000</v>
      </c>
      <c r="DX73" s="129">
        <v>570462</v>
      </c>
      <c r="DY73" s="129">
        <v>1387797</v>
      </c>
      <c r="DZ73" s="129">
        <v>407968</v>
      </c>
      <c r="EA73" s="129">
        <v>280539</v>
      </c>
      <c r="EB73" s="129">
        <v>1422160</v>
      </c>
      <c r="EC73" s="129">
        <v>16100</v>
      </c>
      <c r="ED73" s="129">
        <v>3514564</v>
      </c>
      <c r="EE73" s="129">
        <v>744391</v>
      </c>
      <c r="EF73" s="129">
        <v>119116</v>
      </c>
      <c r="EG73" s="129">
        <v>93313</v>
      </c>
      <c r="EH73" s="129">
        <v>476721</v>
      </c>
      <c r="EI73" s="129">
        <v>23175</v>
      </c>
      <c r="EJ73" s="129">
        <v>1456716</v>
      </c>
      <c r="EK73" s="129">
        <v>576060</v>
      </c>
      <c r="EL73" s="129">
        <v>257119</v>
      </c>
      <c r="EM73" s="129">
        <v>159470</v>
      </c>
      <c r="EN73" s="129">
        <v>170798</v>
      </c>
      <c r="EO73" s="129">
        <v>217512</v>
      </c>
      <c r="EP73" s="129">
        <v>1380959</v>
      </c>
      <c r="EQ73" s="129">
        <v>0</v>
      </c>
      <c r="ER73" s="129">
        <v>0</v>
      </c>
      <c r="ES73" s="129">
        <v>0</v>
      </c>
      <c r="ET73" s="129">
        <v>0</v>
      </c>
      <c r="EU73" s="129">
        <v>1635221</v>
      </c>
      <c r="EV73" s="129">
        <v>1635221</v>
      </c>
      <c r="EW73" s="129">
        <v>0</v>
      </c>
      <c r="EX73" s="129">
        <v>0</v>
      </c>
      <c r="EY73" s="129">
        <v>0</v>
      </c>
      <c r="EZ73" s="129">
        <v>0</v>
      </c>
      <c r="FA73" s="129">
        <v>0</v>
      </c>
      <c r="FB73" s="129">
        <v>0</v>
      </c>
      <c r="FC73" s="129">
        <v>750000</v>
      </c>
      <c r="FD73" s="129">
        <v>66000</v>
      </c>
      <c r="FE73" s="129">
        <v>66000</v>
      </c>
      <c r="FF73" s="129">
        <v>13500</v>
      </c>
      <c r="FG73" s="129">
        <v>2699108</v>
      </c>
      <c r="FH73" s="129">
        <v>3594608</v>
      </c>
      <c r="FI73" s="129">
        <v>0</v>
      </c>
      <c r="FJ73" s="129">
        <v>0</v>
      </c>
      <c r="FK73" s="129">
        <v>0</v>
      </c>
      <c r="FL73" s="129">
        <v>0</v>
      </c>
      <c r="FM73" s="129">
        <v>437699</v>
      </c>
      <c r="FN73" s="129">
        <v>437699</v>
      </c>
      <c r="FO73" s="129">
        <v>0</v>
      </c>
      <c r="FP73" s="129">
        <v>0</v>
      </c>
      <c r="FQ73" s="129">
        <v>0</v>
      </c>
      <c r="FR73" s="129">
        <v>0</v>
      </c>
      <c r="FS73" s="129">
        <v>0</v>
      </c>
      <c r="FT73" s="129">
        <v>0</v>
      </c>
      <c r="FU73" s="129">
        <v>0</v>
      </c>
      <c r="FV73" s="129">
        <v>0</v>
      </c>
      <c r="FW73" s="129">
        <v>0</v>
      </c>
      <c r="FX73" s="129">
        <v>0</v>
      </c>
      <c r="FY73" s="129">
        <v>892883</v>
      </c>
      <c r="FZ73" s="129">
        <v>892883</v>
      </c>
      <c r="GA73" s="129">
        <v>7176</v>
      </c>
      <c r="GB73" s="129">
        <v>9424</v>
      </c>
      <c r="GC73" s="129">
        <v>5054</v>
      </c>
      <c r="GD73" s="129">
        <v>7445</v>
      </c>
      <c r="GE73" s="129">
        <v>511567</v>
      </c>
      <c r="GF73" s="129">
        <v>540666</v>
      </c>
      <c r="GG73" s="129">
        <v>751307</v>
      </c>
      <c r="GH73" s="129">
        <v>288782</v>
      </c>
      <c r="GI73" s="129">
        <v>81402</v>
      </c>
      <c r="GJ73" s="129">
        <v>182314</v>
      </c>
      <c r="GK73" s="129">
        <v>2801238</v>
      </c>
      <c r="GL73" s="129">
        <v>4105043</v>
      </c>
      <c r="GM73" s="129">
        <v>12214980</v>
      </c>
      <c r="GN73" s="129">
        <v>3225023</v>
      </c>
      <c r="GO73" s="129">
        <v>1960523</v>
      </c>
      <c r="GP73" s="129">
        <v>6524772</v>
      </c>
      <c r="GQ73" s="129">
        <v>15163362</v>
      </c>
      <c r="GR73" s="129">
        <v>39088660</v>
      </c>
      <c r="GS73" s="129">
        <v>0</v>
      </c>
      <c r="GT73" s="129">
        <v>0</v>
      </c>
      <c r="GU73" s="129">
        <v>0</v>
      </c>
      <c r="GV73" s="129">
        <v>0</v>
      </c>
      <c r="GW73" s="129">
        <v>0</v>
      </c>
      <c r="GX73" s="129">
        <v>0</v>
      </c>
      <c r="GY73" s="129">
        <v>12214980</v>
      </c>
      <c r="GZ73" s="129">
        <v>3225023</v>
      </c>
      <c r="HA73" s="129">
        <v>1960523</v>
      </c>
      <c r="HB73" s="129">
        <v>6524772</v>
      </c>
      <c r="HC73" s="129">
        <v>15163362</v>
      </c>
      <c r="HD73" s="129">
        <v>39088660</v>
      </c>
      <c r="HF73" s="2">
        <f>SUM(AZ73:AZ73)</f>
        <v>5648778</v>
      </c>
      <c r="HG73" s="19" t="e">
        <f>#REF!-HF73</f>
        <v>#REF!</v>
      </c>
      <c r="HH73" s="2" t="e">
        <f>SUM(#REF!)</f>
        <v>#REF!</v>
      </c>
      <c r="HI73" s="19" t="e">
        <f>#REF!-HH73</f>
        <v>#REF!</v>
      </c>
      <c r="HJ73" s="2">
        <f>SUM(BA73:BA73)</f>
        <v>1050000</v>
      </c>
      <c r="HK73" s="19" t="e">
        <f>#REF!-HJ73</f>
        <v>#REF!</v>
      </c>
      <c r="HL73" s="2">
        <f>SUM(BB73:BB73)</f>
        <v>2127680</v>
      </c>
      <c r="HM73" s="19" t="e">
        <f>#REF!-HL73</f>
        <v>#REF!</v>
      </c>
      <c r="HN73" s="2" t="e">
        <f>SUM(#REF!)</f>
        <v>#REF!</v>
      </c>
      <c r="HO73" s="19" t="e">
        <f>#REF!-HN73</f>
        <v>#REF!</v>
      </c>
      <c r="HP73" s="2" t="e">
        <f>SUM(#REF!)</f>
        <v>#REF!</v>
      </c>
      <c r="HQ73" s="19" t="e">
        <f>#REF!-HP73</f>
        <v>#REF!</v>
      </c>
      <c r="HR73" s="2" t="e">
        <f>SUM(#REF!)</f>
        <v>#REF!</v>
      </c>
      <c r="HS73" s="19" t="e">
        <f>#REF!-HR73</f>
        <v>#REF!</v>
      </c>
      <c r="HT73" s="2" t="e">
        <f>SUM(#REF!)</f>
        <v>#REF!</v>
      </c>
      <c r="HU73" s="19" t="e">
        <f>#REF!-HT73</f>
        <v>#REF!</v>
      </c>
      <c r="HV73" s="2" t="e">
        <f>SUM(#REF!)</f>
        <v>#REF!</v>
      </c>
      <c r="HW73" s="19" t="e">
        <f>#REF!-HV73</f>
        <v>#REF!</v>
      </c>
      <c r="HX73" s="2" t="e">
        <f>SUM(#REF!)</f>
        <v>#REF!</v>
      </c>
      <c r="HY73" s="19" t="e">
        <f>#REF!-HX73</f>
        <v>#REF!</v>
      </c>
      <c r="HZ73" s="2">
        <f>SUM(BC73:BC73)</f>
        <v>324087</v>
      </c>
      <c r="IA73" s="19" t="e">
        <f>#REF!-HZ73</f>
        <v>#REF!</v>
      </c>
      <c r="IB73" s="2">
        <f>SUM(BD73:BD73)</f>
        <v>2164328</v>
      </c>
      <c r="IC73" s="19" t="e">
        <f>#REF!-IB73</f>
        <v>#REF!</v>
      </c>
      <c r="ID73" s="2">
        <f t="shared" si="111"/>
        <v>0</v>
      </c>
      <c r="IE73" s="19">
        <f t="shared" si="112"/>
        <v>0</v>
      </c>
      <c r="IF73" s="2">
        <f t="shared" si="113"/>
        <v>231633</v>
      </c>
      <c r="IG73" s="19">
        <f t="shared" si="114"/>
        <v>0</v>
      </c>
      <c r="IH73" s="2">
        <f t="shared" si="115"/>
        <v>326570</v>
      </c>
      <c r="II73" s="19">
        <f t="shared" si="116"/>
        <v>0</v>
      </c>
      <c r="IJ73" s="2">
        <f t="shared" si="117"/>
        <v>39190939</v>
      </c>
      <c r="IK73" s="19">
        <f t="shared" si="118"/>
        <v>0</v>
      </c>
      <c r="IL73" s="2">
        <f t="shared" si="119"/>
        <v>4873479</v>
      </c>
      <c r="IM73" s="19">
        <f t="shared" si="120"/>
        <v>0</v>
      </c>
      <c r="IN73" s="2">
        <f t="shared" si="121"/>
        <v>1839385</v>
      </c>
      <c r="IO73" s="19">
        <f t="shared" si="122"/>
        <v>0</v>
      </c>
      <c r="IP73" s="2">
        <f t="shared" si="123"/>
        <v>7320552</v>
      </c>
      <c r="IQ73" s="19">
        <f t="shared" si="124"/>
        <v>0</v>
      </c>
      <c r="IR73" s="2">
        <f t="shared" si="109"/>
        <v>66600</v>
      </c>
      <c r="IS73" s="19">
        <f t="shared" si="110"/>
        <v>0</v>
      </c>
      <c r="IT73" s="2">
        <f t="shared" si="125"/>
        <v>6568013</v>
      </c>
      <c r="IU73" s="19">
        <f t="shared" si="126"/>
        <v>0</v>
      </c>
      <c r="IV73" s="2">
        <f t="shared" si="127"/>
        <v>25800</v>
      </c>
      <c r="IW73" s="19">
        <f t="shared" si="128"/>
        <v>0</v>
      </c>
      <c r="IX73" s="2">
        <f t="shared" si="129"/>
        <v>266010</v>
      </c>
      <c r="IY73" s="19">
        <f t="shared" si="130"/>
        <v>0</v>
      </c>
      <c r="IZ73" s="2">
        <f t="shared" si="131"/>
        <v>570462</v>
      </c>
      <c r="JA73" s="19">
        <f t="shared" si="132"/>
        <v>0</v>
      </c>
      <c r="JB73" s="2">
        <f t="shared" si="133"/>
        <v>3514564</v>
      </c>
      <c r="JC73" s="19">
        <f t="shared" si="134"/>
        <v>0</v>
      </c>
      <c r="JD73" s="2">
        <f t="shared" si="135"/>
        <v>1456716</v>
      </c>
      <c r="JE73" s="19">
        <f t="shared" si="136"/>
        <v>0</v>
      </c>
      <c r="JF73" s="2">
        <f t="shared" si="137"/>
        <v>1380959</v>
      </c>
      <c r="JG73" s="19">
        <f t="shared" si="138"/>
        <v>0</v>
      </c>
      <c r="JH73" s="2">
        <f t="shared" si="139"/>
        <v>1635221</v>
      </c>
      <c r="JI73" s="19">
        <f t="shared" si="140"/>
        <v>0</v>
      </c>
      <c r="JJ73" s="2">
        <f t="shared" si="141"/>
        <v>0</v>
      </c>
      <c r="JK73" s="19">
        <f t="shared" si="142"/>
        <v>0</v>
      </c>
      <c r="JL73" s="2">
        <f t="shared" si="143"/>
        <v>3594608</v>
      </c>
      <c r="JM73" s="19">
        <f t="shared" si="144"/>
        <v>0</v>
      </c>
      <c r="JN73" s="2">
        <f t="shared" si="145"/>
        <v>437699</v>
      </c>
      <c r="JO73" s="19">
        <f t="shared" si="146"/>
        <v>0</v>
      </c>
      <c r="JP73" s="2">
        <f t="shared" si="147"/>
        <v>0</v>
      </c>
      <c r="JQ73" s="19">
        <f t="shared" si="148"/>
        <v>0</v>
      </c>
      <c r="JR73" s="2">
        <f t="shared" si="149"/>
        <v>892883</v>
      </c>
      <c r="JS73" s="19">
        <f t="shared" si="150"/>
        <v>0</v>
      </c>
      <c r="JT73" s="2">
        <f t="shared" si="151"/>
        <v>540666</v>
      </c>
      <c r="JU73" s="19">
        <f t="shared" si="152"/>
        <v>0</v>
      </c>
      <c r="JV73" s="2">
        <f t="shared" si="153"/>
        <v>4105043</v>
      </c>
      <c r="JW73" s="19">
        <f t="shared" si="154"/>
        <v>0</v>
      </c>
      <c r="JX73" s="2">
        <f t="shared" si="155"/>
        <v>39088660</v>
      </c>
      <c r="JY73" s="19">
        <f t="shared" si="156"/>
        <v>0</v>
      </c>
      <c r="JZ73" s="2">
        <f t="shared" si="157"/>
        <v>0</v>
      </c>
      <c r="KA73" s="19">
        <f t="shared" si="158"/>
        <v>0</v>
      </c>
      <c r="KB73" s="2">
        <f t="shared" si="159"/>
        <v>39088660</v>
      </c>
      <c r="KC73" s="19">
        <f t="shared" si="160"/>
        <v>0</v>
      </c>
      <c r="KE73" s="2" t="e">
        <f t="shared" si="162"/>
        <v>#REF!</v>
      </c>
      <c r="KG73" s="1" t="e">
        <f t="shared" si="161"/>
        <v>#REF!</v>
      </c>
      <c r="KH73" s="13"/>
    </row>
    <row r="74" spans="1:304">
      <c r="A74" s="30" t="s">
        <v>377</v>
      </c>
      <c r="B74" s="18" t="s">
        <v>274</v>
      </c>
      <c r="C74" s="65">
        <v>176372</v>
      </c>
      <c r="D74" s="65">
        <v>2010</v>
      </c>
      <c r="E74" s="65">
        <v>1</v>
      </c>
      <c r="F74" s="65">
        <v>2</v>
      </c>
      <c r="G74" s="66">
        <v>4789</v>
      </c>
      <c r="H74" s="66">
        <v>7594</v>
      </c>
      <c r="I74" s="67">
        <v>316442880</v>
      </c>
      <c r="J74" s="67"/>
      <c r="K74" s="67">
        <v>1845207</v>
      </c>
      <c r="L74" s="67"/>
      <c r="M74" s="67">
        <v>6270284</v>
      </c>
      <c r="N74" s="67"/>
      <c r="O74" s="67">
        <v>29606194</v>
      </c>
      <c r="P74" s="67"/>
      <c r="Q74" s="67">
        <v>142345421</v>
      </c>
      <c r="R74" s="67"/>
      <c r="S74" s="67">
        <v>181456942</v>
      </c>
      <c r="T74" s="67"/>
      <c r="U74" s="67">
        <v>12570</v>
      </c>
      <c r="V74" s="67"/>
      <c r="W74" s="67">
        <v>20526</v>
      </c>
      <c r="X74" s="67"/>
      <c r="Y74" s="67">
        <v>18044</v>
      </c>
      <c r="Z74" s="67"/>
      <c r="AA74" s="67">
        <v>25062</v>
      </c>
      <c r="AB74" s="67"/>
      <c r="AC74" s="103">
        <v>7</v>
      </c>
      <c r="AD74" s="103">
        <v>9</v>
      </c>
      <c r="AE74" s="103">
        <v>0</v>
      </c>
      <c r="AF74" s="19">
        <v>2328076</v>
      </c>
      <c r="AG74" s="19">
        <v>1482235</v>
      </c>
      <c r="AH74" s="19">
        <v>253312</v>
      </c>
      <c r="AI74" s="19">
        <v>116069</v>
      </c>
      <c r="AJ74" s="19">
        <v>283787.27</v>
      </c>
      <c r="AK74" s="93">
        <v>5.5</v>
      </c>
      <c r="AL74" s="19">
        <v>260138.33</v>
      </c>
      <c r="AM74" s="93">
        <v>6</v>
      </c>
      <c r="AN74" s="19">
        <v>78414.92</v>
      </c>
      <c r="AO74" s="93">
        <v>6.5</v>
      </c>
      <c r="AP74" s="19">
        <v>72813.86</v>
      </c>
      <c r="AQ74" s="93">
        <v>7</v>
      </c>
      <c r="AR74" s="19">
        <v>125876.06</v>
      </c>
      <c r="AS74" s="93">
        <v>15.5</v>
      </c>
      <c r="AT74" s="19">
        <v>114769.35</v>
      </c>
      <c r="AU74" s="93">
        <v>17</v>
      </c>
      <c r="AV74" s="19">
        <v>49004.1</v>
      </c>
      <c r="AW74" s="93">
        <v>8.5</v>
      </c>
      <c r="AX74" s="19">
        <v>41654</v>
      </c>
      <c r="AY74" s="93">
        <v>10</v>
      </c>
      <c r="AZ74" s="132">
        <v>2344956</v>
      </c>
      <c r="BA74" s="132">
        <v>482094</v>
      </c>
      <c r="BB74" s="132">
        <v>591</v>
      </c>
      <c r="BC74" s="132">
        <v>147942</v>
      </c>
      <c r="BD74" s="132">
        <v>24000</v>
      </c>
      <c r="BE74" s="132">
        <v>0</v>
      </c>
      <c r="BF74" s="132">
        <v>17835</v>
      </c>
      <c r="BG74" s="132">
        <v>22421</v>
      </c>
      <c r="BH74" s="132">
        <v>101771</v>
      </c>
      <c r="BI74" s="132">
        <v>10572</v>
      </c>
      <c r="BJ74" s="132">
        <v>152599</v>
      </c>
      <c r="BK74" s="132">
        <v>0</v>
      </c>
      <c r="BL74" s="132">
        <v>0</v>
      </c>
      <c r="BM74" s="132">
        <v>0</v>
      </c>
      <c r="BN74" s="132">
        <v>0</v>
      </c>
      <c r="BO74" s="132">
        <v>50006</v>
      </c>
      <c r="BP74" s="132">
        <v>50006</v>
      </c>
      <c r="BQ74" s="132">
        <v>96371</v>
      </c>
      <c r="BR74" s="132">
        <v>0</v>
      </c>
      <c r="BS74" s="132">
        <v>0</v>
      </c>
      <c r="BT74" s="132">
        <v>0</v>
      </c>
      <c r="BU74" s="132">
        <v>170913</v>
      </c>
      <c r="BV74" s="132">
        <v>267284</v>
      </c>
      <c r="BW74" s="132">
        <v>4614283</v>
      </c>
      <c r="BX74" s="132">
        <v>1151575</v>
      </c>
      <c r="BY74" s="132">
        <v>56200</v>
      </c>
      <c r="BZ74" s="132">
        <v>545726</v>
      </c>
      <c r="CA74" s="132">
        <v>13363549</v>
      </c>
      <c r="CB74" s="132">
        <v>19731333</v>
      </c>
      <c r="CC74" s="132">
        <v>1510286</v>
      </c>
      <c r="CD74" s="132">
        <v>280178</v>
      </c>
      <c r="CE74" s="132">
        <v>282634</v>
      </c>
      <c r="CF74" s="132">
        <v>1737213</v>
      </c>
      <c r="CG74" s="132">
        <v>350380</v>
      </c>
      <c r="CH74" s="132">
        <v>4160691</v>
      </c>
      <c r="CI74" s="132">
        <v>316265</v>
      </c>
      <c r="CJ74" s="132">
        <v>146000</v>
      </c>
      <c r="CK74" s="132">
        <v>21588</v>
      </c>
      <c r="CL74" s="132">
        <v>55641</v>
      </c>
      <c r="CM74" s="132">
        <v>0</v>
      </c>
      <c r="CN74" s="132">
        <v>539494</v>
      </c>
      <c r="CO74" s="132">
        <v>2198965</v>
      </c>
      <c r="CP74" s="132">
        <v>790474</v>
      </c>
      <c r="CQ74" s="132">
        <v>376212</v>
      </c>
      <c r="CR74" s="132">
        <v>1072495</v>
      </c>
      <c r="CS74" s="132">
        <v>0</v>
      </c>
      <c r="CT74" s="132">
        <v>4438146</v>
      </c>
      <c r="CU74" s="129">
        <v>0</v>
      </c>
      <c r="CV74" s="129">
        <v>0</v>
      </c>
      <c r="CW74" s="129">
        <v>0</v>
      </c>
      <c r="CX74" s="129">
        <v>0</v>
      </c>
      <c r="CY74" s="129">
        <v>0</v>
      </c>
      <c r="CZ74" s="129">
        <v>0</v>
      </c>
      <c r="DA74" s="132">
        <v>223427</v>
      </c>
      <c r="DB74" s="132">
        <v>114199</v>
      </c>
      <c r="DC74" s="132">
        <v>44953</v>
      </c>
      <c r="DD74" s="132">
        <v>0</v>
      </c>
      <c r="DE74" s="132">
        <v>2298420</v>
      </c>
      <c r="DF74" s="132">
        <v>2680999</v>
      </c>
      <c r="DG74" s="129">
        <v>0</v>
      </c>
      <c r="DH74" s="129">
        <v>0</v>
      </c>
      <c r="DI74" s="129">
        <v>0</v>
      </c>
      <c r="DJ74" s="129">
        <v>0</v>
      </c>
      <c r="DK74" s="129">
        <v>0</v>
      </c>
      <c r="DL74" s="129">
        <v>0</v>
      </c>
      <c r="DM74" s="129">
        <v>31250</v>
      </c>
      <c r="DN74" s="129">
        <v>0</v>
      </c>
      <c r="DO74" s="129">
        <v>0</v>
      </c>
      <c r="DP74" s="129">
        <v>0</v>
      </c>
      <c r="DQ74" s="129">
        <v>0</v>
      </c>
      <c r="DR74" s="129">
        <v>31250</v>
      </c>
      <c r="DS74" s="132">
        <v>157227</v>
      </c>
      <c r="DT74" s="132">
        <v>75513</v>
      </c>
      <c r="DU74" s="132">
        <v>60629</v>
      </c>
      <c r="DV74" s="132">
        <v>76012</v>
      </c>
      <c r="DW74" s="132">
        <v>0</v>
      </c>
      <c r="DX74" s="132">
        <v>369381</v>
      </c>
      <c r="DY74" s="132">
        <v>950511</v>
      </c>
      <c r="DZ74" s="132">
        <v>213063</v>
      </c>
      <c r="EA74" s="132">
        <v>167737</v>
      </c>
      <c r="EB74" s="132">
        <v>586368</v>
      </c>
      <c r="EC74" s="132">
        <v>0</v>
      </c>
      <c r="ED74" s="132">
        <v>1917679</v>
      </c>
      <c r="EE74" s="132">
        <v>279426</v>
      </c>
      <c r="EF74" s="132">
        <v>21471</v>
      </c>
      <c r="EG74" s="132">
        <v>17665</v>
      </c>
      <c r="EH74" s="132">
        <v>176249</v>
      </c>
      <c r="EI74" s="132">
        <v>0</v>
      </c>
      <c r="EJ74" s="132">
        <v>494811</v>
      </c>
      <c r="EK74" s="132">
        <v>510538</v>
      </c>
      <c r="EL74" s="132">
        <v>139053</v>
      </c>
      <c r="EM74" s="132">
        <v>69196</v>
      </c>
      <c r="EN74" s="132">
        <v>132625</v>
      </c>
      <c r="EO74" s="132">
        <v>0</v>
      </c>
      <c r="EP74" s="132">
        <v>851412</v>
      </c>
      <c r="EQ74" s="132">
        <v>0</v>
      </c>
      <c r="ER74" s="132">
        <v>0</v>
      </c>
      <c r="ES74" s="132">
        <v>0</v>
      </c>
      <c r="ET74" s="132">
        <v>0</v>
      </c>
      <c r="EU74" s="132">
        <v>183872</v>
      </c>
      <c r="EV74" s="132">
        <v>183872</v>
      </c>
      <c r="EW74" s="132">
        <v>0</v>
      </c>
      <c r="EX74" s="132">
        <v>14706</v>
      </c>
      <c r="EY74" s="132">
        <v>8597</v>
      </c>
      <c r="EZ74" s="132">
        <v>50479</v>
      </c>
      <c r="FA74" s="132">
        <v>10572</v>
      </c>
      <c r="FB74" s="132">
        <v>84354</v>
      </c>
      <c r="FC74" s="132">
        <v>5235</v>
      </c>
      <c r="FD74" s="132">
        <v>771</v>
      </c>
      <c r="FE74" s="132">
        <v>248</v>
      </c>
      <c r="FF74" s="132">
        <v>3061</v>
      </c>
      <c r="FG74" s="132">
        <v>2281627</v>
      </c>
      <c r="FH74" s="132">
        <v>2290942</v>
      </c>
      <c r="FI74" s="129">
        <v>34173</v>
      </c>
      <c r="FJ74" s="129">
        <v>0</v>
      </c>
      <c r="FK74" s="129">
        <v>0</v>
      </c>
      <c r="FL74" s="129">
        <v>0</v>
      </c>
      <c r="FM74" s="129">
        <v>0</v>
      </c>
      <c r="FN74" s="129">
        <v>34173</v>
      </c>
      <c r="FO74" s="132">
        <v>0</v>
      </c>
      <c r="FP74" s="132">
        <v>0</v>
      </c>
      <c r="FQ74" s="132">
        <v>0</v>
      </c>
      <c r="FR74" s="132">
        <v>0</v>
      </c>
      <c r="FS74" s="132">
        <v>95273</v>
      </c>
      <c r="FT74" s="132">
        <v>95273</v>
      </c>
      <c r="FU74" s="132">
        <v>0</v>
      </c>
      <c r="FV74" s="132">
        <v>0</v>
      </c>
      <c r="FW74" s="132">
        <v>0</v>
      </c>
      <c r="FX74" s="132">
        <v>0</v>
      </c>
      <c r="FY74" s="132">
        <v>127014</v>
      </c>
      <c r="FZ74" s="132">
        <v>127014</v>
      </c>
      <c r="GA74" s="132">
        <v>1630</v>
      </c>
      <c r="GB74" s="132">
        <v>995</v>
      </c>
      <c r="GC74" s="132">
        <v>363</v>
      </c>
      <c r="GD74" s="132">
        <v>3937</v>
      </c>
      <c r="GE74" s="132">
        <v>305962</v>
      </c>
      <c r="GF74" s="132">
        <v>312887</v>
      </c>
      <c r="GG74" s="132">
        <v>209122</v>
      </c>
      <c r="GH74" s="132">
        <v>41031</v>
      </c>
      <c r="GI74" s="132">
        <v>40419</v>
      </c>
      <c r="GJ74" s="132">
        <v>50861</v>
      </c>
      <c r="GK74" s="132">
        <v>687739</v>
      </c>
      <c r="GL74" s="132">
        <v>1029172</v>
      </c>
      <c r="GM74" s="132">
        <v>6428055</v>
      </c>
      <c r="GN74" s="132">
        <v>1837454</v>
      </c>
      <c r="GO74" s="132">
        <v>1090241</v>
      </c>
      <c r="GP74" s="132">
        <v>3944941</v>
      </c>
      <c r="GQ74" s="132">
        <v>6340859</v>
      </c>
      <c r="GR74" s="132">
        <v>19641550</v>
      </c>
      <c r="GS74" s="129">
        <v>0</v>
      </c>
      <c r="GT74" s="129">
        <v>0</v>
      </c>
      <c r="GU74" s="129">
        <v>0</v>
      </c>
      <c r="GV74" s="129">
        <v>0</v>
      </c>
      <c r="GW74" s="129">
        <v>0</v>
      </c>
      <c r="GX74" s="129">
        <v>0</v>
      </c>
      <c r="GY74" s="132">
        <v>6428055</v>
      </c>
      <c r="GZ74" s="132">
        <v>1837454</v>
      </c>
      <c r="HA74" s="132">
        <v>1090241</v>
      </c>
      <c r="HB74" s="132">
        <v>3944941</v>
      </c>
      <c r="HC74" s="132">
        <v>6340859</v>
      </c>
      <c r="HD74" s="132">
        <v>19641550</v>
      </c>
      <c r="HF74" s="2">
        <f>SUM(AZ74:AZ74)</f>
        <v>2344956</v>
      </c>
      <c r="HG74" s="19" t="e">
        <f>#REF!-HF74</f>
        <v>#REF!</v>
      </c>
      <c r="HH74" s="2" t="e">
        <f>SUM(#REF!)</f>
        <v>#REF!</v>
      </c>
      <c r="HI74" s="19" t="e">
        <f>#REF!-HH74</f>
        <v>#REF!</v>
      </c>
      <c r="HJ74" s="2">
        <f>SUM(BA74:BA74)</f>
        <v>482094</v>
      </c>
      <c r="HK74" s="19" t="e">
        <f>#REF!-HJ74</f>
        <v>#REF!</v>
      </c>
      <c r="HL74" s="2">
        <f>SUM(BB74:BB74)</f>
        <v>591</v>
      </c>
      <c r="HM74" s="19" t="e">
        <f>#REF!-HL74</f>
        <v>#REF!</v>
      </c>
      <c r="HN74" s="2" t="e">
        <f>SUM(#REF!)</f>
        <v>#REF!</v>
      </c>
      <c r="HO74" s="19" t="e">
        <f>#REF!-HN74</f>
        <v>#REF!</v>
      </c>
      <c r="HP74" s="2" t="e">
        <f>SUM(#REF!)</f>
        <v>#REF!</v>
      </c>
      <c r="HQ74" s="19" t="e">
        <f>#REF!-HP74</f>
        <v>#REF!</v>
      </c>
      <c r="HR74" s="2" t="e">
        <f>SUM(#REF!)</f>
        <v>#REF!</v>
      </c>
      <c r="HS74" s="19" t="e">
        <f>#REF!-HR74</f>
        <v>#REF!</v>
      </c>
      <c r="HT74" s="2" t="e">
        <f>SUM(#REF!)</f>
        <v>#REF!</v>
      </c>
      <c r="HU74" s="19" t="e">
        <f>#REF!-HT74</f>
        <v>#REF!</v>
      </c>
      <c r="HV74" s="2" t="e">
        <f>SUM(#REF!)</f>
        <v>#REF!</v>
      </c>
      <c r="HW74" s="19" t="e">
        <f>#REF!-HV74</f>
        <v>#REF!</v>
      </c>
      <c r="HX74" s="2" t="e">
        <f>SUM(#REF!)</f>
        <v>#REF!</v>
      </c>
      <c r="HY74" s="19" t="e">
        <f>#REF!-HX74</f>
        <v>#REF!</v>
      </c>
      <c r="HZ74" s="2">
        <f>SUM(BC74:BC74)</f>
        <v>147942</v>
      </c>
      <c r="IA74" s="19" t="e">
        <f>#REF!-HZ74</f>
        <v>#REF!</v>
      </c>
      <c r="IB74" s="2">
        <f>SUM(BD74:BD74)</f>
        <v>24000</v>
      </c>
      <c r="IC74" s="19" t="e">
        <f>#REF!-IB74</f>
        <v>#REF!</v>
      </c>
      <c r="ID74" s="2">
        <f t="shared" si="111"/>
        <v>152599</v>
      </c>
      <c r="IE74" s="19">
        <f t="shared" si="112"/>
        <v>0</v>
      </c>
      <c r="IF74" s="2">
        <f t="shared" si="113"/>
        <v>50006</v>
      </c>
      <c r="IG74" s="19">
        <f t="shared" si="114"/>
        <v>0</v>
      </c>
      <c r="IH74" s="2">
        <f t="shared" si="115"/>
        <v>267284</v>
      </c>
      <c r="II74" s="19">
        <f t="shared" si="116"/>
        <v>0</v>
      </c>
      <c r="IJ74" s="2">
        <f t="shared" si="117"/>
        <v>19731333</v>
      </c>
      <c r="IK74" s="19">
        <f t="shared" si="118"/>
        <v>0</v>
      </c>
      <c r="IL74" s="2">
        <f t="shared" si="119"/>
        <v>4160691</v>
      </c>
      <c r="IM74" s="19">
        <f t="shared" si="120"/>
        <v>0</v>
      </c>
      <c r="IN74" s="2">
        <f t="shared" si="121"/>
        <v>539494</v>
      </c>
      <c r="IO74" s="19">
        <f t="shared" si="122"/>
        <v>0</v>
      </c>
      <c r="IP74" s="2">
        <f t="shared" si="123"/>
        <v>4438146</v>
      </c>
      <c r="IQ74" s="19">
        <f t="shared" si="124"/>
        <v>0</v>
      </c>
      <c r="IR74" s="2">
        <f t="shared" si="109"/>
        <v>0</v>
      </c>
      <c r="IS74" s="19">
        <f t="shared" si="110"/>
        <v>0</v>
      </c>
      <c r="IT74" s="2">
        <f t="shared" si="125"/>
        <v>2680999</v>
      </c>
      <c r="IU74" s="19">
        <f t="shared" si="126"/>
        <v>0</v>
      </c>
      <c r="IV74" s="2">
        <f t="shared" si="127"/>
        <v>0</v>
      </c>
      <c r="IW74" s="19">
        <f t="shared" si="128"/>
        <v>0</v>
      </c>
      <c r="IX74" s="2">
        <f t="shared" si="129"/>
        <v>31250</v>
      </c>
      <c r="IY74" s="19">
        <f t="shared" si="130"/>
        <v>0</v>
      </c>
      <c r="IZ74" s="2">
        <f t="shared" si="131"/>
        <v>369381</v>
      </c>
      <c r="JA74" s="19">
        <f t="shared" si="132"/>
        <v>0</v>
      </c>
      <c r="JB74" s="2">
        <f t="shared" si="133"/>
        <v>1917679</v>
      </c>
      <c r="JC74" s="19">
        <f t="shared" si="134"/>
        <v>0</v>
      </c>
      <c r="JD74" s="2">
        <f t="shared" si="135"/>
        <v>494811</v>
      </c>
      <c r="JE74" s="19">
        <f t="shared" si="136"/>
        <v>0</v>
      </c>
      <c r="JF74" s="2">
        <f t="shared" si="137"/>
        <v>851412</v>
      </c>
      <c r="JG74" s="19">
        <f t="shared" si="138"/>
        <v>0</v>
      </c>
      <c r="JH74" s="2">
        <f t="shared" si="139"/>
        <v>183872</v>
      </c>
      <c r="JI74" s="19">
        <f t="shared" si="140"/>
        <v>0</v>
      </c>
      <c r="JJ74" s="2">
        <f t="shared" si="141"/>
        <v>84354</v>
      </c>
      <c r="JK74" s="19">
        <f t="shared" si="142"/>
        <v>0</v>
      </c>
      <c r="JL74" s="2">
        <f t="shared" si="143"/>
        <v>2290942</v>
      </c>
      <c r="JM74" s="19">
        <f t="shared" si="144"/>
        <v>0</v>
      </c>
      <c r="JN74" s="2">
        <f t="shared" si="145"/>
        <v>34173</v>
      </c>
      <c r="JO74" s="19">
        <f t="shared" si="146"/>
        <v>0</v>
      </c>
      <c r="JP74" s="2">
        <f t="shared" si="147"/>
        <v>95273</v>
      </c>
      <c r="JQ74" s="19">
        <f t="shared" si="148"/>
        <v>0</v>
      </c>
      <c r="JR74" s="2">
        <f t="shared" si="149"/>
        <v>127014</v>
      </c>
      <c r="JS74" s="19">
        <f t="shared" si="150"/>
        <v>0</v>
      </c>
      <c r="JT74" s="2">
        <f t="shared" si="151"/>
        <v>312887</v>
      </c>
      <c r="JU74" s="19">
        <f t="shared" si="152"/>
        <v>0</v>
      </c>
      <c r="JV74" s="2">
        <f t="shared" si="153"/>
        <v>1029172</v>
      </c>
      <c r="JW74" s="19">
        <f t="shared" si="154"/>
        <v>0</v>
      </c>
      <c r="JX74" s="2">
        <f t="shared" si="155"/>
        <v>19641550</v>
      </c>
      <c r="JY74" s="19">
        <f t="shared" si="156"/>
        <v>0</v>
      </c>
      <c r="JZ74" s="2">
        <f t="shared" si="157"/>
        <v>0</v>
      </c>
      <c r="KA74" s="19">
        <f t="shared" si="158"/>
        <v>0</v>
      </c>
      <c r="KB74" s="2">
        <f t="shared" si="159"/>
        <v>19641550</v>
      </c>
      <c r="KC74" s="19">
        <f t="shared" si="160"/>
        <v>0</v>
      </c>
      <c r="KD74" s="7"/>
      <c r="KE74" s="2" t="e">
        <f t="shared" si="162"/>
        <v>#REF!</v>
      </c>
      <c r="KF74" s="10"/>
      <c r="KG74" s="1" t="e">
        <f t="shared" si="161"/>
        <v>#REF!</v>
      </c>
      <c r="KH74" s="6"/>
    </row>
    <row r="75" spans="1:304">
      <c r="A75" s="30" t="s">
        <v>365</v>
      </c>
      <c r="B75" s="18" t="s">
        <v>264</v>
      </c>
      <c r="C75" s="65">
        <v>228778</v>
      </c>
      <c r="D75" s="65">
        <v>2010</v>
      </c>
      <c r="E75" s="65">
        <v>1</v>
      </c>
      <c r="F75" s="65">
        <v>2</v>
      </c>
      <c r="G75" s="66">
        <v>16882</v>
      </c>
      <c r="H75" s="66">
        <v>18225</v>
      </c>
      <c r="I75" s="67">
        <v>2061843987</v>
      </c>
      <c r="J75" s="67"/>
      <c r="K75" s="67">
        <v>16312034</v>
      </c>
      <c r="L75" s="67"/>
      <c r="M75" s="67">
        <v>87881355</v>
      </c>
      <c r="N75" s="67"/>
      <c r="O75" s="67">
        <v>221582000</v>
      </c>
      <c r="P75" s="67"/>
      <c r="Q75" s="67">
        <v>1131057000</v>
      </c>
      <c r="R75" s="67"/>
      <c r="S75" s="67">
        <v>1521369044</v>
      </c>
      <c r="T75" s="67"/>
      <c r="U75" s="67">
        <v>18948</v>
      </c>
      <c r="V75" s="67"/>
      <c r="W75" s="67">
        <v>39413</v>
      </c>
      <c r="X75" s="67"/>
      <c r="Y75" s="67">
        <v>22430</v>
      </c>
      <c r="Z75" s="67"/>
      <c r="AA75" s="67">
        <v>42895</v>
      </c>
      <c r="AB75" s="67"/>
      <c r="AC75" s="103">
        <v>9</v>
      </c>
      <c r="AD75" s="103">
        <v>11</v>
      </c>
      <c r="AE75" s="103">
        <v>0</v>
      </c>
      <c r="AF75" s="19">
        <v>4995010</v>
      </c>
      <c r="AG75" s="19">
        <v>3368420</v>
      </c>
      <c r="AH75" s="19">
        <v>752329</v>
      </c>
      <c r="AI75" s="19">
        <v>505439</v>
      </c>
      <c r="AJ75" s="19">
        <v>1784668</v>
      </c>
      <c r="AK75" s="93">
        <v>7</v>
      </c>
      <c r="AL75" s="19">
        <v>1784668</v>
      </c>
      <c r="AM75" s="93">
        <v>7</v>
      </c>
      <c r="AN75" s="19">
        <v>351661.33</v>
      </c>
      <c r="AO75" s="93">
        <v>9</v>
      </c>
      <c r="AP75" s="19">
        <v>351661.33</v>
      </c>
      <c r="AQ75" s="93">
        <v>9</v>
      </c>
      <c r="AR75" s="19">
        <v>234987.3</v>
      </c>
      <c r="AS75" s="93">
        <v>21.5</v>
      </c>
      <c r="AT75" s="19">
        <v>162975.06</v>
      </c>
      <c r="AU75" s="93">
        <v>31</v>
      </c>
      <c r="AV75" s="19">
        <v>96331.49</v>
      </c>
      <c r="AW75" s="93">
        <v>17.5</v>
      </c>
      <c r="AX75" s="19">
        <v>54380.68</v>
      </c>
      <c r="AY75" s="93">
        <v>31</v>
      </c>
      <c r="AZ75" s="129">
        <v>33120167</v>
      </c>
      <c r="BA75" s="129">
        <v>250000</v>
      </c>
      <c r="BB75" s="129">
        <v>30148519</v>
      </c>
      <c r="BC75" s="129">
        <v>1773287</v>
      </c>
      <c r="BD75" s="129">
        <v>16408498</v>
      </c>
      <c r="BE75" s="129">
        <v>391737</v>
      </c>
      <c r="BF75" s="129">
        <v>183116</v>
      </c>
      <c r="BG75" s="129">
        <v>140090</v>
      </c>
      <c r="BH75" s="129">
        <v>3335268</v>
      </c>
      <c r="BI75" s="129">
        <v>741616</v>
      </c>
      <c r="BJ75" s="129">
        <v>4791827</v>
      </c>
      <c r="BK75" s="129">
        <v>391737</v>
      </c>
      <c r="BL75" s="129">
        <v>183116</v>
      </c>
      <c r="BM75" s="129">
        <v>140090</v>
      </c>
      <c r="BN75" s="129">
        <v>3335268</v>
      </c>
      <c r="BO75" s="129">
        <v>741616</v>
      </c>
      <c r="BP75" s="129">
        <v>4791827</v>
      </c>
      <c r="BQ75" s="129">
        <v>762621</v>
      </c>
      <c r="BR75" s="129">
        <v>4350</v>
      </c>
      <c r="BS75" s="129">
        <v>0</v>
      </c>
      <c r="BT75" s="129">
        <v>145661</v>
      </c>
      <c r="BU75" s="129">
        <v>1279474</v>
      </c>
      <c r="BV75" s="129">
        <v>2192106</v>
      </c>
      <c r="BW75" s="129">
        <v>93942815</v>
      </c>
      <c r="BX75" s="129">
        <v>15602347</v>
      </c>
      <c r="BY75" s="129">
        <v>1769332</v>
      </c>
      <c r="BZ75" s="129">
        <v>11102356</v>
      </c>
      <c r="CA75" s="129">
        <v>21138504</v>
      </c>
      <c r="CB75" s="129">
        <v>143555354</v>
      </c>
      <c r="CC75" s="129">
        <v>3057790</v>
      </c>
      <c r="CD75" s="129">
        <v>459349</v>
      </c>
      <c r="CE75" s="129">
        <v>352578</v>
      </c>
      <c r="CF75" s="129">
        <v>4493713</v>
      </c>
      <c r="CG75" s="129">
        <v>81064</v>
      </c>
      <c r="CH75" s="129">
        <v>8444494</v>
      </c>
      <c r="CI75" s="129">
        <v>1450000</v>
      </c>
      <c r="CJ75" s="129">
        <v>462500</v>
      </c>
      <c r="CK75" s="129">
        <v>109158</v>
      </c>
      <c r="CL75" s="129">
        <v>69922</v>
      </c>
      <c r="CM75" s="129">
        <v>0</v>
      </c>
      <c r="CN75" s="129">
        <v>2091580</v>
      </c>
      <c r="CO75" s="129">
        <v>10172734</v>
      </c>
      <c r="CP75" s="129">
        <v>4465552</v>
      </c>
      <c r="CQ75" s="129">
        <v>1701119</v>
      </c>
      <c r="CR75" s="129">
        <v>6056251</v>
      </c>
      <c r="CS75" s="129">
        <v>0</v>
      </c>
      <c r="CT75" s="129">
        <v>22395656</v>
      </c>
      <c r="CU75" s="129">
        <v>0</v>
      </c>
      <c r="CV75" s="129">
        <v>0</v>
      </c>
      <c r="CW75" s="129">
        <v>0</v>
      </c>
      <c r="CX75" s="129">
        <v>0</v>
      </c>
      <c r="CY75" s="129">
        <v>0</v>
      </c>
      <c r="CZ75" s="129">
        <v>0</v>
      </c>
      <c r="DA75" s="129">
        <v>1160266</v>
      </c>
      <c r="DB75" s="129">
        <v>553371</v>
      </c>
      <c r="DC75" s="129">
        <v>362659</v>
      </c>
      <c r="DD75" s="129">
        <v>1386992</v>
      </c>
      <c r="DE75" s="129">
        <v>21656199</v>
      </c>
      <c r="DF75" s="129">
        <v>25119487</v>
      </c>
      <c r="DG75" s="129">
        <v>0</v>
      </c>
      <c r="DH75" s="129">
        <v>0</v>
      </c>
      <c r="DI75" s="129">
        <v>0</v>
      </c>
      <c r="DJ75" s="129">
        <v>0</v>
      </c>
      <c r="DK75" s="129">
        <v>0</v>
      </c>
      <c r="DL75" s="129">
        <v>0</v>
      </c>
      <c r="DM75" s="129">
        <v>0</v>
      </c>
      <c r="DN75" s="129">
        <v>0</v>
      </c>
      <c r="DO75" s="129">
        <v>0</v>
      </c>
      <c r="DP75" s="129">
        <v>0</v>
      </c>
      <c r="DQ75" s="129">
        <v>0</v>
      </c>
      <c r="DR75" s="129">
        <v>0</v>
      </c>
      <c r="DS75" s="129">
        <v>329736</v>
      </c>
      <c r="DT75" s="129">
        <v>164935</v>
      </c>
      <c r="DU75" s="129">
        <v>133570</v>
      </c>
      <c r="DV75" s="129">
        <v>629527</v>
      </c>
      <c r="DW75" s="129">
        <v>0</v>
      </c>
      <c r="DX75" s="129">
        <v>1257768</v>
      </c>
      <c r="DY75" s="129">
        <v>2437073</v>
      </c>
      <c r="DZ75" s="129">
        <v>1477654</v>
      </c>
      <c r="EA75" s="129">
        <v>782747</v>
      </c>
      <c r="EB75" s="129">
        <v>2955159</v>
      </c>
      <c r="EC75" s="129">
        <v>42937</v>
      </c>
      <c r="ED75" s="129">
        <v>7695570</v>
      </c>
      <c r="EE75" s="129">
        <v>611446</v>
      </c>
      <c r="EF75" s="129">
        <v>165114</v>
      </c>
      <c r="EG75" s="129">
        <v>47522</v>
      </c>
      <c r="EH75" s="129">
        <v>618254</v>
      </c>
      <c r="EI75" s="129">
        <v>1345997</v>
      </c>
      <c r="EJ75" s="129">
        <v>2788333</v>
      </c>
      <c r="EK75" s="129">
        <v>2839709</v>
      </c>
      <c r="EL75" s="129">
        <v>784653</v>
      </c>
      <c r="EM75" s="129">
        <v>637706</v>
      </c>
      <c r="EN75" s="129">
        <v>2369271</v>
      </c>
      <c r="EO75" s="129">
        <v>12254039</v>
      </c>
      <c r="EP75" s="129">
        <v>18885378</v>
      </c>
      <c r="EQ75" s="129">
        <v>202437</v>
      </c>
      <c r="ER75" s="129">
        <v>11431</v>
      </c>
      <c r="ES75" s="129">
        <v>10169</v>
      </c>
      <c r="ET75" s="129">
        <v>86808</v>
      </c>
      <c r="EU75" s="129">
        <v>7225746</v>
      </c>
      <c r="EV75" s="129">
        <v>7536591</v>
      </c>
      <c r="EW75" s="129">
        <v>230038</v>
      </c>
      <c r="EX75" s="129">
        <v>76881</v>
      </c>
      <c r="EY75" s="129">
        <v>102512</v>
      </c>
      <c r="EZ75" s="129">
        <v>1107155</v>
      </c>
      <c r="FA75" s="129">
        <v>406623</v>
      </c>
      <c r="FB75" s="129">
        <v>1923209</v>
      </c>
      <c r="FC75" s="129">
        <v>330066</v>
      </c>
      <c r="FD75" s="129">
        <v>48449</v>
      </c>
      <c r="FE75" s="129">
        <v>43124</v>
      </c>
      <c r="FF75" s="129">
        <v>229999</v>
      </c>
      <c r="FG75" s="129">
        <v>22622094</v>
      </c>
      <c r="FH75" s="129">
        <v>23273732</v>
      </c>
      <c r="FI75" s="129">
        <v>925990</v>
      </c>
      <c r="FJ75" s="129">
        <v>92695</v>
      </c>
      <c r="FK75" s="129">
        <v>92695</v>
      </c>
      <c r="FL75" s="129">
        <v>9500</v>
      </c>
      <c r="FM75" s="129">
        <v>143642</v>
      </c>
      <c r="FN75" s="129">
        <v>1264522</v>
      </c>
      <c r="FO75" s="129">
        <v>0</v>
      </c>
      <c r="FP75" s="129">
        <v>0</v>
      </c>
      <c r="FQ75" s="129">
        <v>0</v>
      </c>
      <c r="FR75" s="129">
        <v>0</v>
      </c>
      <c r="FS75" s="129">
        <v>0</v>
      </c>
      <c r="FT75" s="129">
        <v>0</v>
      </c>
      <c r="FU75" s="129">
        <v>29847</v>
      </c>
      <c r="FV75" s="129">
        <v>9961</v>
      </c>
      <c r="FW75" s="129">
        <v>9854</v>
      </c>
      <c r="FX75" s="129">
        <v>100920</v>
      </c>
      <c r="FY75" s="129">
        <v>1702599</v>
      </c>
      <c r="FZ75" s="129">
        <v>1853181</v>
      </c>
      <c r="GA75" s="129">
        <v>3551</v>
      </c>
      <c r="GB75" s="129">
        <v>920</v>
      </c>
      <c r="GC75" s="129">
        <v>1269</v>
      </c>
      <c r="GD75" s="129">
        <v>16691</v>
      </c>
      <c r="GE75" s="129">
        <v>337908</v>
      </c>
      <c r="GF75" s="129">
        <v>360339</v>
      </c>
      <c r="GG75" s="129">
        <v>58721</v>
      </c>
      <c r="GH75" s="129">
        <v>0</v>
      </c>
      <c r="GI75" s="129">
        <v>43</v>
      </c>
      <c r="GJ75" s="129">
        <v>484</v>
      </c>
      <c r="GK75" s="129">
        <v>5487446</v>
      </c>
      <c r="GL75" s="129">
        <v>5546694</v>
      </c>
      <c r="GM75" s="129">
        <v>23839404</v>
      </c>
      <c r="GN75" s="129">
        <v>8773465</v>
      </c>
      <c r="GO75" s="129">
        <v>4386725</v>
      </c>
      <c r="GP75" s="129">
        <v>20130646</v>
      </c>
      <c r="GQ75" s="129">
        <v>73306294</v>
      </c>
      <c r="GR75" s="129">
        <v>130436534</v>
      </c>
      <c r="GS75" s="129">
        <v>0</v>
      </c>
      <c r="GT75" s="129">
        <v>0</v>
      </c>
      <c r="GU75" s="129">
        <v>0</v>
      </c>
      <c r="GV75" s="129">
        <v>0</v>
      </c>
      <c r="GW75" s="129">
        <v>0</v>
      </c>
      <c r="GX75" s="129">
        <v>0</v>
      </c>
      <c r="GY75" s="130">
        <v>23839404</v>
      </c>
      <c r="GZ75" s="130">
        <v>8773465</v>
      </c>
      <c r="HA75" s="130">
        <v>4386725</v>
      </c>
      <c r="HB75" s="130">
        <v>20130646</v>
      </c>
      <c r="HC75" s="130">
        <v>73306294</v>
      </c>
      <c r="HD75" s="130">
        <v>130436534</v>
      </c>
      <c r="HF75" s="2">
        <f>SUM(AZ75:AZ75)</f>
        <v>33120167</v>
      </c>
      <c r="HG75" s="19" t="e">
        <f>#REF!-HF75</f>
        <v>#REF!</v>
      </c>
      <c r="HH75" s="2" t="e">
        <f>SUM(#REF!)</f>
        <v>#REF!</v>
      </c>
      <c r="HI75" s="19" t="e">
        <f>#REF!-HH75</f>
        <v>#REF!</v>
      </c>
      <c r="HJ75" s="2">
        <f>SUM(BA75:BA75)</f>
        <v>250000</v>
      </c>
      <c r="HK75" s="19" t="e">
        <f>#REF!-HJ75</f>
        <v>#REF!</v>
      </c>
      <c r="HL75" s="2">
        <f>SUM(BB75:BB75)</f>
        <v>30148519</v>
      </c>
      <c r="HM75" s="19" t="e">
        <f>#REF!-HL75</f>
        <v>#REF!</v>
      </c>
      <c r="HN75" s="2" t="e">
        <f>SUM(#REF!)</f>
        <v>#REF!</v>
      </c>
      <c r="HO75" s="19" t="e">
        <f>#REF!-HN75</f>
        <v>#REF!</v>
      </c>
      <c r="HP75" s="2" t="e">
        <f>SUM(#REF!)</f>
        <v>#REF!</v>
      </c>
      <c r="HQ75" s="19" t="e">
        <f>#REF!-HP75</f>
        <v>#REF!</v>
      </c>
      <c r="HR75" s="2" t="e">
        <f>SUM(#REF!)</f>
        <v>#REF!</v>
      </c>
      <c r="HS75" s="19" t="e">
        <f>#REF!-HR75</f>
        <v>#REF!</v>
      </c>
      <c r="HT75" s="2" t="e">
        <f>SUM(#REF!)</f>
        <v>#REF!</v>
      </c>
      <c r="HU75" s="19" t="e">
        <f>#REF!-HT75</f>
        <v>#REF!</v>
      </c>
      <c r="HV75" s="2" t="e">
        <f>SUM(#REF!)</f>
        <v>#REF!</v>
      </c>
      <c r="HW75" s="19" t="e">
        <f>#REF!-HV75</f>
        <v>#REF!</v>
      </c>
      <c r="HX75" s="2" t="e">
        <f>SUM(#REF!)</f>
        <v>#REF!</v>
      </c>
      <c r="HY75" s="19" t="e">
        <f>#REF!-HX75</f>
        <v>#REF!</v>
      </c>
      <c r="HZ75" s="2">
        <f>SUM(BC75:BC75)</f>
        <v>1773287</v>
      </c>
      <c r="IA75" s="19" t="e">
        <f>#REF!-HZ75</f>
        <v>#REF!</v>
      </c>
      <c r="IB75" s="2">
        <f>SUM(BD75:BD75)</f>
        <v>16408498</v>
      </c>
      <c r="IC75" s="19" t="e">
        <f>#REF!-IB75</f>
        <v>#REF!</v>
      </c>
      <c r="ID75" s="2">
        <f t="shared" si="111"/>
        <v>4791827</v>
      </c>
      <c r="IE75" s="19">
        <f t="shared" si="112"/>
        <v>0</v>
      </c>
      <c r="IF75" s="2">
        <f t="shared" si="113"/>
        <v>4791827</v>
      </c>
      <c r="IG75" s="19">
        <f t="shared" si="114"/>
        <v>0</v>
      </c>
      <c r="IH75" s="2">
        <f t="shared" si="115"/>
        <v>2192106</v>
      </c>
      <c r="II75" s="19">
        <f t="shared" si="116"/>
        <v>0</v>
      </c>
      <c r="IJ75" s="2">
        <f t="shared" si="117"/>
        <v>143555354</v>
      </c>
      <c r="IK75" s="19">
        <f t="shared" si="118"/>
        <v>0</v>
      </c>
      <c r="IL75" s="2">
        <f t="shared" si="119"/>
        <v>8444494</v>
      </c>
      <c r="IM75" s="19">
        <f t="shared" si="120"/>
        <v>0</v>
      </c>
      <c r="IN75" s="2">
        <f t="shared" si="121"/>
        <v>2091580</v>
      </c>
      <c r="IO75" s="19">
        <f t="shared" si="122"/>
        <v>0</v>
      </c>
      <c r="IP75" s="2">
        <f t="shared" si="123"/>
        <v>22395656</v>
      </c>
      <c r="IQ75" s="19">
        <f t="shared" si="124"/>
        <v>0</v>
      </c>
      <c r="IR75" s="2">
        <f t="shared" si="109"/>
        <v>0</v>
      </c>
      <c r="IS75" s="19">
        <f t="shared" si="110"/>
        <v>0</v>
      </c>
      <c r="IT75" s="2">
        <f t="shared" si="125"/>
        <v>25119487</v>
      </c>
      <c r="IU75" s="19">
        <f t="shared" si="126"/>
        <v>0</v>
      </c>
      <c r="IV75" s="2">
        <f t="shared" si="127"/>
        <v>0</v>
      </c>
      <c r="IW75" s="19">
        <f t="shared" si="128"/>
        <v>0</v>
      </c>
      <c r="IX75" s="2">
        <f t="shared" si="129"/>
        <v>0</v>
      </c>
      <c r="IY75" s="19">
        <f t="shared" si="130"/>
        <v>0</v>
      </c>
      <c r="IZ75" s="2">
        <f t="shared" si="131"/>
        <v>1257768</v>
      </c>
      <c r="JA75" s="19">
        <f t="shared" si="132"/>
        <v>0</v>
      </c>
      <c r="JB75" s="2">
        <f t="shared" si="133"/>
        <v>7695570</v>
      </c>
      <c r="JC75" s="19">
        <f t="shared" si="134"/>
        <v>0</v>
      </c>
      <c r="JD75" s="2">
        <f t="shared" si="135"/>
        <v>2788333</v>
      </c>
      <c r="JE75" s="19">
        <f t="shared" si="136"/>
        <v>0</v>
      </c>
      <c r="JF75" s="2">
        <f t="shared" si="137"/>
        <v>18885378</v>
      </c>
      <c r="JG75" s="19">
        <f t="shared" si="138"/>
        <v>0</v>
      </c>
      <c r="JH75" s="2">
        <f t="shared" si="139"/>
        <v>7536591</v>
      </c>
      <c r="JI75" s="19">
        <f t="shared" si="140"/>
        <v>0</v>
      </c>
      <c r="JJ75" s="2">
        <f t="shared" si="141"/>
        <v>1923209</v>
      </c>
      <c r="JK75" s="19">
        <f t="shared" si="142"/>
        <v>0</v>
      </c>
      <c r="JL75" s="2">
        <f t="shared" si="143"/>
        <v>23273732</v>
      </c>
      <c r="JM75" s="19">
        <f t="shared" si="144"/>
        <v>0</v>
      </c>
      <c r="JN75" s="2">
        <f t="shared" si="145"/>
        <v>1264522</v>
      </c>
      <c r="JO75" s="19">
        <f t="shared" si="146"/>
        <v>0</v>
      </c>
      <c r="JP75" s="2">
        <f t="shared" si="147"/>
        <v>0</v>
      </c>
      <c r="JQ75" s="19">
        <f t="shared" si="148"/>
        <v>0</v>
      </c>
      <c r="JR75" s="2">
        <f t="shared" si="149"/>
        <v>1853181</v>
      </c>
      <c r="JS75" s="19">
        <f t="shared" si="150"/>
        <v>0</v>
      </c>
      <c r="JT75" s="2">
        <f t="shared" si="151"/>
        <v>360339</v>
      </c>
      <c r="JU75" s="19">
        <f t="shared" si="152"/>
        <v>0</v>
      </c>
      <c r="JV75" s="2">
        <f t="shared" si="153"/>
        <v>5546694</v>
      </c>
      <c r="JW75" s="19">
        <f t="shared" si="154"/>
        <v>0</v>
      </c>
      <c r="JX75" s="2">
        <f t="shared" si="155"/>
        <v>130436534</v>
      </c>
      <c r="JY75" s="19">
        <f t="shared" si="156"/>
        <v>0</v>
      </c>
      <c r="JZ75" s="2">
        <f t="shared" si="157"/>
        <v>0</v>
      </c>
      <c r="KA75" s="19">
        <f t="shared" si="158"/>
        <v>0</v>
      </c>
      <c r="KB75" s="2">
        <f t="shared" si="159"/>
        <v>130436534</v>
      </c>
      <c r="KC75" s="19">
        <f t="shared" si="160"/>
        <v>0</v>
      </c>
      <c r="KE75" s="2" t="e">
        <f t="shared" si="162"/>
        <v>#REF!</v>
      </c>
      <c r="KG75" s="1" t="e">
        <f t="shared" si="161"/>
        <v>#REF!</v>
      </c>
      <c r="KH75" s="13"/>
    </row>
    <row r="76" spans="1:304">
      <c r="A76" s="30" t="s">
        <v>363</v>
      </c>
      <c r="B76" s="18" t="s">
        <v>260</v>
      </c>
      <c r="C76" s="65">
        <v>228723</v>
      </c>
      <c r="D76" s="65">
        <v>2010</v>
      </c>
      <c r="E76" s="65">
        <v>1</v>
      </c>
      <c r="F76" s="65">
        <v>2</v>
      </c>
      <c r="G76" s="66">
        <v>18391</v>
      </c>
      <c r="H76" s="66">
        <v>16953</v>
      </c>
      <c r="I76" s="67">
        <v>1306182191</v>
      </c>
      <c r="J76" s="67"/>
      <c r="K76" s="67">
        <v>6501949</v>
      </c>
      <c r="L76" s="67"/>
      <c r="M76" s="67">
        <v>58881969</v>
      </c>
      <c r="N76" s="67"/>
      <c r="O76" s="67">
        <v>50059128</v>
      </c>
      <c r="P76" s="67"/>
      <c r="Q76" s="67">
        <v>556258133</v>
      </c>
      <c r="R76" s="67"/>
      <c r="S76" s="67">
        <v>918085030</v>
      </c>
      <c r="T76" s="67"/>
      <c r="U76" s="67">
        <v>16990</v>
      </c>
      <c r="V76" s="67"/>
      <c r="W76" s="67">
        <v>32290</v>
      </c>
      <c r="X76" s="67"/>
      <c r="Y76" s="67">
        <v>20614</v>
      </c>
      <c r="Z76" s="67"/>
      <c r="AA76" s="67">
        <v>36564</v>
      </c>
      <c r="AB76" s="67"/>
      <c r="AC76" s="103">
        <v>9</v>
      </c>
      <c r="AD76" s="103">
        <v>11</v>
      </c>
      <c r="AE76" s="103">
        <v>0</v>
      </c>
      <c r="AF76" s="19">
        <v>3741147</v>
      </c>
      <c r="AG76" s="19">
        <v>2917646</v>
      </c>
      <c r="AH76" s="19">
        <v>532640</v>
      </c>
      <c r="AI76" s="19">
        <v>294790</v>
      </c>
      <c r="AJ76" s="19">
        <v>740221.08</v>
      </c>
      <c r="AK76" s="93">
        <v>6.5</v>
      </c>
      <c r="AL76" s="19">
        <v>687348.14</v>
      </c>
      <c r="AM76" s="93">
        <v>7</v>
      </c>
      <c r="AN76" s="19">
        <v>297331.65000000002</v>
      </c>
      <c r="AO76" s="93">
        <v>8.5</v>
      </c>
      <c r="AP76" s="19">
        <v>280813.21999999997</v>
      </c>
      <c r="AQ76" s="93">
        <v>9</v>
      </c>
      <c r="AR76" s="19">
        <v>196439</v>
      </c>
      <c r="AS76" s="93">
        <v>20</v>
      </c>
      <c r="AT76" s="19">
        <v>170816.52</v>
      </c>
      <c r="AU76" s="93">
        <v>23</v>
      </c>
      <c r="AV76" s="19">
        <v>118103.18</v>
      </c>
      <c r="AW76" s="93">
        <v>17</v>
      </c>
      <c r="AX76" s="19">
        <v>100387.7</v>
      </c>
      <c r="AY76" s="93">
        <v>20</v>
      </c>
      <c r="AZ76" s="129">
        <v>26854370</v>
      </c>
      <c r="BA76" s="129">
        <v>0</v>
      </c>
      <c r="BB76" s="129">
        <v>5540572</v>
      </c>
      <c r="BC76" s="129">
        <v>1533997</v>
      </c>
      <c r="BD76" s="129">
        <v>407026</v>
      </c>
      <c r="BE76" s="129">
        <v>424232</v>
      </c>
      <c r="BF76" s="129">
        <v>338091</v>
      </c>
      <c r="BG76" s="129">
        <v>309501</v>
      </c>
      <c r="BH76" s="129">
        <v>3188251</v>
      </c>
      <c r="BI76" s="129">
        <v>129828</v>
      </c>
      <c r="BJ76" s="129">
        <v>4389903</v>
      </c>
      <c r="BK76" s="129">
        <v>0</v>
      </c>
      <c r="BL76" s="129">
        <v>0</v>
      </c>
      <c r="BM76" s="129">
        <v>0</v>
      </c>
      <c r="BN76" s="129">
        <v>0</v>
      </c>
      <c r="BO76" s="129">
        <v>0</v>
      </c>
      <c r="BP76" s="129">
        <v>0</v>
      </c>
      <c r="BQ76" s="129">
        <v>254707</v>
      </c>
      <c r="BR76" s="129">
        <v>2344</v>
      </c>
      <c r="BS76" s="129">
        <v>20367</v>
      </c>
      <c r="BT76" s="129">
        <v>149222</v>
      </c>
      <c r="BU76" s="129">
        <v>691129</v>
      </c>
      <c r="BV76" s="129">
        <v>1117769</v>
      </c>
      <c r="BW76" s="129">
        <v>41916445</v>
      </c>
      <c r="BX76" s="129">
        <v>8899031</v>
      </c>
      <c r="BY76" s="129">
        <v>1192922</v>
      </c>
      <c r="BZ76" s="129">
        <v>7874835</v>
      </c>
      <c r="CA76" s="129">
        <v>22890900</v>
      </c>
      <c r="CB76" s="129">
        <v>82774133</v>
      </c>
      <c r="CC76" s="129">
        <v>2150884</v>
      </c>
      <c r="CD76" s="129">
        <v>355548</v>
      </c>
      <c r="CE76" s="129">
        <v>408297</v>
      </c>
      <c r="CF76" s="129">
        <v>3744064</v>
      </c>
      <c r="CG76" s="129">
        <v>0</v>
      </c>
      <c r="CH76" s="129">
        <v>6658793</v>
      </c>
      <c r="CI76" s="129">
        <v>1850000</v>
      </c>
      <c r="CJ76" s="129">
        <v>525901</v>
      </c>
      <c r="CK76" s="129">
        <v>68329</v>
      </c>
      <c r="CL76" s="129">
        <v>115187</v>
      </c>
      <c r="CM76" s="129">
        <v>0</v>
      </c>
      <c r="CN76" s="129">
        <v>2559417</v>
      </c>
      <c r="CO76" s="129">
        <v>4413423</v>
      </c>
      <c r="CP76" s="129">
        <v>2044214</v>
      </c>
      <c r="CQ76" s="129">
        <v>1364773</v>
      </c>
      <c r="CR76" s="129">
        <v>5452880</v>
      </c>
      <c r="CS76" s="129">
        <v>0</v>
      </c>
      <c r="CT76" s="129">
        <v>13275290</v>
      </c>
      <c r="CU76" s="129">
        <v>0</v>
      </c>
      <c r="CV76" s="129">
        <v>0</v>
      </c>
      <c r="CW76" s="129">
        <v>0</v>
      </c>
      <c r="CX76" s="129">
        <v>0</v>
      </c>
      <c r="CY76" s="129">
        <v>0</v>
      </c>
      <c r="CZ76" s="129">
        <v>0</v>
      </c>
      <c r="DA76" s="129">
        <v>1489679</v>
      </c>
      <c r="DB76" s="129">
        <v>613538</v>
      </c>
      <c r="DC76" s="129">
        <v>541392</v>
      </c>
      <c r="DD76" s="129">
        <v>1764655</v>
      </c>
      <c r="DE76" s="129">
        <v>9845032</v>
      </c>
      <c r="DF76" s="129">
        <v>14254296</v>
      </c>
      <c r="DG76" s="129">
        <v>0</v>
      </c>
      <c r="DH76" s="129">
        <v>0</v>
      </c>
      <c r="DI76" s="129">
        <v>0</v>
      </c>
      <c r="DJ76" s="129">
        <v>0</v>
      </c>
      <c r="DK76" s="129">
        <v>0</v>
      </c>
      <c r="DL76" s="129">
        <v>0</v>
      </c>
      <c r="DM76" s="129">
        <v>1282468</v>
      </c>
      <c r="DN76" s="129">
        <v>0</v>
      </c>
      <c r="DO76" s="129">
        <v>0</v>
      </c>
      <c r="DP76" s="129">
        <v>0</v>
      </c>
      <c r="DQ76" s="129">
        <v>0</v>
      </c>
      <c r="DR76" s="129">
        <v>1282468</v>
      </c>
      <c r="DS76" s="129">
        <v>240422</v>
      </c>
      <c r="DT76" s="129">
        <v>138584</v>
      </c>
      <c r="DU76" s="129">
        <v>68984</v>
      </c>
      <c r="DV76" s="129">
        <v>379440</v>
      </c>
      <c r="DW76" s="129">
        <v>0</v>
      </c>
      <c r="DX76" s="129">
        <v>827430</v>
      </c>
      <c r="DY76" s="129">
        <v>1211079</v>
      </c>
      <c r="DZ76" s="129">
        <v>638201</v>
      </c>
      <c r="EA76" s="129">
        <v>553417</v>
      </c>
      <c r="EB76" s="129">
        <v>2354864</v>
      </c>
      <c r="EC76" s="129">
        <v>371030</v>
      </c>
      <c r="ED76" s="129">
        <v>5128591</v>
      </c>
      <c r="EE76" s="129">
        <v>511827</v>
      </c>
      <c r="EF76" s="129">
        <v>118310</v>
      </c>
      <c r="EG76" s="129">
        <v>75485</v>
      </c>
      <c r="EH76" s="129">
        <v>735513</v>
      </c>
      <c r="EI76" s="129">
        <v>289944</v>
      </c>
      <c r="EJ76" s="129">
        <v>1731079</v>
      </c>
      <c r="EK76" s="129">
        <v>1078770</v>
      </c>
      <c r="EL76" s="129">
        <v>249661</v>
      </c>
      <c r="EM76" s="129">
        <v>105900</v>
      </c>
      <c r="EN76" s="129">
        <v>518983</v>
      </c>
      <c r="EO76" s="129">
        <v>20241</v>
      </c>
      <c r="EP76" s="129">
        <v>1973555</v>
      </c>
      <c r="EQ76" s="129">
        <v>0</v>
      </c>
      <c r="ER76" s="129">
        <v>219</v>
      </c>
      <c r="ES76" s="129">
        <v>179</v>
      </c>
      <c r="ET76" s="129">
        <v>226</v>
      </c>
      <c r="EU76" s="129">
        <v>4834</v>
      </c>
      <c r="EV76" s="129">
        <v>5458</v>
      </c>
      <c r="EW76" s="129">
        <v>317898</v>
      </c>
      <c r="EX76" s="129">
        <v>223162</v>
      </c>
      <c r="EY76" s="129">
        <v>262819</v>
      </c>
      <c r="EZ76" s="129">
        <v>2037579</v>
      </c>
      <c r="FA76" s="129">
        <v>95398</v>
      </c>
      <c r="FB76" s="129">
        <v>2936856</v>
      </c>
      <c r="FC76" s="129">
        <v>25855</v>
      </c>
      <c r="FD76" s="129">
        <v>563674</v>
      </c>
      <c r="FE76" s="129">
        <v>271611</v>
      </c>
      <c r="FF76" s="129">
        <v>1143066</v>
      </c>
      <c r="FG76" s="129">
        <v>10717431</v>
      </c>
      <c r="FH76" s="129">
        <v>12721637</v>
      </c>
      <c r="FI76" s="129">
        <v>50000</v>
      </c>
      <c r="FJ76" s="129">
        <v>0</v>
      </c>
      <c r="FK76" s="129">
        <v>0</v>
      </c>
      <c r="FL76" s="129">
        <v>0</v>
      </c>
      <c r="FM76" s="129">
        <v>119933</v>
      </c>
      <c r="FN76" s="129">
        <v>169933</v>
      </c>
      <c r="FO76" s="129">
        <v>0</v>
      </c>
      <c r="FP76" s="129">
        <v>0</v>
      </c>
      <c r="FQ76" s="129">
        <v>0</v>
      </c>
      <c r="FR76" s="129">
        <v>0</v>
      </c>
      <c r="FS76" s="129">
        <v>0</v>
      </c>
      <c r="FT76" s="129">
        <v>0</v>
      </c>
      <c r="FU76" s="129">
        <v>153055</v>
      </c>
      <c r="FV76" s="129">
        <v>18334</v>
      </c>
      <c r="FW76" s="129">
        <v>27702</v>
      </c>
      <c r="FX76" s="129">
        <v>200189</v>
      </c>
      <c r="FY76" s="129">
        <v>268874</v>
      </c>
      <c r="FZ76" s="129">
        <v>668154</v>
      </c>
      <c r="GA76" s="129">
        <v>10131</v>
      </c>
      <c r="GB76" s="129">
        <v>7384</v>
      </c>
      <c r="GC76" s="129">
        <v>5420</v>
      </c>
      <c r="GD76" s="129">
        <v>52111</v>
      </c>
      <c r="GE76" s="129">
        <v>46755</v>
      </c>
      <c r="GF76" s="129">
        <v>121801</v>
      </c>
      <c r="GG76" s="129">
        <v>1815321</v>
      </c>
      <c r="GH76" s="129">
        <v>510114</v>
      </c>
      <c r="GI76" s="129">
        <v>235766</v>
      </c>
      <c r="GJ76" s="129">
        <v>1494583</v>
      </c>
      <c r="GK76" s="129">
        <v>7571384</v>
      </c>
      <c r="GL76" s="129">
        <v>11627168</v>
      </c>
      <c r="GM76" s="129">
        <v>16600812</v>
      </c>
      <c r="GN76" s="129">
        <v>6006844</v>
      </c>
      <c r="GO76" s="129">
        <v>3990074</v>
      </c>
      <c r="GP76" s="129">
        <v>19993340</v>
      </c>
      <c r="GQ76" s="129">
        <v>29350856</v>
      </c>
      <c r="GR76" s="129">
        <v>75941926</v>
      </c>
      <c r="GS76" s="129">
        <v>0</v>
      </c>
      <c r="GT76" s="129">
        <v>0</v>
      </c>
      <c r="GU76" s="129">
        <v>0</v>
      </c>
      <c r="GV76" s="129">
        <v>0</v>
      </c>
      <c r="GW76" s="129">
        <v>0</v>
      </c>
      <c r="GX76" s="129">
        <v>0</v>
      </c>
      <c r="GY76" s="129">
        <v>16600812</v>
      </c>
      <c r="GZ76" s="129">
        <v>6006844</v>
      </c>
      <c r="HA76" s="129">
        <v>3990074</v>
      </c>
      <c r="HB76" s="129">
        <v>19993340</v>
      </c>
      <c r="HC76" s="129">
        <v>29350856</v>
      </c>
      <c r="HD76" s="129">
        <v>75941926</v>
      </c>
      <c r="HF76" s="2">
        <f>SUM(AZ76:AZ76)</f>
        <v>26854370</v>
      </c>
      <c r="HG76" s="19" t="e">
        <f>#REF!-HF76</f>
        <v>#REF!</v>
      </c>
      <c r="HH76" s="2" t="e">
        <f>SUM(#REF!)</f>
        <v>#REF!</v>
      </c>
      <c r="HI76" s="19" t="e">
        <f>#REF!-HH76</f>
        <v>#REF!</v>
      </c>
      <c r="HJ76" s="2">
        <f>SUM(BA76:BA76)</f>
        <v>0</v>
      </c>
      <c r="HK76" s="19" t="e">
        <f>#REF!-HJ76</f>
        <v>#REF!</v>
      </c>
      <c r="HL76" s="2">
        <f>SUM(BB76:BB76)</f>
        <v>5540572</v>
      </c>
      <c r="HM76" s="19" t="e">
        <f>#REF!-HL76</f>
        <v>#REF!</v>
      </c>
      <c r="HN76" s="2" t="e">
        <f>SUM(#REF!)</f>
        <v>#REF!</v>
      </c>
      <c r="HO76" s="19" t="e">
        <f>#REF!-HN76</f>
        <v>#REF!</v>
      </c>
      <c r="HP76" s="2" t="e">
        <f>SUM(#REF!)</f>
        <v>#REF!</v>
      </c>
      <c r="HQ76" s="19" t="e">
        <f>#REF!-HP76</f>
        <v>#REF!</v>
      </c>
      <c r="HR76" s="2" t="e">
        <f>SUM(#REF!)</f>
        <v>#REF!</v>
      </c>
      <c r="HS76" s="19" t="e">
        <f>#REF!-HR76</f>
        <v>#REF!</v>
      </c>
      <c r="HT76" s="2" t="e">
        <f>SUM(#REF!)</f>
        <v>#REF!</v>
      </c>
      <c r="HU76" s="19" t="e">
        <f>#REF!-HT76</f>
        <v>#REF!</v>
      </c>
      <c r="HV76" s="2" t="e">
        <f>SUM(#REF!)</f>
        <v>#REF!</v>
      </c>
      <c r="HW76" s="19" t="e">
        <f>#REF!-HV76</f>
        <v>#REF!</v>
      </c>
      <c r="HX76" s="2" t="e">
        <f>SUM(#REF!)</f>
        <v>#REF!</v>
      </c>
      <c r="HY76" s="19" t="e">
        <f>#REF!-HX76</f>
        <v>#REF!</v>
      </c>
      <c r="HZ76" s="2">
        <f>SUM(BC76:BC76)</f>
        <v>1533997</v>
      </c>
      <c r="IA76" s="19" t="e">
        <f>#REF!-HZ76</f>
        <v>#REF!</v>
      </c>
      <c r="IB76" s="2">
        <f>SUM(BD76:BD76)</f>
        <v>407026</v>
      </c>
      <c r="IC76" s="19" t="e">
        <f>#REF!-IB76</f>
        <v>#REF!</v>
      </c>
      <c r="ID76" s="2">
        <f t="shared" si="111"/>
        <v>4389903</v>
      </c>
      <c r="IE76" s="19">
        <f t="shared" si="112"/>
        <v>0</v>
      </c>
      <c r="IF76" s="2">
        <f t="shared" si="113"/>
        <v>0</v>
      </c>
      <c r="IG76" s="19">
        <f t="shared" si="114"/>
        <v>0</v>
      </c>
      <c r="IH76" s="2">
        <f t="shared" si="115"/>
        <v>1117769</v>
      </c>
      <c r="II76" s="19">
        <f t="shared" si="116"/>
        <v>0</v>
      </c>
      <c r="IJ76" s="2">
        <f t="shared" si="117"/>
        <v>82774133</v>
      </c>
      <c r="IK76" s="19">
        <f t="shared" si="118"/>
        <v>0</v>
      </c>
      <c r="IL76" s="2">
        <f t="shared" si="119"/>
        <v>6658793</v>
      </c>
      <c r="IM76" s="19">
        <f t="shared" si="120"/>
        <v>0</v>
      </c>
      <c r="IN76" s="2">
        <f t="shared" si="121"/>
        <v>2559417</v>
      </c>
      <c r="IO76" s="19">
        <f t="shared" si="122"/>
        <v>0</v>
      </c>
      <c r="IP76" s="2">
        <f t="shared" si="123"/>
        <v>13275290</v>
      </c>
      <c r="IQ76" s="19">
        <f t="shared" si="124"/>
        <v>0</v>
      </c>
      <c r="IR76" s="2">
        <f t="shared" si="109"/>
        <v>0</v>
      </c>
      <c r="IS76" s="19">
        <f t="shared" si="110"/>
        <v>0</v>
      </c>
      <c r="IT76" s="2">
        <f t="shared" si="125"/>
        <v>14254296</v>
      </c>
      <c r="IU76" s="19">
        <f t="shared" si="126"/>
        <v>0</v>
      </c>
      <c r="IV76" s="2">
        <f t="shared" si="127"/>
        <v>0</v>
      </c>
      <c r="IW76" s="19">
        <f t="shared" si="128"/>
        <v>0</v>
      </c>
      <c r="IX76" s="2">
        <f t="shared" si="129"/>
        <v>1282468</v>
      </c>
      <c r="IY76" s="19">
        <f t="shared" si="130"/>
        <v>0</v>
      </c>
      <c r="IZ76" s="2">
        <f t="shared" si="131"/>
        <v>827430</v>
      </c>
      <c r="JA76" s="19">
        <f t="shared" si="132"/>
        <v>0</v>
      </c>
      <c r="JB76" s="2">
        <f t="shared" si="133"/>
        <v>5128591</v>
      </c>
      <c r="JC76" s="19">
        <f t="shared" si="134"/>
        <v>0</v>
      </c>
      <c r="JD76" s="2">
        <f t="shared" si="135"/>
        <v>1731079</v>
      </c>
      <c r="JE76" s="19">
        <f t="shared" si="136"/>
        <v>0</v>
      </c>
      <c r="JF76" s="2">
        <f t="shared" si="137"/>
        <v>1973555</v>
      </c>
      <c r="JG76" s="19">
        <f t="shared" si="138"/>
        <v>0</v>
      </c>
      <c r="JH76" s="2">
        <f t="shared" si="139"/>
        <v>5458</v>
      </c>
      <c r="JI76" s="19">
        <f t="shared" si="140"/>
        <v>0</v>
      </c>
      <c r="JJ76" s="2">
        <f t="shared" si="141"/>
        <v>2936856</v>
      </c>
      <c r="JK76" s="19">
        <f t="shared" si="142"/>
        <v>0</v>
      </c>
      <c r="JL76" s="2">
        <f t="shared" si="143"/>
        <v>12721637</v>
      </c>
      <c r="JM76" s="19">
        <f t="shared" si="144"/>
        <v>0</v>
      </c>
      <c r="JN76" s="2">
        <f t="shared" si="145"/>
        <v>169933</v>
      </c>
      <c r="JO76" s="19">
        <f t="shared" si="146"/>
        <v>0</v>
      </c>
      <c r="JP76" s="2">
        <f t="shared" si="147"/>
        <v>0</v>
      </c>
      <c r="JQ76" s="19">
        <f t="shared" si="148"/>
        <v>0</v>
      </c>
      <c r="JR76" s="2">
        <f t="shared" si="149"/>
        <v>668154</v>
      </c>
      <c r="JS76" s="19">
        <f t="shared" si="150"/>
        <v>0</v>
      </c>
      <c r="JT76" s="2">
        <f t="shared" si="151"/>
        <v>121801</v>
      </c>
      <c r="JU76" s="19">
        <f t="shared" si="152"/>
        <v>0</v>
      </c>
      <c r="JV76" s="2">
        <f t="shared" si="153"/>
        <v>11627168</v>
      </c>
      <c r="JW76" s="19">
        <f t="shared" si="154"/>
        <v>0</v>
      </c>
      <c r="JX76" s="2">
        <f t="shared" si="155"/>
        <v>75941926</v>
      </c>
      <c r="JY76" s="19">
        <f t="shared" si="156"/>
        <v>0</v>
      </c>
      <c r="JZ76" s="2">
        <f t="shared" si="157"/>
        <v>0</v>
      </c>
      <c r="KA76" s="19">
        <f t="shared" si="158"/>
        <v>0</v>
      </c>
      <c r="KB76" s="2">
        <f t="shared" si="159"/>
        <v>75941926</v>
      </c>
      <c r="KC76" s="19">
        <f t="shared" si="160"/>
        <v>0</v>
      </c>
      <c r="KE76" s="2" t="e">
        <f t="shared" si="162"/>
        <v>#REF!</v>
      </c>
      <c r="KG76" s="1" t="e">
        <f t="shared" si="161"/>
        <v>#REF!</v>
      </c>
      <c r="KH76" s="13"/>
    </row>
    <row r="77" spans="1:304">
      <c r="A77" s="30" t="s">
        <v>346</v>
      </c>
      <c r="B77" s="18" t="s">
        <v>310</v>
      </c>
      <c r="C77" s="65">
        <v>229115</v>
      </c>
      <c r="D77" s="65">
        <v>2010</v>
      </c>
      <c r="E77" s="65">
        <v>1</v>
      </c>
      <c r="F77" s="65">
        <v>9</v>
      </c>
      <c r="G77" s="66">
        <v>13464</v>
      </c>
      <c r="H77" s="79">
        <v>10744</v>
      </c>
      <c r="I77" s="67">
        <v>615129356</v>
      </c>
      <c r="J77" s="67"/>
      <c r="K77" s="67">
        <v>16045426</v>
      </c>
      <c r="L77" s="67"/>
      <c r="M77" s="67">
        <v>60756172</v>
      </c>
      <c r="N77" s="67"/>
      <c r="O77" s="67">
        <v>119036476</v>
      </c>
      <c r="P77" s="67"/>
      <c r="Q77" s="67">
        <v>531272000</v>
      </c>
      <c r="R77" s="67"/>
      <c r="S77" s="67"/>
      <c r="T77" s="67"/>
      <c r="U77" s="67">
        <v>17300</v>
      </c>
      <c r="V77" s="67"/>
      <c r="W77" s="67">
        <v>25610</v>
      </c>
      <c r="X77" s="67"/>
      <c r="Y77" s="67">
        <v>24995</v>
      </c>
      <c r="Z77" s="67"/>
      <c r="AA77" s="67">
        <v>32405</v>
      </c>
      <c r="AB77" s="67"/>
      <c r="AC77" s="103">
        <v>8</v>
      </c>
      <c r="AD77" s="103">
        <v>9</v>
      </c>
      <c r="AE77" s="103">
        <v>0</v>
      </c>
      <c r="AF77" s="19">
        <v>3305453</v>
      </c>
      <c r="AG77" s="19">
        <v>2288196</v>
      </c>
      <c r="AH77" s="19">
        <v>1067108</v>
      </c>
      <c r="AI77" s="19">
        <v>305890</v>
      </c>
      <c r="AJ77" s="19">
        <v>541038.36</v>
      </c>
      <c r="AK77" s="93">
        <v>5.5</v>
      </c>
      <c r="AL77" s="19">
        <v>495951.83</v>
      </c>
      <c r="AM77" s="93">
        <v>6</v>
      </c>
      <c r="AN77" s="113">
        <v>232149.69</v>
      </c>
      <c r="AO77" s="114">
        <v>6.5</v>
      </c>
      <c r="AP77" s="113">
        <v>215567.57</v>
      </c>
      <c r="AQ77" s="114">
        <v>7</v>
      </c>
      <c r="AR77" s="113">
        <v>178964.65</v>
      </c>
      <c r="AS77" s="114">
        <v>18.5</v>
      </c>
      <c r="AT77" s="113">
        <v>157659.32999999999</v>
      </c>
      <c r="AU77" s="114">
        <v>21</v>
      </c>
      <c r="AV77" s="113">
        <v>82371.78</v>
      </c>
      <c r="AW77" s="114">
        <v>13.5</v>
      </c>
      <c r="AX77" s="113">
        <v>69501.19</v>
      </c>
      <c r="AY77" s="114">
        <v>16</v>
      </c>
      <c r="AZ77" s="129">
        <v>12908743</v>
      </c>
      <c r="BA77" s="151">
        <v>200000</v>
      </c>
      <c r="BB77" s="151">
        <v>8530819</v>
      </c>
      <c r="BC77" s="151">
        <v>457706</v>
      </c>
      <c r="BD77" s="151">
        <v>259018</v>
      </c>
      <c r="BE77" s="151">
        <v>0</v>
      </c>
      <c r="BF77" s="151">
        <v>0</v>
      </c>
      <c r="BG77" s="151">
        <v>0</v>
      </c>
      <c r="BH77" s="151">
        <v>0</v>
      </c>
      <c r="BI77" s="151">
        <v>0</v>
      </c>
      <c r="BJ77" s="151">
        <v>0</v>
      </c>
      <c r="BK77" s="151">
        <v>118075</v>
      </c>
      <c r="BL77" s="151">
        <v>22340</v>
      </c>
      <c r="BM77" s="151">
        <v>43790</v>
      </c>
      <c r="BN77" s="151">
        <v>132155</v>
      </c>
      <c r="BO77" s="151">
        <v>112806</v>
      </c>
      <c r="BP77" s="151">
        <v>429166</v>
      </c>
      <c r="BQ77" s="151">
        <v>33998</v>
      </c>
      <c r="BR77" s="151">
        <v>0</v>
      </c>
      <c r="BS77" s="151">
        <v>1000</v>
      </c>
      <c r="BT77" s="151">
        <v>25075</v>
      </c>
      <c r="BU77" s="151">
        <v>248059</v>
      </c>
      <c r="BV77" s="151">
        <v>308132</v>
      </c>
      <c r="BW77" s="151">
        <v>31816862</v>
      </c>
      <c r="BX77" s="151">
        <v>5969799</v>
      </c>
      <c r="BY77" s="151">
        <v>2017554</v>
      </c>
      <c r="BZ77" s="151">
        <v>6396759</v>
      </c>
      <c r="CA77" s="151">
        <v>15773649</v>
      </c>
      <c r="CB77" s="151">
        <v>61974623</v>
      </c>
      <c r="CC77" s="151">
        <v>2144316</v>
      </c>
      <c r="CD77" s="151">
        <v>200432</v>
      </c>
      <c r="CE77" s="151">
        <v>423969</v>
      </c>
      <c r="CF77" s="151">
        <v>2824932</v>
      </c>
      <c r="CG77" s="151">
        <v>39699</v>
      </c>
      <c r="CH77" s="151">
        <v>5633348</v>
      </c>
      <c r="CI77" s="151">
        <v>800000</v>
      </c>
      <c r="CJ77" s="151">
        <v>440792</v>
      </c>
      <c r="CK77" s="151">
        <v>194500</v>
      </c>
      <c r="CL77" s="151">
        <v>62920</v>
      </c>
      <c r="CM77" s="151">
        <v>0</v>
      </c>
      <c r="CN77" s="151">
        <v>1498212</v>
      </c>
      <c r="CO77" s="151">
        <v>3720031</v>
      </c>
      <c r="CP77" s="151">
        <v>1334314</v>
      </c>
      <c r="CQ77" s="151">
        <v>1042029</v>
      </c>
      <c r="CR77" s="151">
        <v>2811175</v>
      </c>
      <c r="CS77" s="151">
        <v>0</v>
      </c>
      <c r="CT77" s="151">
        <v>8907549</v>
      </c>
      <c r="CU77" s="151">
        <v>0</v>
      </c>
      <c r="CV77" s="151">
        <v>0</v>
      </c>
      <c r="CW77" s="151">
        <v>0</v>
      </c>
      <c r="CX77" s="151">
        <v>0</v>
      </c>
      <c r="CY77" s="151">
        <v>0</v>
      </c>
      <c r="CZ77" s="151">
        <v>0</v>
      </c>
      <c r="DA77" s="151">
        <v>2037970</v>
      </c>
      <c r="DB77" s="151">
        <v>442574</v>
      </c>
      <c r="DC77" s="151">
        <v>174217</v>
      </c>
      <c r="DD77" s="151">
        <v>395950</v>
      </c>
      <c r="DE77" s="151">
        <v>7418582</v>
      </c>
      <c r="DF77" s="151">
        <v>10469293</v>
      </c>
      <c r="DG77" s="151">
        <v>0</v>
      </c>
      <c r="DH77" s="151">
        <v>0</v>
      </c>
      <c r="DI77" s="151">
        <v>0</v>
      </c>
      <c r="DJ77" s="151">
        <v>0</v>
      </c>
      <c r="DK77" s="151">
        <v>0</v>
      </c>
      <c r="DL77" s="151">
        <v>0</v>
      </c>
      <c r="DM77" s="151">
        <v>0</v>
      </c>
      <c r="DN77" s="151">
        <v>0</v>
      </c>
      <c r="DO77" s="151">
        <v>0</v>
      </c>
      <c r="DP77" s="151">
        <v>0</v>
      </c>
      <c r="DQ77" s="151">
        <v>0</v>
      </c>
      <c r="DR77" s="151">
        <v>0</v>
      </c>
      <c r="DS77" s="151">
        <v>812217</v>
      </c>
      <c r="DT77" s="151">
        <v>132268</v>
      </c>
      <c r="DU77" s="151">
        <v>94120</v>
      </c>
      <c r="DV77" s="151">
        <v>334393</v>
      </c>
      <c r="DW77" s="151">
        <v>0</v>
      </c>
      <c r="DX77" s="151">
        <v>1372998</v>
      </c>
      <c r="DY77" s="151">
        <v>1002391</v>
      </c>
      <c r="DZ77" s="151">
        <v>535982</v>
      </c>
      <c r="EA77" s="151">
        <v>469803</v>
      </c>
      <c r="EB77" s="151">
        <v>1375497</v>
      </c>
      <c r="EC77" s="151">
        <v>0</v>
      </c>
      <c r="ED77" s="151">
        <v>3383673</v>
      </c>
      <c r="EE77" s="151">
        <v>668082</v>
      </c>
      <c r="EF77" s="151">
        <v>37857</v>
      </c>
      <c r="EG77" s="151">
        <v>24687</v>
      </c>
      <c r="EH77" s="151">
        <v>368677</v>
      </c>
      <c r="EI77" s="151">
        <v>4045</v>
      </c>
      <c r="EJ77" s="151">
        <v>1103348</v>
      </c>
      <c r="EK77" s="151">
        <v>1155113</v>
      </c>
      <c r="EL77" s="151">
        <v>364876</v>
      </c>
      <c r="EM77" s="151">
        <v>335442</v>
      </c>
      <c r="EN77" s="151">
        <v>301546</v>
      </c>
      <c r="EO77" s="151">
        <v>54986</v>
      </c>
      <c r="EP77" s="151">
        <v>2211963</v>
      </c>
      <c r="EQ77" s="151">
        <v>187777</v>
      </c>
      <c r="ER77" s="151">
        <v>1842</v>
      </c>
      <c r="ES77" s="151">
        <v>42496</v>
      </c>
      <c r="ET77" s="151">
        <v>13961</v>
      </c>
      <c r="EU77" s="151">
        <v>1685833</v>
      </c>
      <c r="EV77" s="151">
        <v>1931909</v>
      </c>
      <c r="EW77" s="151">
        <v>0</v>
      </c>
      <c r="EX77" s="151">
        <v>0</v>
      </c>
      <c r="EY77" s="151">
        <v>0</v>
      </c>
      <c r="EZ77" s="151">
        <v>0</v>
      </c>
      <c r="FA77" s="151">
        <v>0</v>
      </c>
      <c r="FB77" s="151">
        <v>0</v>
      </c>
      <c r="FC77" s="151">
        <v>8627840</v>
      </c>
      <c r="FD77" s="151">
        <v>1191252</v>
      </c>
      <c r="FE77" s="151">
        <v>1191252</v>
      </c>
      <c r="FF77" s="151">
        <v>5592063</v>
      </c>
      <c r="FG77" s="151">
        <v>2529754</v>
      </c>
      <c r="FH77" s="151">
        <v>19132161</v>
      </c>
      <c r="FI77" s="151">
        <v>142500</v>
      </c>
      <c r="FJ77" s="151">
        <v>0</v>
      </c>
      <c r="FK77" s="151">
        <v>0</v>
      </c>
      <c r="FL77" s="151">
        <v>0</v>
      </c>
      <c r="FM77" s="151">
        <v>110982</v>
      </c>
      <c r="FN77" s="151">
        <v>253482</v>
      </c>
      <c r="FO77" s="151">
        <v>0</v>
      </c>
      <c r="FP77" s="151">
        <v>0</v>
      </c>
      <c r="FQ77" s="151">
        <v>0</v>
      </c>
      <c r="FR77" s="151">
        <v>0</v>
      </c>
      <c r="FS77" s="151">
        <v>0</v>
      </c>
      <c r="FT77" s="151">
        <v>0</v>
      </c>
      <c r="FU77" s="151">
        <v>7382</v>
      </c>
      <c r="FV77" s="127">
        <v>2795</v>
      </c>
      <c r="FW77" s="151">
        <v>1728</v>
      </c>
      <c r="FX77" s="151">
        <v>13499</v>
      </c>
      <c r="FY77" s="151">
        <v>11539</v>
      </c>
      <c r="FZ77" s="151">
        <v>36943</v>
      </c>
      <c r="GA77" s="151">
        <v>7382</v>
      </c>
      <c r="GB77" s="151">
        <v>2795</v>
      </c>
      <c r="GC77" s="151">
        <v>1728</v>
      </c>
      <c r="GD77" s="151">
        <v>13499</v>
      </c>
      <c r="GE77" s="151">
        <v>11539</v>
      </c>
      <c r="GF77" s="151">
        <v>36943</v>
      </c>
      <c r="GG77" s="151">
        <v>1120302</v>
      </c>
      <c r="GH77" s="151">
        <v>83403</v>
      </c>
      <c r="GI77" s="151">
        <v>80965</v>
      </c>
      <c r="GJ77" s="151">
        <v>260360</v>
      </c>
      <c r="GK77" s="151">
        <v>1068991</v>
      </c>
      <c r="GL77" s="151">
        <v>2614021</v>
      </c>
      <c r="GM77" s="151">
        <v>22788417</v>
      </c>
      <c r="GN77" s="151">
        <v>4770851</v>
      </c>
      <c r="GO77" s="151">
        <v>4085100</v>
      </c>
      <c r="GP77" s="151">
        <v>14381412</v>
      </c>
      <c r="GQ77" s="151">
        <v>13315709</v>
      </c>
      <c r="GR77" s="151">
        <v>59341489</v>
      </c>
      <c r="GS77" s="129">
        <v>0</v>
      </c>
      <c r="GT77" s="129">
        <v>0</v>
      </c>
      <c r="GU77" s="129">
        <v>0</v>
      </c>
      <c r="GV77" s="129">
        <v>0</v>
      </c>
      <c r="GW77" s="129">
        <v>0</v>
      </c>
      <c r="GX77" s="129">
        <v>0</v>
      </c>
      <c r="GY77" s="151">
        <v>22788417</v>
      </c>
      <c r="GZ77" s="151">
        <v>4770851</v>
      </c>
      <c r="HA77" s="151">
        <v>4085100</v>
      </c>
      <c r="HB77" s="151">
        <v>14381412</v>
      </c>
      <c r="HC77" s="151">
        <v>13315709</v>
      </c>
      <c r="HD77" s="151">
        <v>59341489</v>
      </c>
      <c r="HF77" s="2">
        <f>SUM(AZ77:AZ77)</f>
        <v>12908743</v>
      </c>
      <c r="HG77" s="19" t="e">
        <f>#REF!-HF77</f>
        <v>#REF!</v>
      </c>
      <c r="HH77" s="2" t="e">
        <f>SUM(#REF!)</f>
        <v>#REF!</v>
      </c>
      <c r="HI77" s="19" t="e">
        <f>#REF!-HH77</f>
        <v>#REF!</v>
      </c>
      <c r="HJ77" s="2">
        <f>SUM(BA77:BA77)</f>
        <v>200000</v>
      </c>
      <c r="HK77" s="19" t="e">
        <f>#REF!-HJ77</f>
        <v>#REF!</v>
      </c>
      <c r="HL77" s="2">
        <f>SUM(BB77:BB77)</f>
        <v>8530819</v>
      </c>
      <c r="HM77" s="19" t="e">
        <f>#REF!-HL77</f>
        <v>#REF!</v>
      </c>
      <c r="HN77" s="2" t="e">
        <f>SUM(#REF!)</f>
        <v>#REF!</v>
      </c>
      <c r="HO77" s="19" t="e">
        <f>#REF!-HN77</f>
        <v>#REF!</v>
      </c>
      <c r="HP77" s="2" t="e">
        <f>SUM(#REF!)</f>
        <v>#REF!</v>
      </c>
      <c r="HQ77" s="19" t="e">
        <f>#REF!-HP77</f>
        <v>#REF!</v>
      </c>
      <c r="HR77" s="2" t="e">
        <f>SUM(#REF!)</f>
        <v>#REF!</v>
      </c>
      <c r="HS77" s="19" t="e">
        <f>#REF!-HR77</f>
        <v>#REF!</v>
      </c>
      <c r="HT77" s="2" t="e">
        <f>SUM(#REF!)</f>
        <v>#REF!</v>
      </c>
      <c r="HU77" s="19" t="e">
        <f>#REF!-HT77</f>
        <v>#REF!</v>
      </c>
      <c r="HV77" s="2" t="e">
        <f>SUM(#REF!)</f>
        <v>#REF!</v>
      </c>
      <c r="HW77" s="19" t="e">
        <f>#REF!-HV77</f>
        <v>#REF!</v>
      </c>
      <c r="HX77" s="2" t="e">
        <f>SUM(#REF!)</f>
        <v>#REF!</v>
      </c>
      <c r="HY77" s="19" t="e">
        <f>#REF!-HX77</f>
        <v>#REF!</v>
      </c>
      <c r="HZ77" s="2">
        <f>SUM(BC77:BC77)</f>
        <v>457706</v>
      </c>
      <c r="IA77" s="19" t="e">
        <f>#REF!-HZ77</f>
        <v>#REF!</v>
      </c>
      <c r="IB77" s="2">
        <f>SUM(BD77:BD77)</f>
        <v>259018</v>
      </c>
      <c r="IC77" s="19" t="e">
        <f>#REF!-IB77</f>
        <v>#REF!</v>
      </c>
      <c r="ID77" s="2">
        <f t="shared" si="111"/>
        <v>0</v>
      </c>
      <c r="IE77" s="19">
        <f t="shared" si="112"/>
        <v>0</v>
      </c>
      <c r="IF77" s="2">
        <f t="shared" si="113"/>
        <v>429166</v>
      </c>
      <c r="IG77" s="19">
        <f t="shared" si="114"/>
        <v>0</v>
      </c>
      <c r="IH77" s="2">
        <f t="shared" si="115"/>
        <v>308132</v>
      </c>
      <c r="II77" s="19">
        <f t="shared" si="116"/>
        <v>0</v>
      </c>
      <c r="IJ77" s="2">
        <f t="shared" si="117"/>
        <v>61974623</v>
      </c>
      <c r="IK77" s="19">
        <f t="shared" si="118"/>
        <v>0</v>
      </c>
      <c r="IL77" s="2">
        <f t="shared" si="119"/>
        <v>5633348</v>
      </c>
      <c r="IM77" s="19">
        <f t="shared" si="120"/>
        <v>0</v>
      </c>
      <c r="IN77" s="2">
        <f t="shared" si="121"/>
        <v>1498212</v>
      </c>
      <c r="IO77" s="19">
        <f t="shared" si="122"/>
        <v>0</v>
      </c>
      <c r="IP77" s="2">
        <f t="shared" si="123"/>
        <v>8907549</v>
      </c>
      <c r="IQ77" s="19">
        <f t="shared" si="124"/>
        <v>0</v>
      </c>
      <c r="IR77" s="2">
        <f t="shared" si="109"/>
        <v>0</v>
      </c>
      <c r="IS77" s="19">
        <f t="shared" si="110"/>
        <v>0</v>
      </c>
      <c r="IT77" s="2">
        <f t="shared" si="125"/>
        <v>10469293</v>
      </c>
      <c r="IU77" s="19">
        <f t="shared" si="126"/>
        <v>0</v>
      </c>
      <c r="IV77" s="2">
        <f t="shared" si="127"/>
        <v>0</v>
      </c>
      <c r="IW77" s="19">
        <f t="shared" si="128"/>
        <v>0</v>
      </c>
      <c r="IX77" s="2">
        <f t="shared" si="129"/>
        <v>0</v>
      </c>
      <c r="IY77" s="19">
        <f t="shared" si="130"/>
        <v>0</v>
      </c>
      <c r="IZ77" s="2">
        <f t="shared" si="131"/>
        <v>1372998</v>
      </c>
      <c r="JA77" s="19">
        <f t="shared" si="132"/>
        <v>0</v>
      </c>
      <c r="JB77" s="2">
        <f t="shared" si="133"/>
        <v>3383673</v>
      </c>
      <c r="JC77" s="19">
        <f t="shared" si="134"/>
        <v>0</v>
      </c>
      <c r="JD77" s="2">
        <f t="shared" si="135"/>
        <v>1103348</v>
      </c>
      <c r="JE77" s="19">
        <f t="shared" si="136"/>
        <v>0</v>
      </c>
      <c r="JF77" s="2">
        <f t="shared" si="137"/>
        <v>2211963</v>
      </c>
      <c r="JG77" s="19">
        <f t="shared" si="138"/>
        <v>0</v>
      </c>
      <c r="JH77" s="2">
        <f t="shared" si="139"/>
        <v>1931909</v>
      </c>
      <c r="JI77" s="19">
        <f t="shared" si="140"/>
        <v>0</v>
      </c>
      <c r="JJ77" s="2">
        <f t="shared" si="141"/>
        <v>0</v>
      </c>
      <c r="JK77" s="19">
        <f t="shared" si="142"/>
        <v>0</v>
      </c>
      <c r="JL77" s="2">
        <f t="shared" si="143"/>
        <v>19132161</v>
      </c>
      <c r="JM77" s="19">
        <f t="shared" si="144"/>
        <v>0</v>
      </c>
      <c r="JN77" s="2">
        <f t="shared" si="145"/>
        <v>253482</v>
      </c>
      <c r="JO77" s="19">
        <f t="shared" si="146"/>
        <v>0</v>
      </c>
      <c r="JP77" s="2">
        <f t="shared" si="147"/>
        <v>0</v>
      </c>
      <c r="JQ77" s="19">
        <f t="shared" si="148"/>
        <v>0</v>
      </c>
      <c r="JR77" s="2">
        <f t="shared" si="149"/>
        <v>36943</v>
      </c>
      <c r="JS77" s="19">
        <f t="shared" si="150"/>
        <v>0</v>
      </c>
      <c r="JT77" s="2">
        <f t="shared" si="151"/>
        <v>36943</v>
      </c>
      <c r="JU77" s="19">
        <f t="shared" si="152"/>
        <v>0</v>
      </c>
      <c r="JV77" s="2">
        <f t="shared" si="153"/>
        <v>2614021</v>
      </c>
      <c r="JW77" s="19">
        <f t="shared" si="154"/>
        <v>0</v>
      </c>
      <c r="JX77" s="2">
        <f t="shared" si="155"/>
        <v>59341489</v>
      </c>
      <c r="JY77" s="19">
        <f t="shared" si="156"/>
        <v>0</v>
      </c>
      <c r="JZ77" s="2">
        <f t="shared" si="157"/>
        <v>0</v>
      </c>
      <c r="KA77" s="19">
        <f t="shared" si="158"/>
        <v>0</v>
      </c>
      <c r="KB77" s="2">
        <f t="shared" si="159"/>
        <v>59341489</v>
      </c>
      <c r="KC77" s="19">
        <f t="shared" si="160"/>
        <v>0</v>
      </c>
      <c r="KE77" s="2" t="e">
        <f t="shared" si="162"/>
        <v>#REF!</v>
      </c>
      <c r="KG77" s="1" t="e">
        <f t="shared" si="161"/>
        <v>#REF!</v>
      </c>
      <c r="KH77" s="13" t="s">
        <v>347</v>
      </c>
    </row>
    <row r="78" spans="1:304">
      <c r="A78" s="30" t="s">
        <v>323</v>
      </c>
      <c r="B78" s="18" t="s">
        <v>284</v>
      </c>
      <c r="C78" s="65">
        <v>206084</v>
      </c>
      <c r="D78" s="65">
        <v>2010</v>
      </c>
      <c r="E78" s="65">
        <v>1</v>
      </c>
      <c r="F78" s="65">
        <v>11</v>
      </c>
      <c r="G78" s="66">
        <v>9189</v>
      </c>
      <c r="H78" s="66">
        <v>9086</v>
      </c>
      <c r="I78" s="67">
        <v>790410000</v>
      </c>
      <c r="J78" s="67">
        <v>794255051</v>
      </c>
      <c r="K78" s="67">
        <v>1564000</v>
      </c>
      <c r="L78" s="67"/>
      <c r="M78" s="67">
        <v>58177000</v>
      </c>
      <c r="N78" s="67"/>
      <c r="O78" s="67">
        <v>51157000</v>
      </c>
      <c r="P78" s="67"/>
      <c r="Q78" s="67">
        <v>273469000</v>
      </c>
      <c r="R78" s="67"/>
      <c r="S78" s="67">
        <v>484270000</v>
      </c>
      <c r="T78" s="67">
        <v>459485804</v>
      </c>
      <c r="U78" s="67">
        <v>18165</v>
      </c>
      <c r="V78" s="67">
        <v>17567</v>
      </c>
      <c r="W78" s="67">
        <v>26976</v>
      </c>
      <c r="X78" s="67">
        <v>26376</v>
      </c>
      <c r="Y78" s="67">
        <v>21454</v>
      </c>
      <c r="Z78" s="67">
        <v>20856</v>
      </c>
      <c r="AA78" s="67">
        <v>30989</v>
      </c>
      <c r="AB78" s="67">
        <v>29667</v>
      </c>
      <c r="AC78" s="103">
        <v>8</v>
      </c>
      <c r="AD78" s="103">
        <v>10</v>
      </c>
      <c r="AE78" s="103">
        <v>0</v>
      </c>
      <c r="AF78" s="19">
        <v>2979498</v>
      </c>
      <c r="AG78" s="19">
        <v>2470787</v>
      </c>
      <c r="AH78" s="19">
        <v>480479</v>
      </c>
      <c r="AI78" s="19">
        <v>91096</v>
      </c>
      <c r="AJ78" s="19">
        <v>204301</v>
      </c>
      <c r="AK78" s="93">
        <v>5</v>
      </c>
      <c r="AL78" s="19">
        <v>204301</v>
      </c>
      <c r="AM78" s="93">
        <v>5</v>
      </c>
      <c r="AN78" s="19">
        <v>115934</v>
      </c>
      <c r="AO78" s="93">
        <v>8</v>
      </c>
      <c r="AP78" s="19">
        <v>115934</v>
      </c>
      <c r="AQ78" s="93">
        <v>8</v>
      </c>
      <c r="AR78" s="19">
        <v>151530</v>
      </c>
      <c r="AS78" s="93">
        <v>14</v>
      </c>
      <c r="AT78" s="19">
        <v>151530</v>
      </c>
      <c r="AU78" s="93">
        <v>14</v>
      </c>
      <c r="AV78" s="19">
        <v>55115</v>
      </c>
      <c r="AW78" s="93">
        <v>10</v>
      </c>
      <c r="AX78" s="19">
        <v>55115</v>
      </c>
      <c r="AY78" s="93">
        <v>10</v>
      </c>
      <c r="AZ78" s="129">
        <v>1618272</v>
      </c>
      <c r="BA78" s="129">
        <v>325000</v>
      </c>
      <c r="BB78" s="129">
        <v>0</v>
      </c>
      <c r="BC78" s="129">
        <v>9697</v>
      </c>
      <c r="BD78" s="129">
        <v>1895</v>
      </c>
      <c r="BE78" s="129">
        <v>34100</v>
      </c>
      <c r="BF78" s="129">
        <v>15332</v>
      </c>
      <c r="BG78" s="129">
        <v>34063</v>
      </c>
      <c r="BH78" s="129">
        <v>77070</v>
      </c>
      <c r="BI78" s="129">
        <v>0</v>
      </c>
      <c r="BJ78" s="129">
        <v>160565</v>
      </c>
      <c r="BK78" s="129">
        <v>0</v>
      </c>
      <c r="BL78" s="129">
        <v>0</v>
      </c>
      <c r="BM78" s="129">
        <v>0</v>
      </c>
      <c r="BN78" s="129">
        <v>0</v>
      </c>
      <c r="BO78" s="129">
        <v>92483</v>
      </c>
      <c r="BP78" s="129">
        <v>92483</v>
      </c>
      <c r="BQ78" s="129">
        <v>17403</v>
      </c>
      <c r="BR78" s="129">
        <v>3276</v>
      </c>
      <c r="BS78" s="129">
        <v>18709</v>
      </c>
      <c r="BT78" s="129">
        <v>39967</v>
      </c>
      <c r="BU78" s="129">
        <v>459430</v>
      </c>
      <c r="BV78" s="129">
        <v>538785</v>
      </c>
      <c r="BW78" s="129">
        <v>2006367</v>
      </c>
      <c r="BX78" s="129">
        <v>422603</v>
      </c>
      <c r="BY78" s="129">
        <v>245513</v>
      </c>
      <c r="BZ78" s="129">
        <v>135426</v>
      </c>
      <c r="CA78" s="129">
        <v>17156503</v>
      </c>
      <c r="CB78" s="129">
        <v>19966412</v>
      </c>
      <c r="CC78" s="129">
        <v>1994970</v>
      </c>
      <c r="CD78" s="129">
        <v>346039</v>
      </c>
      <c r="CE78" s="129">
        <v>372596</v>
      </c>
      <c r="CF78" s="129">
        <v>2736680</v>
      </c>
      <c r="CG78" s="129">
        <v>801265</v>
      </c>
      <c r="CH78" s="129">
        <v>6251550</v>
      </c>
      <c r="CI78" s="129">
        <v>250000</v>
      </c>
      <c r="CJ78" s="129">
        <v>4000</v>
      </c>
      <c r="CK78" s="129">
        <v>3000</v>
      </c>
      <c r="CL78" s="129">
        <v>0</v>
      </c>
      <c r="CM78" s="129">
        <v>12495</v>
      </c>
      <c r="CN78" s="129">
        <v>269495</v>
      </c>
      <c r="CO78" s="129">
        <v>1783291</v>
      </c>
      <c r="CP78" s="129">
        <v>1054145</v>
      </c>
      <c r="CQ78" s="129">
        <v>605414</v>
      </c>
      <c r="CR78" s="129">
        <v>1178705</v>
      </c>
      <c r="CS78" s="129">
        <v>4812</v>
      </c>
      <c r="CT78" s="129">
        <v>4626367</v>
      </c>
      <c r="CU78" s="129">
        <v>0</v>
      </c>
      <c r="CV78" s="129">
        <v>0</v>
      </c>
      <c r="CW78" s="129">
        <v>0</v>
      </c>
      <c r="CX78" s="129">
        <v>0</v>
      </c>
      <c r="CY78" s="129">
        <v>0</v>
      </c>
      <c r="CZ78" s="129">
        <v>0</v>
      </c>
      <c r="DA78" s="129">
        <v>0</v>
      </c>
      <c r="DB78" s="129">
        <v>0</v>
      </c>
      <c r="DC78" s="129">
        <v>0</v>
      </c>
      <c r="DD78" s="129">
        <v>0</v>
      </c>
      <c r="DE78" s="129">
        <v>2506936</v>
      </c>
      <c r="DF78" s="129">
        <v>2506936</v>
      </c>
      <c r="DG78" s="129">
        <v>0</v>
      </c>
      <c r="DH78" s="129">
        <v>0</v>
      </c>
      <c r="DI78" s="129">
        <v>0</v>
      </c>
      <c r="DJ78" s="129">
        <v>0</v>
      </c>
      <c r="DK78" s="129">
        <v>0</v>
      </c>
      <c r="DL78" s="129">
        <v>0</v>
      </c>
      <c r="DM78" s="129">
        <v>0</v>
      </c>
      <c r="DN78" s="129">
        <v>0</v>
      </c>
      <c r="DO78" s="129">
        <v>0</v>
      </c>
      <c r="DP78" s="129">
        <v>0</v>
      </c>
      <c r="DQ78" s="129">
        <v>0</v>
      </c>
      <c r="DR78" s="129">
        <v>0</v>
      </c>
      <c r="DS78" s="129">
        <v>392640</v>
      </c>
      <c r="DT78" s="129">
        <v>76811</v>
      </c>
      <c r="DU78" s="129">
        <v>58996</v>
      </c>
      <c r="DV78" s="129">
        <v>43128</v>
      </c>
      <c r="DW78" s="129">
        <v>772</v>
      </c>
      <c r="DX78" s="129">
        <v>572347</v>
      </c>
      <c r="DY78" s="129">
        <v>86346</v>
      </c>
      <c r="DZ78" s="129">
        <v>113276</v>
      </c>
      <c r="EA78" s="129">
        <v>138419</v>
      </c>
      <c r="EB78" s="129">
        <v>449690</v>
      </c>
      <c r="EC78" s="129">
        <v>121630</v>
      </c>
      <c r="ED78" s="129">
        <v>909361</v>
      </c>
      <c r="EE78" s="129">
        <v>258811</v>
      </c>
      <c r="EF78" s="129">
        <v>56249</v>
      </c>
      <c r="EG78" s="129">
        <v>48378</v>
      </c>
      <c r="EH78" s="129">
        <v>190254</v>
      </c>
      <c r="EI78" s="129">
        <v>486125</v>
      </c>
      <c r="EJ78" s="129">
        <v>1039817</v>
      </c>
      <c r="EK78" s="129">
        <v>271963</v>
      </c>
      <c r="EL78" s="129">
        <v>159936</v>
      </c>
      <c r="EM78" s="129">
        <v>58497</v>
      </c>
      <c r="EN78" s="129">
        <v>39981</v>
      </c>
      <c r="EO78" s="129">
        <v>19444</v>
      </c>
      <c r="EP78" s="129">
        <v>549821</v>
      </c>
      <c r="EQ78" s="129" t="s">
        <v>324</v>
      </c>
      <c r="ER78" s="129">
        <v>955</v>
      </c>
      <c r="ES78" s="129">
        <v>569</v>
      </c>
      <c r="ET78" s="129">
        <v>340</v>
      </c>
      <c r="EU78" s="129">
        <v>810995</v>
      </c>
      <c r="EV78" s="129">
        <v>812859</v>
      </c>
      <c r="EW78" s="129">
        <v>136623</v>
      </c>
      <c r="EX78" s="129">
        <v>12453</v>
      </c>
      <c r="EY78" s="129">
        <v>16829</v>
      </c>
      <c r="EZ78" s="129">
        <v>73208</v>
      </c>
      <c r="FA78" s="129">
        <v>0</v>
      </c>
      <c r="FB78" s="129">
        <v>239113</v>
      </c>
      <c r="FC78" s="129">
        <v>0</v>
      </c>
      <c r="FD78" s="129">
        <v>0</v>
      </c>
      <c r="FE78" s="129">
        <v>0</v>
      </c>
      <c r="FF78" s="129">
        <v>0</v>
      </c>
      <c r="FG78" s="129">
        <v>0</v>
      </c>
      <c r="FH78" s="129">
        <v>0</v>
      </c>
      <c r="FI78" s="129">
        <v>0</v>
      </c>
      <c r="FJ78" s="129">
        <v>0</v>
      </c>
      <c r="FK78" s="129">
        <v>0</v>
      </c>
      <c r="FL78" s="129">
        <v>0</v>
      </c>
      <c r="FM78" s="129">
        <v>52663</v>
      </c>
      <c r="FN78" s="129">
        <v>52663</v>
      </c>
      <c r="FO78" s="129">
        <v>0</v>
      </c>
      <c r="FP78" s="129">
        <v>0</v>
      </c>
      <c r="FQ78" s="129">
        <v>0</v>
      </c>
      <c r="FR78" s="129">
        <v>0</v>
      </c>
      <c r="FS78" s="129">
        <v>0</v>
      </c>
      <c r="FT78" s="129">
        <v>0</v>
      </c>
      <c r="FU78" s="129">
        <v>2737</v>
      </c>
      <c r="FV78" s="129">
        <v>0</v>
      </c>
      <c r="FW78" s="129">
        <v>616</v>
      </c>
      <c r="FX78" s="129">
        <v>0</v>
      </c>
      <c r="FY78" s="129">
        <v>266805</v>
      </c>
      <c r="FZ78" s="129">
        <v>270158</v>
      </c>
      <c r="GA78" s="129">
        <v>853</v>
      </c>
      <c r="GB78" s="129">
        <v>2840</v>
      </c>
      <c r="GC78" s="129">
        <v>1250</v>
      </c>
      <c r="GD78" s="129">
        <v>3306</v>
      </c>
      <c r="GE78" s="129">
        <v>137431</v>
      </c>
      <c r="GF78" s="129">
        <v>145680</v>
      </c>
      <c r="GG78" s="129">
        <v>496847</v>
      </c>
      <c r="GH78" s="129">
        <v>117637</v>
      </c>
      <c r="GI78" s="129">
        <v>39296</v>
      </c>
      <c r="GJ78" s="129">
        <v>127999</v>
      </c>
      <c r="GK78" s="129">
        <v>1001210</v>
      </c>
      <c r="GL78" s="129">
        <v>1782989</v>
      </c>
      <c r="GM78" s="129">
        <v>5675081</v>
      </c>
      <c r="GN78" s="129">
        <v>1944341</v>
      </c>
      <c r="GO78" s="129">
        <v>1343860</v>
      </c>
      <c r="GP78" s="129">
        <v>4843291</v>
      </c>
      <c r="GQ78" s="129">
        <v>6222583</v>
      </c>
      <c r="GR78" s="129">
        <v>20029156</v>
      </c>
      <c r="GS78" s="129">
        <v>0</v>
      </c>
      <c r="GT78" s="129">
        <v>0</v>
      </c>
      <c r="GU78" s="129">
        <v>0</v>
      </c>
      <c r="GV78" s="129">
        <v>0</v>
      </c>
      <c r="GW78" s="129">
        <v>0</v>
      </c>
      <c r="GX78" s="129">
        <v>0</v>
      </c>
      <c r="GY78" s="129">
        <v>5675081</v>
      </c>
      <c r="GZ78" s="129">
        <v>1944341</v>
      </c>
      <c r="HA78" s="129">
        <v>1343860</v>
      </c>
      <c r="HB78" s="129">
        <v>4843291</v>
      </c>
      <c r="HC78" s="129">
        <v>6222583</v>
      </c>
      <c r="HD78" s="129">
        <v>20029156</v>
      </c>
      <c r="HF78" s="2">
        <f>SUM(AZ78:AZ78)</f>
        <v>1618272</v>
      </c>
      <c r="HG78" s="19" t="e">
        <f>#REF!-HF78</f>
        <v>#REF!</v>
      </c>
      <c r="HH78" s="2" t="e">
        <f>SUM(#REF!)</f>
        <v>#REF!</v>
      </c>
      <c r="HI78" s="19" t="e">
        <f>#REF!-HH78</f>
        <v>#REF!</v>
      </c>
      <c r="HJ78" s="2">
        <f>SUM(BA78:BA78)</f>
        <v>325000</v>
      </c>
      <c r="HK78" s="19" t="e">
        <f>#REF!-HJ78</f>
        <v>#REF!</v>
      </c>
      <c r="HL78" s="2">
        <f>SUM(BB78:BB78)</f>
        <v>0</v>
      </c>
      <c r="HM78" s="19" t="e">
        <f>#REF!-HL78</f>
        <v>#REF!</v>
      </c>
      <c r="HN78" s="2" t="e">
        <f>SUM(#REF!)</f>
        <v>#REF!</v>
      </c>
      <c r="HO78" s="19" t="e">
        <f>#REF!-HN78</f>
        <v>#REF!</v>
      </c>
      <c r="HP78" s="2" t="e">
        <f>SUM(#REF!)</f>
        <v>#REF!</v>
      </c>
      <c r="HQ78" s="19" t="e">
        <f>#REF!-HP78</f>
        <v>#REF!</v>
      </c>
      <c r="HR78" s="2" t="e">
        <f>SUM(#REF!)</f>
        <v>#REF!</v>
      </c>
      <c r="HS78" s="19" t="e">
        <f>#REF!-HR78</f>
        <v>#REF!</v>
      </c>
      <c r="HT78" s="2" t="e">
        <f>SUM(#REF!)</f>
        <v>#REF!</v>
      </c>
      <c r="HU78" s="19" t="e">
        <f>#REF!-HT78</f>
        <v>#REF!</v>
      </c>
      <c r="HV78" s="2" t="e">
        <f>SUM(#REF!)</f>
        <v>#REF!</v>
      </c>
      <c r="HW78" s="19" t="e">
        <f>#REF!-HV78</f>
        <v>#REF!</v>
      </c>
      <c r="HX78" s="2" t="e">
        <f>SUM(#REF!)</f>
        <v>#REF!</v>
      </c>
      <c r="HY78" s="19" t="e">
        <f>#REF!-HX78</f>
        <v>#REF!</v>
      </c>
      <c r="HZ78" s="2">
        <f>SUM(BC78:BC78)</f>
        <v>9697</v>
      </c>
      <c r="IA78" s="19" t="e">
        <f>#REF!-HZ78</f>
        <v>#REF!</v>
      </c>
      <c r="IB78" s="2">
        <f>SUM(BD78:BD78)</f>
        <v>1895</v>
      </c>
      <c r="IC78" s="19" t="e">
        <f>#REF!-IB78</f>
        <v>#REF!</v>
      </c>
      <c r="ID78" s="2">
        <f t="shared" si="111"/>
        <v>160565</v>
      </c>
      <c r="IE78" s="19">
        <f t="shared" si="112"/>
        <v>0</v>
      </c>
      <c r="IF78" s="2">
        <f t="shared" si="113"/>
        <v>92483</v>
      </c>
      <c r="IG78" s="19">
        <f t="shared" si="114"/>
        <v>0</v>
      </c>
      <c r="IH78" s="2">
        <f t="shared" si="115"/>
        <v>538785</v>
      </c>
      <c r="II78" s="19">
        <f t="shared" si="116"/>
        <v>0</v>
      </c>
      <c r="IJ78" s="2">
        <f t="shared" si="117"/>
        <v>19966412</v>
      </c>
      <c r="IK78" s="19">
        <f t="shared" si="118"/>
        <v>0</v>
      </c>
      <c r="IL78" s="2">
        <f t="shared" si="119"/>
        <v>6251550</v>
      </c>
      <c r="IM78" s="19">
        <f t="shared" si="120"/>
        <v>0</v>
      </c>
      <c r="IN78" s="2">
        <f t="shared" si="121"/>
        <v>269495</v>
      </c>
      <c r="IO78" s="19">
        <f t="shared" si="122"/>
        <v>0</v>
      </c>
      <c r="IP78" s="2">
        <f t="shared" si="123"/>
        <v>4626367</v>
      </c>
      <c r="IQ78" s="19">
        <f t="shared" si="124"/>
        <v>0</v>
      </c>
      <c r="IR78" s="2">
        <f t="shared" ref="IR78:IR92" si="163">SUM(CU78:CY78)</f>
        <v>0</v>
      </c>
      <c r="IS78" s="19">
        <f t="shared" ref="IS78:IS92" si="164">CZ78-IR78</f>
        <v>0</v>
      </c>
      <c r="IT78" s="2">
        <f t="shared" si="125"/>
        <v>2506936</v>
      </c>
      <c r="IU78" s="19">
        <f t="shared" si="126"/>
        <v>0</v>
      </c>
      <c r="IV78" s="2">
        <f t="shared" si="127"/>
        <v>0</v>
      </c>
      <c r="IW78" s="19">
        <f t="shared" si="128"/>
        <v>0</v>
      </c>
      <c r="IX78" s="2">
        <f t="shared" si="129"/>
        <v>0</v>
      </c>
      <c r="IY78" s="19">
        <f t="shared" si="130"/>
        <v>0</v>
      </c>
      <c r="IZ78" s="2">
        <f t="shared" si="131"/>
        <v>572347</v>
      </c>
      <c r="JA78" s="19">
        <f t="shared" si="132"/>
        <v>0</v>
      </c>
      <c r="JB78" s="2">
        <f t="shared" si="133"/>
        <v>909361</v>
      </c>
      <c r="JC78" s="19">
        <f t="shared" si="134"/>
        <v>0</v>
      </c>
      <c r="JD78" s="2">
        <f t="shared" si="135"/>
        <v>1039817</v>
      </c>
      <c r="JE78" s="19">
        <f t="shared" si="136"/>
        <v>0</v>
      </c>
      <c r="JF78" s="2">
        <f t="shared" si="137"/>
        <v>549821</v>
      </c>
      <c r="JG78" s="19">
        <f t="shared" si="138"/>
        <v>0</v>
      </c>
      <c r="JH78" s="2">
        <f t="shared" si="139"/>
        <v>812859</v>
      </c>
      <c r="JI78" s="19">
        <f t="shared" si="140"/>
        <v>0</v>
      </c>
      <c r="JJ78" s="2">
        <f t="shared" si="141"/>
        <v>239113</v>
      </c>
      <c r="JK78" s="19">
        <f t="shared" si="142"/>
        <v>0</v>
      </c>
      <c r="JL78" s="2">
        <f t="shared" si="143"/>
        <v>0</v>
      </c>
      <c r="JM78" s="19">
        <f t="shared" si="144"/>
        <v>0</v>
      </c>
      <c r="JN78" s="2">
        <f t="shared" si="145"/>
        <v>52663</v>
      </c>
      <c r="JO78" s="19">
        <f t="shared" si="146"/>
        <v>0</v>
      </c>
      <c r="JP78" s="2">
        <f t="shared" si="147"/>
        <v>0</v>
      </c>
      <c r="JQ78" s="19">
        <f t="shared" si="148"/>
        <v>0</v>
      </c>
      <c r="JR78" s="2">
        <f t="shared" si="149"/>
        <v>270158</v>
      </c>
      <c r="JS78" s="19">
        <f t="shared" si="150"/>
        <v>0</v>
      </c>
      <c r="JT78" s="2">
        <f t="shared" si="151"/>
        <v>145680</v>
      </c>
      <c r="JU78" s="19">
        <f t="shared" si="152"/>
        <v>0</v>
      </c>
      <c r="JV78" s="2">
        <f t="shared" si="153"/>
        <v>1782989</v>
      </c>
      <c r="JW78" s="19">
        <f t="shared" si="154"/>
        <v>0</v>
      </c>
      <c r="JX78" s="2">
        <f t="shared" si="155"/>
        <v>20029156</v>
      </c>
      <c r="JY78" s="19">
        <f t="shared" si="156"/>
        <v>0</v>
      </c>
      <c r="JZ78" s="2">
        <f t="shared" si="157"/>
        <v>0</v>
      </c>
      <c r="KA78" s="19">
        <f t="shared" si="158"/>
        <v>0</v>
      </c>
      <c r="KB78" s="2">
        <f t="shared" si="159"/>
        <v>20029156</v>
      </c>
      <c r="KC78" s="19">
        <f t="shared" si="160"/>
        <v>0</v>
      </c>
      <c r="KE78" s="2" t="e">
        <f t="shared" si="162"/>
        <v>#REF!</v>
      </c>
      <c r="KG78" s="1" t="e">
        <f t="shared" si="161"/>
        <v>#REF!</v>
      </c>
      <c r="KH78" s="13"/>
    </row>
    <row r="79" spans="1:304">
      <c r="A79" s="30" t="s">
        <v>344</v>
      </c>
      <c r="B79" s="18" t="s">
        <v>300</v>
      </c>
      <c r="C79" s="65">
        <v>102368</v>
      </c>
      <c r="D79" s="65">
        <v>2010</v>
      </c>
      <c r="E79" s="65">
        <v>1</v>
      </c>
      <c r="F79" s="65">
        <v>8</v>
      </c>
      <c r="G79" s="66">
        <v>8812</v>
      </c>
      <c r="H79" s="66">
        <v>13400</v>
      </c>
      <c r="I79" s="67">
        <v>226344635</v>
      </c>
      <c r="J79" s="67"/>
      <c r="K79" s="67">
        <v>620696</v>
      </c>
      <c r="L79" s="67"/>
      <c r="M79" s="67">
        <v>7691842</v>
      </c>
      <c r="N79" s="67"/>
      <c r="O79" s="67">
        <v>9156369</v>
      </c>
      <c r="P79" s="67"/>
      <c r="Q79" s="67">
        <v>102880000</v>
      </c>
      <c r="R79" s="67"/>
      <c r="S79" s="67">
        <v>248417419</v>
      </c>
      <c r="T79" s="67"/>
      <c r="U79" s="67">
        <v>12908</v>
      </c>
      <c r="V79" s="67"/>
      <c r="W79" s="67">
        <v>18312</v>
      </c>
      <c r="X79" s="67"/>
      <c r="Y79" s="67">
        <v>17532</v>
      </c>
      <c r="Z79" s="67"/>
      <c r="AA79" s="67">
        <v>23708</v>
      </c>
      <c r="AB79" s="67"/>
      <c r="AC79" s="103">
        <v>7</v>
      </c>
      <c r="AD79" s="103">
        <v>9</v>
      </c>
      <c r="AE79" s="103">
        <v>1</v>
      </c>
      <c r="AF79" s="19">
        <v>2342874</v>
      </c>
      <c r="AG79" s="19">
        <v>1628267</v>
      </c>
      <c r="AH79" s="19">
        <v>134166</v>
      </c>
      <c r="AI79" s="19">
        <v>72310</v>
      </c>
      <c r="AJ79" s="19">
        <v>179854.69</v>
      </c>
      <c r="AK79" s="93">
        <v>4.9000000000000004</v>
      </c>
      <c r="AL79" s="19">
        <v>126898.29</v>
      </c>
      <c r="AM79" s="93">
        <v>7</v>
      </c>
      <c r="AN79" s="19">
        <v>79493.279999999999</v>
      </c>
      <c r="AO79" s="93">
        <v>6.1</v>
      </c>
      <c r="AP79" s="19">
        <v>60613.63</v>
      </c>
      <c r="AQ79" s="93">
        <v>8</v>
      </c>
      <c r="AR79" s="19">
        <v>88622.38</v>
      </c>
      <c r="AS79" s="93">
        <v>16.399999999999999</v>
      </c>
      <c r="AT79" s="19">
        <v>72670.350000000006</v>
      </c>
      <c r="AU79" s="93">
        <v>20</v>
      </c>
      <c r="AV79" s="19">
        <v>38783.949999999997</v>
      </c>
      <c r="AW79" s="93">
        <v>8.6</v>
      </c>
      <c r="AX79" s="19">
        <v>27795.17</v>
      </c>
      <c r="AY79" s="93">
        <v>12</v>
      </c>
      <c r="AZ79" s="129">
        <v>853244</v>
      </c>
      <c r="BA79" s="129">
        <v>1800000</v>
      </c>
      <c r="BB79" s="129">
        <v>651508</v>
      </c>
      <c r="BC79" s="129">
        <v>0</v>
      </c>
      <c r="BD79" s="129">
        <v>0</v>
      </c>
      <c r="BE79" s="129">
        <v>18095</v>
      </c>
      <c r="BF79" s="129">
        <v>21925</v>
      </c>
      <c r="BG79" s="129">
        <v>35055</v>
      </c>
      <c r="BH79" s="129">
        <v>77458</v>
      </c>
      <c r="BI79" s="129">
        <v>0</v>
      </c>
      <c r="BJ79" s="129">
        <v>152533</v>
      </c>
      <c r="BK79" s="129">
        <v>0</v>
      </c>
      <c r="BL79" s="129">
        <v>0</v>
      </c>
      <c r="BM79" s="129">
        <v>0</v>
      </c>
      <c r="BN79" s="129">
        <v>0</v>
      </c>
      <c r="BO79" s="129">
        <v>0</v>
      </c>
      <c r="BP79" s="129">
        <v>0</v>
      </c>
      <c r="BQ79" s="129">
        <v>0</v>
      </c>
      <c r="BR79" s="129">
        <v>0</v>
      </c>
      <c r="BS79" s="129">
        <v>0</v>
      </c>
      <c r="BT79" s="129">
        <v>0</v>
      </c>
      <c r="BU79" s="129">
        <v>0</v>
      </c>
      <c r="BV79" s="129">
        <v>0</v>
      </c>
      <c r="BW79" s="129">
        <v>4836114</v>
      </c>
      <c r="BX79" s="129">
        <v>904550</v>
      </c>
      <c r="BY79" s="129">
        <v>757737</v>
      </c>
      <c r="BZ79" s="129">
        <v>4739407</v>
      </c>
      <c r="CA79" s="129">
        <v>4545785</v>
      </c>
      <c r="CB79" s="129">
        <v>15783593</v>
      </c>
      <c r="CC79" s="129">
        <v>1494748</v>
      </c>
      <c r="CD79" s="129">
        <v>243365</v>
      </c>
      <c r="CE79" s="129">
        <v>278785</v>
      </c>
      <c r="CF79" s="129">
        <v>2001447</v>
      </c>
      <c r="CG79" s="129">
        <v>375899</v>
      </c>
      <c r="CH79" s="129">
        <v>4394244</v>
      </c>
      <c r="CI79" s="129">
        <v>0</v>
      </c>
      <c r="CJ79" s="129">
        <v>0</v>
      </c>
      <c r="CK79" s="129">
        <v>0</v>
      </c>
      <c r="CL79" s="129">
        <v>0</v>
      </c>
      <c r="CM79" s="129">
        <v>482500</v>
      </c>
      <c r="CN79" s="129">
        <v>482500</v>
      </c>
      <c r="CO79" s="129">
        <v>1490167</v>
      </c>
      <c r="CP79" s="129">
        <v>448211</v>
      </c>
      <c r="CQ79" s="129">
        <v>241661</v>
      </c>
      <c r="CR79" s="129">
        <v>973107</v>
      </c>
      <c r="CS79" s="129">
        <v>0</v>
      </c>
      <c r="CT79" s="129">
        <v>3153146</v>
      </c>
      <c r="CU79" s="129">
        <v>0</v>
      </c>
      <c r="CV79" s="129">
        <v>0</v>
      </c>
      <c r="CW79" s="129">
        <v>0</v>
      </c>
      <c r="CX79" s="129">
        <v>0</v>
      </c>
      <c r="CY79" s="129">
        <v>0</v>
      </c>
      <c r="CZ79" s="129">
        <v>0</v>
      </c>
      <c r="DA79" s="129">
        <v>25655</v>
      </c>
      <c r="DB79" s="129">
        <v>7716</v>
      </c>
      <c r="DC79" s="129">
        <v>7716</v>
      </c>
      <c r="DD79" s="129">
        <v>56538</v>
      </c>
      <c r="DE79" s="129">
        <v>1270991</v>
      </c>
      <c r="DF79" s="129">
        <v>1368616</v>
      </c>
      <c r="DG79" s="129">
        <v>0</v>
      </c>
      <c r="DH79" s="129">
        <v>0</v>
      </c>
      <c r="DI79" s="129">
        <v>0</v>
      </c>
      <c r="DJ79" s="129">
        <v>0</v>
      </c>
      <c r="DK79" s="129">
        <v>0</v>
      </c>
      <c r="DL79" s="129">
        <v>0</v>
      </c>
      <c r="DM79" s="129">
        <v>0</v>
      </c>
      <c r="DN79" s="129">
        <v>0</v>
      </c>
      <c r="DO79" s="129">
        <v>0</v>
      </c>
      <c r="DP79" s="129">
        <v>0</v>
      </c>
      <c r="DQ79" s="129">
        <v>0</v>
      </c>
      <c r="DR79" s="129">
        <v>0</v>
      </c>
      <c r="DS79" s="129">
        <v>81816</v>
      </c>
      <c r="DT79" s="129">
        <v>21248</v>
      </c>
      <c r="DU79" s="129">
        <v>27531</v>
      </c>
      <c r="DV79" s="129">
        <v>75881</v>
      </c>
      <c r="DW79" s="129">
        <v>0</v>
      </c>
      <c r="DX79" s="129">
        <v>206476</v>
      </c>
      <c r="DY79" s="129">
        <v>488082</v>
      </c>
      <c r="DZ79" s="129">
        <v>124740</v>
      </c>
      <c r="EA79" s="129">
        <v>91745</v>
      </c>
      <c r="EB79" s="129">
        <v>502473</v>
      </c>
      <c r="EC79" s="129">
        <v>380540</v>
      </c>
      <c r="ED79" s="129">
        <v>1587580</v>
      </c>
      <c r="EE79" s="129">
        <v>261589</v>
      </c>
      <c r="EF79" s="129">
        <v>30719</v>
      </c>
      <c r="EG79" s="129">
        <v>41234</v>
      </c>
      <c r="EH79" s="129">
        <v>250966</v>
      </c>
      <c r="EI79" s="129">
        <v>62173</v>
      </c>
      <c r="EJ79" s="129">
        <v>646681</v>
      </c>
      <c r="EK79" s="129">
        <v>40311</v>
      </c>
      <c r="EL79" s="129">
        <v>0</v>
      </c>
      <c r="EM79" s="129">
        <v>0</v>
      </c>
      <c r="EN79" s="129">
        <v>0</v>
      </c>
      <c r="EO79" s="129">
        <v>297404</v>
      </c>
      <c r="EP79" s="129">
        <v>337715</v>
      </c>
      <c r="EQ79" s="129">
        <v>0</v>
      </c>
      <c r="ER79" s="129">
        <v>0</v>
      </c>
      <c r="ES79" s="129">
        <v>0</v>
      </c>
      <c r="ET79" s="129">
        <v>0</v>
      </c>
      <c r="EU79" s="129">
        <v>323873</v>
      </c>
      <c r="EV79" s="129">
        <v>323873</v>
      </c>
      <c r="EW79" s="129">
        <v>7518</v>
      </c>
      <c r="EX79" s="129">
        <v>21236</v>
      </c>
      <c r="EY79" s="129">
        <v>26704</v>
      </c>
      <c r="EZ79" s="129">
        <v>64272</v>
      </c>
      <c r="FA79" s="129">
        <v>0</v>
      </c>
      <c r="FB79" s="129">
        <v>119730</v>
      </c>
      <c r="FC79" s="129">
        <v>400000</v>
      </c>
      <c r="FD79" s="129">
        <v>0</v>
      </c>
      <c r="FE79" s="129">
        <v>0</v>
      </c>
      <c r="FF79" s="129">
        <v>777500</v>
      </c>
      <c r="FG79" s="129">
        <v>103038</v>
      </c>
      <c r="FH79" s="129">
        <v>1280538</v>
      </c>
      <c r="FI79" s="129">
        <v>0</v>
      </c>
      <c r="FJ79" s="129">
        <v>0</v>
      </c>
      <c r="FK79" s="129">
        <v>0</v>
      </c>
      <c r="FL79" s="129">
        <v>0</v>
      </c>
      <c r="FM79" s="129">
        <v>33254</v>
      </c>
      <c r="FN79" s="129">
        <v>33254</v>
      </c>
      <c r="FO79" s="129">
        <v>0</v>
      </c>
      <c r="FP79" s="129">
        <v>0</v>
      </c>
      <c r="FQ79" s="129">
        <v>0</v>
      </c>
      <c r="FR79" s="129">
        <v>0</v>
      </c>
      <c r="FS79" s="129">
        <v>759919</v>
      </c>
      <c r="FT79" s="129">
        <v>759919</v>
      </c>
      <c r="FU79" s="129">
        <v>0</v>
      </c>
      <c r="FV79" s="129">
        <v>0</v>
      </c>
      <c r="FW79" s="129">
        <v>0</v>
      </c>
      <c r="FX79" s="129">
        <v>0</v>
      </c>
      <c r="FY79" s="129">
        <v>197819</v>
      </c>
      <c r="FZ79" s="129">
        <v>197819</v>
      </c>
      <c r="GA79" s="129">
        <v>0</v>
      </c>
      <c r="GB79" s="129">
        <v>0</v>
      </c>
      <c r="GC79" s="129">
        <v>0</v>
      </c>
      <c r="GD79" s="129">
        <v>0</v>
      </c>
      <c r="GE79" s="129">
        <v>104528</v>
      </c>
      <c r="GF79" s="129">
        <v>104528</v>
      </c>
      <c r="GG79" s="129">
        <v>110987</v>
      </c>
      <c r="GH79" s="129">
        <v>7315</v>
      </c>
      <c r="GI79" s="129">
        <v>2667</v>
      </c>
      <c r="GJ79" s="129">
        <v>76917</v>
      </c>
      <c r="GK79" s="129">
        <v>589088</v>
      </c>
      <c r="GL79" s="129">
        <v>786974</v>
      </c>
      <c r="GM79" s="129">
        <v>4400873</v>
      </c>
      <c r="GN79" s="129">
        <v>904550</v>
      </c>
      <c r="GO79" s="129">
        <v>718043</v>
      </c>
      <c r="GP79" s="129">
        <v>4779101</v>
      </c>
      <c r="GQ79" s="129">
        <v>4981026</v>
      </c>
      <c r="GR79" s="129">
        <v>15783593</v>
      </c>
      <c r="GS79" s="129">
        <v>0</v>
      </c>
      <c r="GT79" s="129">
        <v>0</v>
      </c>
      <c r="GU79" s="129">
        <v>0</v>
      </c>
      <c r="GV79" s="129">
        <v>0</v>
      </c>
      <c r="GW79" s="129">
        <v>0</v>
      </c>
      <c r="GX79" s="129">
        <v>0</v>
      </c>
      <c r="GY79" s="129">
        <v>4400873</v>
      </c>
      <c r="GZ79" s="129">
        <v>904550</v>
      </c>
      <c r="HA79" s="129">
        <v>718043</v>
      </c>
      <c r="HB79" s="129">
        <v>4779101</v>
      </c>
      <c r="HC79" s="129">
        <v>4981026</v>
      </c>
      <c r="HD79" s="129">
        <v>15783593</v>
      </c>
      <c r="HF79" s="2">
        <f>SUM(AZ79:AZ79)</f>
        <v>853244</v>
      </c>
      <c r="HG79" s="19" t="e">
        <f>#REF!-HF79</f>
        <v>#REF!</v>
      </c>
      <c r="HH79" s="2" t="e">
        <f>SUM(#REF!)</f>
        <v>#REF!</v>
      </c>
      <c r="HI79" s="19" t="e">
        <f>#REF!-HH79</f>
        <v>#REF!</v>
      </c>
      <c r="HJ79" s="2">
        <f>SUM(BA79:BA79)</f>
        <v>1800000</v>
      </c>
      <c r="HK79" s="19" t="e">
        <f>#REF!-HJ79</f>
        <v>#REF!</v>
      </c>
      <c r="HL79" s="2">
        <f>SUM(BB79:BB79)</f>
        <v>651508</v>
      </c>
      <c r="HM79" s="19" t="e">
        <f>#REF!-HL79</f>
        <v>#REF!</v>
      </c>
      <c r="HN79" s="2" t="e">
        <f>SUM(#REF!)</f>
        <v>#REF!</v>
      </c>
      <c r="HO79" s="19" t="e">
        <f>#REF!-HN79</f>
        <v>#REF!</v>
      </c>
      <c r="HP79" s="2" t="e">
        <f>SUM(#REF!)</f>
        <v>#REF!</v>
      </c>
      <c r="HQ79" s="19" t="e">
        <f>#REF!-HP79</f>
        <v>#REF!</v>
      </c>
      <c r="HR79" s="2" t="e">
        <f>SUM(#REF!)</f>
        <v>#REF!</v>
      </c>
      <c r="HS79" s="19" t="e">
        <f>#REF!-HR79</f>
        <v>#REF!</v>
      </c>
      <c r="HT79" s="2" t="e">
        <f>SUM(#REF!)</f>
        <v>#REF!</v>
      </c>
      <c r="HU79" s="19" t="e">
        <f>#REF!-HT79</f>
        <v>#REF!</v>
      </c>
      <c r="HV79" s="2" t="e">
        <f>SUM(#REF!)</f>
        <v>#REF!</v>
      </c>
      <c r="HW79" s="19" t="e">
        <f>#REF!-HV79</f>
        <v>#REF!</v>
      </c>
      <c r="HX79" s="2" t="e">
        <f>SUM(#REF!)</f>
        <v>#REF!</v>
      </c>
      <c r="HY79" s="19" t="e">
        <f>#REF!-HX79</f>
        <v>#REF!</v>
      </c>
      <c r="HZ79" s="2">
        <f>SUM(BC79:BC79)</f>
        <v>0</v>
      </c>
      <c r="IA79" s="19" t="e">
        <f>#REF!-HZ79</f>
        <v>#REF!</v>
      </c>
      <c r="IB79" s="2">
        <f>SUM(BD79:BD79)</f>
        <v>0</v>
      </c>
      <c r="IC79" s="19" t="e">
        <f>#REF!-IB79</f>
        <v>#REF!</v>
      </c>
      <c r="ID79" s="2">
        <f t="shared" si="111"/>
        <v>152533</v>
      </c>
      <c r="IE79" s="19">
        <f t="shared" si="112"/>
        <v>0</v>
      </c>
      <c r="IF79" s="2">
        <f t="shared" si="113"/>
        <v>0</v>
      </c>
      <c r="IG79" s="19">
        <f t="shared" si="114"/>
        <v>0</v>
      </c>
      <c r="IH79" s="2">
        <f t="shared" si="115"/>
        <v>0</v>
      </c>
      <c r="II79" s="19">
        <f t="shared" si="116"/>
        <v>0</v>
      </c>
      <c r="IJ79" s="2">
        <f t="shared" si="117"/>
        <v>15783593</v>
      </c>
      <c r="IK79" s="19">
        <f t="shared" si="118"/>
        <v>0</v>
      </c>
      <c r="IL79" s="2">
        <f t="shared" si="119"/>
        <v>4394244</v>
      </c>
      <c r="IM79" s="19">
        <f t="shared" si="120"/>
        <v>0</v>
      </c>
      <c r="IN79" s="2">
        <f t="shared" si="121"/>
        <v>482500</v>
      </c>
      <c r="IO79" s="19">
        <f t="shared" si="122"/>
        <v>0</v>
      </c>
      <c r="IP79" s="2">
        <f t="shared" si="123"/>
        <v>3153146</v>
      </c>
      <c r="IQ79" s="19">
        <f t="shared" si="124"/>
        <v>0</v>
      </c>
      <c r="IR79" s="2">
        <f t="shared" si="163"/>
        <v>0</v>
      </c>
      <c r="IS79" s="19">
        <f t="shared" si="164"/>
        <v>0</v>
      </c>
      <c r="IT79" s="2">
        <f t="shared" si="125"/>
        <v>1368616</v>
      </c>
      <c r="IU79" s="19">
        <f t="shared" si="126"/>
        <v>0</v>
      </c>
      <c r="IV79" s="2">
        <f t="shared" si="127"/>
        <v>0</v>
      </c>
      <c r="IW79" s="19">
        <f t="shared" si="128"/>
        <v>0</v>
      </c>
      <c r="IX79" s="2">
        <f t="shared" si="129"/>
        <v>0</v>
      </c>
      <c r="IY79" s="19">
        <f t="shared" si="130"/>
        <v>0</v>
      </c>
      <c r="IZ79" s="2">
        <f t="shared" si="131"/>
        <v>206476</v>
      </c>
      <c r="JA79" s="19">
        <f t="shared" si="132"/>
        <v>0</v>
      </c>
      <c r="JB79" s="2">
        <f t="shared" si="133"/>
        <v>1587580</v>
      </c>
      <c r="JC79" s="19">
        <f t="shared" si="134"/>
        <v>0</v>
      </c>
      <c r="JD79" s="2">
        <f t="shared" si="135"/>
        <v>646681</v>
      </c>
      <c r="JE79" s="19">
        <f t="shared" si="136"/>
        <v>0</v>
      </c>
      <c r="JF79" s="2">
        <f t="shared" si="137"/>
        <v>337715</v>
      </c>
      <c r="JG79" s="19">
        <f t="shared" si="138"/>
        <v>0</v>
      </c>
      <c r="JH79" s="2">
        <f t="shared" si="139"/>
        <v>323873</v>
      </c>
      <c r="JI79" s="19">
        <f t="shared" si="140"/>
        <v>0</v>
      </c>
      <c r="JJ79" s="2">
        <f t="shared" si="141"/>
        <v>119730</v>
      </c>
      <c r="JK79" s="19">
        <f t="shared" si="142"/>
        <v>0</v>
      </c>
      <c r="JL79" s="2">
        <f t="shared" si="143"/>
        <v>1280538</v>
      </c>
      <c r="JM79" s="19">
        <f t="shared" si="144"/>
        <v>0</v>
      </c>
      <c r="JN79" s="2">
        <f t="shared" si="145"/>
        <v>33254</v>
      </c>
      <c r="JO79" s="19">
        <f t="shared" si="146"/>
        <v>0</v>
      </c>
      <c r="JP79" s="2">
        <f t="shared" si="147"/>
        <v>759919</v>
      </c>
      <c r="JQ79" s="19">
        <f t="shared" si="148"/>
        <v>0</v>
      </c>
      <c r="JR79" s="2">
        <f t="shared" si="149"/>
        <v>197819</v>
      </c>
      <c r="JS79" s="19">
        <f t="shared" si="150"/>
        <v>0</v>
      </c>
      <c r="JT79" s="2">
        <f t="shared" si="151"/>
        <v>104528</v>
      </c>
      <c r="JU79" s="19">
        <f t="shared" si="152"/>
        <v>0</v>
      </c>
      <c r="JV79" s="2">
        <f t="shared" si="153"/>
        <v>786974</v>
      </c>
      <c r="JW79" s="19">
        <f t="shared" si="154"/>
        <v>0</v>
      </c>
      <c r="JX79" s="2">
        <f t="shared" si="155"/>
        <v>15783593</v>
      </c>
      <c r="JY79" s="19">
        <f t="shared" si="156"/>
        <v>0</v>
      </c>
      <c r="JZ79" s="2">
        <f t="shared" si="157"/>
        <v>0</v>
      </c>
      <c r="KA79" s="19">
        <f t="shared" si="158"/>
        <v>0</v>
      </c>
      <c r="KB79" s="2">
        <f t="shared" si="159"/>
        <v>15783593</v>
      </c>
      <c r="KC79" s="19">
        <f t="shared" si="160"/>
        <v>0</v>
      </c>
      <c r="KE79" s="2" t="e">
        <f t="shared" si="162"/>
        <v>#REF!</v>
      </c>
      <c r="KG79" s="1" t="e">
        <f t="shared" si="161"/>
        <v>#REF!</v>
      </c>
      <c r="KH79" s="13"/>
    </row>
    <row r="80" spans="1:304">
      <c r="A80" s="30" t="s">
        <v>317</v>
      </c>
      <c r="B80" s="18" t="s">
        <v>280</v>
      </c>
      <c r="C80" s="65">
        <v>110662</v>
      </c>
      <c r="D80" s="65">
        <v>2010</v>
      </c>
      <c r="E80" s="65">
        <v>1</v>
      </c>
      <c r="F80" s="65">
        <v>4</v>
      </c>
      <c r="G80" s="66">
        <v>11849</v>
      </c>
      <c r="H80" s="66">
        <v>14838</v>
      </c>
      <c r="I80" s="67">
        <v>4307078000</v>
      </c>
      <c r="J80" s="67">
        <v>0</v>
      </c>
      <c r="K80" s="67">
        <v>374139</v>
      </c>
      <c r="L80" s="67">
        <v>0</v>
      </c>
      <c r="M80" s="67">
        <v>180061393</v>
      </c>
      <c r="N80" s="67">
        <v>0</v>
      </c>
      <c r="O80" s="67">
        <v>4876341</v>
      </c>
      <c r="P80" s="67">
        <v>0</v>
      </c>
      <c r="Q80" s="67">
        <v>876495000</v>
      </c>
      <c r="R80" s="67">
        <v>0</v>
      </c>
      <c r="S80" s="67">
        <v>2504813000</v>
      </c>
      <c r="T80" s="67">
        <v>0</v>
      </c>
      <c r="U80" s="67">
        <v>21401</v>
      </c>
      <c r="V80" s="67">
        <v>0</v>
      </c>
      <c r="W80" s="67">
        <v>44118</v>
      </c>
      <c r="X80" s="67">
        <v>0</v>
      </c>
      <c r="Y80" s="67">
        <v>24466</v>
      </c>
      <c r="Z80" s="67">
        <v>0</v>
      </c>
      <c r="AA80" s="67">
        <v>47183</v>
      </c>
      <c r="AB80" s="67">
        <v>0</v>
      </c>
      <c r="AC80" s="28">
        <v>11</v>
      </c>
      <c r="AD80" s="28">
        <v>13</v>
      </c>
      <c r="AE80" s="28">
        <v>0</v>
      </c>
      <c r="AF80" s="107">
        <v>4684277</v>
      </c>
      <c r="AG80" s="19">
        <v>4912908</v>
      </c>
      <c r="AH80" s="19">
        <v>625432</v>
      </c>
      <c r="AI80" s="19">
        <v>221524</v>
      </c>
      <c r="AJ80" s="19">
        <v>524165.22</v>
      </c>
      <c r="AK80" s="93">
        <v>9</v>
      </c>
      <c r="AL80" s="19">
        <v>524165.22</v>
      </c>
      <c r="AM80" s="93">
        <v>9</v>
      </c>
      <c r="AN80" s="19">
        <v>163818.18</v>
      </c>
      <c r="AO80" s="93">
        <v>11</v>
      </c>
      <c r="AP80" s="19">
        <v>163818.18</v>
      </c>
      <c r="AQ80" s="93">
        <v>11</v>
      </c>
      <c r="AR80" s="108">
        <v>148902.85</v>
      </c>
      <c r="AS80" s="109">
        <v>23.5</v>
      </c>
      <c r="AT80" s="108">
        <v>139968.68</v>
      </c>
      <c r="AU80" s="109">
        <v>25</v>
      </c>
      <c r="AV80" s="108">
        <v>66104.100000000006</v>
      </c>
      <c r="AW80" s="109">
        <v>19.5</v>
      </c>
      <c r="AX80" s="108">
        <v>61382.38</v>
      </c>
      <c r="AY80" s="109">
        <v>21</v>
      </c>
      <c r="AZ80" s="128">
        <v>10552594</v>
      </c>
      <c r="BA80" s="141">
        <v>3556459</v>
      </c>
      <c r="BB80" s="141">
        <v>225862</v>
      </c>
      <c r="BC80" s="144">
        <v>652493</v>
      </c>
      <c r="BD80" s="129">
        <v>0</v>
      </c>
      <c r="BE80" s="129">
        <v>132696</v>
      </c>
      <c r="BF80" s="141">
        <v>506575</v>
      </c>
      <c r="BG80" s="141">
        <v>111741</v>
      </c>
      <c r="BH80" s="141">
        <v>1779399</v>
      </c>
      <c r="BI80" s="141">
        <v>42666</v>
      </c>
      <c r="BJ80" s="128">
        <v>2573077</v>
      </c>
      <c r="BK80" s="129">
        <v>867112</v>
      </c>
      <c r="BL80" s="129">
        <v>221460</v>
      </c>
      <c r="BM80" s="129">
        <v>85259</v>
      </c>
      <c r="BN80" s="129">
        <v>523537</v>
      </c>
      <c r="BO80" s="129">
        <v>190368</v>
      </c>
      <c r="BP80" s="129">
        <v>1887736</v>
      </c>
      <c r="BQ80" s="129">
        <v>32115</v>
      </c>
      <c r="BR80" s="141">
        <v>37909</v>
      </c>
      <c r="BS80" s="141">
        <v>3373</v>
      </c>
      <c r="BT80" s="141">
        <v>84470</v>
      </c>
      <c r="BU80" s="141">
        <v>908796</v>
      </c>
      <c r="BV80" s="141">
        <v>1066663</v>
      </c>
      <c r="BW80" s="144">
        <v>22298856</v>
      </c>
      <c r="BX80" s="141">
        <v>12353487</v>
      </c>
      <c r="BY80" s="141">
        <v>497608</v>
      </c>
      <c r="BZ80" s="141">
        <v>4324025</v>
      </c>
      <c r="CA80" s="141">
        <v>22401555</v>
      </c>
      <c r="CB80" s="141">
        <v>61875531</v>
      </c>
      <c r="CC80" s="144">
        <v>2521950</v>
      </c>
      <c r="CD80" s="141">
        <v>444973</v>
      </c>
      <c r="CE80" s="141">
        <v>535690</v>
      </c>
      <c r="CF80" s="142">
        <v>6094572</v>
      </c>
      <c r="CG80" s="141">
        <v>147468</v>
      </c>
      <c r="CH80" s="143">
        <v>9744653</v>
      </c>
      <c r="CI80" s="144">
        <v>1300000</v>
      </c>
      <c r="CJ80" s="141">
        <v>716017</v>
      </c>
      <c r="CK80" s="141">
        <v>19500</v>
      </c>
      <c r="CL80" s="141">
        <v>12000</v>
      </c>
      <c r="CM80" s="141">
        <v>0</v>
      </c>
      <c r="CN80" s="141">
        <v>2047517</v>
      </c>
      <c r="CO80" s="141">
        <v>3804151</v>
      </c>
      <c r="CP80" s="141">
        <v>2617590</v>
      </c>
      <c r="CQ80" s="141">
        <v>645470</v>
      </c>
      <c r="CR80" s="141">
        <v>4240523</v>
      </c>
      <c r="CS80" s="141">
        <v>0</v>
      </c>
      <c r="CT80" s="141">
        <v>11307734</v>
      </c>
      <c r="CU80" s="141">
        <v>0</v>
      </c>
      <c r="CV80" s="141">
        <v>0</v>
      </c>
      <c r="CW80" s="141">
        <v>0</v>
      </c>
      <c r="CX80" s="141">
        <v>0</v>
      </c>
      <c r="CY80" s="142">
        <v>0</v>
      </c>
      <c r="CZ80" s="141">
        <v>0</v>
      </c>
      <c r="DA80" s="142">
        <v>405715</v>
      </c>
      <c r="DB80" s="141">
        <v>304068</v>
      </c>
      <c r="DC80" s="142">
        <v>119092</v>
      </c>
      <c r="DD80" s="141">
        <v>114338</v>
      </c>
      <c r="DE80" s="141">
        <v>10581581</v>
      </c>
      <c r="DF80" s="141">
        <v>11524794</v>
      </c>
      <c r="DG80" s="145">
        <v>0</v>
      </c>
      <c r="DH80" s="145">
        <v>0</v>
      </c>
      <c r="DI80" s="146">
        <v>0</v>
      </c>
      <c r="DJ80" s="146">
        <v>0</v>
      </c>
      <c r="DK80" s="145">
        <v>0</v>
      </c>
      <c r="DL80" s="146">
        <v>0</v>
      </c>
      <c r="DM80" s="146">
        <v>0</v>
      </c>
      <c r="DN80" s="145">
        <v>0</v>
      </c>
      <c r="DO80" s="145">
        <v>0</v>
      </c>
      <c r="DP80" s="146">
        <v>0</v>
      </c>
      <c r="DQ80" s="146">
        <v>0</v>
      </c>
      <c r="DR80" s="145">
        <v>0</v>
      </c>
      <c r="DS80" s="146">
        <v>384100</v>
      </c>
      <c r="DT80" s="145">
        <v>141824</v>
      </c>
      <c r="DU80" s="146">
        <v>69101</v>
      </c>
      <c r="DV80" s="145">
        <v>251931</v>
      </c>
      <c r="DW80" s="146">
        <v>43461</v>
      </c>
      <c r="DX80" s="145">
        <v>890417</v>
      </c>
      <c r="DY80" s="146">
        <v>1980537</v>
      </c>
      <c r="DZ80" s="145">
        <v>291949</v>
      </c>
      <c r="EA80" s="146">
        <v>281889</v>
      </c>
      <c r="EB80" s="145">
        <v>2294280</v>
      </c>
      <c r="EC80" s="146">
        <v>0</v>
      </c>
      <c r="ED80" s="145">
        <v>4848655</v>
      </c>
      <c r="EE80" s="146">
        <v>458052</v>
      </c>
      <c r="EF80" s="145">
        <v>111254</v>
      </c>
      <c r="EG80" s="146">
        <v>95881</v>
      </c>
      <c r="EH80" s="145">
        <v>870274</v>
      </c>
      <c r="EI80" s="146">
        <v>309036</v>
      </c>
      <c r="EJ80" s="145">
        <v>1844497</v>
      </c>
      <c r="EK80" s="146">
        <v>2119386</v>
      </c>
      <c r="EL80" s="146">
        <v>903466</v>
      </c>
      <c r="EM80" s="145">
        <v>222176</v>
      </c>
      <c r="EN80" s="145">
        <v>1094110</v>
      </c>
      <c r="EO80" s="145">
        <v>0</v>
      </c>
      <c r="EP80" s="145">
        <v>4339138</v>
      </c>
      <c r="EQ80" s="146">
        <v>222083</v>
      </c>
      <c r="ER80" s="145">
        <v>105957</v>
      </c>
      <c r="ES80" s="146">
        <v>0</v>
      </c>
      <c r="ET80" s="146">
        <v>0</v>
      </c>
      <c r="EU80" s="146">
        <v>1217875</v>
      </c>
      <c r="EV80" s="145">
        <v>1545915</v>
      </c>
      <c r="EW80" s="146">
        <v>113333</v>
      </c>
      <c r="EX80" s="146">
        <v>444563</v>
      </c>
      <c r="EY80" s="146">
        <v>105244</v>
      </c>
      <c r="EZ80" s="146">
        <v>1561425</v>
      </c>
      <c r="FA80" s="145">
        <v>35306</v>
      </c>
      <c r="FB80" s="146">
        <v>2259871</v>
      </c>
      <c r="FC80" s="146">
        <v>950626</v>
      </c>
      <c r="FD80" s="146">
        <v>1020</v>
      </c>
      <c r="FE80" s="146">
        <v>58</v>
      </c>
      <c r="FF80" s="147">
        <v>110379</v>
      </c>
      <c r="FG80" s="146">
        <v>5709989</v>
      </c>
      <c r="FH80" s="146">
        <v>6772072</v>
      </c>
      <c r="FI80" s="146">
        <v>0</v>
      </c>
      <c r="FJ80" s="146">
        <v>0</v>
      </c>
      <c r="FK80" s="145">
        <v>0</v>
      </c>
      <c r="FL80" s="145">
        <v>0</v>
      </c>
      <c r="FM80" s="146">
        <v>0</v>
      </c>
      <c r="FN80" s="146">
        <v>0</v>
      </c>
      <c r="FO80" s="146">
        <v>0</v>
      </c>
      <c r="FP80" s="146">
        <v>0</v>
      </c>
      <c r="FQ80" s="145">
        <v>0</v>
      </c>
      <c r="FR80" s="145">
        <v>0</v>
      </c>
      <c r="FS80" s="145">
        <v>0</v>
      </c>
      <c r="FT80" s="146">
        <v>0</v>
      </c>
      <c r="FU80" s="146">
        <v>0</v>
      </c>
      <c r="FV80" s="146">
        <v>0</v>
      </c>
      <c r="FW80" s="128">
        <v>0</v>
      </c>
      <c r="FX80" s="146">
        <v>0</v>
      </c>
      <c r="FY80" s="146">
        <v>370560</v>
      </c>
      <c r="FZ80" s="145">
        <v>370560</v>
      </c>
      <c r="GA80" s="146">
        <v>11814</v>
      </c>
      <c r="GB80" s="146">
        <v>5989</v>
      </c>
      <c r="GC80" s="146">
        <v>8964</v>
      </c>
      <c r="GD80" s="146">
        <v>23474</v>
      </c>
      <c r="GE80" s="146">
        <v>29329</v>
      </c>
      <c r="GF80" s="146">
        <v>79570</v>
      </c>
      <c r="GG80" s="145">
        <v>1003070</v>
      </c>
      <c r="GH80" s="145">
        <v>195272</v>
      </c>
      <c r="GI80" s="146">
        <v>74759</v>
      </c>
      <c r="GJ80" s="145">
        <v>1616242</v>
      </c>
      <c r="GK80" s="148">
        <v>1410795</v>
      </c>
      <c r="GL80" s="149">
        <v>4300138</v>
      </c>
      <c r="GM80" s="145">
        <v>15274817</v>
      </c>
      <c r="GN80" s="146">
        <v>6283942</v>
      </c>
      <c r="GO80" s="146">
        <v>2177824</v>
      </c>
      <c r="GP80" s="145">
        <v>18283548</v>
      </c>
      <c r="GQ80" s="145">
        <v>19855400</v>
      </c>
      <c r="GR80" s="146">
        <v>61875531</v>
      </c>
      <c r="GS80" s="145">
        <v>0</v>
      </c>
      <c r="GT80" s="146">
        <v>0</v>
      </c>
      <c r="GU80" s="128">
        <v>0</v>
      </c>
      <c r="GV80" s="146">
        <v>0</v>
      </c>
      <c r="GW80" s="145">
        <v>0</v>
      </c>
      <c r="GX80" s="146">
        <v>0</v>
      </c>
      <c r="GY80" s="145">
        <v>15274817</v>
      </c>
      <c r="GZ80" s="146">
        <v>6283942</v>
      </c>
      <c r="HA80" s="146">
        <v>2177824</v>
      </c>
      <c r="HB80" s="145">
        <v>18283548</v>
      </c>
      <c r="HC80" s="145">
        <v>19855400</v>
      </c>
      <c r="HD80" s="146">
        <v>61875531</v>
      </c>
      <c r="HF80" s="2">
        <f>SUM(AZ80:AZ80)</f>
        <v>10552594</v>
      </c>
      <c r="HG80" s="19" t="e">
        <f>#REF!-HF80</f>
        <v>#REF!</v>
      </c>
      <c r="HH80" s="2" t="e">
        <f>SUM(#REF!)</f>
        <v>#REF!</v>
      </c>
      <c r="HI80" s="19" t="e">
        <f>#REF!-HH80</f>
        <v>#REF!</v>
      </c>
      <c r="HJ80" s="2">
        <f>SUM(BA80:BA80)</f>
        <v>3556459</v>
      </c>
      <c r="HK80" s="19" t="e">
        <f>#REF!-HJ80</f>
        <v>#REF!</v>
      </c>
      <c r="HL80" s="2">
        <f>SUM(BB80:BB80)</f>
        <v>225862</v>
      </c>
      <c r="HM80" s="19" t="e">
        <f>#REF!-HL80</f>
        <v>#REF!</v>
      </c>
      <c r="HN80" s="2" t="e">
        <f>SUM(#REF!)</f>
        <v>#REF!</v>
      </c>
      <c r="HO80" s="19" t="e">
        <f>#REF!-HN80</f>
        <v>#REF!</v>
      </c>
      <c r="HP80" s="2" t="e">
        <f>SUM(#REF!)</f>
        <v>#REF!</v>
      </c>
      <c r="HQ80" s="19" t="e">
        <f>#REF!-HP80</f>
        <v>#REF!</v>
      </c>
      <c r="HR80" s="2" t="e">
        <f>SUM(#REF!)</f>
        <v>#REF!</v>
      </c>
      <c r="HS80" s="19" t="e">
        <f>#REF!-HR80</f>
        <v>#REF!</v>
      </c>
      <c r="HT80" s="2" t="e">
        <f>SUM(#REF!)</f>
        <v>#REF!</v>
      </c>
      <c r="HU80" s="19" t="e">
        <f>#REF!-HT80</f>
        <v>#REF!</v>
      </c>
      <c r="HV80" s="2" t="e">
        <f>SUM(#REF!)</f>
        <v>#REF!</v>
      </c>
      <c r="HW80" s="19" t="e">
        <f>#REF!-HV80</f>
        <v>#REF!</v>
      </c>
      <c r="HX80" s="2" t="e">
        <f>SUM(#REF!)</f>
        <v>#REF!</v>
      </c>
      <c r="HY80" s="19" t="e">
        <f>#REF!-HX80</f>
        <v>#REF!</v>
      </c>
      <c r="HZ80" s="2">
        <f>SUM(BC80:BC80)</f>
        <v>652493</v>
      </c>
      <c r="IA80" s="19" t="e">
        <f>#REF!-HZ80</f>
        <v>#REF!</v>
      </c>
      <c r="IB80" s="2">
        <f>SUM(BD80:BD80)</f>
        <v>0</v>
      </c>
      <c r="IC80" s="19" t="e">
        <f>#REF!-IB80</f>
        <v>#REF!</v>
      </c>
      <c r="ID80" s="2">
        <f t="shared" si="111"/>
        <v>2573077</v>
      </c>
      <c r="IE80" s="19">
        <f t="shared" si="112"/>
        <v>0</v>
      </c>
      <c r="IF80" s="2">
        <f t="shared" si="113"/>
        <v>1887736</v>
      </c>
      <c r="IG80" s="19">
        <f t="shared" si="114"/>
        <v>0</v>
      </c>
      <c r="IH80" s="2">
        <f t="shared" si="115"/>
        <v>1066663</v>
      </c>
      <c r="II80" s="19">
        <f t="shared" si="116"/>
        <v>0</v>
      </c>
      <c r="IJ80" s="2">
        <f t="shared" si="117"/>
        <v>61875531</v>
      </c>
      <c r="IK80" s="19">
        <f t="shared" si="118"/>
        <v>0</v>
      </c>
      <c r="IL80" s="2">
        <f t="shared" si="119"/>
        <v>9744653</v>
      </c>
      <c r="IM80" s="19">
        <f t="shared" si="120"/>
        <v>0</v>
      </c>
      <c r="IN80" s="2">
        <f t="shared" si="121"/>
        <v>2047517</v>
      </c>
      <c r="IO80" s="19">
        <f t="shared" si="122"/>
        <v>0</v>
      </c>
      <c r="IP80" s="2">
        <f t="shared" si="123"/>
        <v>11307734</v>
      </c>
      <c r="IQ80" s="19">
        <f t="shared" si="124"/>
        <v>0</v>
      </c>
      <c r="IR80" s="2">
        <f t="shared" si="163"/>
        <v>0</v>
      </c>
      <c r="IS80" s="19">
        <f t="shared" si="164"/>
        <v>0</v>
      </c>
      <c r="IT80" s="2">
        <f t="shared" si="125"/>
        <v>11524794</v>
      </c>
      <c r="IU80" s="19">
        <f t="shared" si="126"/>
        <v>0</v>
      </c>
      <c r="IV80" s="2">
        <f t="shared" si="127"/>
        <v>0</v>
      </c>
      <c r="IW80" s="19">
        <f t="shared" si="128"/>
        <v>0</v>
      </c>
      <c r="IX80" s="2">
        <f t="shared" si="129"/>
        <v>0</v>
      </c>
      <c r="IY80" s="19">
        <f t="shared" si="130"/>
        <v>0</v>
      </c>
      <c r="IZ80" s="2">
        <f t="shared" si="131"/>
        <v>890417</v>
      </c>
      <c r="JA80" s="19">
        <f t="shared" si="132"/>
        <v>0</v>
      </c>
      <c r="JB80" s="2">
        <f t="shared" si="133"/>
        <v>4848655</v>
      </c>
      <c r="JC80" s="19">
        <f t="shared" si="134"/>
        <v>0</v>
      </c>
      <c r="JD80" s="2">
        <f t="shared" si="135"/>
        <v>1844497</v>
      </c>
      <c r="JE80" s="19">
        <f t="shared" si="136"/>
        <v>0</v>
      </c>
      <c r="JF80" s="2">
        <f t="shared" si="137"/>
        <v>4339138</v>
      </c>
      <c r="JG80" s="19">
        <f t="shared" si="138"/>
        <v>0</v>
      </c>
      <c r="JH80" s="2">
        <f t="shared" si="139"/>
        <v>1545915</v>
      </c>
      <c r="JI80" s="19">
        <f t="shared" si="140"/>
        <v>0</v>
      </c>
      <c r="JJ80" s="2">
        <f t="shared" si="141"/>
        <v>2259871</v>
      </c>
      <c r="JK80" s="19">
        <f t="shared" si="142"/>
        <v>0</v>
      </c>
      <c r="JL80" s="2">
        <f t="shared" si="143"/>
        <v>6772072</v>
      </c>
      <c r="JM80" s="19">
        <f t="shared" si="144"/>
        <v>0</v>
      </c>
      <c r="JN80" s="2">
        <f t="shared" si="145"/>
        <v>0</v>
      </c>
      <c r="JO80" s="19">
        <f t="shared" si="146"/>
        <v>0</v>
      </c>
      <c r="JP80" s="2">
        <f t="shared" si="147"/>
        <v>0</v>
      </c>
      <c r="JQ80" s="19">
        <f t="shared" si="148"/>
        <v>0</v>
      </c>
      <c r="JR80" s="2">
        <f t="shared" si="149"/>
        <v>370560</v>
      </c>
      <c r="JS80" s="19">
        <f t="shared" si="150"/>
        <v>0</v>
      </c>
      <c r="JT80" s="2">
        <f t="shared" si="151"/>
        <v>79570</v>
      </c>
      <c r="JU80" s="19">
        <f t="shared" si="152"/>
        <v>0</v>
      </c>
      <c r="JV80" s="2">
        <f t="shared" si="153"/>
        <v>4300138</v>
      </c>
      <c r="JW80" s="19">
        <f t="shared" si="154"/>
        <v>0</v>
      </c>
      <c r="JX80" s="2">
        <f t="shared" si="155"/>
        <v>61875531</v>
      </c>
      <c r="JY80" s="19">
        <f t="shared" si="156"/>
        <v>0</v>
      </c>
      <c r="JZ80" s="2">
        <f t="shared" si="157"/>
        <v>0</v>
      </c>
      <c r="KA80" s="19">
        <f t="shared" si="158"/>
        <v>0</v>
      </c>
      <c r="KB80" s="2">
        <f t="shared" si="159"/>
        <v>61875531</v>
      </c>
      <c r="KC80" s="19">
        <f t="shared" si="160"/>
        <v>0</v>
      </c>
      <c r="KE80" s="2" t="e">
        <f t="shared" si="162"/>
        <v>#REF!</v>
      </c>
      <c r="KG80" s="1" t="e">
        <f t="shared" si="161"/>
        <v>#REF!</v>
      </c>
      <c r="KH80" s="13"/>
    </row>
    <row r="81" spans="1:301">
      <c r="A81" s="30" t="s">
        <v>318</v>
      </c>
      <c r="B81" s="18" t="s">
        <v>280</v>
      </c>
      <c r="C81" s="65">
        <v>182281</v>
      </c>
      <c r="D81" s="65">
        <v>2010</v>
      </c>
      <c r="E81" s="65">
        <v>1</v>
      </c>
      <c r="F81" s="65">
        <v>10</v>
      </c>
      <c r="G81" s="66">
        <v>10238</v>
      </c>
      <c r="H81" s="66">
        <v>12470</v>
      </c>
      <c r="I81" s="67">
        <v>499480000</v>
      </c>
      <c r="J81" s="67">
        <v>0</v>
      </c>
      <c r="K81" s="67">
        <v>2727376</v>
      </c>
      <c r="L81" s="67">
        <v>0</v>
      </c>
      <c r="M81" s="67">
        <v>20336000</v>
      </c>
      <c r="N81" s="67">
        <v>0</v>
      </c>
      <c r="O81" s="67">
        <v>33079076</v>
      </c>
      <c r="P81" s="67">
        <v>0</v>
      </c>
      <c r="Q81" s="67">
        <v>241539000</v>
      </c>
      <c r="R81" s="67">
        <v>0</v>
      </c>
      <c r="S81" s="67">
        <v>352411000</v>
      </c>
      <c r="T81" s="67">
        <v>0</v>
      </c>
      <c r="U81" s="67">
        <v>15152</v>
      </c>
      <c r="V81" s="67">
        <v>0</v>
      </c>
      <c r="W81" s="67">
        <v>27492</v>
      </c>
      <c r="X81" s="67">
        <v>0</v>
      </c>
      <c r="Y81" s="67">
        <v>20580</v>
      </c>
      <c r="Z81" s="67">
        <v>0</v>
      </c>
      <c r="AA81" s="67">
        <v>33270</v>
      </c>
      <c r="AB81" s="67">
        <v>0</v>
      </c>
      <c r="AC81" s="103">
        <v>7</v>
      </c>
      <c r="AD81" s="103">
        <v>10</v>
      </c>
      <c r="AE81" s="103">
        <v>0</v>
      </c>
      <c r="AF81" s="19">
        <v>3574496</v>
      </c>
      <c r="AG81" s="19">
        <v>2609254</v>
      </c>
      <c r="AH81" s="19">
        <v>551321</v>
      </c>
      <c r="AI81" s="19">
        <v>238927</v>
      </c>
      <c r="AJ81" s="19">
        <v>361854.62</v>
      </c>
      <c r="AK81" s="93">
        <v>6.5</v>
      </c>
      <c r="AL81" s="19">
        <v>336007.86</v>
      </c>
      <c r="AM81" s="93">
        <v>7</v>
      </c>
      <c r="AN81" s="19">
        <v>87244.59</v>
      </c>
      <c r="AO81" s="93">
        <v>8.5</v>
      </c>
      <c r="AP81" s="19">
        <v>82397.67</v>
      </c>
      <c r="AQ81" s="93">
        <v>9</v>
      </c>
      <c r="AR81" s="19">
        <v>111046.49</v>
      </c>
      <c r="AS81" s="93">
        <v>19.25</v>
      </c>
      <c r="AT81" s="19">
        <v>97165.68</v>
      </c>
      <c r="AU81" s="93">
        <v>22</v>
      </c>
      <c r="AV81" s="19">
        <v>58063.66</v>
      </c>
      <c r="AW81" s="93">
        <v>11.75</v>
      </c>
      <c r="AX81" s="19">
        <v>48732</v>
      </c>
      <c r="AY81" s="93">
        <v>14</v>
      </c>
      <c r="AZ81" s="129">
        <v>2042693</v>
      </c>
      <c r="BA81" s="129">
        <v>0</v>
      </c>
      <c r="BB81" s="129">
        <v>469084</v>
      </c>
      <c r="BC81" s="129">
        <v>775691</v>
      </c>
      <c r="BD81" s="129">
        <v>1311305</v>
      </c>
      <c r="BE81" s="129">
        <v>0</v>
      </c>
      <c r="BF81" s="129">
        <v>0</v>
      </c>
      <c r="BG81" s="129">
        <v>0</v>
      </c>
      <c r="BH81" s="129">
        <v>0</v>
      </c>
      <c r="BI81" s="129">
        <v>0</v>
      </c>
      <c r="BJ81" s="129">
        <v>0</v>
      </c>
      <c r="BK81" s="129">
        <v>0</v>
      </c>
      <c r="BL81" s="129">
        <v>0</v>
      </c>
      <c r="BM81" s="129">
        <v>0</v>
      </c>
      <c r="BN81" s="129">
        <v>0</v>
      </c>
      <c r="BO81" s="129">
        <v>2234</v>
      </c>
      <c r="BP81" s="129">
        <v>2234</v>
      </c>
      <c r="BQ81" s="129">
        <v>16217</v>
      </c>
      <c r="BR81" s="129">
        <v>10641</v>
      </c>
      <c r="BS81" s="129">
        <v>0</v>
      </c>
      <c r="BT81" s="129">
        <v>77644</v>
      </c>
      <c r="BU81" s="129">
        <v>992362</v>
      </c>
      <c r="BV81" s="129">
        <v>1096864</v>
      </c>
      <c r="BW81" s="129">
        <v>6044410</v>
      </c>
      <c r="BX81" s="129">
        <v>9762289</v>
      </c>
      <c r="BY81" s="129">
        <v>68671</v>
      </c>
      <c r="BZ81" s="129">
        <v>520265</v>
      </c>
      <c r="CA81" s="129">
        <v>40100598</v>
      </c>
      <c r="CB81" s="129">
        <v>56496233</v>
      </c>
      <c r="CC81" s="129">
        <v>2085770</v>
      </c>
      <c r="CD81" s="129">
        <v>345558</v>
      </c>
      <c r="CE81" s="129">
        <v>354966</v>
      </c>
      <c r="CF81" s="129">
        <v>3397456</v>
      </c>
      <c r="CG81" s="129">
        <v>58043</v>
      </c>
      <c r="CH81" s="129">
        <v>6241793</v>
      </c>
      <c r="CI81" s="129">
        <v>607000</v>
      </c>
      <c r="CJ81" s="129">
        <v>305000</v>
      </c>
      <c r="CK81" s="129">
        <v>7442</v>
      </c>
      <c r="CL81" s="129">
        <v>59346</v>
      </c>
      <c r="CM81" s="129">
        <v>0</v>
      </c>
      <c r="CN81" s="129">
        <v>978788</v>
      </c>
      <c r="CO81" s="129">
        <v>2140065</v>
      </c>
      <c r="CP81" s="129">
        <v>1502642</v>
      </c>
      <c r="CQ81" s="129">
        <v>322248</v>
      </c>
      <c r="CR81" s="129">
        <v>1948572</v>
      </c>
      <c r="CS81" s="129">
        <v>0</v>
      </c>
      <c r="CT81" s="129">
        <v>5913527</v>
      </c>
      <c r="CU81" s="129">
        <v>0</v>
      </c>
      <c r="CV81" s="129">
        <v>0</v>
      </c>
      <c r="CW81" s="129">
        <v>0</v>
      </c>
      <c r="CX81" s="129">
        <v>0</v>
      </c>
      <c r="CY81" s="129">
        <v>0</v>
      </c>
      <c r="CZ81" s="129">
        <v>0</v>
      </c>
      <c r="DA81" s="129">
        <v>158936</v>
      </c>
      <c r="DB81" s="129">
        <v>180238</v>
      </c>
      <c r="DC81" s="129">
        <v>63728</v>
      </c>
      <c r="DD81" s="129">
        <v>66155</v>
      </c>
      <c r="DE81" s="129">
        <v>16305128</v>
      </c>
      <c r="DF81" s="129">
        <v>16774185</v>
      </c>
      <c r="DG81" s="129">
        <v>0</v>
      </c>
      <c r="DH81" s="129">
        <v>0</v>
      </c>
      <c r="DI81" s="129">
        <v>0</v>
      </c>
      <c r="DJ81" s="129">
        <v>0</v>
      </c>
      <c r="DK81" s="129">
        <v>0</v>
      </c>
      <c r="DL81" s="129">
        <v>0</v>
      </c>
      <c r="DM81" s="129">
        <v>0</v>
      </c>
      <c r="DN81" s="129">
        <v>0</v>
      </c>
      <c r="DO81" s="129">
        <v>0</v>
      </c>
      <c r="DP81" s="129">
        <v>0</v>
      </c>
      <c r="DQ81" s="129">
        <v>0</v>
      </c>
      <c r="DR81" s="129">
        <v>0</v>
      </c>
      <c r="DS81" s="129">
        <v>286086</v>
      </c>
      <c r="DT81" s="129">
        <v>164193</v>
      </c>
      <c r="DU81" s="129">
        <v>85867</v>
      </c>
      <c r="DV81" s="129">
        <v>254102</v>
      </c>
      <c r="DW81" s="129">
        <v>0</v>
      </c>
      <c r="DX81" s="129">
        <v>790248</v>
      </c>
      <c r="DY81" s="129">
        <v>437189</v>
      </c>
      <c r="DZ81" s="129">
        <v>252510</v>
      </c>
      <c r="EA81" s="129">
        <v>194321</v>
      </c>
      <c r="EB81" s="129">
        <v>798651</v>
      </c>
      <c r="EC81" s="129">
        <v>0</v>
      </c>
      <c r="ED81" s="129">
        <v>1682671</v>
      </c>
      <c r="EE81" s="129">
        <v>334370</v>
      </c>
      <c r="EF81" s="129">
        <v>77466</v>
      </c>
      <c r="EG81" s="129">
        <v>39848</v>
      </c>
      <c r="EH81" s="129">
        <v>419818</v>
      </c>
      <c r="EI81" s="129">
        <v>119002</v>
      </c>
      <c r="EJ81" s="129">
        <v>990504</v>
      </c>
      <c r="EK81" s="129">
        <v>389843</v>
      </c>
      <c r="EL81" s="129">
        <v>236589</v>
      </c>
      <c r="EM81" s="129">
        <v>137227</v>
      </c>
      <c r="EN81" s="129">
        <v>230415</v>
      </c>
      <c r="EO81" s="129">
        <v>104014</v>
      </c>
      <c r="EP81" s="129">
        <v>1098088</v>
      </c>
      <c r="EQ81" s="129">
        <v>14733</v>
      </c>
      <c r="ER81" s="129">
        <v>202849</v>
      </c>
      <c r="ES81" s="129">
        <v>2662</v>
      </c>
      <c r="ET81" s="129">
        <v>15437</v>
      </c>
      <c r="EU81" s="129">
        <v>1397915</v>
      </c>
      <c r="EV81" s="129">
        <v>1633596</v>
      </c>
      <c r="EW81" s="129">
        <v>0</v>
      </c>
      <c r="EX81" s="129">
        <v>0</v>
      </c>
      <c r="EY81" s="129">
        <v>0</v>
      </c>
      <c r="EZ81" s="129">
        <v>0</v>
      </c>
      <c r="FA81" s="129">
        <v>0</v>
      </c>
      <c r="FB81" s="129">
        <v>0</v>
      </c>
      <c r="FC81" s="129">
        <v>11827</v>
      </c>
      <c r="FD81" s="129">
        <v>9493</v>
      </c>
      <c r="FE81" s="129">
        <v>963</v>
      </c>
      <c r="FF81" s="129">
        <v>23749</v>
      </c>
      <c r="FG81" s="129">
        <v>13075870</v>
      </c>
      <c r="FH81" s="129">
        <v>13121902</v>
      </c>
      <c r="FI81" s="129">
        <v>0</v>
      </c>
      <c r="FJ81" s="129">
        <v>0</v>
      </c>
      <c r="FK81" s="129">
        <v>0</v>
      </c>
      <c r="FL81" s="129">
        <v>0</v>
      </c>
      <c r="FM81" s="129">
        <v>139972</v>
      </c>
      <c r="FN81" s="129">
        <v>139972</v>
      </c>
      <c r="FO81" s="129">
        <v>0</v>
      </c>
      <c r="FP81" s="129">
        <v>0</v>
      </c>
      <c r="FQ81" s="129">
        <v>0</v>
      </c>
      <c r="FR81" s="129">
        <v>0</v>
      </c>
      <c r="FS81" s="129">
        <v>4629530</v>
      </c>
      <c r="FT81" s="129">
        <v>4629530</v>
      </c>
      <c r="FU81" s="129">
        <v>17119</v>
      </c>
      <c r="FV81" s="129">
        <v>1433</v>
      </c>
      <c r="FW81" s="129">
        <v>0</v>
      </c>
      <c r="FX81" s="129">
        <v>294</v>
      </c>
      <c r="FY81" s="129">
        <v>446869</v>
      </c>
      <c r="FZ81" s="129">
        <v>465715</v>
      </c>
      <c r="GA81" s="129">
        <v>120</v>
      </c>
      <c r="GB81" s="129">
        <v>13601</v>
      </c>
      <c r="GC81" s="129">
        <v>580</v>
      </c>
      <c r="GD81" s="129">
        <v>8683</v>
      </c>
      <c r="GE81" s="129">
        <v>416213</v>
      </c>
      <c r="GF81" s="129">
        <v>439197</v>
      </c>
      <c r="GG81" s="129">
        <v>785238</v>
      </c>
      <c r="GH81" s="129">
        <v>666286</v>
      </c>
      <c r="GI81" s="129">
        <v>31897</v>
      </c>
      <c r="GJ81" s="129">
        <v>112534</v>
      </c>
      <c r="GK81" s="129">
        <v>2647388</v>
      </c>
      <c r="GL81" s="129">
        <v>4243343</v>
      </c>
      <c r="GM81" s="129">
        <v>7268296</v>
      </c>
      <c r="GN81" s="129">
        <v>3957858</v>
      </c>
      <c r="GO81" s="129">
        <v>1241749</v>
      </c>
      <c r="GP81" s="129">
        <v>7335212</v>
      </c>
      <c r="GQ81" s="129">
        <v>39339944</v>
      </c>
      <c r="GR81" s="129">
        <v>59143059</v>
      </c>
      <c r="GS81" s="129">
        <v>0</v>
      </c>
      <c r="GT81" s="129">
        <v>0</v>
      </c>
      <c r="GU81" s="129">
        <v>0</v>
      </c>
      <c r="GV81" s="129">
        <v>0</v>
      </c>
      <c r="GW81" s="129">
        <v>0</v>
      </c>
      <c r="GX81" s="129">
        <v>0</v>
      </c>
      <c r="GY81" s="129">
        <v>7268296</v>
      </c>
      <c r="GZ81" s="129">
        <v>3957858</v>
      </c>
      <c r="HA81" s="129">
        <v>1241749</v>
      </c>
      <c r="HB81" s="129">
        <v>7335212</v>
      </c>
      <c r="HC81" s="129">
        <v>39339944</v>
      </c>
      <c r="HD81" s="129">
        <v>59143059</v>
      </c>
      <c r="HF81" s="2">
        <f>SUM(AZ81:AZ81)</f>
        <v>2042693</v>
      </c>
      <c r="HG81" s="19" t="e">
        <f>#REF!-HF81</f>
        <v>#REF!</v>
      </c>
      <c r="HH81" s="2" t="e">
        <f>SUM(#REF!)</f>
        <v>#REF!</v>
      </c>
      <c r="HI81" s="19" t="e">
        <f>#REF!-HH81</f>
        <v>#REF!</v>
      </c>
      <c r="HJ81" s="2">
        <f>SUM(BA81:BA81)</f>
        <v>0</v>
      </c>
      <c r="HK81" s="19" t="e">
        <f>#REF!-HJ81</f>
        <v>#REF!</v>
      </c>
      <c r="HL81" s="2">
        <f>SUM(BB81:BB81)</f>
        <v>469084</v>
      </c>
      <c r="HM81" s="19" t="e">
        <f>#REF!-HL81</f>
        <v>#REF!</v>
      </c>
      <c r="HN81" s="2" t="e">
        <f>SUM(#REF!)</f>
        <v>#REF!</v>
      </c>
      <c r="HO81" s="19" t="e">
        <f>#REF!-HN81</f>
        <v>#REF!</v>
      </c>
      <c r="HP81" s="2" t="e">
        <f>SUM(#REF!)</f>
        <v>#REF!</v>
      </c>
      <c r="HQ81" s="19" t="e">
        <f>#REF!-HP81</f>
        <v>#REF!</v>
      </c>
      <c r="HR81" s="2" t="e">
        <f>SUM(#REF!)</f>
        <v>#REF!</v>
      </c>
      <c r="HS81" s="19" t="e">
        <f>#REF!-HR81</f>
        <v>#REF!</v>
      </c>
      <c r="HT81" s="2" t="e">
        <f>SUM(#REF!)</f>
        <v>#REF!</v>
      </c>
      <c r="HU81" s="19" t="e">
        <f>#REF!-HT81</f>
        <v>#REF!</v>
      </c>
      <c r="HV81" s="2" t="e">
        <f>SUM(#REF!)</f>
        <v>#REF!</v>
      </c>
      <c r="HW81" s="19" t="e">
        <f>#REF!-HV81</f>
        <v>#REF!</v>
      </c>
      <c r="HX81" s="2" t="e">
        <f>SUM(#REF!)</f>
        <v>#REF!</v>
      </c>
      <c r="HY81" s="19" t="e">
        <f>#REF!-HX81</f>
        <v>#REF!</v>
      </c>
      <c r="HZ81" s="2">
        <f>SUM(BC81:BC81)</f>
        <v>775691</v>
      </c>
      <c r="IA81" s="19" t="e">
        <f>#REF!-HZ81</f>
        <v>#REF!</v>
      </c>
      <c r="IB81" s="2">
        <f>SUM(BD81:BD81)</f>
        <v>1311305</v>
      </c>
      <c r="IC81" s="19" t="e">
        <f>#REF!-IB81</f>
        <v>#REF!</v>
      </c>
      <c r="ID81" s="2">
        <f t="shared" si="111"/>
        <v>0</v>
      </c>
      <c r="IE81" s="19">
        <f t="shared" si="112"/>
        <v>0</v>
      </c>
      <c r="IF81" s="2">
        <f t="shared" si="113"/>
        <v>2234</v>
      </c>
      <c r="IG81" s="19">
        <f t="shared" si="114"/>
        <v>0</v>
      </c>
      <c r="IH81" s="2">
        <f t="shared" si="115"/>
        <v>1096864</v>
      </c>
      <c r="II81" s="19">
        <f t="shared" si="116"/>
        <v>0</v>
      </c>
      <c r="IJ81" s="2">
        <f t="shared" si="117"/>
        <v>56496233</v>
      </c>
      <c r="IK81" s="19">
        <f t="shared" si="118"/>
        <v>0</v>
      </c>
      <c r="IL81" s="2">
        <f t="shared" si="119"/>
        <v>6241793</v>
      </c>
      <c r="IM81" s="19">
        <f t="shared" si="120"/>
        <v>0</v>
      </c>
      <c r="IN81" s="2">
        <f t="shared" si="121"/>
        <v>978788</v>
      </c>
      <c r="IO81" s="19">
        <f t="shared" si="122"/>
        <v>0</v>
      </c>
      <c r="IP81" s="2">
        <f t="shared" si="123"/>
        <v>5913527</v>
      </c>
      <c r="IQ81" s="19">
        <f t="shared" si="124"/>
        <v>0</v>
      </c>
      <c r="IR81" s="2">
        <f t="shared" si="163"/>
        <v>0</v>
      </c>
      <c r="IS81" s="19">
        <f t="shared" si="164"/>
        <v>0</v>
      </c>
      <c r="IT81" s="2">
        <f t="shared" si="125"/>
        <v>16774185</v>
      </c>
      <c r="IU81" s="19">
        <f t="shared" si="126"/>
        <v>0</v>
      </c>
      <c r="IV81" s="2">
        <f t="shared" si="127"/>
        <v>0</v>
      </c>
      <c r="IW81" s="19">
        <f t="shared" si="128"/>
        <v>0</v>
      </c>
      <c r="IX81" s="2">
        <f t="shared" si="129"/>
        <v>0</v>
      </c>
      <c r="IY81" s="19">
        <f t="shared" si="130"/>
        <v>0</v>
      </c>
      <c r="IZ81" s="2">
        <f t="shared" si="131"/>
        <v>790248</v>
      </c>
      <c r="JA81" s="19">
        <f t="shared" si="132"/>
        <v>0</v>
      </c>
      <c r="JB81" s="2">
        <f t="shared" si="133"/>
        <v>1682671</v>
      </c>
      <c r="JC81" s="19">
        <f t="shared" si="134"/>
        <v>0</v>
      </c>
      <c r="JD81" s="2">
        <f t="shared" si="135"/>
        <v>990504</v>
      </c>
      <c r="JE81" s="19">
        <f t="shared" si="136"/>
        <v>0</v>
      </c>
      <c r="JF81" s="2">
        <f t="shared" si="137"/>
        <v>1098088</v>
      </c>
      <c r="JG81" s="19">
        <f t="shared" si="138"/>
        <v>0</v>
      </c>
      <c r="JH81" s="2">
        <f t="shared" si="139"/>
        <v>1633596</v>
      </c>
      <c r="JI81" s="19">
        <f t="shared" si="140"/>
        <v>0</v>
      </c>
      <c r="JJ81" s="2">
        <f t="shared" si="141"/>
        <v>0</v>
      </c>
      <c r="JK81" s="19">
        <f t="shared" si="142"/>
        <v>0</v>
      </c>
      <c r="JL81" s="2">
        <f t="shared" si="143"/>
        <v>13121902</v>
      </c>
      <c r="JM81" s="19">
        <f t="shared" si="144"/>
        <v>0</v>
      </c>
      <c r="JN81" s="2">
        <f t="shared" si="145"/>
        <v>139972</v>
      </c>
      <c r="JO81" s="19">
        <f t="shared" si="146"/>
        <v>0</v>
      </c>
      <c r="JP81" s="2">
        <f t="shared" si="147"/>
        <v>4629530</v>
      </c>
      <c r="JQ81" s="19">
        <f t="shared" si="148"/>
        <v>0</v>
      </c>
      <c r="JR81" s="2">
        <f t="shared" si="149"/>
        <v>465715</v>
      </c>
      <c r="JS81" s="19">
        <f t="shared" si="150"/>
        <v>0</v>
      </c>
      <c r="JT81" s="2">
        <f t="shared" si="151"/>
        <v>439197</v>
      </c>
      <c r="JU81" s="19">
        <f t="shared" si="152"/>
        <v>0</v>
      </c>
      <c r="JV81" s="2">
        <f t="shared" si="153"/>
        <v>4243343</v>
      </c>
      <c r="JW81" s="19">
        <f t="shared" si="154"/>
        <v>0</v>
      </c>
      <c r="JX81" s="2">
        <f t="shared" si="155"/>
        <v>59143059</v>
      </c>
      <c r="JY81" s="19">
        <f t="shared" si="156"/>
        <v>0</v>
      </c>
      <c r="JZ81" s="2">
        <f t="shared" si="157"/>
        <v>0</v>
      </c>
      <c r="KA81" s="19">
        <f t="shared" si="158"/>
        <v>0</v>
      </c>
      <c r="KB81" s="2">
        <f t="shared" si="159"/>
        <v>59143059</v>
      </c>
      <c r="KC81" s="19">
        <f t="shared" si="160"/>
        <v>0</v>
      </c>
      <c r="KE81" s="2" t="e">
        <f t="shared" si="162"/>
        <v>#REF!</v>
      </c>
      <c r="KG81" s="1" t="e">
        <f t="shared" si="161"/>
        <v>#REF!</v>
      </c>
      <c r="KH81" s="13"/>
    </row>
    <row r="82" spans="1:301">
      <c r="A82" s="30" t="s">
        <v>321</v>
      </c>
      <c r="B82" s="18" t="s">
        <v>282</v>
      </c>
      <c r="C82" s="65">
        <v>230764</v>
      </c>
      <c r="D82" s="65">
        <v>2010</v>
      </c>
      <c r="E82" s="65">
        <v>1</v>
      </c>
      <c r="F82" s="65">
        <v>10</v>
      </c>
      <c r="G82" s="66">
        <v>12208</v>
      </c>
      <c r="H82" s="66">
        <v>9941</v>
      </c>
      <c r="I82" s="67">
        <v>2584244000</v>
      </c>
      <c r="J82" s="67"/>
      <c r="K82" s="67">
        <v>1265000</v>
      </c>
      <c r="L82" s="67"/>
      <c r="M82" s="67">
        <v>56171270</v>
      </c>
      <c r="N82" s="67"/>
      <c r="O82" s="67">
        <v>7546000</v>
      </c>
      <c r="P82" s="67"/>
      <c r="Q82" s="67">
        <v>471456445</v>
      </c>
      <c r="R82" s="67"/>
      <c r="S82" s="67">
        <v>1255890000</v>
      </c>
      <c r="T82" s="67"/>
      <c r="U82" s="67">
        <v>13283</v>
      </c>
      <c r="V82" s="67"/>
      <c r="W82" s="67">
        <v>25068</v>
      </c>
      <c r="X82" s="67"/>
      <c r="Y82" s="67">
        <v>21274</v>
      </c>
      <c r="Z82" s="67"/>
      <c r="AA82" s="67">
        <v>33186</v>
      </c>
      <c r="AB82" s="67"/>
      <c r="AC82" s="103">
        <v>7</v>
      </c>
      <c r="AD82" s="103">
        <v>9</v>
      </c>
      <c r="AE82" s="103">
        <v>0</v>
      </c>
      <c r="AF82" s="19">
        <v>3221921</v>
      </c>
      <c r="AG82" s="19">
        <v>2569446</v>
      </c>
      <c r="AH82" s="19">
        <v>466558</v>
      </c>
      <c r="AI82" s="19">
        <v>222920</v>
      </c>
      <c r="AJ82" s="19">
        <v>384049.14</v>
      </c>
      <c r="AK82" s="93">
        <v>7</v>
      </c>
      <c r="AL82" s="19">
        <v>384049.14</v>
      </c>
      <c r="AM82" s="93">
        <v>7</v>
      </c>
      <c r="AN82" s="19">
        <v>119293.33</v>
      </c>
      <c r="AO82" s="93">
        <v>9</v>
      </c>
      <c r="AP82" s="19">
        <v>119293.33</v>
      </c>
      <c r="AQ82" s="93">
        <v>9</v>
      </c>
      <c r="AR82" s="19">
        <v>145149.56</v>
      </c>
      <c r="AS82" s="93">
        <v>16</v>
      </c>
      <c r="AT82" s="19">
        <v>136611.35</v>
      </c>
      <c r="AU82" s="93">
        <v>17</v>
      </c>
      <c r="AV82" s="19">
        <v>70150.39</v>
      </c>
      <c r="AW82" s="93">
        <v>15.5</v>
      </c>
      <c r="AX82" s="19">
        <v>67958.19</v>
      </c>
      <c r="AY82" s="93">
        <v>16</v>
      </c>
      <c r="AZ82" s="129">
        <v>5515519</v>
      </c>
      <c r="BA82" s="129">
        <v>475000</v>
      </c>
      <c r="BB82" s="129">
        <v>3237178</v>
      </c>
      <c r="BC82" s="129">
        <v>857229</v>
      </c>
      <c r="BD82" s="129">
        <v>1198752</v>
      </c>
      <c r="BE82" s="129">
        <v>0</v>
      </c>
      <c r="BF82" s="129">
        <v>0</v>
      </c>
      <c r="BG82" s="129">
        <v>0</v>
      </c>
      <c r="BH82" s="129">
        <v>0</v>
      </c>
      <c r="BI82" s="129">
        <v>0</v>
      </c>
      <c r="BJ82" s="129">
        <v>0</v>
      </c>
      <c r="BK82" s="129">
        <v>0</v>
      </c>
      <c r="BL82" s="129">
        <v>0</v>
      </c>
      <c r="BM82" s="129">
        <v>0</v>
      </c>
      <c r="BN82" s="129">
        <v>0</v>
      </c>
      <c r="BO82" s="129">
        <v>196311</v>
      </c>
      <c r="BP82" s="129">
        <v>196311</v>
      </c>
      <c r="BQ82" s="129">
        <v>8580</v>
      </c>
      <c r="BR82" s="129">
        <v>0</v>
      </c>
      <c r="BS82" s="129">
        <v>0</v>
      </c>
      <c r="BT82" s="129">
        <v>2450</v>
      </c>
      <c r="BU82" s="129">
        <v>790127</v>
      </c>
      <c r="BV82" s="129">
        <v>801157</v>
      </c>
      <c r="BW82" s="129">
        <v>13879733</v>
      </c>
      <c r="BX82" s="129">
        <v>6229686</v>
      </c>
      <c r="BY82" s="129">
        <v>227011</v>
      </c>
      <c r="BZ82" s="129">
        <v>1826706</v>
      </c>
      <c r="CA82" s="129">
        <v>8719254</v>
      </c>
      <c r="CB82" s="129">
        <v>30882390</v>
      </c>
      <c r="CC82" s="129">
        <v>1945130</v>
      </c>
      <c r="CD82" s="129">
        <v>370701</v>
      </c>
      <c r="CE82" s="129">
        <v>331580</v>
      </c>
      <c r="CF82" s="129">
        <v>3143956</v>
      </c>
      <c r="CG82" s="129">
        <v>317103</v>
      </c>
      <c r="CH82" s="129">
        <v>6108470</v>
      </c>
      <c r="CI82" s="129">
        <v>325000</v>
      </c>
      <c r="CJ82" s="129">
        <v>305100</v>
      </c>
      <c r="CK82" s="129">
        <v>31207</v>
      </c>
      <c r="CL82" s="129">
        <v>5330</v>
      </c>
      <c r="CM82" s="129">
        <v>0</v>
      </c>
      <c r="CN82" s="129">
        <v>666637</v>
      </c>
      <c r="CO82" s="129">
        <v>3017818</v>
      </c>
      <c r="CP82" s="129">
        <v>1426961</v>
      </c>
      <c r="CQ82" s="129">
        <v>526834</v>
      </c>
      <c r="CR82" s="129">
        <v>2200095</v>
      </c>
      <c r="CS82" s="129">
        <v>0</v>
      </c>
      <c r="CT82" s="129">
        <v>7171708</v>
      </c>
      <c r="CU82" s="129">
        <v>0</v>
      </c>
      <c r="CV82" s="129">
        <v>0</v>
      </c>
      <c r="CW82" s="129">
        <v>0</v>
      </c>
      <c r="CX82" s="129">
        <v>0</v>
      </c>
      <c r="CY82" s="129">
        <v>0</v>
      </c>
      <c r="CZ82" s="129">
        <v>0</v>
      </c>
      <c r="DA82" s="129">
        <v>256334</v>
      </c>
      <c r="DB82" s="129">
        <v>136688</v>
      </c>
      <c r="DC82" s="129">
        <v>14918</v>
      </c>
      <c r="DD82" s="129">
        <v>61376</v>
      </c>
      <c r="DE82" s="129">
        <v>4216436</v>
      </c>
      <c r="DF82" s="129">
        <v>4685752</v>
      </c>
      <c r="DG82" s="129">
        <v>0</v>
      </c>
      <c r="DH82" s="129">
        <v>0</v>
      </c>
      <c r="DI82" s="129">
        <v>0</v>
      </c>
      <c r="DJ82" s="129">
        <v>0</v>
      </c>
      <c r="DK82" s="129">
        <v>0</v>
      </c>
      <c r="DL82" s="129">
        <v>0</v>
      </c>
      <c r="DM82" s="129">
        <v>0</v>
      </c>
      <c r="DN82" s="129">
        <v>175000</v>
      </c>
      <c r="DO82" s="129">
        <v>0</v>
      </c>
      <c r="DP82" s="129">
        <v>0</v>
      </c>
      <c r="DQ82" s="129">
        <v>0</v>
      </c>
      <c r="DR82" s="129">
        <v>175000</v>
      </c>
      <c r="DS82" s="129">
        <v>249392</v>
      </c>
      <c r="DT82" s="129">
        <v>177338</v>
      </c>
      <c r="DU82" s="129">
        <v>71916</v>
      </c>
      <c r="DV82" s="129">
        <v>190832</v>
      </c>
      <c r="DW82" s="129">
        <v>0</v>
      </c>
      <c r="DX82" s="129">
        <v>689478</v>
      </c>
      <c r="DY82" s="129">
        <v>1259631</v>
      </c>
      <c r="DZ82" s="129">
        <v>220351</v>
      </c>
      <c r="EA82" s="129">
        <v>175010</v>
      </c>
      <c r="EB82" s="129">
        <v>1075216</v>
      </c>
      <c r="EC82" s="129">
        <v>4345</v>
      </c>
      <c r="ED82" s="129">
        <v>2734553</v>
      </c>
      <c r="EE82" s="129">
        <v>467603</v>
      </c>
      <c r="EF82" s="129">
        <v>38911</v>
      </c>
      <c r="EG82" s="129">
        <v>19819</v>
      </c>
      <c r="EH82" s="129">
        <v>379280</v>
      </c>
      <c r="EI82" s="129">
        <v>566670</v>
      </c>
      <c r="EJ82" s="129">
        <v>1472283</v>
      </c>
      <c r="EK82" s="129">
        <v>842505</v>
      </c>
      <c r="EL82" s="129">
        <v>522598</v>
      </c>
      <c r="EM82" s="129">
        <v>129124</v>
      </c>
      <c r="EN82" s="129">
        <v>198899</v>
      </c>
      <c r="EO82" s="129">
        <v>101968</v>
      </c>
      <c r="EP82" s="129">
        <v>1795094</v>
      </c>
      <c r="EQ82" s="129">
        <v>359588</v>
      </c>
      <c r="ER82" s="129">
        <v>161850</v>
      </c>
      <c r="ES82" s="129">
        <v>9457</v>
      </c>
      <c r="ET82" s="129">
        <v>65953</v>
      </c>
      <c r="EU82" s="129">
        <v>431995</v>
      </c>
      <c r="EV82" s="129">
        <v>1028843</v>
      </c>
      <c r="EW82" s="129">
        <v>0</v>
      </c>
      <c r="EX82" s="129">
        <v>0</v>
      </c>
      <c r="EY82" s="129">
        <v>0</v>
      </c>
      <c r="EZ82" s="129">
        <v>0</v>
      </c>
      <c r="FA82" s="129">
        <v>0</v>
      </c>
      <c r="FB82" s="129">
        <v>0</v>
      </c>
      <c r="FC82" s="129">
        <v>1017878</v>
      </c>
      <c r="FD82" s="129">
        <v>30800</v>
      </c>
      <c r="FE82" s="129">
        <v>13491</v>
      </c>
      <c r="FF82" s="129">
        <v>66652</v>
      </c>
      <c r="FG82" s="129">
        <v>261470</v>
      </c>
      <c r="FH82" s="129">
        <v>1390291</v>
      </c>
      <c r="FI82" s="129">
        <v>0</v>
      </c>
      <c r="FJ82" s="129">
        <v>0</v>
      </c>
      <c r="FK82" s="129">
        <v>0</v>
      </c>
      <c r="FL82" s="129">
        <v>0</v>
      </c>
      <c r="FM82" s="129">
        <v>83556</v>
      </c>
      <c r="FN82" s="129">
        <v>83556</v>
      </c>
      <c r="FO82" s="129">
        <v>0</v>
      </c>
      <c r="FP82" s="129">
        <v>0</v>
      </c>
      <c r="FQ82" s="129">
        <v>0</v>
      </c>
      <c r="FR82" s="129">
        <v>0</v>
      </c>
      <c r="FS82" s="129">
        <v>0</v>
      </c>
      <c r="FT82" s="129">
        <v>0</v>
      </c>
      <c r="FU82" s="129">
        <v>253374</v>
      </c>
      <c r="FV82" s="129">
        <v>40584</v>
      </c>
      <c r="FW82" s="129">
        <v>15741</v>
      </c>
      <c r="FX82" s="129">
        <v>174371</v>
      </c>
      <c r="FY82" s="129">
        <v>50452</v>
      </c>
      <c r="FZ82" s="129">
        <v>534522</v>
      </c>
      <c r="GA82" s="129">
        <v>480</v>
      </c>
      <c r="GB82" s="129">
        <v>3495</v>
      </c>
      <c r="GC82" s="129">
        <v>1030</v>
      </c>
      <c r="GD82" s="129">
        <v>11715</v>
      </c>
      <c r="GE82" s="129">
        <v>393997</v>
      </c>
      <c r="GF82" s="129">
        <v>410717</v>
      </c>
      <c r="GG82" s="129">
        <v>666140</v>
      </c>
      <c r="GH82" s="129">
        <v>188241</v>
      </c>
      <c r="GI82" s="129">
        <v>109473</v>
      </c>
      <c r="GJ82" s="129">
        <v>263508</v>
      </c>
      <c r="GK82" s="129">
        <v>1568561</v>
      </c>
      <c r="GL82" s="129">
        <v>2795923</v>
      </c>
      <c r="GM82" s="129">
        <v>10660873</v>
      </c>
      <c r="GN82" s="129">
        <v>3798618</v>
      </c>
      <c r="GO82" s="129">
        <v>1449600</v>
      </c>
      <c r="GP82" s="129">
        <v>7837183</v>
      </c>
      <c r="GQ82" s="129">
        <v>7996553</v>
      </c>
      <c r="GR82" s="129">
        <v>31742827</v>
      </c>
      <c r="GS82" s="129">
        <v>0</v>
      </c>
      <c r="GT82" s="129">
        <v>0</v>
      </c>
      <c r="GU82" s="129">
        <v>0</v>
      </c>
      <c r="GV82" s="129">
        <v>0</v>
      </c>
      <c r="GW82" s="129">
        <v>0</v>
      </c>
      <c r="GX82" s="129">
        <v>0</v>
      </c>
      <c r="GY82" s="129">
        <v>10660873</v>
      </c>
      <c r="GZ82" s="129">
        <v>3798618</v>
      </c>
      <c r="HA82" s="129">
        <v>1449600</v>
      </c>
      <c r="HB82" s="129">
        <v>7837183</v>
      </c>
      <c r="HC82" s="129">
        <v>7996553</v>
      </c>
      <c r="HD82" s="129">
        <v>31742827</v>
      </c>
      <c r="HF82" s="2">
        <f>SUM(AZ82:AZ82)</f>
        <v>5515519</v>
      </c>
      <c r="HG82" s="19" t="e">
        <f>#REF!-HF82</f>
        <v>#REF!</v>
      </c>
      <c r="HH82" s="2" t="e">
        <f>SUM(#REF!)</f>
        <v>#REF!</v>
      </c>
      <c r="HI82" s="19" t="e">
        <f>#REF!-HH82</f>
        <v>#REF!</v>
      </c>
      <c r="HJ82" s="2">
        <f>SUM(BA82:BA82)</f>
        <v>475000</v>
      </c>
      <c r="HK82" s="19" t="e">
        <f>#REF!-HJ82</f>
        <v>#REF!</v>
      </c>
      <c r="HL82" s="2">
        <f>SUM(BB82:BB82)</f>
        <v>3237178</v>
      </c>
      <c r="HM82" s="19" t="e">
        <f>#REF!-HL82</f>
        <v>#REF!</v>
      </c>
      <c r="HN82" s="2" t="e">
        <f>SUM(#REF!)</f>
        <v>#REF!</v>
      </c>
      <c r="HO82" s="19" t="e">
        <f>#REF!-HN82</f>
        <v>#REF!</v>
      </c>
      <c r="HP82" s="2" t="e">
        <f>SUM(#REF!)</f>
        <v>#REF!</v>
      </c>
      <c r="HQ82" s="19" t="e">
        <f>#REF!-HP82</f>
        <v>#REF!</v>
      </c>
      <c r="HR82" s="2" t="e">
        <f>SUM(#REF!)</f>
        <v>#REF!</v>
      </c>
      <c r="HS82" s="19" t="e">
        <f>#REF!-HR82</f>
        <v>#REF!</v>
      </c>
      <c r="HT82" s="2" t="e">
        <f>SUM(#REF!)</f>
        <v>#REF!</v>
      </c>
      <c r="HU82" s="19" t="e">
        <f>#REF!-HT82</f>
        <v>#REF!</v>
      </c>
      <c r="HV82" s="2" t="e">
        <f>SUM(#REF!)</f>
        <v>#REF!</v>
      </c>
      <c r="HW82" s="19" t="e">
        <f>#REF!-HV82</f>
        <v>#REF!</v>
      </c>
      <c r="HX82" s="2" t="e">
        <f>SUM(#REF!)</f>
        <v>#REF!</v>
      </c>
      <c r="HY82" s="19" t="e">
        <f>#REF!-HX82</f>
        <v>#REF!</v>
      </c>
      <c r="HZ82" s="2">
        <f>SUM(BC82:BC82)</f>
        <v>857229</v>
      </c>
      <c r="IA82" s="19" t="e">
        <f>#REF!-HZ82</f>
        <v>#REF!</v>
      </c>
      <c r="IB82" s="2">
        <f>SUM(BD82:BD82)</f>
        <v>1198752</v>
      </c>
      <c r="IC82" s="19" t="e">
        <f>#REF!-IB82</f>
        <v>#REF!</v>
      </c>
      <c r="ID82" s="2">
        <f t="shared" si="111"/>
        <v>0</v>
      </c>
      <c r="IE82" s="19">
        <f t="shared" si="112"/>
        <v>0</v>
      </c>
      <c r="IF82" s="2">
        <f t="shared" si="113"/>
        <v>196311</v>
      </c>
      <c r="IG82" s="19">
        <f t="shared" si="114"/>
        <v>0</v>
      </c>
      <c r="IH82" s="2">
        <f t="shared" si="115"/>
        <v>801157</v>
      </c>
      <c r="II82" s="19">
        <f t="shared" si="116"/>
        <v>0</v>
      </c>
      <c r="IJ82" s="2">
        <f t="shared" si="117"/>
        <v>30882390</v>
      </c>
      <c r="IK82" s="19">
        <f t="shared" si="118"/>
        <v>0</v>
      </c>
      <c r="IL82" s="2">
        <f t="shared" si="119"/>
        <v>6108470</v>
      </c>
      <c r="IM82" s="19">
        <f t="shared" si="120"/>
        <v>0</v>
      </c>
      <c r="IN82" s="2">
        <f t="shared" si="121"/>
        <v>666637</v>
      </c>
      <c r="IO82" s="19">
        <f t="shared" si="122"/>
        <v>0</v>
      </c>
      <c r="IP82" s="2">
        <f t="shared" si="123"/>
        <v>7171708</v>
      </c>
      <c r="IQ82" s="19">
        <f t="shared" si="124"/>
        <v>0</v>
      </c>
      <c r="IR82" s="2">
        <f t="shared" si="163"/>
        <v>0</v>
      </c>
      <c r="IS82" s="19">
        <f t="shared" si="164"/>
        <v>0</v>
      </c>
      <c r="IT82" s="2">
        <f t="shared" si="125"/>
        <v>4685752</v>
      </c>
      <c r="IU82" s="19">
        <f t="shared" si="126"/>
        <v>0</v>
      </c>
      <c r="IV82" s="2">
        <f t="shared" si="127"/>
        <v>0</v>
      </c>
      <c r="IW82" s="19">
        <f t="shared" si="128"/>
        <v>0</v>
      </c>
      <c r="IX82" s="2">
        <f t="shared" si="129"/>
        <v>175000</v>
      </c>
      <c r="IY82" s="19">
        <f t="shared" si="130"/>
        <v>0</v>
      </c>
      <c r="IZ82" s="2">
        <f t="shared" si="131"/>
        <v>689478</v>
      </c>
      <c r="JA82" s="19">
        <f t="shared" si="132"/>
        <v>0</v>
      </c>
      <c r="JB82" s="2">
        <f t="shared" si="133"/>
        <v>2734553</v>
      </c>
      <c r="JC82" s="19">
        <f t="shared" si="134"/>
        <v>0</v>
      </c>
      <c r="JD82" s="2">
        <f t="shared" si="135"/>
        <v>1472283</v>
      </c>
      <c r="JE82" s="19">
        <f t="shared" si="136"/>
        <v>0</v>
      </c>
      <c r="JF82" s="2">
        <f t="shared" si="137"/>
        <v>1795094</v>
      </c>
      <c r="JG82" s="19">
        <f t="shared" si="138"/>
        <v>0</v>
      </c>
      <c r="JH82" s="2">
        <f t="shared" si="139"/>
        <v>1028843</v>
      </c>
      <c r="JI82" s="19">
        <f t="shared" si="140"/>
        <v>0</v>
      </c>
      <c r="JJ82" s="2">
        <f t="shared" si="141"/>
        <v>0</v>
      </c>
      <c r="JK82" s="19">
        <f t="shared" si="142"/>
        <v>0</v>
      </c>
      <c r="JL82" s="2">
        <f t="shared" si="143"/>
        <v>1390291</v>
      </c>
      <c r="JM82" s="19">
        <f t="shared" si="144"/>
        <v>0</v>
      </c>
      <c r="JN82" s="2">
        <f t="shared" si="145"/>
        <v>83556</v>
      </c>
      <c r="JO82" s="19">
        <f t="shared" si="146"/>
        <v>0</v>
      </c>
      <c r="JP82" s="2">
        <f t="shared" si="147"/>
        <v>0</v>
      </c>
      <c r="JQ82" s="19">
        <f t="shared" si="148"/>
        <v>0</v>
      </c>
      <c r="JR82" s="2">
        <f t="shared" si="149"/>
        <v>534522</v>
      </c>
      <c r="JS82" s="19">
        <f t="shared" si="150"/>
        <v>0</v>
      </c>
      <c r="JT82" s="2">
        <f t="shared" si="151"/>
        <v>410717</v>
      </c>
      <c r="JU82" s="19">
        <f t="shared" si="152"/>
        <v>0</v>
      </c>
      <c r="JV82" s="2">
        <f t="shared" si="153"/>
        <v>2795923</v>
      </c>
      <c r="JW82" s="19">
        <f t="shared" si="154"/>
        <v>0</v>
      </c>
      <c r="JX82" s="2">
        <f t="shared" si="155"/>
        <v>31742827</v>
      </c>
      <c r="JY82" s="19">
        <f t="shared" si="156"/>
        <v>0</v>
      </c>
      <c r="JZ82" s="2">
        <f t="shared" si="157"/>
        <v>0</v>
      </c>
      <c r="KA82" s="19">
        <f t="shared" si="158"/>
        <v>0</v>
      </c>
      <c r="KB82" s="2">
        <f t="shared" si="159"/>
        <v>31742827</v>
      </c>
      <c r="KC82" s="19">
        <f t="shared" si="160"/>
        <v>0</v>
      </c>
      <c r="KE82" s="2" t="e">
        <f t="shared" si="162"/>
        <v>#REF!</v>
      </c>
      <c r="KG82" s="1" t="e">
        <f t="shared" si="161"/>
        <v>#REF!</v>
      </c>
      <c r="KH82" s="13"/>
    </row>
    <row r="83" spans="1:301" ht="11">
      <c r="A83" s="29" t="s">
        <v>302</v>
      </c>
      <c r="B83" s="18" t="s">
        <v>303</v>
      </c>
      <c r="C83" s="65">
        <v>230728</v>
      </c>
      <c r="D83" s="65">
        <v>2010</v>
      </c>
      <c r="E83" s="65">
        <v>1</v>
      </c>
      <c r="F83" s="65">
        <v>12</v>
      </c>
      <c r="G83" s="66">
        <v>5815</v>
      </c>
      <c r="H83" s="66">
        <v>5707</v>
      </c>
      <c r="I83" s="67">
        <v>471159270</v>
      </c>
      <c r="J83" s="67"/>
      <c r="K83" s="67">
        <v>821884</v>
      </c>
      <c r="L83" s="67"/>
      <c r="M83" s="67">
        <v>9606046</v>
      </c>
      <c r="N83" s="67"/>
      <c r="O83" s="67">
        <v>9230000</v>
      </c>
      <c r="P83" s="67"/>
      <c r="Q83" s="67">
        <v>107873688</v>
      </c>
      <c r="R83" s="67"/>
      <c r="S83" s="67">
        <v>438167986</v>
      </c>
      <c r="T83" s="67"/>
      <c r="U83" s="67">
        <v>10796</v>
      </c>
      <c r="V83" s="67"/>
      <c r="W83" s="67">
        <v>19770</v>
      </c>
      <c r="X83" s="67"/>
      <c r="Y83" s="67">
        <v>15730</v>
      </c>
      <c r="Z83" s="67"/>
      <c r="AA83" s="67">
        <v>24710</v>
      </c>
      <c r="AB83" s="67"/>
      <c r="AC83" s="28">
        <v>7</v>
      </c>
      <c r="AD83" s="28">
        <v>9</v>
      </c>
      <c r="AE83" s="28">
        <v>0</v>
      </c>
      <c r="AF83" s="19">
        <v>2310843</v>
      </c>
      <c r="AG83" s="19">
        <v>1037288</v>
      </c>
      <c r="AH83" s="19">
        <v>208502</v>
      </c>
      <c r="AI83" s="19">
        <v>102472</v>
      </c>
      <c r="AJ83" s="19">
        <v>451458</v>
      </c>
      <c r="AK83" s="93">
        <v>3.75</v>
      </c>
      <c r="AL83" s="19">
        <v>338594</v>
      </c>
      <c r="AM83" s="93">
        <v>5</v>
      </c>
      <c r="AN83" s="19">
        <v>88080</v>
      </c>
      <c r="AO83" s="93">
        <v>6</v>
      </c>
      <c r="AP83" s="19">
        <v>75497</v>
      </c>
      <c r="AQ83" s="93">
        <v>7</v>
      </c>
      <c r="AR83" s="19">
        <v>93580</v>
      </c>
      <c r="AS83" s="93">
        <v>16</v>
      </c>
      <c r="AT83" s="19">
        <v>83182</v>
      </c>
      <c r="AU83" s="93">
        <v>18</v>
      </c>
      <c r="AV83" s="19">
        <v>47764</v>
      </c>
      <c r="AW83" s="93">
        <v>8.5</v>
      </c>
      <c r="AX83" s="19">
        <v>40599</v>
      </c>
      <c r="AY83" s="93">
        <v>10</v>
      </c>
      <c r="AZ83" s="130">
        <v>542328</v>
      </c>
      <c r="BA83" s="129">
        <v>725040</v>
      </c>
      <c r="BB83" s="129">
        <v>351012</v>
      </c>
      <c r="BC83" s="129">
        <v>14298</v>
      </c>
      <c r="BD83" s="129">
        <v>275354</v>
      </c>
      <c r="BE83" s="129">
        <v>0</v>
      </c>
      <c r="BF83" s="129">
        <v>0</v>
      </c>
      <c r="BG83" s="129">
        <v>0</v>
      </c>
      <c r="BH83" s="129">
        <v>0</v>
      </c>
      <c r="BI83" s="129">
        <v>0</v>
      </c>
      <c r="BJ83" s="129">
        <v>0</v>
      </c>
      <c r="BK83" s="129">
        <v>4136</v>
      </c>
      <c r="BL83" s="129">
        <v>1102</v>
      </c>
      <c r="BM83" s="129">
        <v>0</v>
      </c>
      <c r="BN83" s="129">
        <v>0</v>
      </c>
      <c r="BO83" s="129">
        <v>71585</v>
      </c>
      <c r="BP83" s="129">
        <v>76823</v>
      </c>
      <c r="BQ83" s="129">
        <v>688</v>
      </c>
      <c r="BR83" s="129">
        <v>5195</v>
      </c>
      <c r="BS83" s="129">
        <v>0</v>
      </c>
      <c r="BT83" s="129">
        <v>0</v>
      </c>
      <c r="BU83" s="129">
        <v>187077</v>
      </c>
      <c r="BV83" s="129">
        <v>192960</v>
      </c>
      <c r="BW83" s="129">
        <v>3199395</v>
      </c>
      <c r="BX83" s="129">
        <v>2752837</v>
      </c>
      <c r="BY83" s="129">
        <v>4240</v>
      </c>
      <c r="BZ83" s="129">
        <v>15719</v>
      </c>
      <c r="CA83" s="129">
        <v>13229707</v>
      </c>
      <c r="CB83" s="129">
        <v>19201898</v>
      </c>
      <c r="CC83" s="129">
        <v>1678421</v>
      </c>
      <c r="CD83" s="129">
        <v>371679</v>
      </c>
      <c r="CE83" s="129">
        <v>152821</v>
      </c>
      <c r="CF83" s="129">
        <v>1145210</v>
      </c>
      <c r="CG83" s="129">
        <v>708594</v>
      </c>
      <c r="CH83" s="129">
        <v>4056725</v>
      </c>
      <c r="CI83" s="129">
        <v>150000</v>
      </c>
      <c r="CJ83" s="129">
        <v>219000</v>
      </c>
      <c r="CK83" s="199">
        <v>5000</v>
      </c>
      <c r="CL83" s="129">
        <v>0</v>
      </c>
      <c r="CM83" s="129">
        <v>75</v>
      </c>
      <c r="CN83" s="129">
        <v>374075</v>
      </c>
      <c r="CO83" s="129">
        <v>1480443</v>
      </c>
      <c r="CP83" s="129">
        <v>1511087</v>
      </c>
      <c r="CQ83" s="129">
        <v>298035</v>
      </c>
      <c r="CR83" s="129">
        <v>835161</v>
      </c>
      <c r="CS83" s="129">
        <v>0</v>
      </c>
      <c r="CT83" s="129">
        <v>4124726</v>
      </c>
      <c r="CU83" s="129">
        <v>50000</v>
      </c>
      <c r="CV83" s="129">
        <v>90000</v>
      </c>
      <c r="CW83" s="129">
        <v>0</v>
      </c>
      <c r="CX83" s="129">
        <v>0</v>
      </c>
      <c r="CY83" s="129">
        <v>0</v>
      </c>
      <c r="CZ83" s="129">
        <v>140000</v>
      </c>
      <c r="DA83" s="129">
        <v>0</v>
      </c>
      <c r="DB83" s="129">
        <v>0</v>
      </c>
      <c r="DC83" s="129">
        <v>0</v>
      </c>
      <c r="DD83" s="129">
        <v>0</v>
      </c>
      <c r="DE83" s="129">
        <v>2437008</v>
      </c>
      <c r="DF83" s="129">
        <v>2437008</v>
      </c>
      <c r="DG83" s="129">
        <v>0</v>
      </c>
      <c r="DH83" s="129">
        <v>0</v>
      </c>
      <c r="DI83" s="129">
        <v>0</v>
      </c>
      <c r="DJ83" s="129">
        <v>0</v>
      </c>
      <c r="DK83" s="129">
        <v>0</v>
      </c>
      <c r="DL83" s="129">
        <v>0</v>
      </c>
      <c r="DM83" s="129">
        <v>164954</v>
      </c>
      <c r="DN83" s="129">
        <v>0</v>
      </c>
      <c r="DO83" s="129">
        <v>0</v>
      </c>
      <c r="DP83" s="129">
        <v>0</v>
      </c>
      <c r="DQ83" s="129">
        <v>0</v>
      </c>
      <c r="DR83" s="129">
        <v>164954</v>
      </c>
      <c r="DS83" s="129">
        <v>114898</v>
      </c>
      <c r="DT83" s="129">
        <v>90093</v>
      </c>
      <c r="DU83" s="129">
        <v>42455</v>
      </c>
      <c r="DV83" s="129">
        <v>63528</v>
      </c>
      <c r="DW83" s="129">
        <v>0</v>
      </c>
      <c r="DX83" s="129">
        <v>310974</v>
      </c>
      <c r="DY83" s="129">
        <v>567646</v>
      </c>
      <c r="DZ83" s="129">
        <v>267915</v>
      </c>
      <c r="EA83" s="129">
        <v>177940</v>
      </c>
      <c r="EB83" s="129">
        <v>999700</v>
      </c>
      <c r="EC83" s="129">
        <v>0</v>
      </c>
      <c r="ED83" s="129">
        <v>2013201</v>
      </c>
      <c r="EE83" s="129">
        <v>317579</v>
      </c>
      <c r="EF83" s="129">
        <v>64203</v>
      </c>
      <c r="EG83" s="129">
        <v>33993</v>
      </c>
      <c r="EH83" s="129">
        <v>242136</v>
      </c>
      <c r="EI83" s="129">
        <v>208609</v>
      </c>
      <c r="EJ83" s="129">
        <v>866520</v>
      </c>
      <c r="EK83" s="129">
        <v>86371</v>
      </c>
      <c r="EL83" s="129">
        <v>97382</v>
      </c>
      <c r="EM83" s="129">
        <v>62421</v>
      </c>
      <c r="EN83" s="129">
        <v>46100</v>
      </c>
      <c r="EO83" s="129">
        <v>0</v>
      </c>
      <c r="EP83" s="129">
        <v>292274</v>
      </c>
      <c r="EQ83" s="129">
        <v>1751</v>
      </c>
      <c r="ER83" s="129">
        <v>6926</v>
      </c>
      <c r="ES83" s="129">
        <v>447</v>
      </c>
      <c r="ET83" s="129">
        <v>12775</v>
      </c>
      <c r="EU83" s="129">
        <v>156675</v>
      </c>
      <c r="EV83" s="129">
        <v>178574</v>
      </c>
      <c r="EW83" s="129">
        <v>0</v>
      </c>
      <c r="EX83" s="129">
        <v>0</v>
      </c>
      <c r="EY83" s="129">
        <v>0</v>
      </c>
      <c r="EZ83" s="129">
        <v>0</v>
      </c>
      <c r="FA83" s="129">
        <v>0</v>
      </c>
      <c r="FB83" s="129">
        <v>0</v>
      </c>
      <c r="FC83" s="129">
        <v>1770</v>
      </c>
      <c r="FD83" s="129">
        <v>0</v>
      </c>
      <c r="FE83" s="129">
        <v>1169</v>
      </c>
      <c r="FF83" s="129">
        <v>9624</v>
      </c>
      <c r="FG83" s="129">
        <v>950735</v>
      </c>
      <c r="FH83" s="129">
        <v>963298</v>
      </c>
      <c r="FI83" s="129">
        <v>0</v>
      </c>
      <c r="FJ83" s="129">
        <v>0</v>
      </c>
      <c r="FK83" s="129">
        <v>0</v>
      </c>
      <c r="FL83" s="129">
        <v>0</v>
      </c>
      <c r="FM83" s="129">
        <v>0</v>
      </c>
      <c r="FN83" s="129">
        <v>0</v>
      </c>
      <c r="FO83" s="129">
        <v>259791</v>
      </c>
      <c r="FP83" s="129">
        <v>127789</v>
      </c>
      <c r="FQ83" s="129">
        <v>0</v>
      </c>
      <c r="FR83" s="129">
        <v>0</v>
      </c>
      <c r="FS83" s="129">
        <v>1331206</v>
      </c>
      <c r="FT83" s="129">
        <v>1718786</v>
      </c>
      <c r="FU83" s="129">
        <v>2159</v>
      </c>
      <c r="FV83" s="129">
        <v>1484</v>
      </c>
      <c r="FW83" s="129">
        <v>1654</v>
      </c>
      <c r="FX83" s="129">
        <v>0</v>
      </c>
      <c r="FY83" s="129">
        <v>273571</v>
      </c>
      <c r="FZ83" s="129">
        <v>278868</v>
      </c>
      <c r="GA83" s="129">
        <v>4063</v>
      </c>
      <c r="GB83" s="129">
        <v>1600</v>
      </c>
      <c r="GC83" s="129">
        <v>1577</v>
      </c>
      <c r="GD83" s="129">
        <v>4725</v>
      </c>
      <c r="GE83" s="129">
        <v>403457</v>
      </c>
      <c r="GF83" s="129">
        <v>415422</v>
      </c>
      <c r="GG83" s="129">
        <v>173922</v>
      </c>
      <c r="GH83" s="129">
        <v>48064</v>
      </c>
      <c r="GI83" s="129">
        <v>14731</v>
      </c>
      <c r="GJ83" s="129">
        <v>60072</v>
      </c>
      <c r="GK83" s="129">
        <v>711918</v>
      </c>
      <c r="GL83" s="129">
        <v>1008707</v>
      </c>
      <c r="GM83" s="129">
        <v>5053768</v>
      </c>
      <c r="GN83" s="129">
        <v>2897222</v>
      </c>
      <c r="GO83" s="129">
        <v>792243</v>
      </c>
      <c r="GP83" s="129">
        <v>3419031</v>
      </c>
      <c r="GQ83" s="129">
        <v>7181848</v>
      </c>
      <c r="GR83" s="129">
        <v>19344112</v>
      </c>
      <c r="GS83" s="129">
        <v>0</v>
      </c>
      <c r="GT83" s="129">
        <v>0</v>
      </c>
      <c r="GU83" s="129">
        <v>0</v>
      </c>
      <c r="GV83" s="129">
        <v>0</v>
      </c>
      <c r="GW83" s="129">
        <v>0</v>
      </c>
      <c r="GX83" s="129">
        <v>0</v>
      </c>
      <c r="GY83" s="130">
        <v>5053768</v>
      </c>
      <c r="GZ83" s="130">
        <v>2897222</v>
      </c>
      <c r="HA83" s="130">
        <v>792243</v>
      </c>
      <c r="HB83" s="130">
        <v>3419031</v>
      </c>
      <c r="HC83" s="130">
        <v>7181848</v>
      </c>
      <c r="HD83" s="130">
        <v>19344112</v>
      </c>
      <c r="HF83" s="2">
        <f>SUM(AZ83:AZ83)</f>
        <v>542328</v>
      </c>
      <c r="HG83" s="19" t="e">
        <f>#REF!-HF83</f>
        <v>#REF!</v>
      </c>
      <c r="HH83" s="2" t="e">
        <f>SUM(#REF!)</f>
        <v>#REF!</v>
      </c>
      <c r="HI83" s="19" t="e">
        <f>#REF!-HH83</f>
        <v>#REF!</v>
      </c>
      <c r="HJ83" s="2">
        <f>SUM(BA83:BA83)</f>
        <v>725040</v>
      </c>
      <c r="HK83" s="19" t="e">
        <f>#REF!-HJ83</f>
        <v>#REF!</v>
      </c>
      <c r="HL83" s="2">
        <f>SUM(BB83:BB83)</f>
        <v>351012</v>
      </c>
      <c r="HM83" s="19" t="e">
        <f>#REF!-HL83</f>
        <v>#REF!</v>
      </c>
      <c r="HN83" s="2" t="e">
        <f>SUM(#REF!)</f>
        <v>#REF!</v>
      </c>
      <c r="HO83" s="19" t="e">
        <f>#REF!-HN83</f>
        <v>#REF!</v>
      </c>
      <c r="HP83" s="2" t="e">
        <f>SUM(#REF!)</f>
        <v>#REF!</v>
      </c>
      <c r="HQ83" s="19" t="e">
        <f>#REF!-HP83</f>
        <v>#REF!</v>
      </c>
      <c r="HR83" s="2" t="e">
        <f>SUM(#REF!)</f>
        <v>#REF!</v>
      </c>
      <c r="HS83" s="19" t="e">
        <f>#REF!-HR83</f>
        <v>#REF!</v>
      </c>
      <c r="HT83" s="2" t="e">
        <f>SUM(#REF!)</f>
        <v>#REF!</v>
      </c>
      <c r="HU83" s="19" t="e">
        <f>#REF!-HT83</f>
        <v>#REF!</v>
      </c>
      <c r="HV83" s="2" t="e">
        <f>SUM(#REF!)</f>
        <v>#REF!</v>
      </c>
      <c r="HW83" s="19" t="e">
        <f>#REF!-HV83</f>
        <v>#REF!</v>
      </c>
      <c r="HX83" s="2" t="e">
        <f>SUM(#REF!)</f>
        <v>#REF!</v>
      </c>
      <c r="HY83" s="19" t="e">
        <f>#REF!-HX83</f>
        <v>#REF!</v>
      </c>
      <c r="HZ83" s="2">
        <f>SUM(BC83:BC83)</f>
        <v>14298</v>
      </c>
      <c r="IA83" s="19" t="e">
        <f>#REF!-HZ83</f>
        <v>#REF!</v>
      </c>
      <c r="IB83" s="2">
        <f>SUM(BD83:BD83)</f>
        <v>275354</v>
      </c>
      <c r="IC83" s="19" t="e">
        <f>#REF!-IB83</f>
        <v>#REF!</v>
      </c>
      <c r="ID83" s="2">
        <f t="shared" si="111"/>
        <v>0</v>
      </c>
      <c r="IE83" s="19">
        <f t="shared" si="112"/>
        <v>0</v>
      </c>
      <c r="IF83" s="2">
        <f t="shared" si="113"/>
        <v>76823</v>
      </c>
      <c r="IG83" s="19">
        <f t="shared" si="114"/>
        <v>0</v>
      </c>
      <c r="IH83" s="2">
        <f t="shared" si="115"/>
        <v>192960</v>
      </c>
      <c r="II83" s="19">
        <f t="shared" si="116"/>
        <v>0</v>
      </c>
      <c r="IJ83" s="2">
        <f t="shared" si="117"/>
        <v>19201898</v>
      </c>
      <c r="IK83" s="19">
        <f t="shared" si="118"/>
        <v>0</v>
      </c>
      <c r="IL83" s="2">
        <f t="shared" si="119"/>
        <v>4056725</v>
      </c>
      <c r="IM83" s="19">
        <f t="shared" si="120"/>
        <v>0</v>
      </c>
      <c r="IN83" s="2">
        <f t="shared" si="121"/>
        <v>374075</v>
      </c>
      <c r="IO83" s="19">
        <f t="shared" si="122"/>
        <v>0</v>
      </c>
      <c r="IP83" s="2">
        <f t="shared" si="123"/>
        <v>4124726</v>
      </c>
      <c r="IQ83" s="19">
        <f t="shared" si="124"/>
        <v>0</v>
      </c>
      <c r="IR83" s="2">
        <f t="shared" si="163"/>
        <v>140000</v>
      </c>
      <c r="IS83" s="19">
        <f t="shared" si="164"/>
        <v>0</v>
      </c>
      <c r="IT83" s="2">
        <f t="shared" si="125"/>
        <v>2437008</v>
      </c>
      <c r="IU83" s="19">
        <f t="shared" si="126"/>
        <v>0</v>
      </c>
      <c r="IV83" s="2">
        <f t="shared" si="127"/>
        <v>0</v>
      </c>
      <c r="IW83" s="19">
        <f t="shared" si="128"/>
        <v>0</v>
      </c>
      <c r="IX83" s="2">
        <f t="shared" si="129"/>
        <v>164954</v>
      </c>
      <c r="IY83" s="19">
        <f t="shared" si="130"/>
        <v>0</v>
      </c>
      <c r="IZ83" s="2">
        <f t="shared" si="131"/>
        <v>310974</v>
      </c>
      <c r="JA83" s="19">
        <f t="shared" si="132"/>
        <v>0</v>
      </c>
      <c r="JB83" s="2">
        <f t="shared" si="133"/>
        <v>2013201</v>
      </c>
      <c r="JC83" s="19">
        <f t="shared" si="134"/>
        <v>0</v>
      </c>
      <c r="JD83" s="2">
        <f t="shared" si="135"/>
        <v>866520</v>
      </c>
      <c r="JE83" s="19">
        <f t="shared" si="136"/>
        <v>0</v>
      </c>
      <c r="JF83" s="2">
        <f t="shared" si="137"/>
        <v>292274</v>
      </c>
      <c r="JG83" s="19">
        <f t="shared" si="138"/>
        <v>0</v>
      </c>
      <c r="JH83" s="2">
        <f t="shared" si="139"/>
        <v>178574</v>
      </c>
      <c r="JI83" s="19">
        <f t="shared" si="140"/>
        <v>0</v>
      </c>
      <c r="JJ83" s="2">
        <f t="shared" si="141"/>
        <v>0</v>
      </c>
      <c r="JK83" s="19">
        <f t="shared" si="142"/>
        <v>0</v>
      </c>
      <c r="JL83" s="2">
        <f t="shared" si="143"/>
        <v>963298</v>
      </c>
      <c r="JM83" s="19">
        <f t="shared" si="144"/>
        <v>0</v>
      </c>
      <c r="JN83" s="2">
        <f t="shared" si="145"/>
        <v>0</v>
      </c>
      <c r="JO83" s="19">
        <f t="shared" si="146"/>
        <v>0</v>
      </c>
      <c r="JP83" s="2">
        <f t="shared" si="147"/>
        <v>1718786</v>
      </c>
      <c r="JQ83" s="19">
        <f t="shared" si="148"/>
        <v>0</v>
      </c>
      <c r="JR83" s="2">
        <f t="shared" si="149"/>
        <v>278868</v>
      </c>
      <c r="JS83" s="19">
        <f t="shared" si="150"/>
        <v>0</v>
      </c>
      <c r="JT83" s="2">
        <f t="shared" si="151"/>
        <v>415422</v>
      </c>
      <c r="JU83" s="19">
        <f t="shared" si="152"/>
        <v>0</v>
      </c>
      <c r="JV83" s="2">
        <f t="shared" si="153"/>
        <v>1008707</v>
      </c>
      <c r="JW83" s="19">
        <f t="shared" si="154"/>
        <v>0</v>
      </c>
      <c r="JX83" s="2">
        <f t="shared" si="155"/>
        <v>19344112</v>
      </c>
      <c r="JY83" s="19">
        <f t="shared" si="156"/>
        <v>0</v>
      </c>
      <c r="JZ83" s="2">
        <f t="shared" si="157"/>
        <v>0</v>
      </c>
      <c r="KA83" s="19">
        <f t="shared" si="158"/>
        <v>0</v>
      </c>
      <c r="KB83" s="2">
        <f t="shared" si="159"/>
        <v>19344112</v>
      </c>
      <c r="KC83" s="19">
        <f t="shared" si="160"/>
        <v>0</v>
      </c>
      <c r="KE83" s="2" t="e">
        <f>HG83+HI83+HK83+HM83+HO83+HQ83+HS83+HU83+HW83+HY83+IA83+IE83+IG83+II83+IC83+IK83+IM83+IO83+IQ83+IS83+IU83+IW83+IY83+JA83+JC83+JG83+JI83+JK83+JE83+JM83+JO83+JQ83+JS83+JU83+JW83+JY83+KA83+KC83</f>
        <v>#REF!</v>
      </c>
      <c r="KG83" s="1" t="e">
        <f t="shared" si="161"/>
        <v>#REF!</v>
      </c>
    </row>
    <row r="84" spans="1:301">
      <c r="A84" s="30" t="s">
        <v>379</v>
      </c>
      <c r="B84" s="18" t="s">
        <v>276</v>
      </c>
      <c r="C84" s="65">
        <v>228796</v>
      </c>
      <c r="D84" s="65">
        <v>2010</v>
      </c>
      <c r="E84" s="65">
        <v>1</v>
      </c>
      <c r="F84" s="65">
        <v>8</v>
      </c>
      <c r="G84" s="66">
        <v>5308</v>
      </c>
      <c r="H84" s="66">
        <v>6093</v>
      </c>
      <c r="I84" s="67">
        <v>335554995</v>
      </c>
      <c r="J84" s="67"/>
      <c r="K84" s="67">
        <v>1544715</v>
      </c>
      <c r="L84" s="67"/>
      <c r="M84" s="67">
        <v>17320044</v>
      </c>
      <c r="N84" s="67"/>
      <c r="O84" s="67">
        <v>7360923</v>
      </c>
      <c r="P84" s="67"/>
      <c r="Q84" s="67">
        <v>205063923</v>
      </c>
      <c r="R84" s="67"/>
      <c r="S84" s="67">
        <v>259242291</v>
      </c>
      <c r="T84" s="67"/>
      <c r="U84" s="67">
        <v>15867</v>
      </c>
      <c r="V84" s="67"/>
      <c r="W84" s="67">
        <v>24237</v>
      </c>
      <c r="X84" s="67"/>
      <c r="Y84" s="67">
        <v>19351</v>
      </c>
      <c r="Z84" s="67"/>
      <c r="AA84" s="67">
        <v>27721</v>
      </c>
      <c r="AB84" s="67"/>
      <c r="AC84" s="103">
        <v>6</v>
      </c>
      <c r="AD84" s="103">
        <v>10</v>
      </c>
      <c r="AE84" s="103">
        <v>0</v>
      </c>
      <c r="AF84" s="19">
        <v>2518970</v>
      </c>
      <c r="AG84" s="19">
        <v>2260842</v>
      </c>
      <c r="AH84" s="19">
        <v>379156</v>
      </c>
      <c r="AI84" s="19">
        <v>152143</v>
      </c>
      <c r="AJ84" s="19">
        <v>377662</v>
      </c>
      <c r="AK84" s="93">
        <v>3.75</v>
      </c>
      <c r="AL84" s="19">
        <v>283246.59999999998</v>
      </c>
      <c r="AM84" s="93">
        <v>5</v>
      </c>
      <c r="AN84" s="19">
        <v>98730.63</v>
      </c>
      <c r="AO84" s="93">
        <v>8.75</v>
      </c>
      <c r="AP84" s="19">
        <v>86389.3</v>
      </c>
      <c r="AQ84" s="93">
        <v>10</v>
      </c>
      <c r="AR84" s="19">
        <v>129932.36</v>
      </c>
      <c r="AS84" s="93">
        <v>13.75</v>
      </c>
      <c r="AT84" s="19">
        <v>111660.63</v>
      </c>
      <c r="AU84" s="93">
        <v>16</v>
      </c>
      <c r="AV84" s="19">
        <v>53613.02</v>
      </c>
      <c r="AW84" s="93">
        <v>10.75</v>
      </c>
      <c r="AX84" s="19">
        <v>44333.85</v>
      </c>
      <c r="AY84" s="93">
        <v>13</v>
      </c>
      <c r="AZ84" s="131">
        <v>1433545</v>
      </c>
      <c r="BA84" s="129">
        <v>350000</v>
      </c>
      <c r="BB84" s="131">
        <v>1208646</v>
      </c>
      <c r="BC84" s="131">
        <v>228436</v>
      </c>
      <c r="BD84" s="131">
        <v>818015</v>
      </c>
      <c r="BE84" s="129">
        <v>24390</v>
      </c>
      <c r="BF84" s="131">
        <v>17415</v>
      </c>
      <c r="BG84" s="131">
        <v>5337</v>
      </c>
      <c r="BH84" s="129">
        <v>55229</v>
      </c>
      <c r="BI84" s="131">
        <v>0</v>
      </c>
      <c r="BJ84" s="131">
        <v>102371</v>
      </c>
      <c r="BK84" s="131">
        <v>8863</v>
      </c>
      <c r="BL84" s="131">
        <v>16242</v>
      </c>
      <c r="BM84" s="131">
        <v>0</v>
      </c>
      <c r="BN84" s="129">
        <v>6677</v>
      </c>
      <c r="BO84" s="131">
        <v>39377</v>
      </c>
      <c r="BP84" s="131">
        <v>71159</v>
      </c>
      <c r="BQ84" s="131">
        <v>310796</v>
      </c>
      <c r="BR84" s="131">
        <v>75442</v>
      </c>
      <c r="BS84" s="131">
        <v>66321</v>
      </c>
      <c r="BT84" s="129">
        <v>354103</v>
      </c>
      <c r="BU84" s="131">
        <v>61239</v>
      </c>
      <c r="BV84" s="131">
        <v>867901</v>
      </c>
      <c r="BW84" s="131">
        <v>10975587</v>
      </c>
      <c r="BX84" s="131">
        <v>4056425</v>
      </c>
      <c r="BY84" s="131">
        <v>1485627</v>
      </c>
      <c r="BZ84" s="129">
        <v>9063327</v>
      </c>
      <c r="CA84" s="131">
        <v>1113042</v>
      </c>
      <c r="CB84" s="131">
        <v>26694008</v>
      </c>
      <c r="CC84" s="131">
        <v>1705395</v>
      </c>
      <c r="CD84" s="131">
        <v>346541</v>
      </c>
      <c r="CE84" s="131">
        <v>384994</v>
      </c>
      <c r="CF84" s="129">
        <v>2342882</v>
      </c>
      <c r="CG84" s="131">
        <v>899477</v>
      </c>
      <c r="CH84" s="131">
        <v>5679289</v>
      </c>
      <c r="CI84" s="131">
        <v>250000</v>
      </c>
      <c r="CJ84" s="131">
        <v>412567</v>
      </c>
      <c r="CK84" s="131">
        <v>90567</v>
      </c>
      <c r="CL84" s="129">
        <v>14732</v>
      </c>
      <c r="CM84" s="129">
        <v>0</v>
      </c>
      <c r="CN84" s="131">
        <v>767866</v>
      </c>
      <c r="CO84" s="131">
        <v>1749752</v>
      </c>
      <c r="CP84" s="131">
        <v>1170948</v>
      </c>
      <c r="CQ84" s="131">
        <v>424203</v>
      </c>
      <c r="CR84" s="129">
        <v>1298133</v>
      </c>
      <c r="CS84" s="131">
        <v>0</v>
      </c>
      <c r="CT84" s="131">
        <v>4643036</v>
      </c>
      <c r="CU84" s="131">
        <v>87482</v>
      </c>
      <c r="CV84" s="131">
        <v>27944</v>
      </c>
      <c r="CW84" s="131">
        <v>5992</v>
      </c>
      <c r="CX84" s="131">
        <v>16704</v>
      </c>
      <c r="CY84" s="131">
        <v>0</v>
      </c>
      <c r="CZ84" s="131">
        <v>138122</v>
      </c>
      <c r="DA84" s="129">
        <v>363531</v>
      </c>
      <c r="DB84" s="129">
        <v>202659</v>
      </c>
      <c r="DC84" s="129">
        <v>31026</v>
      </c>
      <c r="DD84" s="129">
        <v>97400</v>
      </c>
      <c r="DE84" s="129">
        <v>2417336</v>
      </c>
      <c r="DF84" s="129">
        <v>3111952</v>
      </c>
      <c r="DG84" s="129">
        <v>8992</v>
      </c>
      <c r="DH84" s="129">
        <v>0</v>
      </c>
      <c r="DI84" s="129">
        <v>0</v>
      </c>
      <c r="DJ84" s="129">
        <v>0</v>
      </c>
      <c r="DK84" s="129">
        <v>23120</v>
      </c>
      <c r="DL84" s="129">
        <v>32112</v>
      </c>
      <c r="DM84" s="131">
        <v>0</v>
      </c>
      <c r="DN84" s="131">
        <v>0</v>
      </c>
      <c r="DO84" s="129">
        <v>0</v>
      </c>
      <c r="DP84" s="129">
        <v>0</v>
      </c>
      <c r="DQ84" s="131">
        <v>0</v>
      </c>
      <c r="DR84" s="131">
        <v>0</v>
      </c>
      <c r="DS84" s="131">
        <v>214707</v>
      </c>
      <c r="DT84" s="131">
        <v>142710</v>
      </c>
      <c r="DU84" s="131">
        <v>60506</v>
      </c>
      <c r="DV84" s="129">
        <v>113376</v>
      </c>
      <c r="DW84" s="131">
        <v>0</v>
      </c>
      <c r="DX84" s="131">
        <v>531299</v>
      </c>
      <c r="DY84" s="131">
        <v>873789</v>
      </c>
      <c r="DZ84" s="131">
        <v>383625</v>
      </c>
      <c r="EA84" s="131">
        <v>191530</v>
      </c>
      <c r="EB84" s="129">
        <v>992741</v>
      </c>
      <c r="EC84" s="131">
        <v>0</v>
      </c>
      <c r="ED84" s="131">
        <v>2441685</v>
      </c>
      <c r="EE84" s="131">
        <v>173128</v>
      </c>
      <c r="EF84" s="131">
        <v>12916</v>
      </c>
      <c r="EG84" s="131">
        <v>27248</v>
      </c>
      <c r="EH84" s="129">
        <v>184523</v>
      </c>
      <c r="EI84" s="131">
        <v>0</v>
      </c>
      <c r="EJ84" s="131">
        <v>397815</v>
      </c>
      <c r="EK84" s="131">
        <v>736525</v>
      </c>
      <c r="EL84" s="131">
        <v>332875</v>
      </c>
      <c r="EM84" s="131">
        <v>141895</v>
      </c>
      <c r="EN84" s="129">
        <v>189933</v>
      </c>
      <c r="EO84" s="131">
        <v>0</v>
      </c>
      <c r="EP84" s="131">
        <v>1401228</v>
      </c>
      <c r="EQ84" s="131">
        <v>225140</v>
      </c>
      <c r="ER84" s="131">
        <v>68432</v>
      </c>
      <c r="ES84" s="131">
        <v>31147</v>
      </c>
      <c r="ET84" s="129">
        <v>194184</v>
      </c>
      <c r="EU84" s="131">
        <v>247607</v>
      </c>
      <c r="EV84" s="131">
        <v>766510</v>
      </c>
      <c r="EW84" s="129">
        <v>110648</v>
      </c>
      <c r="EX84" s="129">
        <v>7351</v>
      </c>
      <c r="EY84" s="129">
        <v>3592</v>
      </c>
      <c r="EZ84" s="129">
        <v>38059</v>
      </c>
      <c r="FA84" s="131">
        <v>0</v>
      </c>
      <c r="FB84" s="131">
        <v>159650</v>
      </c>
      <c r="FC84" s="131">
        <v>158567</v>
      </c>
      <c r="FD84" s="131">
        <v>44850</v>
      </c>
      <c r="FE84" s="131">
        <v>47902</v>
      </c>
      <c r="FF84" s="131">
        <v>218256</v>
      </c>
      <c r="FG84" s="131">
        <v>0</v>
      </c>
      <c r="FH84" s="131">
        <v>469575</v>
      </c>
      <c r="FI84" s="131">
        <v>23633</v>
      </c>
      <c r="FJ84" s="131">
        <v>3614</v>
      </c>
      <c r="FK84" s="131">
        <v>4171</v>
      </c>
      <c r="FL84" s="129">
        <v>25216</v>
      </c>
      <c r="FM84" s="131">
        <v>35381</v>
      </c>
      <c r="FN84" s="131">
        <v>92015</v>
      </c>
      <c r="FO84" s="129">
        <v>1330030</v>
      </c>
      <c r="FP84" s="129">
        <v>203416</v>
      </c>
      <c r="FQ84" s="129">
        <v>234711</v>
      </c>
      <c r="FR84" s="129">
        <v>1419221</v>
      </c>
      <c r="FS84" s="129">
        <v>0</v>
      </c>
      <c r="FT84" s="129">
        <v>3187378</v>
      </c>
      <c r="FU84" s="131">
        <v>308484</v>
      </c>
      <c r="FV84" s="131">
        <v>45190</v>
      </c>
      <c r="FW84" s="131">
        <v>52525</v>
      </c>
      <c r="FX84" s="129">
        <v>330993</v>
      </c>
      <c r="FY84" s="131">
        <v>0</v>
      </c>
      <c r="FZ84" s="131">
        <v>737192</v>
      </c>
      <c r="GA84" s="131">
        <v>292004</v>
      </c>
      <c r="GB84" s="131">
        <v>46808</v>
      </c>
      <c r="GC84" s="131">
        <v>51752</v>
      </c>
      <c r="GD84" s="129">
        <v>313660</v>
      </c>
      <c r="GE84" s="131">
        <v>11675</v>
      </c>
      <c r="GF84" s="131">
        <v>715899</v>
      </c>
      <c r="GG84" s="131">
        <v>401399</v>
      </c>
      <c r="GH84" s="131">
        <v>186831</v>
      </c>
      <c r="GI84" s="131">
        <v>53875</v>
      </c>
      <c r="GJ84" s="131">
        <v>340794</v>
      </c>
      <c r="GK84" s="131">
        <v>358790</v>
      </c>
      <c r="GL84" s="131">
        <v>1341689</v>
      </c>
      <c r="GM84" s="131">
        <v>9013206</v>
      </c>
      <c r="GN84" s="131">
        <v>3639277</v>
      </c>
      <c r="GO84" s="131">
        <v>1837636</v>
      </c>
      <c r="GP84" s="129">
        <v>8130807</v>
      </c>
      <c r="GQ84" s="131">
        <v>3993386</v>
      </c>
      <c r="GR84" s="131">
        <v>26614312</v>
      </c>
      <c r="GS84" s="131">
        <v>0</v>
      </c>
      <c r="GT84" s="131">
        <v>0</v>
      </c>
      <c r="GU84" s="131">
        <v>0</v>
      </c>
      <c r="GV84" s="131">
        <v>0</v>
      </c>
      <c r="GW84" s="131">
        <v>0</v>
      </c>
      <c r="GX84" s="131">
        <v>0</v>
      </c>
      <c r="GY84" s="131">
        <v>9013206</v>
      </c>
      <c r="GZ84" s="131">
        <v>3639277</v>
      </c>
      <c r="HA84" s="131">
        <v>1837636</v>
      </c>
      <c r="HB84" s="129">
        <v>8130807</v>
      </c>
      <c r="HC84" s="131">
        <v>3993386</v>
      </c>
      <c r="HD84" s="131">
        <v>26614312</v>
      </c>
      <c r="HF84" s="2">
        <f>SUM(AZ84:AZ84)</f>
        <v>1433545</v>
      </c>
      <c r="HG84" s="19" t="e">
        <f>#REF!-HF84</f>
        <v>#REF!</v>
      </c>
      <c r="HH84" s="2" t="e">
        <f>SUM(#REF!)</f>
        <v>#REF!</v>
      </c>
      <c r="HI84" s="19" t="e">
        <f>#REF!-HH84</f>
        <v>#REF!</v>
      </c>
      <c r="HJ84" s="2">
        <f>SUM(BA84:BA84)</f>
        <v>350000</v>
      </c>
      <c r="HK84" s="19" t="e">
        <f>#REF!-HJ84</f>
        <v>#REF!</v>
      </c>
      <c r="HL84" s="2">
        <f>SUM(BB84:BB84)</f>
        <v>1208646</v>
      </c>
      <c r="HM84" s="19" t="e">
        <f>#REF!-HL84</f>
        <v>#REF!</v>
      </c>
      <c r="HN84" s="2" t="e">
        <f>SUM(#REF!)</f>
        <v>#REF!</v>
      </c>
      <c r="HO84" s="19" t="e">
        <f>#REF!-HN84</f>
        <v>#REF!</v>
      </c>
      <c r="HP84" s="2" t="e">
        <f>SUM(#REF!)</f>
        <v>#REF!</v>
      </c>
      <c r="HQ84" s="19" t="e">
        <f>#REF!-HP84</f>
        <v>#REF!</v>
      </c>
      <c r="HR84" s="2" t="e">
        <f>SUM(#REF!)</f>
        <v>#REF!</v>
      </c>
      <c r="HS84" s="19" t="e">
        <f>#REF!-HR84</f>
        <v>#REF!</v>
      </c>
      <c r="HT84" s="2" t="e">
        <f>SUM(#REF!)</f>
        <v>#REF!</v>
      </c>
      <c r="HU84" s="19" t="e">
        <f>#REF!-HT84</f>
        <v>#REF!</v>
      </c>
      <c r="HV84" s="2" t="e">
        <f>SUM(#REF!)</f>
        <v>#REF!</v>
      </c>
      <c r="HW84" s="19" t="e">
        <f>#REF!-HV84</f>
        <v>#REF!</v>
      </c>
      <c r="HX84" s="2" t="e">
        <f>SUM(#REF!)</f>
        <v>#REF!</v>
      </c>
      <c r="HY84" s="19" t="e">
        <f>#REF!-HX84</f>
        <v>#REF!</v>
      </c>
      <c r="HZ84" s="2">
        <f>SUM(BC84:BC84)</f>
        <v>228436</v>
      </c>
      <c r="IA84" s="19" t="e">
        <f>#REF!-HZ84</f>
        <v>#REF!</v>
      </c>
      <c r="IB84" s="2">
        <f>SUM(BD84:BD84)</f>
        <v>818015</v>
      </c>
      <c r="IC84" s="19" t="e">
        <f>#REF!-IB84</f>
        <v>#REF!</v>
      </c>
      <c r="ID84" s="2">
        <f t="shared" si="111"/>
        <v>102371</v>
      </c>
      <c r="IE84" s="19">
        <f t="shared" si="112"/>
        <v>0</v>
      </c>
      <c r="IF84" s="2">
        <f t="shared" si="113"/>
        <v>71159</v>
      </c>
      <c r="IG84" s="19">
        <f t="shared" si="114"/>
        <v>0</v>
      </c>
      <c r="IH84" s="2">
        <f t="shared" si="115"/>
        <v>867901</v>
      </c>
      <c r="II84" s="19">
        <f t="shared" si="116"/>
        <v>0</v>
      </c>
      <c r="IJ84" s="2">
        <f t="shared" si="117"/>
        <v>26694008</v>
      </c>
      <c r="IK84" s="19">
        <f t="shared" si="118"/>
        <v>0</v>
      </c>
      <c r="IL84" s="2">
        <f t="shared" si="119"/>
        <v>5679289</v>
      </c>
      <c r="IM84" s="19">
        <f t="shared" si="120"/>
        <v>0</v>
      </c>
      <c r="IN84" s="2">
        <f t="shared" si="121"/>
        <v>767866</v>
      </c>
      <c r="IO84" s="19">
        <f t="shared" si="122"/>
        <v>0</v>
      </c>
      <c r="IP84" s="2">
        <f t="shared" si="123"/>
        <v>4643036</v>
      </c>
      <c r="IQ84" s="19">
        <f t="shared" si="124"/>
        <v>0</v>
      </c>
      <c r="IR84" s="2">
        <f t="shared" si="163"/>
        <v>138122</v>
      </c>
      <c r="IS84" s="19">
        <f t="shared" si="164"/>
        <v>0</v>
      </c>
      <c r="IT84" s="2">
        <f t="shared" si="125"/>
        <v>3111952</v>
      </c>
      <c r="IU84" s="19">
        <f t="shared" si="126"/>
        <v>0</v>
      </c>
      <c r="IV84" s="2">
        <f t="shared" si="127"/>
        <v>32112</v>
      </c>
      <c r="IW84" s="19">
        <f t="shared" si="128"/>
        <v>0</v>
      </c>
      <c r="IX84" s="2">
        <f t="shared" si="129"/>
        <v>0</v>
      </c>
      <c r="IY84" s="19">
        <f t="shared" si="130"/>
        <v>0</v>
      </c>
      <c r="IZ84" s="2">
        <f t="shared" si="131"/>
        <v>531299</v>
      </c>
      <c r="JA84" s="19">
        <f t="shared" si="132"/>
        <v>0</v>
      </c>
      <c r="JB84" s="2">
        <f t="shared" si="133"/>
        <v>2441685</v>
      </c>
      <c r="JC84" s="19">
        <f t="shared" si="134"/>
        <v>0</v>
      </c>
      <c r="JD84" s="2">
        <f t="shared" si="135"/>
        <v>397815</v>
      </c>
      <c r="JE84" s="19">
        <f t="shared" si="136"/>
        <v>0</v>
      </c>
      <c r="JF84" s="2">
        <f t="shared" si="137"/>
        <v>1401228</v>
      </c>
      <c r="JG84" s="19">
        <f t="shared" si="138"/>
        <v>0</v>
      </c>
      <c r="JH84" s="2">
        <f t="shared" si="139"/>
        <v>766510</v>
      </c>
      <c r="JI84" s="19">
        <f t="shared" si="140"/>
        <v>0</v>
      </c>
      <c r="JJ84" s="2">
        <f t="shared" si="141"/>
        <v>159650</v>
      </c>
      <c r="JK84" s="19">
        <f t="shared" si="142"/>
        <v>0</v>
      </c>
      <c r="JL84" s="2">
        <f t="shared" si="143"/>
        <v>469575</v>
      </c>
      <c r="JM84" s="19">
        <f t="shared" si="144"/>
        <v>0</v>
      </c>
      <c r="JN84" s="2">
        <f t="shared" si="145"/>
        <v>92015</v>
      </c>
      <c r="JO84" s="19">
        <f t="shared" si="146"/>
        <v>0</v>
      </c>
      <c r="JP84" s="2">
        <f t="shared" si="147"/>
        <v>3187378</v>
      </c>
      <c r="JQ84" s="19">
        <f t="shared" si="148"/>
        <v>0</v>
      </c>
      <c r="JR84" s="2">
        <f t="shared" si="149"/>
        <v>737192</v>
      </c>
      <c r="JS84" s="19">
        <f t="shared" si="150"/>
        <v>0</v>
      </c>
      <c r="JT84" s="2">
        <f t="shared" si="151"/>
        <v>715899</v>
      </c>
      <c r="JU84" s="19">
        <f t="shared" si="152"/>
        <v>0</v>
      </c>
      <c r="JV84" s="2">
        <f t="shared" si="153"/>
        <v>1341689</v>
      </c>
      <c r="JW84" s="19">
        <f t="shared" si="154"/>
        <v>0</v>
      </c>
      <c r="JX84" s="2">
        <f t="shared" si="155"/>
        <v>26614312</v>
      </c>
      <c r="JY84" s="19">
        <f t="shared" si="156"/>
        <v>0</v>
      </c>
      <c r="JZ84" s="2">
        <f t="shared" si="157"/>
        <v>0</v>
      </c>
      <c r="KA84" s="19">
        <f t="shared" si="158"/>
        <v>0</v>
      </c>
      <c r="KB84" s="2">
        <f t="shared" si="159"/>
        <v>26614312</v>
      </c>
      <c r="KC84" s="19">
        <f t="shared" si="160"/>
        <v>0</v>
      </c>
      <c r="KE84" s="2" t="e">
        <f>SUM(HG84,HI84,HK84,HM84,HO84,HQ84,HS84,HU84,HW84,HY84,IA84,IC84,IE84,IG84,II84,IK84,IM84,IO84,IQ84,IS84,IU84,IW84,IY84,JA84,JC84,JE84,JG84,JI84,JK84,JM84,JO84,JQ84,JS84,JU84,JW84,JY84,KA84,KC84)</f>
        <v>#REF!</v>
      </c>
      <c r="KG84" s="1" t="e">
        <f t="shared" si="161"/>
        <v>#REF!</v>
      </c>
      <c r="KH84" s="13"/>
    </row>
    <row r="85" spans="1:301">
      <c r="A85" s="30" t="s">
        <v>361</v>
      </c>
      <c r="B85" s="18" t="s">
        <v>258</v>
      </c>
      <c r="C85" s="65">
        <v>234076</v>
      </c>
      <c r="D85" s="65">
        <v>2010</v>
      </c>
      <c r="E85" s="65">
        <v>1</v>
      </c>
      <c r="F85" s="65">
        <v>1</v>
      </c>
      <c r="G85" s="66">
        <v>7716</v>
      </c>
      <c r="H85" s="66">
        <v>6073</v>
      </c>
      <c r="I85" s="67">
        <v>2155758393</v>
      </c>
      <c r="J85" s="67"/>
      <c r="K85" s="67">
        <v>5024342</v>
      </c>
      <c r="L85" s="67"/>
      <c r="M85" s="67">
        <v>45420555</v>
      </c>
      <c r="N85" s="67"/>
      <c r="O85" s="67">
        <v>57466897</v>
      </c>
      <c r="P85" s="67"/>
      <c r="Q85" s="67">
        <v>692300474</v>
      </c>
      <c r="R85" s="67"/>
      <c r="S85" s="67">
        <v>917507734</v>
      </c>
      <c r="T85" s="67"/>
      <c r="U85" s="67">
        <v>18800</v>
      </c>
      <c r="V85" s="67"/>
      <c r="W85" s="67">
        <v>40800</v>
      </c>
      <c r="X85" s="67"/>
      <c r="Y85" s="67">
        <v>21660</v>
      </c>
      <c r="Z85" s="67"/>
      <c r="AA85" s="67">
        <v>43660</v>
      </c>
      <c r="AB85" s="67"/>
      <c r="AC85" s="103">
        <v>12</v>
      </c>
      <c r="AD85" s="103">
        <v>13</v>
      </c>
      <c r="AE85" s="103">
        <v>0</v>
      </c>
      <c r="AF85" s="19">
        <v>5991920</v>
      </c>
      <c r="AG85" s="19">
        <v>5239946</v>
      </c>
      <c r="AH85" s="19">
        <v>531281</v>
      </c>
      <c r="AI85" s="19">
        <v>353091</v>
      </c>
      <c r="AJ85" s="19">
        <v>609266.32999999996</v>
      </c>
      <c r="AK85" s="93">
        <v>9</v>
      </c>
      <c r="AL85" s="19">
        <v>548339.69999999995</v>
      </c>
      <c r="AM85" s="93">
        <v>10</v>
      </c>
      <c r="AN85" s="19">
        <v>182337</v>
      </c>
      <c r="AO85" s="93">
        <v>10</v>
      </c>
      <c r="AP85" s="19">
        <v>165760.91</v>
      </c>
      <c r="AQ85" s="93">
        <v>11</v>
      </c>
      <c r="AR85" s="19">
        <v>149603.07</v>
      </c>
      <c r="AS85" s="93">
        <v>27</v>
      </c>
      <c r="AT85" s="19">
        <v>126227.59</v>
      </c>
      <c r="AU85" s="93">
        <v>32</v>
      </c>
      <c r="AV85" s="19">
        <v>76983.72</v>
      </c>
      <c r="AW85" s="93">
        <v>21.5</v>
      </c>
      <c r="AX85" s="19">
        <v>63659.62</v>
      </c>
      <c r="AY85" s="93">
        <v>26</v>
      </c>
      <c r="AZ85" s="129">
        <v>9877439</v>
      </c>
      <c r="BA85" s="129">
        <v>275000</v>
      </c>
      <c r="BB85" s="129">
        <v>3817001</v>
      </c>
      <c r="BC85" s="129">
        <v>438367</v>
      </c>
      <c r="BD85" s="129">
        <v>0</v>
      </c>
      <c r="BE85" s="129">
        <v>8786</v>
      </c>
      <c r="BF85" s="129">
        <v>1551</v>
      </c>
      <c r="BG85" s="129">
        <v>7106</v>
      </c>
      <c r="BH85" s="129">
        <v>96920</v>
      </c>
      <c r="BI85" s="129">
        <v>20268</v>
      </c>
      <c r="BJ85" s="129">
        <v>134631</v>
      </c>
      <c r="BK85" s="129">
        <v>0</v>
      </c>
      <c r="BL85" s="129">
        <v>21</v>
      </c>
      <c r="BM85" s="129">
        <v>42</v>
      </c>
      <c r="BN85" s="129">
        <v>141</v>
      </c>
      <c r="BO85" s="129">
        <v>512156</v>
      </c>
      <c r="BP85" s="129">
        <v>512360</v>
      </c>
      <c r="BQ85" s="129">
        <v>7647</v>
      </c>
      <c r="BR85" s="129">
        <v>0</v>
      </c>
      <c r="BS85" s="129">
        <v>490</v>
      </c>
      <c r="BT85" s="129">
        <v>71838</v>
      </c>
      <c r="BU85" s="129">
        <v>1132312</v>
      </c>
      <c r="BV85" s="129">
        <v>1212287</v>
      </c>
      <c r="BW85" s="129">
        <v>19004654</v>
      </c>
      <c r="BX85" s="129">
        <v>9656202</v>
      </c>
      <c r="BY85" s="129">
        <v>369558</v>
      </c>
      <c r="BZ85" s="129">
        <v>3846400</v>
      </c>
      <c r="CA85" s="129">
        <v>48964819</v>
      </c>
      <c r="CB85" s="129">
        <v>81841633</v>
      </c>
      <c r="CC85" s="129">
        <v>3018481</v>
      </c>
      <c r="CD85" s="129">
        <v>435687</v>
      </c>
      <c r="CE85" s="129">
        <v>493454</v>
      </c>
      <c r="CF85" s="129">
        <v>7284244</v>
      </c>
      <c r="CG85" s="129">
        <v>452330</v>
      </c>
      <c r="CH85" s="129">
        <v>11684196</v>
      </c>
      <c r="CI85" s="129">
        <v>900000</v>
      </c>
      <c r="CJ85" s="129">
        <v>339368</v>
      </c>
      <c r="CK85" s="129">
        <v>106300</v>
      </c>
      <c r="CL85" s="129">
        <v>55750</v>
      </c>
      <c r="CM85" s="129">
        <v>0</v>
      </c>
      <c r="CN85" s="129">
        <v>1401418</v>
      </c>
      <c r="CO85" s="129">
        <v>4345888</v>
      </c>
      <c r="CP85" s="129">
        <v>2672388</v>
      </c>
      <c r="CQ85" s="129">
        <v>1182027</v>
      </c>
      <c r="CR85" s="129">
        <v>4800897</v>
      </c>
      <c r="CS85" s="129">
        <v>0</v>
      </c>
      <c r="CT85" s="129">
        <v>13001200</v>
      </c>
      <c r="CU85" s="129">
        <v>0</v>
      </c>
      <c r="CV85" s="129">
        <v>0</v>
      </c>
      <c r="CW85" s="129">
        <v>0</v>
      </c>
      <c r="CX85" s="129">
        <v>0</v>
      </c>
      <c r="CY85" s="129">
        <v>0</v>
      </c>
      <c r="CZ85" s="129">
        <v>0</v>
      </c>
      <c r="DA85" s="129">
        <v>890164</v>
      </c>
      <c r="DB85" s="129">
        <v>505387</v>
      </c>
      <c r="DC85" s="129">
        <v>223402</v>
      </c>
      <c r="DD85" s="129">
        <v>113887</v>
      </c>
      <c r="DE85" s="129">
        <v>10219051</v>
      </c>
      <c r="DF85" s="129">
        <v>11951891</v>
      </c>
      <c r="DG85" s="129">
        <v>0</v>
      </c>
      <c r="DH85" s="129">
        <v>0</v>
      </c>
      <c r="DI85" s="129">
        <v>0</v>
      </c>
      <c r="DJ85" s="129">
        <v>0</v>
      </c>
      <c r="DK85" s="129">
        <v>0</v>
      </c>
      <c r="DL85" s="129">
        <v>0</v>
      </c>
      <c r="DM85" s="129">
        <v>2016546</v>
      </c>
      <c r="DN85" s="129">
        <v>1623865</v>
      </c>
      <c r="DO85" s="129">
        <v>230625</v>
      </c>
      <c r="DP85" s="129">
        <v>0</v>
      </c>
      <c r="DQ85" s="129">
        <v>0</v>
      </c>
      <c r="DR85" s="129">
        <v>3871036</v>
      </c>
      <c r="DS85" s="129">
        <v>153973</v>
      </c>
      <c r="DT85" s="129">
        <v>173884</v>
      </c>
      <c r="DU85" s="129">
        <v>97805</v>
      </c>
      <c r="DV85" s="129">
        <v>458710</v>
      </c>
      <c r="DW85" s="129">
        <v>0</v>
      </c>
      <c r="DX85" s="129">
        <v>884372</v>
      </c>
      <c r="DY85" s="129">
        <v>919421</v>
      </c>
      <c r="DZ85" s="129">
        <v>692447</v>
      </c>
      <c r="EA85" s="129">
        <v>518692</v>
      </c>
      <c r="EB85" s="129">
        <v>2263732</v>
      </c>
      <c r="EC85" s="129">
        <v>14560</v>
      </c>
      <c r="ED85" s="129">
        <v>4408852</v>
      </c>
      <c r="EE85" s="129">
        <v>417420</v>
      </c>
      <c r="EF85" s="129">
        <v>110106</v>
      </c>
      <c r="EG85" s="129">
        <v>4987</v>
      </c>
      <c r="EH85" s="129">
        <v>482656</v>
      </c>
      <c r="EI85" s="129">
        <v>181058</v>
      </c>
      <c r="EJ85" s="129">
        <v>1196227</v>
      </c>
      <c r="EK85" s="129">
        <v>1431991</v>
      </c>
      <c r="EL85" s="129">
        <v>872666</v>
      </c>
      <c r="EM85" s="129">
        <v>471424</v>
      </c>
      <c r="EN85" s="129">
        <v>915001</v>
      </c>
      <c r="EO85" s="129">
        <v>83752</v>
      </c>
      <c r="EP85" s="129">
        <v>3774834</v>
      </c>
      <c r="EQ85" s="129">
        <v>294950</v>
      </c>
      <c r="ER85" s="129">
        <v>42063</v>
      </c>
      <c r="ES85" s="129">
        <v>3967</v>
      </c>
      <c r="ET85" s="129">
        <v>6146</v>
      </c>
      <c r="EU85" s="129">
        <v>636245</v>
      </c>
      <c r="EV85" s="129">
        <v>983371</v>
      </c>
      <c r="EW85" s="129">
        <v>0</v>
      </c>
      <c r="EX85" s="129">
        <v>0</v>
      </c>
      <c r="EY85" s="129">
        <v>0</v>
      </c>
      <c r="EZ85" s="129">
        <v>0</v>
      </c>
      <c r="FA85" s="129">
        <v>0</v>
      </c>
      <c r="FB85" s="129">
        <v>0</v>
      </c>
      <c r="FC85" s="129">
        <v>63067</v>
      </c>
      <c r="FD85" s="129">
        <v>0</v>
      </c>
      <c r="FE85" s="129">
        <v>3109</v>
      </c>
      <c r="FF85" s="129">
        <v>338891</v>
      </c>
      <c r="FG85" s="129">
        <v>9439423</v>
      </c>
      <c r="FH85" s="129">
        <v>9844490</v>
      </c>
      <c r="FI85" s="129">
        <v>0</v>
      </c>
      <c r="FJ85" s="129">
        <v>0</v>
      </c>
      <c r="FK85" s="129">
        <v>0</v>
      </c>
      <c r="FL85" s="129">
        <v>0</v>
      </c>
      <c r="FM85" s="129">
        <v>52202</v>
      </c>
      <c r="FN85" s="129">
        <v>52202</v>
      </c>
      <c r="FO85" s="129">
        <v>0</v>
      </c>
      <c r="FP85" s="129">
        <v>0</v>
      </c>
      <c r="FQ85" s="129">
        <v>0</v>
      </c>
      <c r="FR85" s="129">
        <v>0</v>
      </c>
      <c r="FS85" s="129">
        <v>0</v>
      </c>
      <c r="FT85" s="129">
        <v>0</v>
      </c>
      <c r="FU85" s="129">
        <v>104286</v>
      </c>
      <c r="FV85" s="129">
        <v>35803</v>
      </c>
      <c r="FW85" s="129">
        <v>10462</v>
      </c>
      <c r="FX85" s="129">
        <v>308329</v>
      </c>
      <c r="FY85" s="129">
        <v>738830</v>
      </c>
      <c r="FZ85" s="129">
        <v>1197710</v>
      </c>
      <c r="GA85" s="129">
        <v>466</v>
      </c>
      <c r="GB85" s="129">
        <v>4810</v>
      </c>
      <c r="GC85" s="129">
        <v>2958</v>
      </c>
      <c r="GD85" s="129">
        <v>12315</v>
      </c>
      <c r="GE85" s="129">
        <v>23370</v>
      </c>
      <c r="GF85" s="129">
        <v>43919</v>
      </c>
      <c r="GG85" s="129">
        <v>1371022</v>
      </c>
      <c r="GH85" s="129">
        <v>0</v>
      </c>
      <c r="GI85" s="129">
        <v>110797</v>
      </c>
      <c r="GJ85" s="129">
        <v>925841</v>
      </c>
      <c r="GK85" s="129">
        <v>4167034</v>
      </c>
      <c r="GL85" s="129">
        <v>6574694</v>
      </c>
      <c r="GM85" s="129">
        <v>15927675</v>
      </c>
      <c r="GN85" s="129">
        <v>7508474</v>
      </c>
      <c r="GO85" s="129">
        <v>3460009</v>
      </c>
      <c r="GP85" s="129">
        <v>17966399</v>
      </c>
      <c r="GQ85" s="129">
        <v>26007855</v>
      </c>
      <c r="GR85" s="129">
        <v>70870412</v>
      </c>
      <c r="GS85" s="129">
        <v>0</v>
      </c>
      <c r="GT85" s="129">
        <v>0</v>
      </c>
      <c r="GU85" s="129">
        <v>0</v>
      </c>
      <c r="GV85" s="129">
        <v>0</v>
      </c>
      <c r="GW85" s="129">
        <v>0</v>
      </c>
      <c r="GX85" s="129">
        <v>0</v>
      </c>
      <c r="GY85" s="129">
        <v>15927675</v>
      </c>
      <c r="GZ85" s="129">
        <v>7508474</v>
      </c>
      <c r="HA85" s="129">
        <v>3460009</v>
      </c>
      <c r="HB85" s="129">
        <v>17966399</v>
      </c>
      <c r="HC85" s="129">
        <v>26007855</v>
      </c>
      <c r="HD85" s="129">
        <v>70870412</v>
      </c>
      <c r="HF85" s="2">
        <f>SUM(AZ85:AZ85)</f>
        <v>9877439</v>
      </c>
      <c r="HG85" s="19" t="e">
        <f>#REF!-HF85</f>
        <v>#REF!</v>
      </c>
      <c r="HH85" s="2" t="e">
        <f>SUM(#REF!)</f>
        <v>#REF!</v>
      </c>
      <c r="HI85" s="19" t="e">
        <f>#REF!-HH85</f>
        <v>#REF!</v>
      </c>
      <c r="HJ85" s="2">
        <f>SUM(BA85:BA85)</f>
        <v>275000</v>
      </c>
      <c r="HK85" s="19" t="e">
        <f>#REF!-HJ85</f>
        <v>#REF!</v>
      </c>
      <c r="HL85" s="2">
        <f>SUM(BB85:BB85)</f>
        <v>3817001</v>
      </c>
      <c r="HM85" s="19" t="e">
        <f>#REF!-HL85</f>
        <v>#REF!</v>
      </c>
      <c r="HN85" s="2" t="e">
        <f>SUM(#REF!)</f>
        <v>#REF!</v>
      </c>
      <c r="HO85" s="19" t="e">
        <f>#REF!-HN85</f>
        <v>#REF!</v>
      </c>
      <c r="HP85" s="2" t="e">
        <f>SUM(#REF!)</f>
        <v>#REF!</v>
      </c>
      <c r="HQ85" s="19" t="e">
        <f>#REF!-HP85</f>
        <v>#REF!</v>
      </c>
      <c r="HR85" s="2" t="e">
        <f>SUM(#REF!)</f>
        <v>#REF!</v>
      </c>
      <c r="HS85" s="19" t="e">
        <f>#REF!-HR85</f>
        <v>#REF!</v>
      </c>
      <c r="HT85" s="2" t="e">
        <f>SUM(#REF!)</f>
        <v>#REF!</v>
      </c>
      <c r="HU85" s="19" t="e">
        <f>#REF!-HT85</f>
        <v>#REF!</v>
      </c>
      <c r="HV85" s="2" t="e">
        <f>SUM(#REF!)</f>
        <v>#REF!</v>
      </c>
      <c r="HW85" s="19" t="e">
        <f>#REF!-HV85</f>
        <v>#REF!</v>
      </c>
      <c r="HX85" s="2" t="e">
        <f>SUM(#REF!)</f>
        <v>#REF!</v>
      </c>
      <c r="HY85" s="19" t="e">
        <f>#REF!-HX85</f>
        <v>#REF!</v>
      </c>
      <c r="HZ85" s="2">
        <f>SUM(BC85:BC85)</f>
        <v>438367</v>
      </c>
      <c r="IA85" s="19" t="e">
        <f>#REF!-HZ85</f>
        <v>#REF!</v>
      </c>
      <c r="IB85" s="2">
        <f>SUM(BD85:BD85)</f>
        <v>0</v>
      </c>
      <c r="IC85" s="19" t="e">
        <f>#REF!-IB85</f>
        <v>#REF!</v>
      </c>
      <c r="ID85" s="2">
        <f t="shared" si="111"/>
        <v>134631</v>
      </c>
      <c r="IE85" s="19">
        <f t="shared" si="112"/>
        <v>0</v>
      </c>
      <c r="IF85" s="2">
        <f t="shared" si="113"/>
        <v>512360</v>
      </c>
      <c r="IG85" s="19">
        <f t="shared" si="114"/>
        <v>0</v>
      </c>
      <c r="IH85" s="2">
        <f t="shared" si="115"/>
        <v>1212287</v>
      </c>
      <c r="II85" s="19">
        <f t="shared" si="116"/>
        <v>0</v>
      </c>
      <c r="IJ85" s="2">
        <f t="shared" si="117"/>
        <v>81841633</v>
      </c>
      <c r="IK85" s="19">
        <f t="shared" si="118"/>
        <v>0</v>
      </c>
      <c r="IL85" s="2">
        <f t="shared" si="119"/>
        <v>11684196</v>
      </c>
      <c r="IM85" s="19">
        <f t="shared" si="120"/>
        <v>0</v>
      </c>
      <c r="IN85" s="2">
        <f t="shared" si="121"/>
        <v>1401418</v>
      </c>
      <c r="IO85" s="19">
        <f t="shared" si="122"/>
        <v>0</v>
      </c>
      <c r="IP85" s="2">
        <f t="shared" si="123"/>
        <v>13001200</v>
      </c>
      <c r="IQ85" s="19">
        <f t="shared" si="124"/>
        <v>0</v>
      </c>
      <c r="IR85" s="2">
        <f t="shared" si="163"/>
        <v>0</v>
      </c>
      <c r="IS85" s="19">
        <f t="shared" si="164"/>
        <v>0</v>
      </c>
      <c r="IT85" s="2">
        <f t="shared" si="125"/>
        <v>11951891</v>
      </c>
      <c r="IU85" s="19">
        <f t="shared" si="126"/>
        <v>0</v>
      </c>
      <c r="IV85" s="2">
        <f t="shared" si="127"/>
        <v>0</v>
      </c>
      <c r="IW85" s="19">
        <f t="shared" si="128"/>
        <v>0</v>
      </c>
      <c r="IX85" s="2">
        <f t="shared" si="129"/>
        <v>3871036</v>
      </c>
      <c r="IY85" s="19">
        <f t="shared" si="130"/>
        <v>0</v>
      </c>
      <c r="IZ85" s="2">
        <f t="shared" si="131"/>
        <v>884372</v>
      </c>
      <c r="JA85" s="19">
        <f t="shared" si="132"/>
        <v>0</v>
      </c>
      <c r="JB85" s="2">
        <f t="shared" si="133"/>
        <v>4408852</v>
      </c>
      <c r="JC85" s="19">
        <f t="shared" si="134"/>
        <v>0</v>
      </c>
      <c r="JD85" s="2">
        <f t="shared" si="135"/>
        <v>1196227</v>
      </c>
      <c r="JE85" s="19">
        <f t="shared" si="136"/>
        <v>0</v>
      </c>
      <c r="JF85" s="2">
        <f t="shared" si="137"/>
        <v>3774834</v>
      </c>
      <c r="JG85" s="19">
        <f t="shared" si="138"/>
        <v>0</v>
      </c>
      <c r="JH85" s="2">
        <f t="shared" si="139"/>
        <v>983371</v>
      </c>
      <c r="JI85" s="19">
        <f t="shared" si="140"/>
        <v>0</v>
      </c>
      <c r="JJ85" s="2">
        <f t="shared" si="141"/>
        <v>0</v>
      </c>
      <c r="JK85" s="19">
        <f t="shared" si="142"/>
        <v>0</v>
      </c>
      <c r="JL85" s="2">
        <f t="shared" si="143"/>
        <v>9844490</v>
      </c>
      <c r="JM85" s="19">
        <f t="shared" si="144"/>
        <v>0</v>
      </c>
      <c r="JN85" s="2">
        <f t="shared" si="145"/>
        <v>52202</v>
      </c>
      <c r="JO85" s="19">
        <f t="shared" si="146"/>
        <v>0</v>
      </c>
      <c r="JP85" s="2">
        <f t="shared" si="147"/>
        <v>0</v>
      </c>
      <c r="JQ85" s="19">
        <f t="shared" si="148"/>
        <v>0</v>
      </c>
      <c r="JR85" s="2">
        <f t="shared" si="149"/>
        <v>1197710</v>
      </c>
      <c r="JS85" s="19">
        <f t="shared" si="150"/>
        <v>0</v>
      </c>
      <c r="JT85" s="2">
        <f t="shared" si="151"/>
        <v>43919</v>
      </c>
      <c r="JU85" s="19">
        <f t="shared" si="152"/>
        <v>0</v>
      </c>
      <c r="JV85" s="2">
        <f t="shared" si="153"/>
        <v>6574694</v>
      </c>
      <c r="JW85" s="19">
        <f t="shared" si="154"/>
        <v>0</v>
      </c>
      <c r="JX85" s="2">
        <f t="shared" si="155"/>
        <v>70870412</v>
      </c>
      <c r="JY85" s="19">
        <f t="shared" si="156"/>
        <v>0</v>
      </c>
      <c r="JZ85" s="2">
        <f t="shared" si="157"/>
        <v>0</v>
      </c>
      <c r="KA85" s="19">
        <f t="shared" si="158"/>
        <v>0</v>
      </c>
      <c r="KB85" s="2">
        <f t="shared" si="159"/>
        <v>70870412</v>
      </c>
      <c r="KC85" s="19">
        <f t="shared" si="160"/>
        <v>0</v>
      </c>
      <c r="KE85" s="2" t="e">
        <f>SUM(HG85,HI85,HK85,HM85,HO85,HQ85,HS85,HU85,HW85,HY85,IA85,IC85,IE85,IG85,II85,IK85,IM85,IO85,IQ85,IS85,IU85,IW85,IY85,JA85,JC85,JE85,JG85,JI85,JK85,JM85,JO85,JQ85,JS85,JU85,JW85,JY85,KA85,KC85)</f>
        <v>#REF!</v>
      </c>
      <c r="KG85" s="1" t="e">
        <f t="shared" si="161"/>
        <v>#REF!</v>
      </c>
      <c r="KH85" s="13"/>
    </row>
    <row r="86" spans="1:301">
      <c r="A86" s="13" t="s">
        <v>312</v>
      </c>
      <c r="B86" s="33" t="s">
        <v>310</v>
      </c>
      <c r="C86" s="65">
        <v>233921</v>
      </c>
      <c r="D86" s="65">
        <v>2010</v>
      </c>
      <c r="E86" s="65">
        <v>1</v>
      </c>
      <c r="F86" s="65">
        <v>1</v>
      </c>
      <c r="G86" s="66">
        <v>13088</v>
      </c>
      <c r="H86" s="66">
        <v>9964</v>
      </c>
      <c r="I86" s="67">
        <v>967278000</v>
      </c>
      <c r="J86" s="67"/>
      <c r="K86" s="67">
        <v>5388000</v>
      </c>
      <c r="L86" s="67"/>
      <c r="M86" s="67">
        <v>29817000</v>
      </c>
      <c r="N86" s="67"/>
      <c r="O86" s="67">
        <v>67240000</v>
      </c>
      <c r="P86" s="67"/>
      <c r="Q86" s="67">
        <v>395741000</v>
      </c>
      <c r="R86" s="67"/>
      <c r="S86" s="67">
        <v>687755000</v>
      </c>
      <c r="T86" s="67"/>
      <c r="U86" s="67">
        <v>15843</v>
      </c>
      <c r="V86" s="67"/>
      <c r="W86" s="67">
        <v>29116</v>
      </c>
      <c r="X86" s="67"/>
      <c r="Y86" s="67">
        <v>19700</v>
      </c>
      <c r="Z86" s="67"/>
      <c r="AA86" s="67">
        <v>33040</v>
      </c>
      <c r="AB86" s="67"/>
      <c r="AC86" s="103">
        <v>11</v>
      </c>
      <c r="AD86" s="103">
        <v>10</v>
      </c>
      <c r="AE86" s="103">
        <v>0</v>
      </c>
      <c r="AF86" s="19">
        <v>4697077</v>
      </c>
      <c r="AG86" s="19">
        <v>2993465</v>
      </c>
      <c r="AH86" s="19">
        <v>625206</v>
      </c>
      <c r="AI86" s="19">
        <v>298233</v>
      </c>
      <c r="AJ86" s="19">
        <v>556590</v>
      </c>
      <c r="AK86" s="93">
        <v>7.44</v>
      </c>
      <c r="AL86" s="19">
        <v>460115</v>
      </c>
      <c r="AM86" s="93">
        <v>9</v>
      </c>
      <c r="AN86" s="19">
        <v>147112</v>
      </c>
      <c r="AO86" s="93">
        <v>7</v>
      </c>
      <c r="AP86" s="19">
        <v>128723</v>
      </c>
      <c r="AQ86" s="93">
        <v>8</v>
      </c>
      <c r="AR86" s="19">
        <v>156504</v>
      </c>
      <c r="AS86" s="93">
        <v>24.5</v>
      </c>
      <c r="AT86" s="19">
        <v>142013</v>
      </c>
      <c r="AU86" s="93">
        <v>27</v>
      </c>
      <c r="AV86" s="19">
        <v>60267</v>
      </c>
      <c r="AW86" s="93">
        <v>15.5</v>
      </c>
      <c r="AX86" s="19">
        <v>51896</v>
      </c>
      <c r="AY86" s="93">
        <v>18</v>
      </c>
      <c r="AZ86" s="129">
        <v>13990100</v>
      </c>
      <c r="BA86" s="129">
        <v>2341500</v>
      </c>
      <c r="BB86" s="129">
        <v>8711428</v>
      </c>
      <c r="BC86" s="129">
        <v>1079261</v>
      </c>
      <c r="BD86" s="129">
        <v>526408</v>
      </c>
      <c r="BE86" s="129">
        <v>0</v>
      </c>
      <c r="BF86" s="129">
        <v>0</v>
      </c>
      <c r="BG86" s="129">
        <v>0</v>
      </c>
      <c r="BH86" s="129">
        <v>0</v>
      </c>
      <c r="BI86" s="129">
        <v>0</v>
      </c>
      <c r="BJ86" s="129">
        <v>0</v>
      </c>
      <c r="BK86" s="129">
        <v>596236</v>
      </c>
      <c r="BL86" s="129">
        <v>130307</v>
      </c>
      <c r="BM86" s="129">
        <v>129087</v>
      </c>
      <c r="BN86" s="129">
        <v>1141149</v>
      </c>
      <c r="BO86" s="129">
        <v>213831</v>
      </c>
      <c r="BP86" s="129">
        <v>2210610</v>
      </c>
      <c r="BQ86" s="129">
        <v>10755</v>
      </c>
      <c r="BR86" s="129">
        <v>0</v>
      </c>
      <c r="BS86" s="129">
        <v>0</v>
      </c>
      <c r="BT86" s="129">
        <v>104508</v>
      </c>
      <c r="BU86" s="129">
        <v>65791</v>
      </c>
      <c r="BV86" s="129">
        <v>181054</v>
      </c>
      <c r="BW86" s="129">
        <v>36124085</v>
      </c>
      <c r="BX86" s="129">
        <v>9252292</v>
      </c>
      <c r="BY86" s="129">
        <v>1397977</v>
      </c>
      <c r="BZ86" s="129">
        <v>5203529</v>
      </c>
      <c r="CA86" s="129">
        <v>11635581</v>
      </c>
      <c r="CB86" s="129">
        <v>63613464</v>
      </c>
      <c r="CC86" s="129">
        <v>2447050</v>
      </c>
      <c r="CD86" s="129">
        <v>463587</v>
      </c>
      <c r="CE86" s="129">
        <v>514741</v>
      </c>
      <c r="CF86" s="129">
        <v>4265164</v>
      </c>
      <c r="CG86" s="129">
        <v>780137</v>
      </c>
      <c r="CH86" s="129">
        <v>8470679</v>
      </c>
      <c r="CI86" s="129">
        <v>500000</v>
      </c>
      <c r="CJ86" s="129">
        <v>381979</v>
      </c>
      <c r="CK86" s="129">
        <v>107684</v>
      </c>
      <c r="CL86" s="129">
        <v>20867</v>
      </c>
      <c r="CM86" s="129">
        <v>0</v>
      </c>
      <c r="CN86" s="129">
        <v>1010530</v>
      </c>
      <c r="CO86" s="129">
        <v>4880280</v>
      </c>
      <c r="CP86" s="129">
        <v>1478381</v>
      </c>
      <c r="CQ86" s="129">
        <v>656106</v>
      </c>
      <c r="CR86" s="129">
        <v>2924539</v>
      </c>
      <c r="CS86" s="129">
        <v>0</v>
      </c>
      <c r="CT86" s="129">
        <v>9939306</v>
      </c>
      <c r="CU86" s="129">
        <v>185000</v>
      </c>
      <c r="CV86" s="129">
        <v>0</v>
      </c>
      <c r="CW86" s="129">
        <v>0</v>
      </c>
      <c r="CX86" s="129">
        <v>0</v>
      </c>
      <c r="CY86" s="129">
        <v>0</v>
      </c>
      <c r="CZ86" s="129">
        <v>185000</v>
      </c>
      <c r="DA86" s="129">
        <v>1053630</v>
      </c>
      <c r="DB86" s="129">
        <v>188330</v>
      </c>
      <c r="DC86" s="129">
        <v>122132</v>
      </c>
      <c r="DD86" s="129">
        <v>135932</v>
      </c>
      <c r="DE86" s="129">
        <v>6710561</v>
      </c>
      <c r="DF86" s="129">
        <v>8210585</v>
      </c>
      <c r="DG86" s="129">
        <v>0</v>
      </c>
      <c r="DH86" s="129">
        <v>0</v>
      </c>
      <c r="DI86" s="129">
        <v>0</v>
      </c>
      <c r="DJ86" s="129">
        <v>0</v>
      </c>
      <c r="DK86" s="129">
        <v>0</v>
      </c>
      <c r="DL86" s="129">
        <v>0</v>
      </c>
      <c r="DM86" s="129">
        <v>10135</v>
      </c>
      <c r="DN86" s="129">
        <v>26576</v>
      </c>
      <c r="DO86" s="129">
        <v>343</v>
      </c>
      <c r="DP86" s="129">
        <v>33966</v>
      </c>
      <c r="DQ86" s="129">
        <v>6901</v>
      </c>
      <c r="DR86" s="129">
        <v>77921</v>
      </c>
      <c r="DS86" s="129">
        <v>236628</v>
      </c>
      <c r="DT86" s="129">
        <v>197269</v>
      </c>
      <c r="DU86" s="129">
        <v>139550</v>
      </c>
      <c r="DV86" s="129">
        <v>349992</v>
      </c>
      <c r="DW86" s="129">
        <v>0</v>
      </c>
      <c r="DX86" s="129">
        <v>923439</v>
      </c>
      <c r="DY86" s="129">
        <v>1434579</v>
      </c>
      <c r="DZ86" s="129">
        <v>462390</v>
      </c>
      <c r="EA86" s="129">
        <v>244651</v>
      </c>
      <c r="EB86" s="129">
        <v>1408978</v>
      </c>
      <c r="EC86" s="129">
        <v>68519</v>
      </c>
      <c r="ED86" s="129">
        <v>3619117</v>
      </c>
      <c r="EE86" s="129">
        <v>405067</v>
      </c>
      <c r="EF86" s="129">
        <v>186475</v>
      </c>
      <c r="EG86" s="129">
        <v>180356</v>
      </c>
      <c r="EH86" s="129">
        <v>483153</v>
      </c>
      <c r="EI86" s="129">
        <v>47275</v>
      </c>
      <c r="EJ86" s="129">
        <v>1302326</v>
      </c>
      <c r="EK86" s="129">
        <v>1469328</v>
      </c>
      <c r="EL86" s="129">
        <v>316526</v>
      </c>
      <c r="EM86" s="129">
        <v>144195</v>
      </c>
      <c r="EN86" s="129">
        <v>252514</v>
      </c>
      <c r="EO86" s="129">
        <v>348835</v>
      </c>
      <c r="EP86" s="129">
        <v>2531398</v>
      </c>
      <c r="EQ86" s="129">
        <v>330263</v>
      </c>
      <c r="ER86" s="129">
        <v>307573</v>
      </c>
      <c r="ES86" s="129">
        <v>146396</v>
      </c>
      <c r="ET86" s="129">
        <v>131035</v>
      </c>
      <c r="EU86" s="129">
        <v>431722</v>
      </c>
      <c r="EV86" s="129">
        <v>1346989</v>
      </c>
      <c r="EW86" s="129">
        <v>0</v>
      </c>
      <c r="EX86" s="129">
        <v>0</v>
      </c>
      <c r="EY86" s="129">
        <v>0</v>
      </c>
      <c r="EZ86" s="129">
        <v>0</v>
      </c>
      <c r="FA86" s="129">
        <v>0</v>
      </c>
      <c r="FB86" s="129">
        <v>0</v>
      </c>
      <c r="FC86" s="129">
        <v>6484978</v>
      </c>
      <c r="FD86" s="129">
        <v>403809</v>
      </c>
      <c r="FE86" s="129">
        <v>404135</v>
      </c>
      <c r="FF86" s="129">
        <v>324868</v>
      </c>
      <c r="FG86" s="129">
        <v>6395707</v>
      </c>
      <c r="FH86" s="129">
        <v>14013497</v>
      </c>
      <c r="FI86" s="129">
        <v>428735</v>
      </c>
      <c r="FJ86" s="129">
        <v>49796</v>
      </c>
      <c r="FK86" s="129">
        <v>10612</v>
      </c>
      <c r="FL86" s="129">
        <v>0</v>
      </c>
      <c r="FM86" s="129">
        <v>157416</v>
      </c>
      <c r="FN86" s="129">
        <v>646559</v>
      </c>
      <c r="FO86" s="129">
        <v>0</v>
      </c>
      <c r="FP86" s="129">
        <v>0</v>
      </c>
      <c r="FQ86" s="129">
        <v>0</v>
      </c>
      <c r="FR86" s="129">
        <v>0</v>
      </c>
      <c r="FS86" s="129">
        <v>0</v>
      </c>
      <c r="FT86" s="129">
        <v>0</v>
      </c>
      <c r="FU86" s="129">
        <v>154196</v>
      </c>
      <c r="FV86" s="129">
        <v>32181</v>
      </c>
      <c r="FW86" s="129">
        <v>17669</v>
      </c>
      <c r="FX86" s="129">
        <v>382179</v>
      </c>
      <c r="FY86" s="129">
        <v>153640</v>
      </c>
      <c r="FZ86" s="129">
        <v>739865</v>
      </c>
      <c r="GA86" s="129">
        <v>1610</v>
      </c>
      <c r="GB86" s="129">
        <v>915</v>
      </c>
      <c r="GC86" s="129">
        <v>899</v>
      </c>
      <c r="GD86" s="129">
        <v>8531</v>
      </c>
      <c r="GE86" s="129">
        <v>24434</v>
      </c>
      <c r="GF86" s="129">
        <v>36389</v>
      </c>
      <c r="GG86" s="129">
        <v>1249504</v>
      </c>
      <c r="GH86" s="129">
        <v>294766</v>
      </c>
      <c r="GI86" s="129">
        <v>110260</v>
      </c>
      <c r="GJ86" s="129">
        <v>273867</v>
      </c>
      <c r="GK86" s="129">
        <v>756636</v>
      </c>
      <c r="GL86" s="129">
        <v>2685033</v>
      </c>
      <c r="GM86" s="129">
        <v>21270983</v>
      </c>
      <c r="GN86" s="129">
        <v>4790553</v>
      </c>
      <c r="GO86" s="129">
        <v>2799729</v>
      </c>
      <c r="GP86" s="129">
        <v>10995585</v>
      </c>
      <c r="GQ86" s="129">
        <v>15881783</v>
      </c>
      <c r="GR86" s="129">
        <v>55738633</v>
      </c>
      <c r="GS86" s="129">
        <v>0</v>
      </c>
      <c r="GT86" s="129">
        <v>0</v>
      </c>
      <c r="GU86" s="129">
        <v>0</v>
      </c>
      <c r="GV86" s="129">
        <v>0</v>
      </c>
      <c r="GW86" s="129">
        <v>0</v>
      </c>
      <c r="GX86" s="129">
        <v>0</v>
      </c>
      <c r="GY86" s="130">
        <v>21270983</v>
      </c>
      <c r="GZ86" s="130">
        <v>4790553</v>
      </c>
      <c r="HA86" s="130">
        <v>2799729</v>
      </c>
      <c r="HB86" s="130">
        <v>10995585</v>
      </c>
      <c r="HC86" s="130">
        <v>15881783</v>
      </c>
      <c r="HD86" s="130">
        <v>55738633</v>
      </c>
      <c r="HF86" s="2">
        <f>SUM(AZ86:AZ86)</f>
        <v>13990100</v>
      </c>
      <c r="HG86" s="19" t="e">
        <f>#REF!-HF86</f>
        <v>#REF!</v>
      </c>
      <c r="HH86" s="2" t="e">
        <f>SUM(#REF!)</f>
        <v>#REF!</v>
      </c>
      <c r="HI86" s="19" t="e">
        <f>#REF!-HH86</f>
        <v>#REF!</v>
      </c>
      <c r="HJ86" s="2">
        <f>SUM(BA86:BA86)</f>
        <v>2341500</v>
      </c>
      <c r="HK86" s="19" t="e">
        <f>#REF!-HJ86</f>
        <v>#REF!</v>
      </c>
      <c r="HL86" s="2">
        <f>SUM(BB86:BB86)</f>
        <v>8711428</v>
      </c>
      <c r="HM86" s="19" t="e">
        <f>#REF!-HL86</f>
        <v>#REF!</v>
      </c>
      <c r="HN86" s="2" t="e">
        <f>SUM(#REF!)</f>
        <v>#REF!</v>
      </c>
      <c r="HO86" s="19" t="e">
        <f>#REF!-HN86</f>
        <v>#REF!</v>
      </c>
      <c r="HP86" s="2" t="e">
        <f>SUM(#REF!)</f>
        <v>#REF!</v>
      </c>
      <c r="HQ86" s="19" t="e">
        <f>#REF!-HP86</f>
        <v>#REF!</v>
      </c>
      <c r="HR86" s="2" t="e">
        <f>SUM(#REF!)</f>
        <v>#REF!</v>
      </c>
      <c r="HS86" s="19" t="e">
        <f>#REF!-HR86</f>
        <v>#REF!</v>
      </c>
      <c r="HT86" s="2" t="e">
        <f>SUM(#REF!)</f>
        <v>#REF!</v>
      </c>
      <c r="HU86" s="19" t="e">
        <f>#REF!-HT86</f>
        <v>#REF!</v>
      </c>
      <c r="HV86" s="2" t="e">
        <f>SUM(#REF!)</f>
        <v>#REF!</v>
      </c>
      <c r="HW86" s="19" t="e">
        <f>#REF!-HV86</f>
        <v>#REF!</v>
      </c>
      <c r="HX86" s="2" t="e">
        <f>SUM(#REF!)</f>
        <v>#REF!</v>
      </c>
      <c r="HY86" s="19" t="e">
        <f>#REF!-HX86</f>
        <v>#REF!</v>
      </c>
      <c r="HZ86" s="2">
        <f>SUM(BC86:BC86)</f>
        <v>1079261</v>
      </c>
      <c r="IA86" s="19" t="e">
        <f>#REF!-HZ86</f>
        <v>#REF!</v>
      </c>
      <c r="IB86" s="2">
        <f>SUM(BD86:BD86)</f>
        <v>526408</v>
      </c>
      <c r="IC86" s="19" t="e">
        <f>#REF!-IB86</f>
        <v>#REF!</v>
      </c>
      <c r="ID86" s="2">
        <f t="shared" si="111"/>
        <v>0</v>
      </c>
      <c r="IE86" s="19">
        <f t="shared" si="112"/>
        <v>0</v>
      </c>
      <c r="IF86" s="2">
        <f t="shared" si="113"/>
        <v>2210610</v>
      </c>
      <c r="IG86" s="19">
        <f t="shared" si="114"/>
        <v>0</v>
      </c>
      <c r="IH86" s="2">
        <f t="shared" si="115"/>
        <v>181054</v>
      </c>
      <c r="II86" s="19">
        <f t="shared" si="116"/>
        <v>0</v>
      </c>
      <c r="IJ86" s="2">
        <f t="shared" si="117"/>
        <v>63613464</v>
      </c>
      <c r="IK86" s="19">
        <f t="shared" si="118"/>
        <v>0</v>
      </c>
      <c r="IL86" s="2">
        <f t="shared" si="119"/>
        <v>8470679</v>
      </c>
      <c r="IM86" s="19">
        <f t="shared" si="120"/>
        <v>0</v>
      </c>
      <c r="IN86" s="2">
        <f t="shared" si="121"/>
        <v>1010530</v>
      </c>
      <c r="IO86" s="19">
        <f t="shared" si="122"/>
        <v>0</v>
      </c>
      <c r="IP86" s="2">
        <f t="shared" si="123"/>
        <v>9939306</v>
      </c>
      <c r="IQ86" s="19">
        <f t="shared" si="124"/>
        <v>0</v>
      </c>
      <c r="IR86" s="2">
        <f t="shared" si="163"/>
        <v>185000</v>
      </c>
      <c r="IS86" s="19">
        <f t="shared" si="164"/>
        <v>0</v>
      </c>
      <c r="IT86" s="2">
        <f t="shared" si="125"/>
        <v>8210585</v>
      </c>
      <c r="IU86" s="19">
        <f t="shared" si="126"/>
        <v>0</v>
      </c>
      <c r="IV86" s="2">
        <f t="shared" si="127"/>
        <v>0</v>
      </c>
      <c r="IW86" s="19">
        <f t="shared" si="128"/>
        <v>0</v>
      </c>
      <c r="IX86" s="2">
        <f t="shared" si="129"/>
        <v>77921</v>
      </c>
      <c r="IY86" s="19">
        <f t="shared" si="130"/>
        <v>0</v>
      </c>
      <c r="IZ86" s="2">
        <f t="shared" si="131"/>
        <v>923439</v>
      </c>
      <c r="JA86" s="19">
        <f t="shared" si="132"/>
        <v>0</v>
      </c>
      <c r="JB86" s="2">
        <f t="shared" si="133"/>
        <v>3619117</v>
      </c>
      <c r="JC86" s="19">
        <f t="shared" si="134"/>
        <v>0</v>
      </c>
      <c r="JD86" s="2">
        <f t="shared" si="135"/>
        <v>1302326</v>
      </c>
      <c r="JE86" s="19">
        <f t="shared" si="136"/>
        <v>0</v>
      </c>
      <c r="JF86" s="2">
        <f t="shared" si="137"/>
        <v>2531398</v>
      </c>
      <c r="JG86" s="19">
        <f t="shared" si="138"/>
        <v>0</v>
      </c>
      <c r="JH86" s="2">
        <f t="shared" si="139"/>
        <v>1346989</v>
      </c>
      <c r="JI86" s="19">
        <f t="shared" si="140"/>
        <v>0</v>
      </c>
      <c r="JJ86" s="2">
        <f t="shared" si="141"/>
        <v>0</v>
      </c>
      <c r="JK86" s="19">
        <f t="shared" si="142"/>
        <v>0</v>
      </c>
      <c r="JL86" s="2">
        <f t="shared" si="143"/>
        <v>14013497</v>
      </c>
      <c r="JM86" s="19">
        <f t="shared" si="144"/>
        <v>0</v>
      </c>
      <c r="JN86" s="2">
        <f t="shared" si="145"/>
        <v>646559</v>
      </c>
      <c r="JO86" s="19">
        <f t="shared" si="146"/>
        <v>0</v>
      </c>
      <c r="JP86" s="2">
        <f t="shared" si="147"/>
        <v>0</v>
      </c>
      <c r="JQ86" s="19">
        <f t="shared" si="148"/>
        <v>0</v>
      </c>
      <c r="JR86" s="2">
        <f t="shared" si="149"/>
        <v>739865</v>
      </c>
      <c r="JS86" s="19">
        <f t="shared" si="150"/>
        <v>0</v>
      </c>
      <c r="JT86" s="2">
        <f t="shared" si="151"/>
        <v>36389</v>
      </c>
      <c r="JU86" s="19">
        <f t="shared" si="152"/>
        <v>0</v>
      </c>
      <c r="JV86" s="2">
        <f t="shared" si="153"/>
        <v>2685033</v>
      </c>
      <c r="JW86" s="19">
        <f t="shared" si="154"/>
        <v>0</v>
      </c>
      <c r="JX86" s="2">
        <f t="shared" si="155"/>
        <v>55738633</v>
      </c>
      <c r="JY86" s="19">
        <f t="shared" si="156"/>
        <v>0</v>
      </c>
      <c r="JZ86" s="2">
        <f t="shared" si="157"/>
        <v>0</v>
      </c>
      <c r="KA86" s="19">
        <f t="shared" si="158"/>
        <v>0</v>
      </c>
      <c r="KB86" s="2">
        <f t="shared" si="159"/>
        <v>55738633</v>
      </c>
      <c r="KC86" s="19">
        <f t="shared" si="160"/>
        <v>0</v>
      </c>
      <c r="KE86" s="2" t="e">
        <f>HG86+HI86+HK86+HM86+HO86+HQ86+HS86+HU86+HW86+HY86+IA86+IE86+IG86+II86+IC86+IK86+IM86+IO86+IQ86+IS86+IU86+IW86+IY86+JA86+JC86+JG86+JI86+JK86+JE86+JM86+JO86+JQ86+JS86+JU86+JW86+JY86+KA86+KC86</f>
        <v>#REF!</v>
      </c>
      <c r="KG86" s="1" t="e">
        <f t="shared" si="161"/>
        <v>#REF!</v>
      </c>
    </row>
    <row r="87" spans="1:301">
      <c r="A87" s="13" t="s">
        <v>314</v>
      </c>
      <c r="B87" s="33" t="s">
        <v>315</v>
      </c>
      <c r="C87" s="65">
        <v>236948</v>
      </c>
      <c r="D87" s="65">
        <v>2010</v>
      </c>
      <c r="E87" s="65">
        <v>1</v>
      </c>
      <c r="F87" s="65">
        <v>4</v>
      </c>
      <c r="G87" s="66">
        <v>13489</v>
      </c>
      <c r="H87" s="66">
        <v>14203</v>
      </c>
      <c r="I87" s="67">
        <v>3492655000</v>
      </c>
      <c r="J87" s="67"/>
      <c r="K87" s="67">
        <v>1000000</v>
      </c>
      <c r="L87" s="67"/>
      <c r="M87" s="67">
        <v>120000000</v>
      </c>
      <c r="N87" s="67"/>
      <c r="O87" s="67">
        <v>4000000</v>
      </c>
      <c r="P87" s="67"/>
      <c r="Q87" s="67">
        <v>1060601000</v>
      </c>
      <c r="R87" s="67"/>
      <c r="S87" s="67">
        <v>2321561000</v>
      </c>
      <c r="T87" s="67"/>
      <c r="U87" s="67">
        <v>17635</v>
      </c>
      <c r="V87" s="67"/>
      <c r="W87" s="67">
        <v>34310</v>
      </c>
      <c r="X87" s="67"/>
      <c r="Y87" s="67">
        <v>20445</v>
      </c>
      <c r="Z87" s="67"/>
      <c r="AA87" s="67">
        <v>37120</v>
      </c>
      <c r="AB87" s="67"/>
      <c r="AC87" s="103">
        <v>11</v>
      </c>
      <c r="AD87" s="103">
        <v>12</v>
      </c>
      <c r="AE87" s="103">
        <v>0</v>
      </c>
      <c r="AF87" s="19">
        <v>4606834</v>
      </c>
      <c r="AG87" s="19">
        <v>3534560</v>
      </c>
      <c r="AH87" s="19">
        <v>575715</v>
      </c>
      <c r="AI87" s="19">
        <v>287995</v>
      </c>
      <c r="AJ87" s="19">
        <v>632259</v>
      </c>
      <c r="AK87" s="93">
        <v>7.5</v>
      </c>
      <c r="AL87" s="19">
        <v>592743</v>
      </c>
      <c r="AM87" s="93">
        <v>8</v>
      </c>
      <c r="AN87" s="19">
        <v>220863</v>
      </c>
      <c r="AO87" s="93">
        <v>8.5</v>
      </c>
      <c r="AP87" s="19">
        <v>208593</v>
      </c>
      <c r="AQ87" s="93">
        <v>9</v>
      </c>
      <c r="AR87" s="19">
        <v>170052</v>
      </c>
      <c r="AS87" s="93">
        <v>22.7</v>
      </c>
      <c r="AT87" s="19">
        <v>148469</v>
      </c>
      <c r="AU87" s="93">
        <v>26</v>
      </c>
      <c r="AV87" s="19">
        <v>78005</v>
      </c>
      <c r="AW87" s="93">
        <v>17.5</v>
      </c>
      <c r="AX87" s="19">
        <v>68255</v>
      </c>
      <c r="AY87" s="93">
        <v>20</v>
      </c>
      <c r="AZ87" s="129">
        <v>17388864</v>
      </c>
      <c r="BA87" s="129">
        <v>1075000</v>
      </c>
      <c r="BB87" s="129">
        <v>6383399</v>
      </c>
      <c r="BC87" s="129">
        <v>1045382</v>
      </c>
      <c r="BD87" s="129">
        <v>783800</v>
      </c>
      <c r="BE87" s="129">
        <v>54551</v>
      </c>
      <c r="BF87" s="129">
        <v>0</v>
      </c>
      <c r="BG87" s="129">
        <v>0</v>
      </c>
      <c r="BH87" s="129">
        <v>0</v>
      </c>
      <c r="BI87" s="129">
        <v>0</v>
      </c>
      <c r="BJ87" s="129">
        <v>54551</v>
      </c>
      <c r="BK87" s="129">
        <v>373856</v>
      </c>
      <c r="BL87" s="129">
        <v>112135</v>
      </c>
      <c r="BM87" s="129">
        <v>12917</v>
      </c>
      <c r="BN87" s="129">
        <v>352854</v>
      </c>
      <c r="BO87" s="129">
        <v>203880</v>
      </c>
      <c r="BP87" s="129">
        <v>1055642</v>
      </c>
      <c r="BQ87" s="129">
        <v>29097</v>
      </c>
      <c r="BR87" s="129">
        <v>5264</v>
      </c>
      <c r="BS87" s="129">
        <v>19509</v>
      </c>
      <c r="BT87" s="129">
        <v>605718</v>
      </c>
      <c r="BU87" s="129">
        <v>769685</v>
      </c>
      <c r="BV87" s="129">
        <v>1429273</v>
      </c>
      <c r="BW87" s="129">
        <v>33919639</v>
      </c>
      <c r="BX87" s="129">
        <v>11481376</v>
      </c>
      <c r="BY87" s="129">
        <v>725498</v>
      </c>
      <c r="BZ87" s="129">
        <v>5765807</v>
      </c>
      <c r="CA87" s="129">
        <v>12142090</v>
      </c>
      <c r="CB87" s="129">
        <v>64034410</v>
      </c>
      <c r="CC87" s="129">
        <v>2399391</v>
      </c>
      <c r="CD87" s="129">
        <v>429010</v>
      </c>
      <c r="CE87" s="129">
        <v>357360</v>
      </c>
      <c r="CF87" s="129">
        <v>4955633</v>
      </c>
      <c r="CG87" s="129">
        <v>52785</v>
      </c>
      <c r="CH87" s="129">
        <v>8194179</v>
      </c>
      <c r="CI87" s="129">
        <v>2990797</v>
      </c>
      <c r="CJ87" s="129">
        <v>649695</v>
      </c>
      <c r="CK87" s="129">
        <v>32761</v>
      </c>
      <c r="CL87" s="129">
        <v>18369</v>
      </c>
      <c r="CM87" s="129">
        <v>0</v>
      </c>
      <c r="CN87" s="129">
        <v>3691622</v>
      </c>
      <c r="CO87" s="129">
        <v>4834877</v>
      </c>
      <c r="CP87" s="129">
        <v>2269929</v>
      </c>
      <c r="CQ87" s="129">
        <v>700264</v>
      </c>
      <c r="CR87" s="129">
        <v>4039490</v>
      </c>
      <c r="CS87" s="129">
        <v>0</v>
      </c>
      <c r="CT87" s="129">
        <v>11844560</v>
      </c>
      <c r="CU87" s="129">
        <v>0</v>
      </c>
      <c r="CV87" s="129">
        <v>0</v>
      </c>
      <c r="CW87" s="129">
        <v>0</v>
      </c>
      <c r="CX87" s="129">
        <v>0</v>
      </c>
      <c r="CY87" s="129">
        <v>0</v>
      </c>
      <c r="CZ87" s="129">
        <v>0</v>
      </c>
      <c r="DA87" s="129">
        <v>717607</v>
      </c>
      <c r="DB87" s="129">
        <v>220557</v>
      </c>
      <c r="DC87" s="129">
        <v>186162</v>
      </c>
      <c r="DD87" s="129">
        <v>461197</v>
      </c>
      <c r="DE87" s="129">
        <v>11297281</v>
      </c>
      <c r="DF87" s="129">
        <v>12882804</v>
      </c>
      <c r="DG87" s="129">
        <v>0</v>
      </c>
      <c r="DH87" s="129">
        <v>0</v>
      </c>
      <c r="DI87" s="129">
        <v>0</v>
      </c>
      <c r="DJ87" s="129">
        <v>0</v>
      </c>
      <c r="DK87" s="129">
        <v>0</v>
      </c>
      <c r="DL87" s="129">
        <v>0</v>
      </c>
      <c r="DM87" s="129">
        <v>12602</v>
      </c>
      <c r="DN87" s="129">
        <v>0</v>
      </c>
      <c r="DO87" s="129">
        <v>0</v>
      </c>
      <c r="DP87" s="129">
        <v>47211</v>
      </c>
      <c r="DQ87" s="129">
        <v>56926</v>
      </c>
      <c r="DR87" s="129">
        <v>116739</v>
      </c>
      <c r="DS87" s="129">
        <v>313631</v>
      </c>
      <c r="DT87" s="129">
        <v>113421</v>
      </c>
      <c r="DU87" s="129">
        <v>76783</v>
      </c>
      <c r="DV87" s="129">
        <v>359875</v>
      </c>
      <c r="DW87" s="129">
        <v>0</v>
      </c>
      <c r="DX87" s="129">
        <v>863710</v>
      </c>
      <c r="DY87" s="129">
        <v>848766</v>
      </c>
      <c r="DZ87" s="129">
        <v>271871</v>
      </c>
      <c r="EA87" s="129">
        <v>190320</v>
      </c>
      <c r="EB87" s="129">
        <v>1811116</v>
      </c>
      <c r="EC87" s="129">
        <v>18918</v>
      </c>
      <c r="ED87" s="129">
        <v>3140991</v>
      </c>
      <c r="EE87" s="129">
        <v>1333143</v>
      </c>
      <c r="EF87" s="129">
        <v>224357</v>
      </c>
      <c r="EG87" s="129">
        <v>161930</v>
      </c>
      <c r="EH87" s="129">
        <v>1649778</v>
      </c>
      <c r="EI87" s="129">
        <v>477840</v>
      </c>
      <c r="EJ87" s="129">
        <v>3847048</v>
      </c>
      <c r="EK87" s="129">
        <v>3128245</v>
      </c>
      <c r="EL87" s="129">
        <v>782204</v>
      </c>
      <c r="EM87" s="129">
        <v>208561</v>
      </c>
      <c r="EN87" s="129">
        <v>417212</v>
      </c>
      <c r="EO87" s="129">
        <v>132951</v>
      </c>
      <c r="EP87" s="129">
        <v>4669173</v>
      </c>
      <c r="EQ87" s="129">
        <v>419958</v>
      </c>
      <c r="ER87" s="129">
        <v>172035</v>
      </c>
      <c r="ES87" s="129">
        <v>94010</v>
      </c>
      <c r="ET87" s="129">
        <v>141447</v>
      </c>
      <c r="EU87" s="129">
        <v>0</v>
      </c>
      <c r="EV87" s="129">
        <v>827450</v>
      </c>
      <c r="EW87" s="129">
        <v>32008</v>
      </c>
      <c r="EX87" s="129">
        <v>0</v>
      </c>
      <c r="EY87" s="129">
        <v>0</v>
      </c>
      <c r="EZ87" s="129">
        <v>0</v>
      </c>
      <c r="FA87" s="129">
        <v>0</v>
      </c>
      <c r="FB87" s="129">
        <v>32008</v>
      </c>
      <c r="FC87" s="129">
        <v>544197</v>
      </c>
      <c r="FD87" s="129">
        <v>0</v>
      </c>
      <c r="FE87" s="129">
        <v>0</v>
      </c>
      <c r="FF87" s="129">
        <v>160714</v>
      </c>
      <c r="FG87" s="129">
        <v>1632862</v>
      </c>
      <c r="FH87" s="129">
        <v>2337773</v>
      </c>
      <c r="FI87" s="129">
        <v>201813</v>
      </c>
      <c r="FJ87" s="129">
        <v>50453</v>
      </c>
      <c r="FK87" s="129">
        <v>50453</v>
      </c>
      <c r="FL87" s="129">
        <v>16818</v>
      </c>
      <c r="FM87" s="129">
        <v>16818</v>
      </c>
      <c r="FN87" s="129">
        <v>336355</v>
      </c>
      <c r="FO87" s="129">
        <v>0</v>
      </c>
      <c r="FP87" s="129">
        <v>0</v>
      </c>
      <c r="FQ87" s="129">
        <v>0</v>
      </c>
      <c r="FR87" s="129">
        <v>0</v>
      </c>
      <c r="FS87" s="129">
        <v>0</v>
      </c>
      <c r="FT87" s="129">
        <v>0</v>
      </c>
      <c r="FU87" s="129">
        <v>338370</v>
      </c>
      <c r="FV87" s="129">
        <v>55140</v>
      </c>
      <c r="FW87" s="129">
        <v>26633</v>
      </c>
      <c r="FX87" s="129">
        <v>294178</v>
      </c>
      <c r="FY87" s="129">
        <v>20332</v>
      </c>
      <c r="FZ87" s="129">
        <v>734653</v>
      </c>
      <c r="GA87" s="129">
        <v>23530</v>
      </c>
      <c r="GB87" s="129">
        <v>6868</v>
      </c>
      <c r="GC87" s="129">
        <v>8399</v>
      </c>
      <c r="GD87" s="129">
        <v>28677</v>
      </c>
      <c r="GE87" s="129">
        <v>47307</v>
      </c>
      <c r="GF87" s="129">
        <v>114781</v>
      </c>
      <c r="GG87" s="129">
        <v>1068625</v>
      </c>
      <c r="GH87" s="129">
        <v>126840</v>
      </c>
      <c r="GI87" s="129">
        <v>91167</v>
      </c>
      <c r="GJ87" s="129">
        <v>727514</v>
      </c>
      <c r="GK87" s="129">
        <v>5992606</v>
      </c>
      <c r="GL87" s="129">
        <v>8006752</v>
      </c>
      <c r="GM87" s="129">
        <v>19207560</v>
      </c>
      <c r="GN87" s="129">
        <v>5372380</v>
      </c>
      <c r="GO87" s="129">
        <v>2184803</v>
      </c>
      <c r="GP87" s="129">
        <v>15129229</v>
      </c>
      <c r="GQ87" s="129">
        <v>19746626</v>
      </c>
      <c r="GR87" s="129">
        <v>61640598</v>
      </c>
      <c r="GS87" s="129">
        <v>0</v>
      </c>
      <c r="GT87" s="129">
        <v>0</v>
      </c>
      <c r="GU87" s="129">
        <v>0</v>
      </c>
      <c r="GV87" s="129">
        <v>0</v>
      </c>
      <c r="GW87" s="129">
        <v>0</v>
      </c>
      <c r="GX87" s="129">
        <v>0</v>
      </c>
      <c r="GY87" s="130">
        <v>19207560</v>
      </c>
      <c r="GZ87" s="130">
        <v>5372380</v>
      </c>
      <c r="HA87" s="130">
        <v>2184803</v>
      </c>
      <c r="HB87" s="130">
        <v>15129229</v>
      </c>
      <c r="HC87" s="130">
        <v>19746626</v>
      </c>
      <c r="HD87" s="130">
        <v>61640598</v>
      </c>
      <c r="HF87" s="2">
        <f>SUM(AZ87:AZ87)</f>
        <v>17388864</v>
      </c>
      <c r="HG87" s="19" t="e">
        <f>#REF!-HF87</f>
        <v>#REF!</v>
      </c>
      <c r="HH87" s="2" t="e">
        <f>SUM(#REF!)</f>
        <v>#REF!</v>
      </c>
      <c r="HI87" s="19" t="e">
        <f>#REF!-HH87</f>
        <v>#REF!</v>
      </c>
      <c r="HJ87" s="2">
        <f>SUM(BA87:BA87)</f>
        <v>1075000</v>
      </c>
      <c r="HK87" s="19" t="e">
        <f>#REF!-HJ87</f>
        <v>#REF!</v>
      </c>
      <c r="HL87" s="2">
        <f>SUM(BB87:BB87)</f>
        <v>6383399</v>
      </c>
      <c r="HM87" s="19" t="e">
        <f>#REF!-HL87</f>
        <v>#REF!</v>
      </c>
      <c r="HN87" s="2" t="e">
        <f>SUM(#REF!)</f>
        <v>#REF!</v>
      </c>
      <c r="HO87" s="19" t="e">
        <f>#REF!-HN87</f>
        <v>#REF!</v>
      </c>
      <c r="HP87" s="2" t="e">
        <f>SUM(#REF!)</f>
        <v>#REF!</v>
      </c>
      <c r="HQ87" s="19" t="e">
        <f>#REF!-HP87</f>
        <v>#REF!</v>
      </c>
      <c r="HR87" s="2" t="e">
        <f>SUM(#REF!)</f>
        <v>#REF!</v>
      </c>
      <c r="HS87" s="19" t="e">
        <f>#REF!-HR87</f>
        <v>#REF!</v>
      </c>
      <c r="HT87" s="2" t="e">
        <f>SUM(#REF!)</f>
        <v>#REF!</v>
      </c>
      <c r="HU87" s="19" t="e">
        <f>#REF!-HT87</f>
        <v>#REF!</v>
      </c>
      <c r="HV87" s="2" t="e">
        <f>SUM(#REF!)</f>
        <v>#REF!</v>
      </c>
      <c r="HW87" s="19" t="e">
        <f>#REF!-HV87</f>
        <v>#REF!</v>
      </c>
      <c r="HX87" s="2" t="e">
        <f>SUM(#REF!)</f>
        <v>#REF!</v>
      </c>
      <c r="HY87" s="19" t="e">
        <f>#REF!-HX87</f>
        <v>#REF!</v>
      </c>
      <c r="HZ87" s="2">
        <f>SUM(BC87:BC87)</f>
        <v>1045382</v>
      </c>
      <c r="IA87" s="19" t="e">
        <f>#REF!-HZ87</f>
        <v>#REF!</v>
      </c>
      <c r="IB87" s="2">
        <f>SUM(BD87:BD87)</f>
        <v>783800</v>
      </c>
      <c r="IC87" s="19" t="e">
        <f>#REF!-IB87</f>
        <v>#REF!</v>
      </c>
      <c r="ID87" s="2">
        <f t="shared" si="111"/>
        <v>54551</v>
      </c>
      <c r="IE87" s="19">
        <f t="shared" si="112"/>
        <v>0</v>
      </c>
      <c r="IF87" s="2">
        <f t="shared" si="113"/>
        <v>1055642</v>
      </c>
      <c r="IG87" s="19">
        <f t="shared" si="114"/>
        <v>0</v>
      </c>
      <c r="IH87" s="2">
        <f t="shared" si="115"/>
        <v>1429273</v>
      </c>
      <c r="II87" s="19">
        <f t="shared" si="116"/>
        <v>0</v>
      </c>
      <c r="IJ87" s="2">
        <f t="shared" si="117"/>
        <v>64034410</v>
      </c>
      <c r="IK87" s="19">
        <f t="shared" si="118"/>
        <v>0</v>
      </c>
      <c r="IL87" s="2">
        <f t="shared" si="119"/>
        <v>8194179</v>
      </c>
      <c r="IM87" s="19">
        <f t="shared" si="120"/>
        <v>0</v>
      </c>
      <c r="IN87" s="2">
        <f t="shared" si="121"/>
        <v>3691622</v>
      </c>
      <c r="IO87" s="19">
        <f t="shared" si="122"/>
        <v>0</v>
      </c>
      <c r="IP87" s="2">
        <f t="shared" si="123"/>
        <v>11844560</v>
      </c>
      <c r="IQ87" s="19">
        <f t="shared" si="124"/>
        <v>0</v>
      </c>
      <c r="IR87" s="2">
        <f t="shared" si="163"/>
        <v>0</v>
      </c>
      <c r="IS87" s="19">
        <f t="shared" si="164"/>
        <v>0</v>
      </c>
      <c r="IT87" s="2">
        <f t="shared" si="125"/>
        <v>12882804</v>
      </c>
      <c r="IU87" s="19">
        <f t="shared" si="126"/>
        <v>0</v>
      </c>
      <c r="IV87" s="2">
        <f t="shared" si="127"/>
        <v>0</v>
      </c>
      <c r="IW87" s="19">
        <f t="shared" si="128"/>
        <v>0</v>
      </c>
      <c r="IX87" s="2">
        <f t="shared" si="129"/>
        <v>116739</v>
      </c>
      <c r="IY87" s="19">
        <f t="shared" si="130"/>
        <v>0</v>
      </c>
      <c r="IZ87" s="2">
        <f t="shared" si="131"/>
        <v>863710</v>
      </c>
      <c r="JA87" s="19">
        <f t="shared" si="132"/>
        <v>0</v>
      </c>
      <c r="JB87" s="2">
        <f t="shared" si="133"/>
        <v>3140991</v>
      </c>
      <c r="JC87" s="19">
        <f t="shared" si="134"/>
        <v>0</v>
      </c>
      <c r="JD87" s="2">
        <f t="shared" si="135"/>
        <v>3847048</v>
      </c>
      <c r="JE87" s="19">
        <f t="shared" si="136"/>
        <v>0</v>
      </c>
      <c r="JF87" s="2">
        <f t="shared" si="137"/>
        <v>4669173</v>
      </c>
      <c r="JG87" s="19">
        <f t="shared" si="138"/>
        <v>0</v>
      </c>
      <c r="JH87" s="2">
        <f t="shared" si="139"/>
        <v>827450</v>
      </c>
      <c r="JI87" s="19">
        <f t="shared" si="140"/>
        <v>0</v>
      </c>
      <c r="JJ87" s="2">
        <f t="shared" si="141"/>
        <v>32008</v>
      </c>
      <c r="JK87" s="19">
        <f t="shared" si="142"/>
        <v>0</v>
      </c>
      <c r="JL87" s="2">
        <f t="shared" si="143"/>
        <v>2337773</v>
      </c>
      <c r="JM87" s="19">
        <f t="shared" si="144"/>
        <v>0</v>
      </c>
      <c r="JN87" s="2">
        <f t="shared" si="145"/>
        <v>336355</v>
      </c>
      <c r="JO87" s="19">
        <f t="shared" si="146"/>
        <v>0</v>
      </c>
      <c r="JP87" s="2">
        <f t="shared" si="147"/>
        <v>0</v>
      </c>
      <c r="JQ87" s="19">
        <f t="shared" si="148"/>
        <v>0</v>
      </c>
      <c r="JR87" s="2">
        <f t="shared" si="149"/>
        <v>734653</v>
      </c>
      <c r="JS87" s="19">
        <f t="shared" si="150"/>
        <v>0</v>
      </c>
      <c r="JT87" s="2">
        <f t="shared" si="151"/>
        <v>114781</v>
      </c>
      <c r="JU87" s="19">
        <f t="shared" si="152"/>
        <v>0</v>
      </c>
      <c r="JV87" s="2">
        <f t="shared" si="153"/>
        <v>8006752</v>
      </c>
      <c r="JW87" s="19">
        <f t="shared" si="154"/>
        <v>0</v>
      </c>
      <c r="JX87" s="2">
        <f t="shared" si="155"/>
        <v>61640598</v>
      </c>
      <c r="JY87" s="19">
        <f t="shared" si="156"/>
        <v>0</v>
      </c>
      <c r="JZ87" s="2">
        <f t="shared" si="157"/>
        <v>0</v>
      </c>
      <c r="KA87" s="19">
        <f t="shared" si="158"/>
        <v>0</v>
      </c>
      <c r="KB87" s="2">
        <f t="shared" si="159"/>
        <v>61640598</v>
      </c>
      <c r="KC87" s="19">
        <f t="shared" si="160"/>
        <v>0</v>
      </c>
      <c r="KE87" s="2" t="e">
        <f>HG87+HI87+HK87+HM87+HO87+HQ87+HS87+HU87+HW87+HY87+IA87+IE87+IG87+II87+IC87+IK87+IM87+IO87+IQ87+IS87+IU87+IW87+IY87+JA87+JC87+JG87+JI87+JK87+JE87+JM87+JO87+JQ87+JS87+JU87+JW87+JY87+KA87+KC87</f>
        <v>#REF!</v>
      </c>
      <c r="KG87" s="1" t="e">
        <f t="shared" si="161"/>
        <v>#REF!</v>
      </c>
    </row>
    <row r="88" spans="1:301">
      <c r="A88" s="29" t="s">
        <v>285</v>
      </c>
      <c r="B88" s="18" t="s">
        <v>286</v>
      </c>
      <c r="C88" s="65">
        <v>236939</v>
      </c>
      <c r="D88" s="65">
        <v>2010</v>
      </c>
      <c r="E88" s="65">
        <v>1</v>
      </c>
      <c r="F88" s="65">
        <v>4</v>
      </c>
      <c r="G88" s="66">
        <v>7387</v>
      </c>
      <c r="H88" s="66">
        <v>6924</v>
      </c>
      <c r="I88" s="67">
        <v>843530456</v>
      </c>
      <c r="J88" s="67">
        <v>0</v>
      </c>
      <c r="K88" s="67">
        <v>2075044</v>
      </c>
      <c r="L88" s="67">
        <v>0</v>
      </c>
      <c r="M88" s="67">
        <v>22423411</v>
      </c>
      <c r="N88" s="67">
        <v>0</v>
      </c>
      <c r="O88" s="67">
        <v>22570000</v>
      </c>
      <c r="P88" s="67">
        <v>0</v>
      </c>
      <c r="Q88" s="67">
        <v>360608000</v>
      </c>
      <c r="R88" s="67">
        <v>0</v>
      </c>
      <c r="S88" s="67">
        <v>627784083</v>
      </c>
      <c r="T88" s="67">
        <v>0</v>
      </c>
      <c r="U88" s="67">
        <v>18754</v>
      </c>
      <c r="V88" s="67">
        <v>0</v>
      </c>
      <c r="W88" s="67">
        <v>29830</v>
      </c>
      <c r="X88" s="67">
        <v>0</v>
      </c>
      <c r="Y88" s="67">
        <v>22296</v>
      </c>
      <c r="Z88" s="67">
        <v>0</v>
      </c>
      <c r="AA88" s="67">
        <v>33372</v>
      </c>
      <c r="AB88" s="67">
        <v>0</v>
      </c>
      <c r="AC88" s="28">
        <v>7</v>
      </c>
      <c r="AD88" s="28">
        <v>10</v>
      </c>
      <c r="AE88" s="28">
        <v>0</v>
      </c>
      <c r="AF88" s="19">
        <v>3539940</v>
      </c>
      <c r="AG88" s="19">
        <v>2818615</v>
      </c>
      <c r="AH88" s="19">
        <v>397576</v>
      </c>
      <c r="AI88" s="19">
        <v>196472</v>
      </c>
      <c r="AJ88" s="19">
        <v>372600.89</v>
      </c>
      <c r="AK88" s="93">
        <v>4.5</v>
      </c>
      <c r="AL88" s="19">
        <v>335340.79999999999</v>
      </c>
      <c r="AM88" s="93">
        <v>5</v>
      </c>
      <c r="AN88" s="19">
        <v>132291.47</v>
      </c>
      <c r="AO88" s="93">
        <v>7.5</v>
      </c>
      <c r="AP88" s="19">
        <v>124023.25</v>
      </c>
      <c r="AQ88" s="93">
        <v>8</v>
      </c>
      <c r="AR88" s="19">
        <v>135376.35999999999</v>
      </c>
      <c r="AS88" s="93">
        <v>16.5</v>
      </c>
      <c r="AT88" s="19">
        <v>117563.68</v>
      </c>
      <c r="AU88" s="93">
        <v>19</v>
      </c>
      <c r="AV88" s="19">
        <v>69973.78</v>
      </c>
      <c r="AW88" s="93">
        <v>13.5</v>
      </c>
      <c r="AX88" s="19">
        <v>59040.38</v>
      </c>
      <c r="AY88" s="93">
        <v>16</v>
      </c>
      <c r="AZ88" s="127">
        <v>2810305</v>
      </c>
      <c r="BA88" s="127">
        <v>2415013</v>
      </c>
      <c r="BB88" s="127">
        <v>1014207</v>
      </c>
      <c r="BC88" s="127">
        <v>0</v>
      </c>
      <c r="BD88" s="127">
        <v>508215</v>
      </c>
      <c r="BE88" s="127">
        <v>125080</v>
      </c>
      <c r="BF88" s="127">
        <v>100411</v>
      </c>
      <c r="BG88" s="127">
        <v>6890</v>
      </c>
      <c r="BH88" s="127">
        <v>282691</v>
      </c>
      <c r="BI88" s="127">
        <v>0</v>
      </c>
      <c r="BJ88" s="127">
        <v>515072</v>
      </c>
      <c r="BK88" s="127">
        <v>183100</v>
      </c>
      <c r="BL88" s="127">
        <v>27048</v>
      </c>
      <c r="BM88" s="127">
        <v>25542</v>
      </c>
      <c r="BN88" s="127">
        <v>249505</v>
      </c>
      <c r="BO88" s="128">
        <v>11042</v>
      </c>
      <c r="BP88" s="127">
        <v>496237</v>
      </c>
      <c r="BQ88" s="127">
        <v>3270</v>
      </c>
      <c r="BR88" s="127">
        <v>3868</v>
      </c>
      <c r="BS88" s="127">
        <v>0</v>
      </c>
      <c r="BT88" s="127">
        <v>14069</v>
      </c>
      <c r="BU88" s="127">
        <v>1791850</v>
      </c>
      <c r="BV88" s="127">
        <v>1813057</v>
      </c>
      <c r="BW88" s="127">
        <v>12754541</v>
      </c>
      <c r="BX88" s="127">
        <v>3544745</v>
      </c>
      <c r="BY88" s="127">
        <v>680941</v>
      </c>
      <c r="BZ88" s="127">
        <v>5068118</v>
      </c>
      <c r="CA88" s="127">
        <v>17303751</v>
      </c>
      <c r="CB88" s="127">
        <v>39352096</v>
      </c>
      <c r="CC88" s="127">
        <v>2412881</v>
      </c>
      <c r="CD88" s="127">
        <v>386827</v>
      </c>
      <c r="CE88" s="127">
        <v>365282</v>
      </c>
      <c r="CF88" s="127">
        <v>3193565</v>
      </c>
      <c r="CG88" s="127">
        <v>287737</v>
      </c>
      <c r="CH88" s="127">
        <v>6646292</v>
      </c>
      <c r="CI88" s="127">
        <v>1118724</v>
      </c>
      <c r="CJ88" s="127">
        <v>388103</v>
      </c>
      <c r="CK88" s="127">
        <v>3494</v>
      </c>
      <c r="CL88" s="127">
        <v>17667</v>
      </c>
      <c r="CM88" s="127">
        <v>0</v>
      </c>
      <c r="CN88" s="127">
        <v>1527988</v>
      </c>
      <c r="CO88" s="127">
        <v>2059064</v>
      </c>
      <c r="CP88" s="127">
        <v>1167341</v>
      </c>
      <c r="CQ88" s="127">
        <v>600466</v>
      </c>
      <c r="CR88" s="127">
        <v>2020375</v>
      </c>
      <c r="CS88" s="127">
        <v>0</v>
      </c>
      <c r="CT88" s="127">
        <v>5847246</v>
      </c>
      <c r="CU88" s="127">
        <v>0</v>
      </c>
      <c r="CV88" s="127">
        <v>0</v>
      </c>
      <c r="CW88" s="127">
        <v>0</v>
      </c>
      <c r="CX88" s="127">
        <v>0</v>
      </c>
      <c r="CY88" s="127">
        <v>0</v>
      </c>
      <c r="CZ88" s="127">
        <v>0</v>
      </c>
      <c r="DA88" s="127">
        <v>278900</v>
      </c>
      <c r="DB88" s="127">
        <v>134424</v>
      </c>
      <c r="DC88" s="127">
        <v>155391</v>
      </c>
      <c r="DD88" s="127">
        <v>152108</v>
      </c>
      <c r="DE88" s="127">
        <v>5191097</v>
      </c>
      <c r="DF88" s="127">
        <v>5911920</v>
      </c>
      <c r="DG88" s="127">
        <v>0</v>
      </c>
      <c r="DH88" s="127">
        <v>0</v>
      </c>
      <c r="DI88" s="127">
        <v>0</v>
      </c>
      <c r="DJ88" s="127">
        <v>0</v>
      </c>
      <c r="DK88" s="127">
        <v>0</v>
      </c>
      <c r="DL88" s="127">
        <v>0</v>
      </c>
      <c r="DM88" s="127">
        <v>742260</v>
      </c>
      <c r="DN88" s="127">
        <v>0</v>
      </c>
      <c r="DO88" s="127">
        <v>0</v>
      </c>
      <c r="DP88" s="127">
        <v>0</v>
      </c>
      <c r="DQ88" s="127"/>
      <c r="DR88" s="127">
        <v>742260</v>
      </c>
      <c r="DS88" s="127">
        <v>205301</v>
      </c>
      <c r="DT88" s="127">
        <v>131193</v>
      </c>
      <c r="DU88" s="127">
        <v>64432</v>
      </c>
      <c r="DV88" s="127">
        <v>193122</v>
      </c>
      <c r="DW88" s="127">
        <v>0</v>
      </c>
      <c r="DX88" s="127">
        <v>594048</v>
      </c>
      <c r="DY88" s="127">
        <v>710730</v>
      </c>
      <c r="DZ88" s="127">
        <v>372021</v>
      </c>
      <c r="EA88" s="127">
        <v>185736</v>
      </c>
      <c r="EB88" s="127">
        <v>1215425</v>
      </c>
      <c r="EC88" s="127">
        <v>0</v>
      </c>
      <c r="ED88" s="127">
        <v>2483912</v>
      </c>
      <c r="EE88" s="127">
        <v>1191743</v>
      </c>
      <c r="EF88" s="127">
        <v>284910</v>
      </c>
      <c r="EG88" s="127">
        <v>187780</v>
      </c>
      <c r="EH88" s="127">
        <v>1355591</v>
      </c>
      <c r="EI88" s="127">
        <v>0</v>
      </c>
      <c r="EJ88" s="127">
        <v>3020024</v>
      </c>
      <c r="EK88" s="127">
        <v>379311</v>
      </c>
      <c r="EL88" s="127">
        <v>282007</v>
      </c>
      <c r="EM88" s="127">
        <v>161649</v>
      </c>
      <c r="EN88" s="127">
        <v>217484</v>
      </c>
      <c r="EO88" s="127">
        <v>0</v>
      </c>
      <c r="EP88" s="127">
        <v>1040451</v>
      </c>
      <c r="EQ88" s="127">
        <v>0</v>
      </c>
      <c r="ER88" s="127">
        <v>0</v>
      </c>
      <c r="ES88" s="127">
        <v>0</v>
      </c>
      <c r="ET88" s="127">
        <v>0</v>
      </c>
      <c r="EU88" s="127">
        <v>1846894</v>
      </c>
      <c r="EV88" s="127">
        <v>1846894</v>
      </c>
      <c r="EW88" s="127">
        <v>82581</v>
      </c>
      <c r="EX88" s="127">
        <v>11352</v>
      </c>
      <c r="EY88" s="127">
        <v>1132</v>
      </c>
      <c r="EZ88" s="127">
        <v>163593</v>
      </c>
      <c r="FA88" s="127">
        <v>0</v>
      </c>
      <c r="FB88" s="127">
        <v>258658</v>
      </c>
      <c r="FC88" s="127">
        <v>0</v>
      </c>
      <c r="FD88" s="127">
        <v>0</v>
      </c>
      <c r="FE88" s="127">
        <v>0</v>
      </c>
      <c r="FF88" s="127">
        <v>0</v>
      </c>
      <c r="FG88" s="127">
        <v>2441104</v>
      </c>
      <c r="FH88" s="127">
        <v>2441104</v>
      </c>
      <c r="FI88" s="127">
        <v>0</v>
      </c>
      <c r="FJ88" s="127">
        <v>0</v>
      </c>
      <c r="FK88" s="127">
        <v>0</v>
      </c>
      <c r="FL88" s="127">
        <v>0</v>
      </c>
      <c r="FM88" s="127">
        <v>117311</v>
      </c>
      <c r="FN88" s="127">
        <v>117311</v>
      </c>
      <c r="FO88" s="127">
        <v>0</v>
      </c>
      <c r="FP88" s="127">
        <v>0</v>
      </c>
      <c r="FQ88" s="127">
        <v>0</v>
      </c>
      <c r="FR88" s="127">
        <v>0</v>
      </c>
      <c r="FS88" s="127">
        <v>2120038</v>
      </c>
      <c r="FT88" s="127">
        <v>2120038</v>
      </c>
      <c r="FU88" s="127">
        <v>0</v>
      </c>
      <c r="FV88" s="127">
        <v>0</v>
      </c>
      <c r="FW88" s="127">
        <v>0</v>
      </c>
      <c r="FX88" s="127">
        <v>0</v>
      </c>
      <c r="FY88" s="127">
        <v>709475</v>
      </c>
      <c r="FZ88" s="127">
        <v>709475</v>
      </c>
      <c r="GA88" s="127">
        <v>0</v>
      </c>
      <c r="GB88" s="127">
        <v>0</v>
      </c>
      <c r="GC88" s="127">
        <v>0</v>
      </c>
      <c r="GD88" s="127">
        <v>0</v>
      </c>
      <c r="GE88" s="127">
        <v>664067</v>
      </c>
      <c r="GF88" s="127">
        <v>664067</v>
      </c>
      <c r="GG88" s="127">
        <v>0</v>
      </c>
      <c r="GH88" s="127">
        <v>0</v>
      </c>
      <c r="GI88" s="127">
        <v>0</v>
      </c>
      <c r="GJ88" s="127">
        <v>0</v>
      </c>
      <c r="GK88" s="127">
        <v>2074154</v>
      </c>
      <c r="GL88" s="127">
        <v>2074154</v>
      </c>
      <c r="GM88" s="127">
        <v>9181495</v>
      </c>
      <c r="GN88" s="127">
        <v>3158178</v>
      </c>
      <c r="GO88" s="127">
        <v>1725362</v>
      </c>
      <c r="GP88" s="127">
        <v>8528930</v>
      </c>
      <c r="GQ88" s="127">
        <v>15451877</v>
      </c>
      <c r="GR88" s="127">
        <v>38045842</v>
      </c>
      <c r="GS88" s="127">
        <v>0</v>
      </c>
      <c r="GT88" s="128">
        <v>0</v>
      </c>
      <c r="GU88" s="127">
        <v>0</v>
      </c>
      <c r="GV88" s="127">
        <v>0</v>
      </c>
      <c r="GW88" s="127">
        <v>0</v>
      </c>
      <c r="GX88" s="127">
        <v>0</v>
      </c>
      <c r="GY88" s="127">
        <v>9181495</v>
      </c>
      <c r="GZ88" s="127">
        <v>3158178</v>
      </c>
      <c r="HA88" s="127">
        <v>1725362</v>
      </c>
      <c r="HB88" s="127">
        <v>8528930</v>
      </c>
      <c r="HC88" s="127">
        <v>15451877</v>
      </c>
      <c r="HD88" s="127">
        <v>38045842</v>
      </c>
      <c r="HF88" s="2">
        <f>SUM(AZ88:AZ88)</f>
        <v>2810305</v>
      </c>
      <c r="HG88" s="19" t="e">
        <f>#REF!-HF88</f>
        <v>#REF!</v>
      </c>
      <c r="HH88" s="2" t="e">
        <f>SUM(#REF!)</f>
        <v>#REF!</v>
      </c>
      <c r="HI88" s="19" t="e">
        <f>#REF!-HH88</f>
        <v>#REF!</v>
      </c>
      <c r="HJ88" s="2">
        <f>SUM(BA88:BA88)</f>
        <v>2415013</v>
      </c>
      <c r="HK88" s="19" t="e">
        <f>#REF!-HJ88</f>
        <v>#REF!</v>
      </c>
      <c r="HL88" s="2">
        <f>SUM(BB88:BB88)</f>
        <v>1014207</v>
      </c>
      <c r="HM88" s="19" t="e">
        <f>#REF!-HL88</f>
        <v>#REF!</v>
      </c>
      <c r="HN88" s="2" t="e">
        <f>SUM(#REF!)</f>
        <v>#REF!</v>
      </c>
      <c r="HO88" s="19" t="e">
        <f>#REF!-HN88</f>
        <v>#REF!</v>
      </c>
      <c r="HP88" s="2" t="e">
        <f>SUM(#REF!)</f>
        <v>#REF!</v>
      </c>
      <c r="HQ88" s="19" t="e">
        <f>#REF!-HP88</f>
        <v>#REF!</v>
      </c>
      <c r="HR88" s="2" t="e">
        <f>SUM(#REF!)</f>
        <v>#REF!</v>
      </c>
      <c r="HS88" s="19" t="e">
        <f>#REF!-HR88</f>
        <v>#REF!</v>
      </c>
      <c r="HT88" s="2" t="e">
        <f>SUM(#REF!)</f>
        <v>#REF!</v>
      </c>
      <c r="HU88" s="19" t="e">
        <f>#REF!-HT88</f>
        <v>#REF!</v>
      </c>
      <c r="HV88" s="2" t="e">
        <f>SUM(#REF!)</f>
        <v>#REF!</v>
      </c>
      <c r="HW88" s="19" t="e">
        <f>#REF!-HV88</f>
        <v>#REF!</v>
      </c>
      <c r="HX88" s="2" t="e">
        <f>SUM(#REF!)</f>
        <v>#REF!</v>
      </c>
      <c r="HY88" s="19" t="e">
        <f>#REF!-HX88</f>
        <v>#REF!</v>
      </c>
      <c r="HZ88" s="2">
        <f>SUM(BC88:BC88)</f>
        <v>0</v>
      </c>
      <c r="IA88" s="19" t="e">
        <f>#REF!-HZ88</f>
        <v>#REF!</v>
      </c>
      <c r="IB88" s="2">
        <f>SUM(BD88:BD88)</f>
        <v>508215</v>
      </c>
      <c r="IC88" s="19" t="e">
        <f>#REF!-IB88</f>
        <v>#REF!</v>
      </c>
      <c r="ID88" s="2">
        <f t="shared" si="111"/>
        <v>515072</v>
      </c>
      <c r="IE88" s="19">
        <f t="shared" si="112"/>
        <v>0</v>
      </c>
      <c r="IF88" s="2">
        <f t="shared" si="113"/>
        <v>496237</v>
      </c>
      <c r="IG88" s="19">
        <f t="shared" si="114"/>
        <v>0</v>
      </c>
      <c r="IH88" s="2">
        <f t="shared" si="115"/>
        <v>1813057</v>
      </c>
      <c r="II88" s="19">
        <f t="shared" si="116"/>
        <v>0</v>
      </c>
      <c r="IJ88" s="2">
        <f t="shared" si="117"/>
        <v>39352096</v>
      </c>
      <c r="IK88" s="19">
        <f t="shared" si="118"/>
        <v>0</v>
      </c>
      <c r="IL88" s="2">
        <f t="shared" si="119"/>
        <v>6646292</v>
      </c>
      <c r="IM88" s="19">
        <f t="shared" si="120"/>
        <v>0</v>
      </c>
      <c r="IN88" s="2">
        <f t="shared" si="121"/>
        <v>1527988</v>
      </c>
      <c r="IO88" s="19">
        <f t="shared" si="122"/>
        <v>0</v>
      </c>
      <c r="IP88" s="2">
        <f t="shared" si="123"/>
        <v>5847246</v>
      </c>
      <c r="IQ88" s="19">
        <f t="shared" si="124"/>
        <v>0</v>
      </c>
      <c r="IR88" s="2">
        <f t="shared" si="163"/>
        <v>0</v>
      </c>
      <c r="IS88" s="19">
        <f t="shared" si="164"/>
        <v>0</v>
      </c>
      <c r="IT88" s="2">
        <f t="shared" si="125"/>
        <v>5911920</v>
      </c>
      <c r="IU88" s="19">
        <f t="shared" si="126"/>
        <v>0</v>
      </c>
      <c r="IV88" s="2">
        <f t="shared" si="127"/>
        <v>0</v>
      </c>
      <c r="IW88" s="19">
        <f t="shared" si="128"/>
        <v>0</v>
      </c>
      <c r="IX88" s="2">
        <f t="shared" si="129"/>
        <v>742260</v>
      </c>
      <c r="IY88" s="19">
        <f t="shared" si="130"/>
        <v>0</v>
      </c>
      <c r="IZ88" s="2">
        <f t="shared" si="131"/>
        <v>594048</v>
      </c>
      <c r="JA88" s="19">
        <f t="shared" si="132"/>
        <v>0</v>
      </c>
      <c r="JB88" s="2">
        <f t="shared" si="133"/>
        <v>2483912</v>
      </c>
      <c r="JC88" s="19">
        <f t="shared" si="134"/>
        <v>0</v>
      </c>
      <c r="JD88" s="2">
        <f t="shared" si="135"/>
        <v>3020024</v>
      </c>
      <c r="JE88" s="19">
        <f t="shared" si="136"/>
        <v>0</v>
      </c>
      <c r="JF88" s="2">
        <f t="shared" si="137"/>
        <v>1040451</v>
      </c>
      <c r="JG88" s="19">
        <f t="shared" si="138"/>
        <v>0</v>
      </c>
      <c r="JH88" s="2">
        <f t="shared" si="139"/>
        <v>1846894</v>
      </c>
      <c r="JI88" s="19">
        <f t="shared" si="140"/>
        <v>0</v>
      </c>
      <c r="JJ88" s="2">
        <f t="shared" si="141"/>
        <v>258658</v>
      </c>
      <c r="JK88" s="19">
        <f t="shared" si="142"/>
        <v>0</v>
      </c>
      <c r="JL88" s="2">
        <f t="shared" si="143"/>
        <v>2441104</v>
      </c>
      <c r="JM88" s="19">
        <f t="shared" si="144"/>
        <v>0</v>
      </c>
      <c r="JN88" s="2">
        <f t="shared" si="145"/>
        <v>117311</v>
      </c>
      <c r="JO88" s="19">
        <f t="shared" si="146"/>
        <v>0</v>
      </c>
      <c r="JP88" s="2">
        <f t="shared" si="147"/>
        <v>2120038</v>
      </c>
      <c r="JQ88" s="19">
        <f t="shared" si="148"/>
        <v>0</v>
      </c>
      <c r="JR88" s="2">
        <f t="shared" si="149"/>
        <v>709475</v>
      </c>
      <c r="JS88" s="19">
        <f t="shared" si="150"/>
        <v>0</v>
      </c>
      <c r="JT88" s="2">
        <f t="shared" si="151"/>
        <v>664067</v>
      </c>
      <c r="JU88" s="19">
        <f t="shared" si="152"/>
        <v>0</v>
      </c>
      <c r="JV88" s="2">
        <f t="shared" si="153"/>
        <v>2074154</v>
      </c>
      <c r="JW88" s="19">
        <f t="shared" si="154"/>
        <v>0</v>
      </c>
      <c r="JX88" s="2">
        <f t="shared" si="155"/>
        <v>38045842</v>
      </c>
      <c r="JY88" s="19">
        <f t="shared" si="156"/>
        <v>0</v>
      </c>
      <c r="JZ88" s="2">
        <f t="shared" si="157"/>
        <v>0</v>
      </c>
      <c r="KA88" s="19">
        <f t="shared" si="158"/>
        <v>0</v>
      </c>
      <c r="KB88" s="2">
        <f t="shared" si="159"/>
        <v>38045842</v>
      </c>
      <c r="KC88" s="19">
        <f t="shared" si="160"/>
        <v>0</v>
      </c>
      <c r="KE88" s="2" t="e">
        <f>HG88+HI88+HK88+HM88+HO88+HQ88+HS88+HU88+HW88+HY88+IA88+IE88+IG88+II88+IC88+IK88+IM88+IO88+IQ88+IS88+IU88+IW88+IY88+JA88+JC88+JG88+JI88+JK88+JE88+JM88+JO88+JQ88+JS88+JU88+JW88+JY88+KA88+KC88</f>
        <v>#REF!</v>
      </c>
      <c r="KG88" s="1" t="e">
        <f t="shared" si="161"/>
        <v>#REF!</v>
      </c>
    </row>
    <row r="89" spans="1:301">
      <c r="A89" s="30" t="s">
        <v>330</v>
      </c>
      <c r="B89" s="18" t="s">
        <v>288</v>
      </c>
      <c r="C89" s="65">
        <v>157951</v>
      </c>
      <c r="D89" s="65">
        <v>2010</v>
      </c>
      <c r="E89" s="65">
        <v>1</v>
      </c>
      <c r="F89" s="65">
        <v>11</v>
      </c>
      <c r="G89" s="66">
        <v>7500</v>
      </c>
      <c r="H89" s="66">
        <v>10145</v>
      </c>
      <c r="I89" s="67">
        <v>283156854</v>
      </c>
      <c r="J89" s="67"/>
      <c r="K89" s="67">
        <v>4862147</v>
      </c>
      <c r="L89" s="67"/>
      <c r="M89" s="67">
        <v>11957151</v>
      </c>
      <c r="N89" s="67"/>
      <c r="O89" s="67">
        <v>61422000</v>
      </c>
      <c r="P89" s="67"/>
      <c r="Q89" s="67">
        <v>143039217</v>
      </c>
      <c r="R89" s="67"/>
      <c r="S89" s="67">
        <v>245366619</v>
      </c>
      <c r="T89" s="67"/>
      <c r="U89" s="67">
        <v>13738</v>
      </c>
      <c r="V89" s="67"/>
      <c r="W89" s="67">
        <v>24322</v>
      </c>
      <c r="X89" s="67"/>
      <c r="Y89" s="67">
        <v>17030</v>
      </c>
      <c r="Z89" s="67"/>
      <c r="AA89" s="67">
        <v>27614</v>
      </c>
      <c r="AB89" s="67"/>
      <c r="AC89" s="103">
        <v>9</v>
      </c>
      <c r="AD89" s="103">
        <v>10</v>
      </c>
      <c r="AE89" s="103">
        <v>0</v>
      </c>
      <c r="AF89" s="19">
        <v>3324695</v>
      </c>
      <c r="AG89" s="19">
        <v>2000388</v>
      </c>
      <c r="AH89" s="19">
        <v>304825</v>
      </c>
      <c r="AI89" s="19">
        <v>110916</v>
      </c>
      <c r="AJ89" s="19">
        <v>151333.42857142858</v>
      </c>
      <c r="AK89" s="93">
        <v>7</v>
      </c>
      <c r="AL89" s="19">
        <v>151333</v>
      </c>
      <c r="AM89" s="93">
        <v>7</v>
      </c>
      <c r="AN89" s="19">
        <v>67408.625</v>
      </c>
      <c r="AO89" s="93">
        <v>8</v>
      </c>
      <c r="AP89" s="19">
        <v>67409</v>
      </c>
      <c r="AQ89" s="93">
        <v>8</v>
      </c>
      <c r="AR89" s="19">
        <v>77773.351351351346</v>
      </c>
      <c r="AS89" s="93">
        <v>18.5</v>
      </c>
      <c r="AT89" s="19">
        <v>71940.350000000006</v>
      </c>
      <c r="AU89" s="93">
        <v>20</v>
      </c>
      <c r="AV89" s="19">
        <v>50408.181818181816</v>
      </c>
      <c r="AW89" s="93">
        <v>11</v>
      </c>
      <c r="AX89" s="19">
        <v>46207.5</v>
      </c>
      <c r="AY89" s="93">
        <v>12</v>
      </c>
      <c r="AZ89" s="129">
        <v>553166</v>
      </c>
      <c r="BA89" s="129">
        <v>1100000</v>
      </c>
      <c r="BB89" s="129">
        <v>314072</v>
      </c>
      <c r="BC89" s="129">
        <v>0</v>
      </c>
      <c r="BD89" s="129">
        <v>0</v>
      </c>
      <c r="BE89" s="129">
        <v>42140</v>
      </c>
      <c r="BF89" s="129">
        <v>31637</v>
      </c>
      <c r="BG89" s="129">
        <v>28457</v>
      </c>
      <c r="BH89" s="129">
        <v>171000</v>
      </c>
      <c r="BI89" s="129">
        <v>0</v>
      </c>
      <c r="BJ89" s="129">
        <v>273234</v>
      </c>
      <c r="BK89" s="129">
        <v>14805</v>
      </c>
      <c r="BL89" s="129">
        <v>8830</v>
      </c>
      <c r="BM89" s="129">
        <v>1328</v>
      </c>
      <c r="BN89" s="129">
        <v>11118</v>
      </c>
      <c r="BO89" s="129">
        <v>156</v>
      </c>
      <c r="BP89" s="129">
        <v>36237</v>
      </c>
      <c r="BQ89" s="129">
        <v>66256</v>
      </c>
      <c r="BR89" s="129">
        <v>0</v>
      </c>
      <c r="BS89" s="129">
        <v>0</v>
      </c>
      <c r="BT89" s="129">
        <v>0</v>
      </c>
      <c r="BU89" s="129">
        <v>87344</v>
      </c>
      <c r="BV89" s="129">
        <v>153600</v>
      </c>
      <c r="BW89" s="129">
        <v>5768244</v>
      </c>
      <c r="BX89" s="129">
        <v>1965315</v>
      </c>
      <c r="BY89" s="129">
        <v>1306792</v>
      </c>
      <c r="BZ89" s="129">
        <v>5977281</v>
      </c>
      <c r="CA89" s="129">
        <v>8225716</v>
      </c>
      <c r="CB89" s="129">
        <v>23243348</v>
      </c>
      <c r="CC89" s="129">
        <v>1920336</v>
      </c>
      <c r="CD89" s="129">
        <v>310273</v>
      </c>
      <c r="CE89" s="129">
        <v>319416</v>
      </c>
      <c r="CF89" s="129">
        <v>2456498</v>
      </c>
      <c r="CG89" s="129">
        <v>382370</v>
      </c>
      <c r="CH89" s="129">
        <v>5388893</v>
      </c>
      <c r="CI89" s="129">
        <v>481000</v>
      </c>
      <c r="CJ89" s="129">
        <v>34027</v>
      </c>
      <c r="CK89" s="129">
        <v>11000</v>
      </c>
      <c r="CL89" s="129">
        <v>18872</v>
      </c>
      <c r="CM89" s="129">
        <v>6500</v>
      </c>
      <c r="CN89" s="129">
        <v>551399</v>
      </c>
      <c r="CO89" s="129">
        <v>1142440</v>
      </c>
      <c r="CP89" s="129">
        <v>757469</v>
      </c>
      <c r="CQ89" s="129">
        <v>435557</v>
      </c>
      <c r="CR89" s="129">
        <v>1256434</v>
      </c>
      <c r="CS89" s="129">
        <v>0</v>
      </c>
      <c r="CT89" s="129">
        <v>3591900</v>
      </c>
      <c r="CU89" s="129">
        <v>13249</v>
      </c>
      <c r="CV89" s="129">
        <v>6504</v>
      </c>
      <c r="CW89" s="129">
        <v>8078</v>
      </c>
      <c r="CX89" s="129">
        <v>12575</v>
      </c>
      <c r="CY89" s="129">
        <v>0</v>
      </c>
      <c r="CZ89" s="129">
        <v>40406</v>
      </c>
      <c r="DA89" s="129">
        <v>467414</v>
      </c>
      <c r="DB89" s="129">
        <v>173749</v>
      </c>
      <c r="DC89" s="129">
        <v>92593</v>
      </c>
      <c r="DD89" s="129">
        <v>33938</v>
      </c>
      <c r="DE89" s="129">
        <v>2259631</v>
      </c>
      <c r="DF89" s="129">
        <v>3027325</v>
      </c>
      <c r="DG89" s="129">
        <v>0</v>
      </c>
      <c r="DH89" s="129">
        <v>0</v>
      </c>
      <c r="DI89" s="129">
        <v>0</v>
      </c>
      <c r="DJ89" s="129">
        <v>0</v>
      </c>
      <c r="DK89" s="129">
        <v>10237</v>
      </c>
      <c r="DL89" s="129">
        <v>10237</v>
      </c>
      <c r="DM89" s="129">
        <v>500000</v>
      </c>
      <c r="DN89" s="129">
        <v>0</v>
      </c>
      <c r="DO89" s="129">
        <v>0</v>
      </c>
      <c r="DP89" s="129">
        <v>0</v>
      </c>
      <c r="DQ89" s="129">
        <v>0</v>
      </c>
      <c r="DR89" s="129">
        <v>500000</v>
      </c>
      <c r="DS89" s="129">
        <v>149561</v>
      </c>
      <c r="DT89" s="129">
        <v>108550</v>
      </c>
      <c r="DU89" s="129">
        <v>56077</v>
      </c>
      <c r="DV89" s="129">
        <v>101553</v>
      </c>
      <c r="DW89" s="129">
        <v>0</v>
      </c>
      <c r="DX89" s="129">
        <v>415741</v>
      </c>
      <c r="DY89" s="129">
        <v>367117</v>
      </c>
      <c r="DZ89" s="129">
        <v>328363</v>
      </c>
      <c r="EA89" s="129">
        <v>222038</v>
      </c>
      <c r="EB89" s="129">
        <v>602408</v>
      </c>
      <c r="EC89" s="129">
        <v>281724</v>
      </c>
      <c r="ED89" s="129">
        <v>1801650</v>
      </c>
      <c r="EE89" s="129">
        <v>167111</v>
      </c>
      <c r="EF89" s="129">
        <v>18852</v>
      </c>
      <c r="EG89" s="129">
        <v>26778</v>
      </c>
      <c r="EH89" s="129">
        <v>254669</v>
      </c>
      <c r="EI89" s="129">
        <v>0</v>
      </c>
      <c r="EJ89" s="129">
        <v>467410</v>
      </c>
      <c r="EK89" s="129">
        <v>68273</v>
      </c>
      <c r="EL89" s="129">
        <v>54334</v>
      </c>
      <c r="EM89" s="129">
        <v>42133</v>
      </c>
      <c r="EN89" s="129">
        <v>103208</v>
      </c>
      <c r="EO89" s="129">
        <v>395632</v>
      </c>
      <c r="EP89" s="129">
        <v>663580</v>
      </c>
      <c r="EQ89" s="129">
        <v>43312</v>
      </c>
      <c r="ER89" s="129">
        <v>16747</v>
      </c>
      <c r="ES89" s="129">
        <v>533</v>
      </c>
      <c r="ET89" s="129">
        <v>13667</v>
      </c>
      <c r="EU89" s="129">
        <v>69786</v>
      </c>
      <c r="EV89" s="129">
        <v>144045</v>
      </c>
      <c r="EW89" s="129">
        <v>42131</v>
      </c>
      <c r="EX89" s="129">
        <v>13086</v>
      </c>
      <c r="EY89" s="129">
        <v>29669</v>
      </c>
      <c r="EZ89" s="129">
        <v>195134</v>
      </c>
      <c r="FA89" s="129">
        <v>0</v>
      </c>
      <c r="FB89" s="129">
        <v>280020</v>
      </c>
      <c r="FC89" s="138">
        <v>0</v>
      </c>
      <c r="FD89" s="129">
        <v>0</v>
      </c>
      <c r="FE89" s="129">
        <v>0</v>
      </c>
      <c r="FF89" s="129">
        <v>21295</v>
      </c>
      <c r="FG89" s="129">
        <v>2212725</v>
      </c>
      <c r="FH89" s="129">
        <v>2234020</v>
      </c>
      <c r="FI89" s="129">
        <v>0</v>
      </c>
      <c r="FJ89" s="129">
        <v>0</v>
      </c>
      <c r="FK89" s="129">
        <v>0</v>
      </c>
      <c r="FL89" s="129">
        <v>0</v>
      </c>
      <c r="FM89" s="129">
        <v>67945</v>
      </c>
      <c r="FN89" s="129">
        <v>67945</v>
      </c>
      <c r="FO89" s="129">
        <v>0</v>
      </c>
      <c r="FP89" s="129">
        <v>0</v>
      </c>
      <c r="FQ89" s="129">
        <v>0</v>
      </c>
      <c r="FR89" s="129">
        <v>0</v>
      </c>
      <c r="FS89" s="129">
        <v>1306922</v>
      </c>
      <c r="FT89" s="129">
        <v>1306922</v>
      </c>
      <c r="FU89" s="129">
        <v>0</v>
      </c>
      <c r="FV89" s="129">
        <v>161</v>
      </c>
      <c r="FW89" s="129">
        <v>0</v>
      </c>
      <c r="FX89" s="129">
        <v>0</v>
      </c>
      <c r="FY89" s="129">
        <v>515499</v>
      </c>
      <c r="FZ89" s="129">
        <v>515660</v>
      </c>
      <c r="GA89" s="129">
        <v>0</v>
      </c>
      <c r="GB89" s="129">
        <v>4825</v>
      </c>
      <c r="GC89" s="129">
        <v>630</v>
      </c>
      <c r="GD89" s="129">
        <v>135</v>
      </c>
      <c r="GE89" s="129">
        <v>85920</v>
      </c>
      <c r="GF89" s="129">
        <v>91510</v>
      </c>
      <c r="GG89" s="129">
        <v>406300</v>
      </c>
      <c r="GH89" s="129">
        <v>138375</v>
      </c>
      <c r="GI89" s="129">
        <v>62290</v>
      </c>
      <c r="GJ89" s="129">
        <v>906895</v>
      </c>
      <c r="GK89" s="129">
        <v>630825</v>
      </c>
      <c r="GL89" s="129">
        <v>2144685</v>
      </c>
      <c r="GM89" s="129">
        <v>5768244</v>
      </c>
      <c r="GN89" s="129">
        <v>1965315</v>
      </c>
      <c r="GO89" s="129">
        <v>1306792</v>
      </c>
      <c r="GP89" s="129">
        <v>5977281</v>
      </c>
      <c r="GQ89" s="129">
        <v>8225716</v>
      </c>
      <c r="GR89" s="129">
        <v>23243348</v>
      </c>
      <c r="GS89" s="129">
        <v>0</v>
      </c>
      <c r="GT89" s="129">
        <v>0</v>
      </c>
      <c r="GU89" s="129">
        <v>0</v>
      </c>
      <c r="GV89" s="129">
        <v>0</v>
      </c>
      <c r="GW89" s="129">
        <v>0</v>
      </c>
      <c r="GX89" s="129">
        <v>0</v>
      </c>
      <c r="GY89" s="129">
        <v>5768244</v>
      </c>
      <c r="GZ89" s="129">
        <v>1965315</v>
      </c>
      <c r="HA89" s="129">
        <v>1306792</v>
      </c>
      <c r="HB89" s="129">
        <v>5977281</v>
      </c>
      <c r="HC89" s="129">
        <v>8225716</v>
      </c>
      <c r="HD89" s="129">
        <v>23243348</v>
      </c>
      <c r="HF89" s="2">
        <f>SUM(AZ89:AZ89)</f>
        <v>553166</v>
      </c>
      <c r="HG89" s="19" t="e">
        <f>#REF!-HF89</f>
        <v>#REF!</v>
      </c>
      <c r="HH89" s="2" t="e">
        <f>SUM(#REF!)</f>
        <v>#REF!</v>
      </c>
      <c r="HI89" s="19" t="e">
        <f>#REF!-HH89</f>
        <v>#REF!</v>
      </c>
      <c r="HJ89" s="2">
        <f>SUM(BA89:BA89)</f>
        <v>1100000</v>
      </c>
      <c r="HK89" s="19" t="e">
        <f>#REF!-HJ89</f>
        <v>#REF!</v>
      </c>
      <c r="HL89" s="2">
        <f>SUM(BB89:BB89)</f>
        <v>314072</v>
      </c>
      <c r="HM89" s="19" t="e">
        <f>#REF!-HL89</f>
        <v>#REF!</v>
      </c>
      <c r="HN89" s="2" t="e">
        <f>SUM(#REF!)</f>
        <v>#REF!</v>
      </c>
      <c r="HO89" s="19" t="e">
        <f>#REF!-HN89</f>
        <v>#REF!</v>
      </c>
      <c r="HP89" s="2" t="e">
        <f>SUM(#REF!)</f>
        <v>#REF!</v>
      </c>
      <c r="HQ89" s="19" t="e">
        <f>#REF!-HP89</f>
        <v>#REF!</v>
      </c>
      <c r="HR89" s="2" t="e">
        <f>SUM(#REF!)</f>
        <v>#REF!</v>
      </c>
      <c r="HS89" s="19" t="e">
        <f>#REF!-HR89</f>
        <v>#REF!</v>
      </c>
      <c r="HT89" s="2" t="e">
        <f>SUM(#REF!)</f>
        <v>#REF!</v>
      </c>
      <c r="HU89" s="19" t="e">
        <f>#REF!-HT89</f>
        <v>#REF!</v>
      </c>
      <c r="HV89" s="2" t="e">
        <f>SUM(#REF!)</f>
        <v>#REF!</v>
      </c>
      <c r="HW89" s="19" t="e">
        <f>#REF!-HV89</f>
        <v>#REF!</v>
      </c>
      <c r="HX89" s="2" t="e">
        <f>SUM(#REF!)</f>
        <v>#REF!</v>
      </c>
      <c r="HY89" s="19" t="e">
        <f>#REF!-HX89</f>
        <v>#REF!</v>
      </c>
      <c r="HZ89" s="2">
        <f>SUM(BC89:BC89)</f>
        <v>0</v>
      </c>
      <c r="IA89" s="19" t="e">
        <f>#REF!-HZ89</f>
        <v>#REF!</v>
      </c>
      <c r="IB89" s="2">
        <f>SUM(BD89:BD89)</f>
        <v>0</v>
      </c>
      <c r="IC89" s="19" t="e">
        <f>#REF!-IB89</f>
        <v>#REF!</v>
      </c>
      <c r="ID89" s="2">
        <f t="shared" si="111"/>
        <v>273234</v>
      </c>
      <c r="IE89" s="19">
        <f t="shared" si="112"/>
        <v>0</v>
      </c>
      <c r="IF89" s="2">
        <f t="shared" si="113"/>
        <v>36237</v>
      </c>
      <c r="IG89" s="19">
        <f t="shared" si="114"/>
        <v>0</v>
      </c>
      <c r="IH89" s="2">
        <f t="shared" si="115"/>
        <v>153600</v>
      </c>
      <c r="II89" s="19">
        <f t="shared" si="116"/>
        <v>0</v>
      </c>
      <c r="IJ89" s="2">
        <f t="shared" si="117"/>
        <v>23243348</v>
      </c>
      <c r="IK89" s="19">
        <f t="shared" si="118"/>
        <v>0</v>
      </c>
      <c r="IL89" s="2">
        <f t="shared" si="119"/>
        <v>5388893</v>
      </c>
      <c r="IM89" s="19">
        <f t="shared" si="120"/>
        <v>0</v>
      </c>
      <c r="IN89" s="2">
        <f t="shared" si="121"/>
        <v>551399</v>
      </c>
      <c r="IO89" s="19">
        <f t="shared" si="122"/>
        <v>0</v>
      </c>
      <c r="IP89" s="2">
        <f t="shared" si="123"/>
        <v>3591900</v>
      </c>
      <c r="IQ89" s="19">
        <f t="shared" si="124"/>
        <v>0</v>
      </c>
      <c r="IR89" s="2">
        <f t="shared" si="163"/>
        <v>40406</v>
      </c>
      <c r="IS89" s="19">
        <f t="shared" si="164"/>
        <v>0</v>
      </c>
      <c r="IT89" s="2">
        <f t="shared" si="125"/>
        <v>3027325</v>
      </c>
      <c r="IU89" s="19">
        <f t="shared" si="126"/>
        <v>0</v>
      </c>
      <c r="IV89" s="2">
        <f t="shared" si="127"/>
        <v>10237</v>
      </c>
      <c r="IW89" s="19">
        <f t="shared" si="128"/>
        <v>0</v>
      </c>
      <c r="IX89" s="2">
        <f t="shared" si="129"/>
        <v>500000</v>
      </c>
      <c r="IY89" s="19">
        <f t="shared" si="130"/>
        <v>0</v>
      </c>
      <c r="IZ89" s="2">
        <f t="shared" si="131"/>
        <v>415741</v>
      </c>
      <c r="JA89" s="19">
        <f t="shared" si="132"/>
        <v>0</v>
      </c>
      <c r="JB89" s="2">
        <f t="shared" si="133"/>
        <v>1801650</v>
      </c>
      <c r="JC89" s="19">
        <f t="shared" si="134"/>
        <v>0</v>
      </c>
      <c r="JD89" s="2">
        <f t="shared" si="135"/>
        <v>467410</v>
      </c>
      <c r="JE89" s="19">
        <f t="shared" si="136"/>
        <v>0</v>
      </c>
      <c r="JF89" s="2">
        <f t="shared" si="137"/>
        <v>663580</v>
      </c>
      <c r="JG89" s="19">
        <f t="shared" si="138"/>
        <v>0</v>
      </c>
      <c r="JH89" s="2">
        <f t="shared" si="139"/>
        <v>144045</v>
      </c>
      <c r="JI89" s="19">
        <f t="shared" si="140"/>
        <v>0</v>
      </c>
      <c r="JJ89" s="2">
        <f t="shared" si="141"/>
        <v>280020</v>
      </c>
      <c r="JK89" s="19">
        <f t="shared" si="142"/>
        <v>0</v>
      </c>
      <c r="JL89" s="2">
        <f t="shared" si="143"/>
        <v>2234020</v>
      </c>
      <c r="JM89" s="19">
        <f t="shared" si="144"/>
        <v>0</v>
      </c>
      <c r="JN89" s="2">
        <f t="shared" si="145"/>
        <v>67945</v>
      </c>
      <c r="JO89" s="19">
        <f t="shared" si="146"/>
        <v>0</v>
      </c>
      <c r="JP89" s="2">
        <f t="shared" si="147"/>
        <v>1306922</v>
      </c>
      <c r="JQ89" s="19">
        <f t="shared" si="148"/>
        <v>0</v>
      </c>
      <c r="JR89" s="2">
        <f t="shared" si="149"/>
        <v>515660</v>
      </c>
      <c r="JS89" s="19">
        <f t="shared" si="150"/>
        <v>0</v>
      </c>
      <c r="JT89" s="2">
        <f t="shared" si="151"/>
        <v>91510</v>
      </c>
      <c r="JU89" s="19">
        <f t="shared" si="152"/>
        <v>0</v>
      </c>
      <c r="JV89" s="2">
        <f t="shared" si="153"/>
        <v>2144685</v>
      </c>
      <c r="JW89" s="19">
        <f t="shared" si="154"/>
        <v>0</v>
      </c>
      <c r="JX89" s="2">
        <f t="shared" si="155"/>
        <v>23243348</v>
      </c>
      <c r="JY89" s="19">
        <f t="shared" si="156"/>
        <v>0</v>
      </c>
      <c r="JZ89" s="2">
        <f t="shared" si="157"/>
        <v>0</v>
      </c>
      <c r="KA89" s="19">
        <f t="shared" si="158"/>
        <v>0</v>
      </c>
      <c r="KB89" s="2">
        <f t="shared" si="159"/>
        <v>23243348</v>
      </c>
      <c r="KC89" s="19">
        <f t="shared" si="160"/>
        <v>0</v>
      </c>
      <c r="KE89" s="2" t="e">
        <f>SUM(HG89,HI89,HK89,HM89,HO89,HQ89,HS89,HU89,HW89,HY89,IA89,IC89,IE89,IG89,II89,IK89,IM89,IO89,IQ89,IS89,IU89,IW89,IY89,JA89,JC89,JE89,JG89,JI89,JK89,JM89,JO89,JQ89,JS89,JU89,JW89,JY89,KA89,KC89)</f>
        <v>#REF!</v>
      </c>
      <c r="KG89" s="1" t="e">
        <f t="shared" si="161"/>
        <v>#REF!</v>
      </c>
      <c r="KH89" s="13"/>
    </row>
    <row r="90" spans="1:301">
      <c r="A90" s="30" t="s">
        <v>326</v>
      </c>
      <c r="B90" s="18" t="s">
        <v>315</v>
      </c>
      <c r="C90" s="65">
        <v>172699</v>
      </c>
      <c r="D90" s="65">
        <v>2010</v>
      </c>
      <c r="E90" s="65">
        <v>1</v>
      </c>
      <c r="F90" s="65">
        <v>9</v>
      </c>
      <c r="G90" s="66">
        <v>8714</v>
      </c>
      <c r="H90" s="66">
        <v>8316</v>
      </c>
      <c r="I90" s="67">
        <v>494820389</v>
      </c>
      <c r="J90" s="67"/>
      <c r="K90" s="67">
        <v>3000000</v>
      </c>
      <c r="L90" s="67"/>
      <c r="M90" s="67">
        <v>23000000</v>
      </c>
      <c r="N90" s="67"/>
      <c r="O90" s="67">
        <v>34000000</v>
      </c>
      <c r="P90" s="67"/>
      <c r="Q90" s="67">
        <v>273000000</v>
      </c>
      <c r="R90" s="67"/>
      <c r="S90" s="67">
        <v>326156848</v>
      </c>
      <c r="T90" s="67"/>
      <c r="U90" s="67">
        <v>17326</v>
      </c>
      <c r="V90" s="67"/>
      <c r="W90" s="67">
        <v>29776</v>
      </c>
      <c r="X90" s="67"/>
      <c r="Y90" s="67">
        <v>21542</v>
      </c>
      <c r="Z90" s="67"/>
      <c r="AA90" s="67">
        <v>33992</v>
      </c>
      <c r="AB90" s="67"/>
      <c r="AC90" s="103">
        <v>6</v>
      </c>
      <c r="AD90" s="103">
        <v>10</v>
      </c>
      <c r="AE90" s="103">
        <v>0</v>
      </c>
      <c r="AF90" s="19">
        <v>3274141</v>
      </c>
      <c r="AG90" s="19">
        <v>2248501</v>
      </c>
      <c r="AH90" s="19">
        <v>180257</v>
      </c>
      <c r="AI90" s="19">
        <v>81839</v>
      </c>
      <c r="AJ90" s="19">
        <v>232421.33</v>
      </c>
      <c r="AK90" s="93">
        <v>6</v>
      </c>
      <c r="AL90" s="19">
        <v>232421.33</v>
      </c>
      <c r="AM90" s="93">
        <v>6</v>
      </c>
      <c r="AN90" s="19">
        <v>114913.88</v>
      </c>
      <c r="AO90" s="93">
        <v>8</v>
      </c>
      <c r="AP90" s="19">
        <v>144913.88</v>
      </c>
      <c r="AQ90" s="93">
        <v>8</v>
      </c>
      <c r="AR90" s="19">
        <v>107140.39</v>
      </c>
      <c r="AS90" s="93">
        <v>16.07</v>
      </c>
      <c r="AT90" s="19">
        <v>90618.21</v>
      </c>
      <c r="AU90" s="93">
        <v>19</v>
      </c>
      <c r="AV90" s="19">
        <v>62678.33</v>
      </c>
      <c r="AW90" s="93">
        <v>10.57</v>
      </c>
      <c r="AX90" s="19">
        <v>55209.17</v>
      </c>
      <c r="AY90" s="93">
        <v>12</v>
      </c>
      <c r="AZ90" s="129">
        <v>916198</v>
      </c>
      <c r="BA90" s="129">
        <v>1434400</v>
      </c>
      <c r="BB90" s="129">
        <v>60563</v>
      </c>
      <c r="BC90" s="129">
        <v>7325</v>
      </c>
      <c r="BD90" s="129">
        <v>505344</v>
      </c>
      <c r="BE90" s="129">
        <v>20057</v>
      </c>
      <c r="BF90" s="129">
        <v>22108</v>
      </c>
      <c r="BG90" s="129">
        <v>2573</v>
      </c>
      <c r="BH90" s="129">
        <v>257744</v>
      </c>
      <c r="BI90" s="129">
        <v>0</v>
      </c>
      <c r="BJ90" s="129">
        <v>302482</v>
      </c>
      <c r="BK90" s="129">
        <v>22647</v>
      </c>
      <c r="BL90" s="129">
        <v>23602</v>
      </c>
      <c r="BM90" s="129">
        <v>0</v>
      </c>
      <c r="BN90" s="129">
        <v>153310</v>
      </c>
      <c r="BO90" s="129">
        <v>0</v>
      </c>
      <c r="BP90" s="129">
        <v>199559</v>
      </c>
      <c r="BQ90" s="129">
        <v>5728</v>
      </c>
      <c r="BR90" s="129">
        <v>10568</v>
      </c>
      <c r="BS90" s="129">
        <v>1202</v>
      </c>
      <c r="BT90" s="129">
        <v>132245</v>
      </c>
      <c r="BU90" s="129">
        <v>289158</v>
      </c>
      <c r="BV90" s="129">
        <v>438901</v>
      </c>
      <c r="BW90" s="129">
        <v>2972262</v>
      </c>
      <c r="BX90" s="129">
        <v>623903</v>
      </c>
      <c r="BY90" s="129">
        <v>112609</v>
      </c>
      <c r="BZ90" s="129">
        <v>1251031</v>
      </c>
      <c r="CA90" s="129">
        <v>18801588</v>
      </c>
      <c r="CB90" s="129">
        <v>23761393</v>
      </c>
      <c r="CC90" s="129">
        <v>2033145</v>
      </c>
      <c r="CD90" s="129">
        <v>315251</v>
      </c>
      <c r="CE90" s="129">
        <v>425560</v>
      </c>
      <c r="CF90" s="129">
        <v>2748686</v>
      </c>
      <c r="CG90" s="129">
        <v>39278</v>
      </c>
      <c r="CH90" s="129">
        <v>5561920</v>
      </c>
      <c r="CI90" s="129">
        <v>325000</v>
      </c>
      <c r="CJ90" s="129">
        <v>53305</v>
      </c>
      <c r="CK90" s="129">
        <v>500</v>
      </c>
      <c r="CL90" s="129">
        <v>16055</v>
      </c>
      <c r="CM90" s="129">
        <v>0</v>
      </c>
      <c r="CN90" s="129">
        <v>394860</v>
      </c>
      <c r="CO90" s="129">
        <v>1749522</v>
      </c>
      <c r="CP90" s="129">
        <v>659897</v>
      </c>
      <c r="CQ90" s="129">
        <v>494036</v>
      </c>
      <c r="CR90" s="129">
        <v>1794640</v>
      </c>
      <c r="CS90" s="129">
        <v>0</v>
      </c>
      <c r="CT90" s="129">
        <v>4698095</v>
      </c>
      <c r="CU90" s="129">
        <v>0</v>
      </c>
      <c r="CV90" s="129">
        <v>0</v>
      </c>
      <c r="CW90" s="129">
        <v>0</v>
      </c>
      <c r="CX90" s="129">
        <v>0</v>
      </c>
      <c r="CY90" s="129">
        <v>0</v>
      </c>
      <c r="CZ90" s="129">
        <v>0</v>
      </c>
      <c r="DA90" s="129">
        <v>49432</v>
      </c>
      <c r="DB90" s="129">
        <v>29549</v>
      </c>
      <c r="DC90" s="129">
        <v>25423</v>
      </c>
      <c r="DD90" s="129">
        <v>21789</v>
      </c>
      <c r="DE90" s="129">
        <v>2735610</v>
      </c>
      <c r="DF90" s="129">
        <v>2861803</v>
      </c>
      <c r="DG90" s="129">
        <v>0</v>
      </c>
      <c r="DH90" s="129">
        <v>0</v>
      </c>
      <c r="DI90" s="129">
        <v>0</v>
      </c>
      <c r="DJ90" s="129">
        <v>0</v>
      </c>
      <c r="DK90" s="129">
        <v>0</v>
      </c>
      <c r="DL90" s="129">
        <v>0</v>
      </c>
      <c r="DM90" s="129">
        <v>0</v>
      </c>
      <c r="DN90" s="129">
        <v>0</v>
      </c>
      <c r="DO90" s="129">
        <v>0</v>
      </c>
      <c r="DP90" s="129">
        <v>0</v>
      </c>
      <c r="DQ90" s="129">
        <v>0</v>
      </c>
      <c r="DR90" s="129">
        <v>0</v>
      </c>
      <c r="DS90" s="129">
        <v>106504</v>
      </c>
      <c r="DT90" s="129">
        <v>36317</v>
      </c>
      <c r="DU90" s="129">
        <v>56761</v>
      </c>
      <c r="DV90" s="129">
        <v>62514</v>
      </c>
      <c r="DW90" s="129">
        <v>325</v>
      </c>
      <c r="DX90" s="129">
        <v>262421</v>
      </c>
      <c r="DY90" s="129">
        <v>303857</v>
      </c>
      <c r="DZ90" s="129">
        <v>159547</v>
      </c>
      <c r="EA90" s="129">
        <v>140774</v>
      </c>
      <c r="EB90" s="129">
        <v>855861</v>
      </c>
      <c r="EC90" s="129">
        <v>16293</v>
      </c>
      <c r="ED90" s="129">
        <v>1476332</v>
      </c>
      <c r="EE90" s="129">
        <v>276678</v>
      </c>
      <c r="EF90" s="129">
        <v>49560</v>
      </c>
      <c r="EG90" s="129">
        <v>71464</v>
      </c>
      <c r="EH90" s="129">
        <v>302656</v>
      </c>
      <c r="EI90" s="129">
        <v>1751</v>
      </c>
      <c r="EJ90" s="129">
        <v>702109</v>
      </c>
      <c r="EK90" s="129">
        <v>48025</v>
      </c>
      <c r="EL90" s="129">
        <v>73125</v>
      </c>
      <c r="EM90" s="129">
        <v>33475</v>
      </c>
      <c r="EN90" s="129">
        <v>61766</v>
      </c>
      <c r="EO90" s="129">
        <v>417122</v>
      </c>
      <c r="EP90" s="129">
        <v>633513</v>
      </c>
      <c r="EQ90" s="129">
        <v>210</v>
      </c>
      <c r="ER90" s="129">
        <v>1246</v>
      </c>
      <c r="ES90" s="129">
        <v>319</v>
      </c>
      <c r="ET90" s="129">
        <v>0</v>
      </c>
      <c r="EU90" s="129">
        <v>566896</v>
      </c>
      <c r="EV90" s="129">
        <v>568671</v>
      </c>
      <c r="EW90" s="129">
        <v>24505</v>
      </c>
      <c r="EX90" s="129">
        <v>25703</v>
      </c>
      <c r="EY90" s="129">
        <v>4120</v>
      </c>
      <c r="EZ90" s="129">
        <v>226955</v>
      </c>
      <c r="FA90" s="129">
        <v>0</v>
      </c>
      <c r="FB90" s="129">
        <v>281283</v>
      </c>
      <c r="FC90" s="129">
        <v>3612</v>
      </c>
      <c r="FD90" s="129">
        <v>263</v>
      </c>
      <c r="FE90" s="129">
        <v>194</v>
      </c>
      <c r="FF90" s="129">
        <v>115562</v>
      </c>
      <c r="FG90" s="129">
        <v>667207</v>
      </c>
      <c r="FH90" s="129">
        <v>786838</v>
      </c>
      <c r="FI90" s="129">
        <v>0</v>
      </c>
      <c r="FJ90" s="129">
        <v>0</v>
      </c>
      <c r="FK90" s="129">
        <v>0</v>
      </c>
      <c r="FL90" s="129">
        <v>0</v>
      </c>
      <c r="FM90" s="129">
        <v>87866</v>
      </c>
      <c r="FN90" s="129">
        <v>87866</v>
      </c>
      <c r="FO90" s="129">
        <v>0</v>
      </c>
      <c r="FP90" s="129">
        <v>0</v>
      </c>
      <c r="FQ90" s="129">
        <v>0</v>
      </c>
      <c r="FR90" s="129">
        <v>0</v>
      </c>
      <c r="FS90" s="129">
        <v>3022188</v>
      </c>
      <c r="FT90" s="129">
        <v>3022188</v>
      </c>
      <c r="FU90" s="129">
        <v>0</v>
      </c>
      <c r="FV90" s="129">
        <v>0</v>
      </c>
      <c r="FW90" s="129">
        <v>0</v>
      </c>
      <c r="FX90" s="129">
        <v>0</v>
      </c>
      <c r="FY90" s="129">
        <v>663977</v>
      </c>
      <c r="FZ90" s="129">
        <v>663977</v>
      </c>
      <c r="GA90" s="129">
        <v>9425</v>
      </c>
      <c r="GB90" s="129">
        <v>420</v>
      </c>
      <c r="GC90" s="129">
        <v>296</v>
      </c>
      <c r="GD90" s="129">
        <v>8361</v>
      </c>
      <c r="GE90" s="129">
        <v>388959</v>
      </c>
      <c r="GF90" s="129">
        <v>407461</v>
      </c>
      <c r="GG90" s="129">
        <v>135925</v>
      </c>
      <c r="GH90" s="129">
        <v>37217</v>
      </c>
      <c r="GI90" s="129">
        <v>13102</v>
      </c>
      <c r="GJ90" s="129">
        <v>98258</v>
      </c>
      <c r="GK90" s="129">
        <v>539560</v>
      </c>
      <c r="GL90" s="129">
        <v>824062</v>
      </c>
      <c r="GM90" s="129">
        <v>5065840</v>
      </c>
      <c r="GN90" s="129">
        <v>1441400</v>
      </c>
      <c r="GO90" s="129">
        <v>1266024</v>
      </c>
      <c r="GP90" s="129">
        <v>6313103</v>
      </c>
      <c r="GQ90" s="129">
        <v>9147032</v>
      </c>
      <c r="GR90" s="129">
        <v>23233399</v>
      </c>
      <c r="GS90" s="129">
        <v>0</v>
      </c>
      <c r="GT90" s="129">
        <v>0</v>
      </c>
      <c r="GU90" s="129">
        <v>0</v>
      </c>
      <c r="GV90" s="129">
        <v>0</v>
      </c>
      <c r="GW90" s="129">
        <v>0</v>
      </c>
      <c r="GX90" s="129">
        <v>0</v>
      </c>
      <c r="GY90" s="129">
        <v>5065840</v>
      </c>
      <c r="GZ90" s="129">
        <v>1441400</v>
      </c>
      <c r="HA90" s="129">
        <v>1266024</v>
      </c>
      <c r="HB90" s="129">
        <v>6313103</v>
      </c>
      <c r="HC90" s="129">
        <v>9147032</v>
      </c>
      <c r="HD90" s="129">
        <v>23233399</v>
      </c>
      <c r="HF90" s="2">
        <f>SUM(AZ90:AZ90)</f>
        <v>916198</v>
      </c>
      <c r="HG90" s="19" t="e">
        <f>#REF!-HF90</f>
        <v>#REF!</v>
      </c>
      <c r="HH90" s="2" t="e">
        <f>SUM(#REF!)</f>
        <v>#REF!</v>
      </c>
      <c r="HI90" s="19" t="e">
        <f>#REF!-HH90</f>
        <v>#REF!</v>
      </c>
      <c r="HJ90" s="2">
        <f>SUM(BA90:BA90)</f>
        <v>1434400</v>
      </c>
      <c r="HK90" s="19" t="e">
        <f>#REF!-HJ90</f>
        <v>#REF!</v>
      </c>
      <c r="HL90" s="2">
        <f>SUM(BB90:BB90)</f>
        <v>60563</v>
      </c>
      <c r="HM90" s="19" t="e">
        <f>#REF!-HL90</f>
        <v>#REF!</v>
      </c>
      <c r="HN90" s="2" t="e">
        <f>SUM(#REF!)</f>
        <v>#REF!</v>
      </c>
      <c r="HO90" s="19" t="e">
        <f>#REF!-HN90</f>
        <v>#REF!</v>
      </c>
      <c r="HP90" s="2" t="e">
        <f>SUM(#REF!)</f>
        <v>#REF!</v>
      </c>
      <c r="HQ90" s="19" t="e">
        <f>#REF!-HP90</f>
        <v>#REF!</v>
      </c>
      <c r="HR90" s="2" t="e">
        <f>SUM(#REF!)</f>
        <v>#REF!</v>
      </c>
      <c r="HS90" s="19" t="e">
        <f>#REF!-HR90</f>
        <v>#REF!</v>
      </c>
      <c r="HT90" s="2" t="e">
        <f>SUM(#REF!)</f>
        <v>#REF!</v>
      </c>
      <c r="HU90" s="19" t="e">
        <f>#REF!-HT90</f>
        <v>#REF!</v>
      </c>
      <c r="HV90" s="2" t="e">
        <f>SUM(#REF!)</f>
        <v>#REF!</v>
      </c>
      <c r="HW90" s="19" t="e">
        <f>#REF!-HV90</f>
        <v>#REF!</v>
      </c>
      <c r="HX90" s="2" t="e">
        <f>SUM(#REF!)</f>
        <v>#REF!</v>
      </c>
      <c r="HY90" s="19" t="e">
        <f>#REF!-HX90</f>
        <v>#REF!</v>
      </c>
      <c r="HZ90" s="2">
        <f>SUM(BC90:BC90)</f>
        <v>7325</v>
      </c>
      <c r="IA90" s="19" t="e">
        <f>#REF!-HZ90</f>
        <v>#REF!</v>
      </c>
      <c r="IB90" s="2">
        <f>SUM(BD90:BD90)</f>
        <v>505344</v>
      </c>
      <c r="IC90" s="19" t="e">
        <f>#REF!-IB90</f>
        <v>#REF!</v>
      </c>
      <c r="ID90" s="2">
        <f t="shared" si="111"/>
        <v>302482</v>
      </c>
      <c r="IE90" s="19">
        <f t="shared" si="112"/>
        <v>0</v>
      </c>
      <c r="IF90" s="2">
        <f t="shared" si="113"/>
        <v>199559</v>
      </c>
      <c r="IG90" s="19">
        <f t="shared" si="114"/>
        <v>0</v>
      </c>
      <c r="IH90" s="2">
        <f t="shared" si="115"/>
        <v>438901</v>
      </c>
      <c r="II90" s="19">
        <f t="shared" si="116"/>
        <v>0</v>
      </c>
      <c r="IJ90" s="2">
        <f t="shared" si="117"/>
        <v>23761393</v>
      </c>
      <c r="IK90" s="19">
        <f t="shared" si="118"/>
        <v>0</v>
      </c>
      <c r="IL90" s="2">
        <f t="shared" si="119"/>
        <v>5561920</v>
      </c>
      <c r="IM90" s="19">
        <f t="shared" si="120"/>
        <v>0</v>
      </c>
      <c r="IN90" s="2">
        <f t="shared" si="121"/>
        <v>394860</v>
      </c>
      <c r="IO90" s="19">
        <f t="shared" si="122"/>
        <v>0</v>
      </c>
      <c r="IP90" s="2">
        <f t="shared" si="123"/>
        <v>4698095</v>
      </c>
      <c r="IQ90" s="19">
        <f t="shared" si="124"/>
        <v>0</v>
      </c>
      <c r="IR90" s="2">
        <f t="shared" si="163"/>
        <v>0</v>
      </c>
      <c r="IS90" s="19">
        <f t="shared" si="164"/>
        <v>0</v>
      </c>
      <c r="IT90" s="2">
        <f t="shared" si="125"/>
        <v>2861803</v>
      </c>
      <c r="IU90" s="19">
        <f t="shared" si="126"/>
        <v>0</v>
      </c>
      <c r="IV90" s="2">
        <f t="shared" si="127"/>
        <v>0</v>
      </c>
      <c r="IW90" s="19">
        <f t="shared" si="128"/>
        <v>0</v>
      </c>
      <c r="IX90" s="2">
        <f t="shared" si="129"/>
        <v>0</v>
      </c>
      <c r="IY90" s="19">
        <f t="shared" si="130"/>
        <v>0</v>
      </c>
      <c r="IZ90" s="2">
        <f t="shared" si="131"/>
        <v>262421</v>
      </c>
      <c r="JA90" s="19">
        <f t="shared" si="132"/>
        <v>0</v>
      </c>
      <c r="JB90" s="2">
        <f t="shared" si="133"/>
        <v>1476332</v>
      </c>
      <c r="JC90" s="19">
        <f t="shared" si="134"/>
        <v>0</v>
      </c>
      <c r="JD90" s="2">
        <f t="shared" si="135"/>
        <v>702109</v>
      </c>
      <c r="JE90" s="19">
        <f t="shared" si="136"/>
        <v>0</v>
      </c>
      <c r="JF90" s="2">
        <f t="shared" si="137"/>
        <v>633513</v>
      </c>
      <c r="JG90" s="19">
        <f t="shared" si="138"/>
        <v>0</v>
      </c>
      <c r="JH90" s="2">
        <f t="shared" si="139"/>
        <v>568671</v>
      </c>
      <c r="JI90" s="19">
        <f t="shared" si="140"/>
        <v>0</v>
      </c>
      <c r="JJ90" s="2">
        <f t="shared" si="141"/>
        <v>281283</v>
      </c>
      <c r="JK90" s="19">
        <f t="shared" si="142"/>
        <v>0</v>
      </c>
      <c r="JL90" s="2">
        <f t="shared" si="143"/>
        <v>786838</v>
      </c>
      <c r="JM90" s="19">
        <f t="shared" si="144"/>
        <v>0</v>
      </c>
      <c r="JN90" s="2">
        <f t="shared" si="145"/>
        <v>87866</v>
      </c>
      <c r="JO90" s="19">
        <f t="shared" si="146"/>
        <v>0</v>
      </c>
      <c r="JP90" s="2">
        <f t="shared" si="147"/>
        <v>3022188</v>
      </c>
      <c r="JQ90" s="19">
        <f t="shared" si="148"/>
        <v>0</v>
      </c>
      <c r="JR90" s="2">
        <f t="shared" si="149"/>
        <v>663977</v>
      </c>
      <c r="JS90" s="19">
        <f t="shared" si="150"/>
        <v>0</v>
      </c>
      <c r="JT90" s="2">
        <f t="shared" si="151"/>
        <v>407461</v>
      </c>
      <c r="JU90" s="19">
        <f t="shared" si="152"/>
        <v>0</v>
      </c>
      <c r="JV90" s="2">
        <f t="shared" si="153"/>
        <v>824062</v>
      </c>
      <c r="JW90" s="19">
        <f t="shared" si="154"/>
        <v>0</v>
      </c>
      <c r="JX90" s="2">
        <f t="shared" si="155"/>
        <v>23233399</v>
      </c>
      <c r="JY90" s="19">
        <f t="shared" si="156"/>
        <v>0</v>
      </c>
      <c r="JZ90" s="2">
        <f t="shared" si="157"/>
        <v>0</v>
      </c>
      <c r="KA90" s="19">
        <f t="shared" si="158"/>
        <v>0</v>
      </c>
      <c r="KB90" s="2">
        <f t="shared" si="159"/>
        <v>23233399</v>
      </c>
      <c r="KC90" s="19">
        <f t="shared" si="160"/>
        <v>0</v>
      </c>
      <c r="KE90" s="2" t="e">
        <f>SUM(HG90,HI90,HK90,HM90,HO90,HQ90,HS90,HU90,HW90,HY90,IA90,IC90,IE90,IG90,II90,IK90,IM90,IO90,IQ90,IS90,IU90,IW90,IY90,JA90,JC90,JE90,JG90,JI90,JK90,JM90,JO90,JQ90,JS90,JU90,JW90,JY90,KA90,KC90)</f>
        <v>#REF!</v>
      </c>
      <c r="KG90" s="1" t="e">
        <f t="shared" si="161"/>
        <v>#REF!</v>
      </c>
      <c r="KH90" s="13"/>
      <c r="KJ90" s="22"/>
      <c r="KK90" s="22"/>
      <c r="KL90" s="22"/>
      <c r="KM90" s="22"/>
      <c r="KN90" s="22"/>
      <c r="KO90" s="22"/>
    </row>
    <row r="91" spans="1:301">
      <c r="A91" s="29" t="s">
        <v>275</v>
      </c>
      <c r="B91" s="18" t="s">
        <v>276</v>
      </c>
      <c r="C91" s="65">
        <v>240444</v>
      </c>
      <c r="D91" s="65">
        <v>2010</v>
      </c>
      <c r="E91" s="65">
        <v>1</v>
      </c>
      <c r="F91" s="65">
        <v>3</v>
      </c>
      <c r="G91" s="66">
        <v>13095</v>
      </c>
      <c r="H91" s="66">
        <v>14050</v>
      </c>
      <c r="I91" s="67">
        <v>2205063306</v>
      </c>
      <c r="J91" s="67"/>
      <c r="K91" s="67">
        <v>10194863</v>
      </c>
      <c r="L91" s="67"/>
      <c r="M91" s="67">
        <v>38202256</v>
      </c>
      <c r="N91" s="67"/>
      <c r="O91" s="67">
        <v>87735827</v>
      </c>
      <c r="P91" s="67"/>
      <c r="Q91" s="67">
        <v>482127820</v>
      </c>
      <c r="R91" s="67"/>
      <c r="S91" s="67">
        <v>1771404544</v>
      </c>
      <c r="T91" s="67"/>
      <c r="U91" s="67">
        <v>17782</v>
      </c>
      <c r="V91" s="67"/>
      <c r="W91" s="67">
        <v>32531</v>
      </c>
      <c r="X91" s="67"/>
      <c r="Y91" s="67">
        <v>21312</v>
      </c>
      <c r="Z91" s="67"/>
      <c r="AA91" s="67">
        <v>36881</v>
      </c>
      <c r="AB91" s="67"/>
      <c r="AC91" s="28">
        <v>12</v>
      </c>
      <c r="AD91" s="28">
        <v>12</v>
      </c>
      <c r="AE91" s="28">
        <v>0</v>
      </c>
      <c r="AF91" s="19">
        <v>5180495</v>
      </c>
      <c r="AG91" s="19">
        <v>4210454</v>
      </c>
      <c r="AH91" s="19">
        <v>473898</v>
      </c>
      <c r="AI91" s="19">
        <v>326848</v>
      </c>
      <c r="AJ91" s="19">
        <v>163822.96</v>
      </c>
      <c r="AK91" s="93">
        <v>10.5</v>
      </c>
      <c r="AL91" s="19">
        <v>630493.18000000005</v>
      </c>
      <c r="AM91" s="93">
        <v>11</v>
      </c>
      <c r="AN91" s="19">
        <v>180771.26</v>
      </c>
      <c r="AO91" s="93">
        <v>9.5</v>
      </c>
      <c r="AP91" s="19">
        <v>171732.7</v>
      </c>
      <c r="AQ91" s="93">
        <v>10</v>
      </c>
      <c r="AR91" s="19">
        <v>163822.96</v>
      </c>
      <c r="AS91" s="93">
        <v>25</v>
      </c>
      <c r="AT91" s="19">
        <v>151687.93</v>
      </c>
      <c r="AU91" s="93">
        <v>27</v>
      </c>
      <c r="AV91" s="19">
        <v>86140.67</v>
      </c>
      <c r="AW91" s="93">
        <v>21</v>
      </c>
      <c r="AX91" s="19">
        <v>78650.17</v>
      </c>
      <c r="AY91" s="93">
        <v>23</v>
      </c>
      <c r="AZ91" s="127">
        <v>16870290</v>
      </c>
      <c r="BA91" s="127">
        <v>380000</v>
      </c>
      <c r="BB91" s="127">
        <v>6333832</v>
      </c>
      <c r="BC91" s="127">
        <v>1873729</v>
      </c>
      <c r="BD91" s="127">
        <v>194910</v>
      </c>
      <c r="BE91" s="127">
        <v>171901</v>
      </c>
      <c r="BF91" s="127">
        <v>268117</v>
      </c>
      <c r="BG91" s="127">
        <v>52879</v>
      </c>
      <c r="BH91" s="127">
        <v>1231621</v>
      </c>
      <c r="BI91" s="127">
        <v>3125</v>
      </c>
      <c r="BJ91" s="127">
        <v>1727643</v>
      </c>
      <c r="BK91" s="127">
        <v>0</v>
      </c>
      <c r="BL91" s="127">
        <v>0</v>
      </c>
      <c r="BM91" s="127">
        <v>0</v>
      </c>
      <c r="BN91" s="127">
        <v>0</v>
      </c>
      <c r="BO91" s="128">
        <v>953109</v>
      </c>
      <c r="BP91" s="127">
        <v>953109</v>
      </c>
      <c r="BQ91" s="127">
        <v>16582</v>
      </c>
      <c r="BR91" s="127">
        <v>6316</v>
      </c>
      <c r="BS91" s="127">
        <v>1642</v>
      </c>
      <c r="BT91" s="127">
        <v>12504</v>
      </c>
      <c r="BU91" s="127">
        <v>2475286</v>
      </c>
      <c r="BV91" s="127">
        <v>2512330</v>
      </c>
      <c r="BW91" s="127">
        <v>38662971</v>
      </c>
      <c r="BX91" s="127">
        <v>17666311</v>
      </c>
      <c r="BY91" s="127">
        <v>1451081</v>
      </c>
      <c r="BZ91" s="127">
        <v>9749857</v>
      </c>
      <c r="CA91" s="127">
        <v>28508692</v>
      </c>
      <c r="CB91" s="127">
        <v>96038912</v>
      </c>
      <c r="CC91" s="127">
        <v>2668481</v>
      </c>
      <c r="CD91" s="127">
        <v>407271</v>
      </c>
      <c r="CE91" s="127">
        <v>458068</v>
      </c>
      <c r="CF91" s="127">
        <v>5857129</v>
      </c>
      <c r="CG91" s="127">
        <v>40988</v>
      </c>
      <c r="CH91" s="127">
        <v>9431937</v>
      </c>
      <c r="CI91" s="127">
        <v>2357340</v>
      </c>
      <c r="CJ91" s="127">
        <v>496551</v>
      </c>
      <c r="CK91" s="127">
        <v>60500</v>
      </c>
      <c r="CL91" s="127">
        <v>86033</v>
      </c>
      <c r="CM91" s="127">
        <v>0</v>
      </c>
      <c r="CN91" s="127">
        <v>3000424</v>
      </c>
      <c r="CO91" s="127">
        <v>4001971</v>
      </c>
      <c r="CP91" s="127">
        <v>4334675</v>
      </c>
      <c r="CQ91" s="127">
        <v>759819</v>
      </c>
      <c r="CR91" s="127">
        <v>5445809</v>
      </c>
      <c r="CS91" s="127">
        <v>15006</v>
      </c>
      <c r="CT91" s="127">
        <v>14557280</v>
      </c>
      <c r="CU91" s="127">
        <v>0</v>
      </c>
      <c r="CV91" s="127">
        <v>0</v>
      </c>
      <c r="CW91" s="127">
        <v>0</v>
      </c>
      <c r="CX91" s="127">
        <v>0</v>
      </c>
      <c r="CY91" s="127">
        <v>0</v>
      </c>
      <c r="CZ91" s="127">
        <v>0</v>
      </c>
      <c r="DA91" s="127">
        <v>770308</v>
      </c>
      <c r="DB91" s="127">
        <v>188579</v>
      </c>
      <c r="DC91" s="127">
        <v>138537</v>
      </c>
      <c r="DD91" s="127">
        <v>813329</v>
      </c>
      <c r="DE91" s="127">
        <v>18112541</v>
      </c>
      <c r="DF91" s="127">
        <v>20023294</v>
      </c>
      <c r="DG91" s="127">
        <v>0</v>
      </c>
      <c r="DH91" s="127">
        <v>0</v>
      </c>
      <c r="DI91" s="127">
        <v>0</v>
      </c>
      <c r="DJ91" s="127">
        <v>0</v>
      </c>
      <c r="DK91" s="127">
        <v>0</v>
      </c>
      <c r="DL91" s="127">
        <v>0</v>
      </c>
      <c r="DM91" s="127">
        <v>0</v>
      </c>
      <c r="DN91" s="127">
        <v>0</v>
      </c>
      <c r="DO91" s="127">
        <v>0</v>
      </c>
      <c r="DP91" s="127">
        <v>0</v>
      </c>
      <c r="DQ91" s="127">
        <v>0</v>
      </c>
      <c r="DR91" s="127">
        <v>0</v>
      </c>
      <c r="DS91" s="127">
        <v>230227</v>
      </c>
      <c r="DT91" s="127">
        <v>57397</v>
      </c>
      <c r="DU91" s="127">
        <v>61813</v>
      </c>
      <c r="DV91" s="127">
        <v>451309</v>
      </c>
      <c r="DW91" s="127">
        <v>0</v>
      </c>
      <c r="DX91" s="127">
        <v>800746</v>
      </c>
      <c r="DY91" s="127">
        <v>2619892</v>
      </c>
      <c r="DZ91" s="127">
        <v>750502</v>
      </c>
      <c r="EA91" s="127">
        <v>537530</v>
      </c>
      <c r="EB91" s="127">
        <v>3640297</v>
      </c>
      <c r="EC91" s="127">
        <v>0</v>
      </c>
      <c r="ED91" s="127">
        <v>7548221</v>
      </c>
      <c r="EE91" s="127">
        <v>296964</v>
      </c>
      <c r="EF91" s="127">
        <v>67509</v>
      </c>
      <c r="EG91" s="127">
        <v>42434</v>
      </c>
      <c r="EH91" s="127">
        <v>957850</v>
      </c>
      <c r="EI91" s="127">
        <v>97092</v>
      </c>
      <c r="EJ91" s="127">
        <v>1461849</v>
      </c>
      <c r="EK91" s="127">
        <v>1278802</v>
      </c>
      <c r="EL91" s="127">
        <v>415996</v>
      </c>
      <c r="EM91" s="127">
        <v>188950</v>
      </c>
      <c r="EN91" s="127">
        <v>501338</v>
      </c>
      <c r="EO91" s="127">
        <v>3869203</v>
      </c>
      <c r="EP91" s="127">
        <v>6254289</v>
      </c>
      <c r="EQ91" s="127">
        <v>0</v>
      </c>
      <c r="ER91" s="127">
        <v>0</v>
      </c>
      <c r="ES91" s="127">
        <v>0</v>
      </c>
      <c r="ET91" s="127">
        <v>0</v>
      </c>
      <c r="EU91" s="127">
        <v>2070415</v>
      </c>
      <c r="EV91" s="127">
        <v>2070415</v>
      </c>
      <c r="EW91" s="127">
        <v>50901</v>
      </c>
      <c r="EX91" s="127">
        <v>170672</v>
      </c>
      <c r="EY91" s="127">
        <v>23611</v>
      </c>
      <c r="EZ91" s="127">
        <v>516751</v>
      </c>
      <c r="FA91" s="127">
        <v>1508</v>
      </c>
      <c r="FB91" s="127">
        <v>763443</v>
      </c>
      <c r="FC91" s="127">
        <v>7526403</v>
      </c>
      <c r="FD91" s="127">
        <v>605351</v>
      </c>
      <c r="FE91" s="127">
        <v>602421</v>
      </c>
      <c r="FF91" s="127">
        <v>3587731</v>
      </c>
      <c r="FG91" s="127">
        <v>5153781</v>
      </c>
      <c r="FH91" s="127">
        <v>17475687</v>
      </c>
      <c r="FI91" s="127">
        <v>0</v>
      </c>
      <c r="FJ91" s="127">
        <v>0</v>
      </c>
      <c r="FK91" s="127">
        <v>0</v>
      </c>
      <c r="FL91" s="127">
        <v>0</v>
      </c>
      <c r="FM91" s="127">
        <v>486076</v>
      </c>
      <c r="FN91" s="127">
        <v>486076</v>
      </c>
      <c r="FO91" s="127">
        <v>0</v>
      </c>
      <c r="FP91" s="127">
        <v>0</v>
      </c>
      <c r="FQ91" s="127">
        <v>0</v>
      </c>
      <c r="FR91" s="127">
        <v>0</v>
      </c>
      <c r="FS91" s="127">
        <v>2137092</v>
      </c>
      <c r="FT91" s="127">
        <v>2137092</v>
      </c>
      <c r="FU91" s="127">
        <v>191229</v>
      </c>
      <c r="FV91" s="127">
        <v>26376</v>
      </c>
      <c r="FW91" s="127">
        <v>29674</v>
      </c>
      <c r="FX91" s="127">
        <v>1363333</v>
      </c>
      <c r="FY91" s="127">
        <v>0</v>
      </c>
      <c r="FZ91" s="127">
        <v>1610612</v>
      </c>
      <c r="GA91" s="127">
        <v>1480</v>
      </c>
      <c r="GB91" s="127">
        <v>1085</v>
      </c>
      <c r="GC91" s="127">
        <v>725</v>
      </c>
      <c r="GD91" s="127">
        <v>8816</v>
      </c>
      <c r="GE91" s="127">
        <v>0</v>
      </c>
      <c r="GF91" s="127">
        <v>12106</v>
      </c>
      <c r="GG91" s="127">
        <v>47490</v>
      </c>
      <c r="GH91" s="127">
        <v>17456</v>
      </c>
      <c r="GI91" s="127">
        <v>55848</v>
      </c>
      <c r="GJ91" s="127">
        <v>575696</v>
      </c>
      <c r="GK91" s="127">
        <v>3929369</v>
      </c>
      <c r="GL91" s="127">
        <v>4625859</v>
      </c>
      <c r="GM91" s="127">
        <v>22041488</v>
      </c>
      <c r="GN91" s="127">
        <v>7539420</v>
      </c>
      <c r="GO91" s="127">
        <v>2959930</v>
      </c>
      <c r="GP91" s="127">
        <v>23805421</v>
      </c>
      <c r="GQ91" s="127">
        <v>35913071</v>
      </c>
      <c r="GR91" s="127">
        <v>92259330</v>
      </c>
      <c r="GS91" s="127">
        <v>0</v>
      </c>
      <c r="GT91" s="128">
        <v>0</v>
      </c>
      <c r="GU91" s="127">
        <v>0</v>
      </c>
      <c r="GV91" s="127">
        <v>0</v>
      </c>
      <c r="GW91" s="127">
        <v>0</v>
      </c>
      <c r="GX91" s="127">
        <v>0</v>
      </c>
      <c r="GY91" s="127">
        <v>22041488</v>
      </c>
      <c r="GZ91" s="127">
        <v>7539420</v>
      </c>
      <c r="HA91" s="127">
        <v>2959930</v>
      </c>
      <c r="HB91" s="127">
        <v>23805421</v>
      </c>
      <c r="HC91" s="127">
        <v>35913071</v>
      </c>
      <c r="HD91" s="127">
        <v>92259330</v>
      </c>
      <c r="HF91" s="2">
        <f>SUM(AZ91:AZ91)</f>
        <v>16870290</v>
      </c>
      <c r="HG91" s="19" t="e">
        <f>#REF!-HF91</f>
        <v>#REF!</v>
      </c>
      <c r="HH91" s="2" t="e">
        <f>SUM(#REF!)</f>
        <v>#REF!</v>
      </c>
      <c r="HI91" s="19" t="e">
        <f>#REF!-HH91</f>
        <v>#REF!</v>
      </c>
      <c r="HJ91" s="2">
        <f>SUM(BA91:BA91)</f>
        <v>380000</v>
      </c>
      <c r="HK91" s="19" t="e">
        <f>#REF!-HJ91</f>
        <v>#REF!</v>
      </c>
      <c r="HL91" s="2">
        <f>SUM(BB91:BB91)</f>
        <v>6333832</v>
      </c>
      <c r="HM91" s="19" t="e">
        <f>#REF!-HL91</f>
        <v>#REF!</v>
      </c>
      <c r="HN91" s="2" t="e">
        <f>SUM(#REF!)</f>
        <v>#REF!</v>
      </c>
      <c r="HO91" s="19" t="e">
        <f>#REF!-HN91</f>
        <v>#REF!</v>
      </c>
      <c r="HP91" s="2" t="e">
        <f>SUM(#REF!)</f>
        <v>#REF!</v>
      </c>
      <c r="HQ91" s="19" t="e">
        <f>#REF!-HP91</f>
        <v>#REF!</v>
      </c>
      <c r="HR91" s="2" t="e">
        <f>SUM(#REF!)</f>
        <v>#REF!</v>
      </c>
      <c r="HS91" s="19" t="e">
        <f>#REF!-HR91</f>
        <v>#REF!</v>
      </c>
      <c r="HT91" s="2" t="e">
        <f>SUM(#REF!)</f>
        <v>#REF!</v>
      </c>
      <c r="HU91" s="19" t="e">
        <f>#REF!-HT91</f>
        <v>#REF!</v>
      </c>
      <c r="HV91" s="2" t="e">
        <f>SUM(#REF!)</f>
        <v>#REF!</v>
      </c>
      <c r="HW91" s="19" t="e">
        <f>#REF!-HV91</f>
        <v>#REF!</v>
      </c>
      <c r="HX91" s="2" t="e">
        <f>SUM(#REF!)</f>
        <v>#REF!</v>
      </c>
      <c r="HY91" s="19" t="e">
        <f>#REF!-HX91</f>
        <v>#REF!</v>
      </c>
      <c r="HZ91" s="2">
        <f>SUM(BC91:BC91)</f>
        <v>1873729</v>
      </c>
      <c r="IA91" s="19" t="e">
        <f>#REF!-HZ91</f>
        <v>#REF!</v>
      </c>
      <c r="IB91" s="2">
        <f>SUM(BD91:BD91)</f>
        <v>194910</v>
      </c>
      <c r="IC91" s="19" t="e">
        <f>#REF!-IB91</f>
        <v>#REF!</v>
      </c>
      <c r="ID91" s="2">
        <f t="shared" si="111"/>
        <v>1727643</v>
      </c>
      <c r="IE91" s="19">
        <f t="shared" si="112"/>
        <v>0</v>
      </c>
      <c r="IF91" s="2">
        <f t="shared" si="113"/>
        <v>953109</v>
      </c>
      <c r="IG91" s="19">
        <f t="shared" si="114"/>
        <v>0</v>
      </c>
      <c r="IH91" s="2">
        <f t="shared" si="115"/>
        <v>2512330</v>
      </c>
      <c r="II91" s="19">
        <f t="shared" si="116"/>
        <v>0</v>
      </c>
      <c r="IJ91" s="2">
        <f t="shared" si="117"/>
        <v>96038912</v>
      </c>
      <c r="IK91" s="19">
        <f t="shared" si="118"/>
        <v>0</v>
      </c>
      <c r="IL91" s="2">
        <f t="shared" si="119"/>
        <v>9431937</v>
      </c>
      <c r="IM91" s="19">
        <f t="shared" si="120"/>
        <v>0</v>
      </c>
      <c r="IN91" s="2">
        <f t="shared" si="121"/>
        <v>3000424</v>
      </c>
      <c r="IO91" s="19">
        <f t="shared" si="122"/>
        <v>0</v>
      </c>
      <c r="IP91" s="2">
        <f t="shared" si="123"/>
        <v>14557280</v>
      </c>
      <c r="IQ91" s="19">
        <f t="shared" si="124"/>
        <v>0</v>
      </c>
      <c r="IR91" s="2">
        <f t="shared" si="163"/>
        <v>0</v>
      </c>
      <c r="IS91" s="19">
        <f t="shared" si="164"/>
        <v>0</v>
      </c>
      <c r="IT91" s="2">
        <f t="shared" si="125"/>
        <v>20023294</v>
      </c>
      <c r="IU91" s="19">
        <f t="shared" si="126"/>
        <v>0</v>
      </c>
      <c r="IV91" s="2">
        <f t="shared" si="127"/>
        <v>0</v>
      </c>
      <c r="IW91" s="19">
        <f t="shared" si="128"/>
        <v>0</v>
      </c>
      <c r="IX91" s="2">
        <f t="shared" si="129"/>
        <v>0</v>
      </c>
      <c r="IY91" s="19">
        <f t="shared" si="130"/>
        <v>0</v>
      </c>
      <c r="IZ91" s="2">
        <f t="shared" si="131"/>
        <v>800746</v>
      </c>
      <c r="JA91" s="19">
        <f t="shared" si="132"/>
        <v>0</v>
      </c>
      <c r="JB91" s="2">
        <f t="shared" si="133"/>
        <v>7548221</v>
      </c>
      <c r="JC91" s="19">
        <f t="shared" si="134"/>
        <v>0</v>
      </c>
      <c r="JD91" s="2">
        <f t="shared" si="135"/>
        <v>1461849</v>
      </c>
      <c r="JE91" s="19">
        <f t="shared" si="136"/>
        <v>0</v>
      </c>
      <c r="JF91" s="2">
        <f t="shared" si="137"/>
        <v>6254289</v>
      </c>
      <c r="JG91" s="19">
        <f t="shared" si="138"/>
        <v>0</v>
      </c>
      <c r="JH91" s="2">
        <f t="shared" si="139"/>
        <v>2070415</v>
      </c>
      <c r="JI91" s="19">
        <f t="shared" si="140"/>
        <v>0</v>
      </c>
      <c r="JJ91" s="2">
        <f t="shared" si="141"/>
        <v>763443</v>
      </c>
      <c r="JK91" s="19">
        <f t="shared" si="142"/>
        <v>0</v>
      </c>
      <c r="JL91" s="2">
        <f t="shared" si="143"/>
        <v>17475687</v>
      </c>
      <c r="JM91" s="19">
        <f t="shared" si="144"/>
        <v>0</v>
      </c>
      <c r="JN91" s="2">
        <f t="shared" si="145"/>
        <v>486076</v>
      </c>
      <c r="JO91" s="19">
        <f t="shared" si="146"/>
        <v>0</v>
      </c>
      <c r="JP91" s="2">
        <f t="shared" si="147"/>
        <v>2137092</v>
      </c>
      <c r="JQ91" s="19">
        <f t="shared" si="148"/>
        <v>0</v>
      </c>
      <c r="JR91" s="2">
        <f t="shared" si="149"/>
        <v>1610612</v>
      </c>
      <c r="JS91" s="19">
        <f t="shared" si="150"/>
        <v>0</v>
      </c>
      <c r="JT91" s="2">
        <f t="shared" si="151"/>
        <v>12106</v>
      </c>
      <c r="JU91" s="19">
        <f t="shared" si="152"/>
        <v>0</v>
      </c>
      <c r="JV91" s="2">
        <f t="shared" si="153"/>
        <v>4625859</v>
      </c>
      <c r="JW91" s="19">
        <f t="shared" si="154"/>
        <v>0</v>
      </c>
      <c r="JX91" s="2">
        <f t="shared" si="155"/>
        <v>92259330</v>
      </c>
      <c r="JY91" s="19">
        <f t="shared" si="156"/>
        <v>0</v>
      </c>
      <c r="JZ91" s="2">
        <f t="shared" si="157"/>
        <v>0</v>
      </c>
      <c r="KA91" s="19">
        <f t="shared" si="158"/>
        <v>0</v>
      </c>
      <c r="KB91" s="2">
        <f t="shared" si="159"/>
        <v>92259330</v>
      </c>
      <c r="KC91" s="19">
        <f t="shared" si="160"/>
        <v>0</v>
      </c>
      <c r="KE91" s="2" t="e">
        <f>HG91+HI91+HK91+HM91+HO91+HQ91+HS91+HU91+HW91+HY91+IA91+IE91+IG91+II91+IC91+IK91+IM91+IO91+IQ91+IS91+IU91+IW91+IY91+JA91+JC91+JG91+JI91+JK91+JE91+JM91+JO91+JQ91+JS91+JU91+JW91+JY91+KA91+KC91</f>
        <v>#REF!</v>
      </c>
      <c r="KG91" s="1" t="e">
        <f t="shared" si="161"/>
        <v>#REF!</v>
      </c>
    </row>
    <row r="92" spans="1:301">
      <c r="A92" s="30" t="s">
        <v>355</v>
      </c>
      <c r="B92" s="18" t="s">
        <v>311</v>
      </c>
      <c r="C92" s="65">
        <v>199193</v>
      </c>
      <c r="D92" s="65">
        <v>2010</v>
      </c>
      <c r="E92" s="65">
        <v>1</v>
      </c>
      <c r="F92" s="65">
        <v>10</v>
      </c>
      <c r="G92" s="83">
        <v>3990</v>
      </c>
      <c r="H92" s="83">
        <v>3812</v>
      </c>
      <c r="I92" s="84">
        <v>428723268</v>
      </c>
      <c r="J92" s="84"/>
      <c r="K92" s="85">
        <v>166504</v>
      </c>
      <c r="L92" s="84"/>
      <c r="M92" s="86">
        <v>9528594</v>
      </c>
      <c r="N92" s="87"/>
      <c r="O92" s="88">
        <v>52865</v>
      </c>
      <c r="P92" s="87"/>
      <c r="Q92" s="88">
        <v>76615757</v>
      </c>
      <c r="R92" s="86"/>
      <c r="S92" s="89">
        <v>376822289</v>
      </c>
      <c r="T92" s="87"/>
      <c r="U92" s="90">
        <v>12932</v>
      </c>
      <c r="V92" s="87"/>
      <c r="W92" s="88">
        <v>20852</v>
      </c>
      <c r="X92" s="86"/>
      <c r="Y92" s="87">
        <v>16020</v>
      </c>
      <c r="Z92" s="86"/>
      <c r="AA92" s="91">
        <v>23940</v>
      </c>
      <c r="AB92" s="87"/>
      <c r="AC92" s="103">
        <v>8</v>
      </c>
      <c r="AD92" s="103">
        <v>9</v>
      </c>
      <c r="AE92" s="103">
        <v>0</v>
      </c>
      <c r="AF92" s="117">
        <v>2289229</v>
      </c>
      <c r="AG92" s="118">
        <v>1276834</v>
      </c>
      <c r="AH92" s="119">
        <v>369051</v>
      </c>
      <c r="AI92" s="120">
        <v>134579</v>
      </c>
      <c r="AJ92" s="121">
        <v>272974</v>
      </c>
      <c r="AK92" s="93">
        <v>5</v>
      </c>
      <c r="AL92" s="19">
        <v>227478</v>
      </c>
      <c r="AM92" s="93">
        <v>6</v>
      </c>
      <c r="AN92" s="113">
        <v>136827</v>
      </c>
      <c r="AO92" s="114">
        <v>6</v>
      </c>
      <c r="AP92" s="111">
        <v>117280</v>
      </c>
      <c r="AQ92" s="114">
        <v>7</v>
      </c>
      <c r="AR92" s="122">
        <v>113374</v>
      </c>
      <c r="AS92" s="123">
        <v>17</v>
      </c>
      <c r="AT92" s="117">
        <v>93368</v>
      </c>
      <c r="AU92" s="124">
        <v>20</v>
      </c>
      <c r="AV92" s="19">
        <v>70966</v>
      </c>
      <c r="AW92" s="93">
        <v>11</v>
      </c>
      <c r="AX92" s="19">
        <v>55759</v>
      </c>
      <c r="AY92" s="93">
        <v>14</v>
      </c>
      <c r="AZ92" s="158">
        <v>2588498</v>
      </c>
      <c r="BA92" s="158">
        <v>575000</v>
      </c>
      <c r="BB92" s="158">
        <v>55144</v>
      </c>
      <c r="BC92" s="158">
        <v>225925</v>
      </c>
      <c r="BD92" s="158">
        <v>0</v>
      </c>
      <c r="BE92" s="158">
        <v>0</v>
      </c>
      <c r="BF92" s="158">
        <v>0</v>
      </c>
      <c r="BG92" s="158">
        <v>0</v>
      </c>
      <c r="BH92" s="158">
        <v>0</v>
      </c>
      <c r="BI92" s="158">
        <v>0</v>
      </c>
      <c r="BJ92" s="158">
        <v>0</v>
      </c>
      <c r="BK92" s="158">
        <v>66564</v>
      </c>
      <c r="BL92" s="158">
        <v>7611</v>
      </c>
      <c r="BM92" s="158">
        <v>20027</v>
      </c>
      <c r="BN92" s="158">
        <v>165376</v>
      </c>
      <c r="BO92" s="158">
        <v>14151</v>
      </c>
      <c r="BP92" s="158">
        <v>273729</v>
      </c>
      <c r="BQ92" s="158">
        <v>480170</v>
      </c>
      <c r="BR92" s="158">
        <v>9100</v>
      </c>
      <c r="BS92" s="158">
        <v>13770</v>
      </c>
      <c r="BT92" s="158">
        <v>181822</v>
      </c>
      <c r="BU92" s="158">
        <v>324224</v>
      </c>
      <c r="BV92" s="158">
        <v>1009086</v>
      </c>
      <c r="BW92" s="158">
        <v>9145223</v>
      </c>
      <c r="BX92" s="158">
        <v>2566423</v>
      </c>
      <c r="BY92" s="158">
        <v>1412859</v>
      </c>
      <c r="BZ92" s="158">
        <v>3575440</v>
      </c>
      <c r="CA92" s="158">
        <v>10279649</v>
      </c>
      <c r="CB92" s="158">
        <v>26979594</v>
      </c>
      <c r="CC92" s="159">
        <v>1462725</v>
      </c>
      <c r="CD92" s="159">
        <v>264321</v>
      </c>
      <c r="CE92" s="159">
        <v>224979</v>
      </c>
      <c r="CF92" s="159">
        <v>1614038</v>
      </c>
      <c r="CG92" s="159">
        <v>1069222</v>
      </c>
      <c r="CH92" s="159">
        <v>4635285</v>
      </c>
      <c r="CI92" s="159">
        <v>570000</v>
      </c>
      <c r="CJ92" s="159">
        <v>312100</v>
      </c>
      <c r="CK92" s="159">
        <v>96513</v>
      </c>
      <c r="CL92" s="159">
        <v>46216</v>
      </c>
      <c r="CM92" s="159">
        <v>0</v>
      </c>
      <c r="CN92" s="159">
        <v>1024829</v>
      </c>
      <c r="CO92" s="159">
        <v>1963004</v>
      </c>
      <c r="CP92" s="159">
        <v>741643</v>
      </c>
      <c r="CQ92" s="159">
        <v>617744</v>
      </c>
      <c r="CR92" s="159">
        <v>1571419</v>
      </c>
      <c r="CS92" s="159">
        <v>0</v>
      </c>
      <c r="CT92" s="159">
        <v>4893810</v>
      </c>
      <c r="CU92" s="159">
        <v>32500</v>
      </c>
      <c r="CV92" s="159">
        <v>36900</v>
      </c>
      <c r="CW92" s="159">
        <v>59400</v>
      </c>
      <c r="CX92" s="159">
        <v>149874</v>
      </c>
      <c r="CY92" s="159">
        <v>0</v>
      </c>
      <c r="CZ92" s="159">
        <v>278674</v>
      </c>
      <c r="DA92" s="159">
        <v>462401</v>
      </c>
      <c r="DB92" s="159">
        <v>105188</v>
      </c>
      <c r="DC92" s="159">
        <v>22299</v>
      </c>
      <c r="DD92" s="159">
        <v>180740</v>
      </c>
      <c r="DE92" s="160">
        <v>4307059</v>
      </c>
      <c r="DF92" s="159">
        <v>5077687</v>
      </c>
      <c r="DG92" s="159">
        <v>15169</v>
      </c>
      <c r="DH92" s="159">
        <v>599</v>
      </c>
      <c r="DI92" s="159">
        <v>0</v>
      </c>
      <c r="DJ92" s="159">
        <v>4000</v>
      </c>
      <c r="DK92" s="159">
        <v>19125</v>
      </c>
      <c r="DL92" s="159">
        <v>38893</v>
      </c>
      <c r="DM92" s="159">
        <v>90958</v>
      </c>
      <c r="DN92" s="159">
        <v>0</v>
      </c>
      <c r="DO92" s="159">
        <v>0</v>
      </c>
      <c r="DP92" s="159">
        <v>0</v>
      </c>
      <c r="DQ92" s="159">
        <v>0</v>
      </c>
      <c r="DR92" s="159">
        <v>90958</v>
      </c>
      <c r="DS92" s="159">
        <v>198017</v>
      </c>
      <c r="DT92" s="159">
        <v>135700</v>
      </c>
      <c r="DU92" s="159">
        <v>37828</v>
      </c>
      <c r="DV92" s="159">
        <v>132085</v>
      </c>
      <c r="DW92" s="159">
        <v>28404</v>
      </c>
      <c r="DX92" s="159">
        <v>532034</v>
      </c>
      <c r="DY92" s="159">
        <v>773401</v>
      </c>
      <c r="DZ92" s="159">
        <v>286398</v>
      </c>
      <c r="EA92" s="159">
        <v>252127</v>
      </c>
      <c r="EB92" s="159">
        <v>979539</v>
      </c>
      <c r="EC92" s="159">
        <v>11219</v>
      </c>
      <c r="ED92" s="159">
        <v>2302684</v>
      </c>
      <c r="EE92" s="159">
        <v>199778</v>
      </c>
      <c r="EF92" s="159">
        <v>78735</v>
      </c>
      <c r="EG92" s="159">
        <v>76802</v>
      </c>
      <c r="EH92" s="159">
        <v>151617</v>
      </c>
      <c r="EI92" s="159">
        <v>88630</v>
      </c>
      <c r="EJ92" s="159">
        <v>595562</v>
      </c>
      <c r="EK92" s="159">
        <v>497922</v>
      </c>
      <c r="EL92" s="159">
        <v>101054</v>
      </c>
      <c r="EM92" s="159">
        <v>128069</v>
      </c>
      <c r="EN92" s="159">
        <v>84881</v>
      </c>
      <c r="EO92" s="159">
        <v>829922</v>
      </c>
      <c r="EP92" s="159">
        <v>1641848</v>
      </c>
      <c r="EQ92" s="159">
        <v>0</v>
      </c>
      <c r="ER92" s="159">
        <v>0</v>
      </c>
      <c r="ES92" s="159">
        <v>0</v>
      </c>
      <c r="ET92" s="159">
        <v>0</v>
      </c>
      <c r="EU92" s="159">
        <v>120643</v>
      </c>
      <c r="EV92" s="159">
        <v>120643</v>
      </c>
      <c r="EW92" s="159">
        <v>0</v>
      </c>
      <c r="EX92" s="159">
        <v>0</v>
      </c>
      <c r="EY92" s="159">
        <v>0</v>
      </c>
      <c r="EZ92" s="159">
        <v>0</v>
      </c>
      <c r="FA92" s="159">
        <v>0</v>
      </c>
      <c r="FB92" s="159">
        <v>0</v>
      </c>
      <c r="FC92" s="159">
        <v>0</v>
      </c>
      <c r="FD92" s="159">
        <v>0</v>
      </c>
      <c r="FE92" s="159">
        <v>0</v>
      </c>
      <c r="FF92" s="159">
        <v>0</v>
      </c>
      <c r="FG92" s="159">
        <v>2868090</v>
      </c>
      <c r="FH92" s="159">
        <v>2868090</v>
      </c>
      <c r="FI92" s="159">
        <v>0</v>
      </c>
      <c r="FJ92" s="159">
        <v>0</v>
      </c>
      <c r="FK92" s="159">
        <v>0</v>
      </c>
      <c r="FL92" s="159">
        <v>0</v>
      </c>
      <c r="FM92" s="159">
        <v>1342</v>
      </c>
      <c r="FN92" s="159">
        <v>1342</v>
      </c>
      <c r="FO92" s="159">
        <v>0</v>
      </c>
      <c r="FP92" s="159">
        <v>0</v>
      </c>
      <c r="FQ92" s="159">
        <v>0</v>
      </c>
      <c r="FR92" s="159">
        <v>0</v>
      </c>
      <c r="FS92" s="160">
        <v>639498</v>
      </c>
      <c r="FT92" s="159">
        <v>639498</v>
      </c>
      <c r="FU92" s="159">
        <v>0</v>
      </c>
      <c r="FV92" s="159">
        <v>0</v>
      </c>
      <c r="FW92" s="159">
        <v>0</v>
      </c>
      <c r="FX92" s="159">
        <v>0</v>
      </c>
      <c r="FY92" s="159">
        <v>334996</v>
      </c>
      <c r="FZ92" s="159">
        <v>334996</v>
      </c>
      <c r="GA92" s="159">
        <v>900</v>
      </c>
      <c r="GB92" s="159">
        <v>1045</v>
      </c>
      <c r="GC92" s="159">
        <v>580</v>
      </c>
      <c r="GD92" s="159">
        <v>7496</v>
      </c>
      <c r="GE92" s="159">
        <v>396745</v>
      </c>
      <c r="GF92" s="159">
        <v>406766</v>
      </c>
      <c r="GG92" s="159">
        <v>161728</v>
      </c>
      <c r="GH92" s="159">
        <v>31528</v>
      </c>
      <c r="GI92" s="159">
        <v>30507</v>
      </c>
      <c r="GJ92" s="159">
        <v>137465</v>
      </c>
      <c r="GK92" s="159">
        <v>680024</v>
      </c>
      <c r="GL92" s="159">
        <v>1041252</v>
      </c>
      <c r="GM92" s="159">
        <v>6428503</v>
      </c>
      <c r="GN92" s="159">
        <v>2095211</v>
      </c>
      <c r="GO92" s="159">
        <v>1546848</v>
      </c>
      <c r="GP92" s="159">
        <v>5059370</v>
      </c>
      <c r="GQ92" s="160">
        <v>11394919</v>
      </c>
      <c r="GR92" s="159">
        <v>26524851</v>
      </c>
      <c r="GS92" s="129">
        <v>0</v>
      </c>
      <c r="GT92" s="129">
        <v>0</v>
      </c>
      <c r="GU92" s="129">
        <v>0</v>
      </c>
      <c r="GV92" s="129">
        <v>0</v>
      </c>
      <c r="GW92" s="129">
        <v>0</v>
      </c>
      <c r="GX92" s="129">
        <v>0</v>
      </c>
      <c r="GY92" s="161">
        <v>6428503</v>
      </c>
      <c r="GZ92" s="161">
        <v>2095211</v>
      </c>
      <c r="HA92" s="161">
        <v>1546848</v>
      </c>
      <c r="HB92" s="161">
        <v>5059370</v>
      </c>
      <c r="HC92" s="162">
        <v>11394919</v>
      </c>
      <c r="HD92" s="161">
        <v>26524851</v>
      </c>
      <c r="HF92" s="2">
        <f>SUM(AZ92:AZ92)</f>
        <v>2588498</v>
      </c>
      <c r="HG92" s="19" t="e">
        <f>#REF!-HF92</f>
        <v>#REF!</v>
      </c>
      <c r="HH92" s="2" t="e">
        <f>SUM(#REF!)</f>
        <v>#REF!</v>
      </c>
      <c r="HI92" s="19" t="e">
        <f>#REF!-HH92</f>
        <v>#REF!</v>
      </c>
      <c r="HJ92" s="2">
        <f>SUM(BA92:BA92)</f>
        <v>575000</v>
      </c>
      <c r="HK92" s="19" t="e">
        <f>#REF!-HJ92</f>
        <v>#REF!</v>
      </c>
      <c r="HL92" s="2">
        <f>SUM(BB92:BB92)</f>
        <v>55144</v>
      </c>
      <c r="HM92" s="19" t="e">
        <f>#REF!-HL92</f>
        <v>#REF!</v>
      </c>
      <c r="HN92" s="2" t="e">
        <f>SUM(#REF!)</f>
        <v>#REF!</v>
      </c>
      <c r="HO92" s="19" t="e">
        <f>#REF!-HN92</f>
        <v>#REF!</v>
      </c>
      <c r="HP92" s="2" t="e">
        <f>SUM(#REF!)</f>
        <v>#REF!</v>
      </c>
      <c r="HQ92" s="19" t="e">
        <f>#REF!-HP92</f>
        <v>#REF!</v>
      </c>
      <c r="HR92" s="2" t="e">
        <f>SUM(#REF!)</f>
        <v>#REF!</v>
      </c>
      <c r="HS92" s="19" t="e">
        <f>#REF!-HR92</f>
        <v>#REF!</v>
      </c>
      <c r="HT92" s="2" t="e">
        <f>SUM(#REF!)</f>
        <v>#REF!</v>
      </c>
      <c r="HU92" s="19" t="e">
        <f>#REF!-HT92</f>
        <v>#REF!</v>
      </c>
      <c r="HV92" s="2" t="e">
        <f>SUM(#REF!)</f>
        <v>#REF!</v>
      </c>
      <c r="HW92" s="19" t="e">
        <f>#REF!-HV92</f>
        <v>#REF!</v>
      </c>
      <c r="HX92" s="2" t="e">
        <f>SUM(#REF!)</f>
        <v>#REF!</v>
      </c>
      <c r="HY92" s="19" t="e">
        <f>#REF!-HX92</f>
        <v>#REF!</v>
      </c>
      <c r="HZ92" s="2">
        <f>SUM(BC92:BC92)</f>
        <v>225925</v>
      </c>
      <c r="IA92" s="19" t="e">
        <f>#REF!-HZ92</f>
        <v>#REF!</v>
      </c>
      <c r="IB92" s="2">
        <f>SUM(BD92:BD92)</f>
        <v>0</v>
      </c>
      <c r="IC92" s="19" t="e">
        <f>#REF!-IB92</f>
        <v>#REF!</v>
      </c>
      <c r="ID92" s="2">
        <f t="shared" si="111"/>
        <v>0</v>
      </c>
      <c r="IE92" s="19">
        <f t="shared" si="112"/>
        <v>0</v>
      </c>
      <c r="IF92" s="2">
        <f t="shared" si="113"/>
        <v>273729</v>
      </c>
      <c r="IG92" s="19">
        <f t="shared" si="114"/>
        <v>0</v>
      </c>
      <c r="IH92" s="2">
        <f t="shared" si="115"/>
        <v>1009086</v>
      </c>
      <c r="II92" s="19">
        <f t="shared" si="116"/>
        <v>0</v>
      </c>
      <c r="IJ92" s="2">
        <f t="shared" si="117"/>
        <v>26979594</v>
      </c>
      <c r="IK92" s="19">
        <f t="shared" si="118"/>
        <v>0</v>
      </c>
      <c r="IL92" s="2">
        <f t="shared" si="119"/>
        <v>4635285</v>
      </c>
      <c r="IM92" s="19">
        <f t="shared" si="120"/>
        <v>0</v>
      </c>
      <c r="IN92" s="2">
        <f t="shared" si="121"/>
        <v>1024829</v>
      </c>
      <c r="IO92" s="19">
        <f t="shared" si="122"/>
        <v>0</v>
      </c>
      <c r="IP92" s="2">
        <f t="shared" si="123"/>
        <v>4893810</v>
      </c>
      <c r="IQ92" s="19">
        <f t="shared" si="124"/>
        <v>0</v>
      </c>
      <c r="IR92" s="2">
        <f t="shared" si="163"/>
        <v>278674</v>
      </c>
      <c r="IS92" s="19">
        <f t="shared" si="164"/>
        <v>0</v>
      </c>
      <c r="IT92" s="2">
        <f t="shared" si="125"/>
        <v>5077687</v>
      </c>
      <c r="IU92" s="19">
        <f t="shared" si="126"/>
        <v>0</v>
      </c>
      <c r="IV92" s="2">
        <f t="shared" si="127"/>
        <v>38893</v>
      </c>
      <c r="IW92" s="19">
        <f t="shared" si="128"/>
        <v>0</v>
      </c>
      <c r="IX92" s="2">
        <f t="shared" si="129"/>
        <v>90958</v>
      </c>
      <c r="IY92" s="19">
        <f t="shared" si="130"/>
        <v>0</v>
      </c>
      <c r="IZ92" s="2">
        <f t="shared" si="131"/>
        <v>532034</v>
      </c>
      <c r="JA92" s="19">
        <f t="shared" si="132"/>
        <v>0</v>
      </c>
      <c r="JB92" s="2">
        <f t="shared" si="133"/>
        <v>2302684</v>
      </c>
      <c r="JC92" s="19">
        <f t="shared" si="134"/>
        <v>0</v>
      </c>
      <c r="JD92" s="2">
        <f t="shared" si="135"/>
        <v>595562</v>
      </c>
      <c r="JE92" s="19">
        <f t="shared" si="136"/>
        <v>0</v>
      </c>
      <c r="JF92" s="2">
        <f t="shared" si="137"/>
        <v>1641848</v>
      </c>
      <c r="JG92" s="19">
        <f t="shared" si="138"/>
        <v>0</v>
      </c>
      <c r="JH92" s="2">
        <f t="shared" si="139"/>
        <v>120643</v>
      </c>
      <c r="JI92" s="19">
        <f t="shared" si="140"/>
        <v>0</v>
      </c>
      <c r="JJ92" s="2">
        <f t="shared" si="141"/>
        <v>0</v>
      </c>
      <c r="JK92" s="19">
        <f t="shared" si="142"/>
        <v>0</v>
      </c>
      <c r="JL92" s="2">
        <f t="shared" si="143"/>
        <v>2868090</v>
      </c>
      <c r="JM92" s="19">
        <f t="shared" si="144"/>
        <v>0</v>
      </c>
      <c r="JN92" s="2">
        <f t="shared" si="145"/>
        <v>1342</v>
      </c>
      <c r="JO92" s="19">
        <f t="shared" si="146"/>
        <v>0</v>
      </c>
      <c r="JP92" s="2">
        <f t="shared" si="147"/>
        <v>639498</v>
      </c>
      <c r="JQ92" s="19">
        <f t="shared" si="148"/>
        <v>0</v>
      </c>
      <c r="JR92" s="2">
        <f t="shared" si="149"/>
        <v>334996</v>
      </c>
      <c r="JS92" s="19">
        <f t="shared" si="150"/>
        <v>0</v>
      </c>
      <c r="JT92" s="2">
        <f t="shared" si="151"/>
        <v>406766</v>
      </c>
      <c r="JU92" s="19">
        <f t="shared" si="152"/>
        <v>0</v>
      </c>
      <c r="JV92" s="2">
        <f t="shared" si="153"/>
        <v>1041252</v>
      </c>
      <c r="JW92" s="19">
        <f t="shared" si="154"/>
        <v>0</v>
      </c>
      <c r="JX92" s="2">
        <f t="shared" si="155"/>
        <v>26524851</v>
      </c>
      <c r="JY92" s="19">
        <f t="shared" si="156"/>
        <v>0</v>
      </c>
      <c r="JZ92" s="2">
        <f t="shared" si="157"/>
        <v>0</v>
      </c>
      <c r="KA92" s="19">
        <f t="shared" si="158"/>
        <v>0</v>
      </c>
      <c r="KB92" s="2">
        <f t="shared" si="159"/>
        <v>26524851</v>
      </c>
      <c r="KC92" s="19">
        <f t="shared" si="160"/>
        <v>0</v>
      </c>
      <c r="KE92" s="2" t="e">
        <f>SUM(HG92,HI92,HK92,HM92,HO92,HQ92,HS92,HU92,HW92,HY92,IA92,IC92,IE92,IG92,II92,IK92,IM92,IO92,IQ92,IS92,IU92,IW92,IY92,JA92,JC92,JE92,JG92,JI92,JK92,JM92,JO92,JQ92,JS92,JU92,JW92,JY92,KA92,KC92)</f>
        <v>#REF!</v>
      </c>
      <c r="KG92" s="1" t="e">
        <f t="shared" si="161"/>
        <v>#REF!</v>
      </c>
      <c r="KH92" s="13"/>
    </row>
    <row r="93" spans="1:301">
      <c r="A93" s="13">
        <f>COUNTA(A3:A92)</f>
        <v>90</v>
      </c>
      <c r="C93" s="65"/>
      <c r="D93" s="65"/>
      <c r="E93" s="65"/>
      <c r="F93" s="65"/>
      <c r="G93" s="66"/>
      <c r="H93" s="66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125"/>
      <c r="AD93" s="125"/>
      <c r="AE93" s="125"/>
      <c r="AF93" s="19"/>
      <c r="AG93" s="19"/>
      <c r="AH93" s="19"/>
      <c r="AI93" s="19"/>
      <c r="AJ93" s="19"/>
      <c r="AK93" s="93"/>
      <c r="AL93" s="19"/>
      <c r="AM93" s="93"/>
      <c r="AN93" s="19"/>
      <c r="AO93" s="93"/>
      <c r="AP93" s="19"/>
      <c r="AQ93" s="93"/>
      <c r="AR93" s="19"/>
      <c r="AS93" s="93"/>
      <c r="AT93" s="19"/>
      <c r="AU93" s="93"/>
      <c r="AV93" s="19"/>
      <c r="AW93" s="93"/>
      <c r="AX93" s="19"/>
      <c r="AY93" s="93"/>
      <c r="AZ93" s="129"/>
      <c r="BA93" s="129"/>
      <c r="BB93" s="129"/>
      <c r="BC93" s="129"/>
      <c r="BD93" s="129"/>
      <c r="BE93" s="129"/>
      <c r="BF93" s="129"/>
      <c r="BG93" s="129"/>
      <c r="BH93" s="129"/>
      <c r="BI93" s="129"/>
      <c r="BJ93" s="129"/>
      <c r="BK93" s="129"/>
      <c r="BL93" s="129"/>
      <c r="BM93" s="129"/>
      <c r="BN93" s="129"/>
      <c r="BO93" s="129"/>
      <c r="BP93" s="129"/>
      <c r="BQ93" s="129"/>
      <c r="BR93" s="129"/>
      <c r="BS93" s="129"/>
      <c r="BT93" s="129"/>
      <c r="BU93" s="129"/>
      <c r="BV93" s="129"/>
      <c r="BW93" s="129"/>
      <c r="BX93" s="129"/>
      <c r="BY93" s="129"/>
      <c r="BZ93" s="129"/>
      <c r="CA93" s="129"/>
      <c r="CB93" s="129"/>
      <c r="CC93" s="129"/>
      <c r="CD93" s="129"/>
      <c r="CE93" s="129"/>
      <c r="CF93" s="129"/>
      <c r="CG93" s="129"/>
      <c r="CH93" s="129"/>
      <c r="CI93" s="129"/>
      <c r="CJ93" s="129"/>
      <c r="CK93" s="129"/>
      <c r="CL93" s="129"/>
      <c r="CM93" s="129"/>
      <c r="CN93" s="129"/>
      <c r="CO93" s="129"/>
      <c r="CP93" s="129"/>
      <c r="CQ93" s="129"/>
      <c r="CR93" s="129"/>
      <c r="CS93" s="129"/>
      <c r="CT93" s="129"/>
      <c r="CU93" s="129"/>
      <c r="CV93" s="129"/>
      <c r="CW93" s="129"/>
      <c r="CX93" s="129"/>
      <c r="CY93" s="129"/>
      <c r="CZ93" s="129"/>
      <c r="DA93" s="129"/>
      <c r="DB93" s="129"/>
      <c r="DC93" s="129"/>
      <c r="DD93" s="129"/>
      <c r="DE93" s="129"/>
      <c r="DF93" s="129"/>
      <c r="DG93" s="129"/>
      <c r="DH93" s="129"/>
      <c r="DI93" s="129"/>
      <c r="DJ93" s="129"/>
      <c r="DK93" s="129"/>
      <c r="DL93" s="129"/>
      <c r="DM93" s="129"/>
      <c r="DN93" s="129"/>
      <c r="DO93" s="129"/>
      <c r="DP93" s="129"/>
      <c r="DQ93" s="129"/>
      <c r="DR93" s="129"/>
      <c r="DS93" s="129"/>
      <c r="DT93" s="129"/>
      <c r="DU93" s="129"/>
      <c r="DV93" s="129"/>
      <c r="DW93" s="129"/>
      <c r="DX93" s="129"/>
      <c r="DY93" s="129"/>
      <c r="DZ93" s="129"/>
      <c r="EA93" s="129"/>
      <c r="EB93" s="129"/>
      <c r="EC93" s="129"/>
      <c r="ED93" s="129"/>
      <c r="EE93" s="129"/>
      <c r="EF93" s="129"/>
      <c r="EG93" s="129"/>
      <c r="EH93" s="129"/>
      <c r="EI93" s="129"/>
      <c r="EJ93" s="129"/>
      <c r="EK93" s="129"/>
      <c r="EL93" s="129"/>
      <c r="EM93" s="129"/>
      <c r="EN93" s="129"/>
      <c r="EO93" s="129"/>
      <c r="EP93" s="129"/>
      <c r="EQ93" s="129"/>
      <c r="ER93" s="129"/>
      <c r="ES93" s="129"/>
      <c r="ET93" s="129"/>
      <c r="EU93" s="129"/>
      <c r="EV93" s="129"/>
      <c r="EW93" s="129"/>
      <c r="EX93" s="129"/>
      <c r="EY93" s="129"/>
      <c r="EZ93" s="129"/>
      <c r="FA93" s="129"/>
      <c r="FB93" s="129"/>
      <c r="FC93" s="129"/>
      <c r="FD93" s="129"/>
      <c r="FE93" s="129"/>
      <c r="FF93" s="129"/>
      <c r="FG93" s="129"/>
      <c r="FH93" s="129"/>
      <c r="FI93" s="129"/>
      <c r="FJ93" s="129"/>
      <c r="FK93" s="129"/>
      <c r="FL93" s="129"/>
      <c r="FM93" s="129"/>
      <c r="FN93" s="129"/>
      <c r="FO93" s="129"/>
      <c r="FP93" s="129"/>
      <c r="FQ93" s="129"/>
      <c r="FR93" s="129"/>
      <c r="FS93" s="129"/>
      <c r="FT93" s="129"/>
      <c r="FU93" s="129"/>
      <c r="FV93" s="129"/>
      <c r="FW93" s="129"/>
      <c r="FX93" s="129"/>
      <c r="FY93" s="129"/>
      <c r="FZ93" s="129"/>
      <c r="GA93" s="129"/>
      <c r="GB93" s="129"/>
      <c r="GC93" s="129"/>
      <c r="GD93" s="129"/>
      <c r="GE93" s="129"/>
      <c r="GF93" s="129"/>
      <c r="GG93" s="129"/>
      <c r="GH93" s="129"/>
      <c r="GI93" s="129"/>
      <c r="GJ93" s="129"/>
      <c r="GK93" s="129"/>
      <c r="GL93" s="129"/>
      <c r="GM93" s="129"/>
      <c r="GN93" s="129"/>
      <c r="GO93" s="129"/>
      <c r="GP93" s="129"/>
      <c r="GQ93" s="129"/>
      <c r="GR93" s="129"/>
      <c r="GS93" s="129"/>
      <c r="GT93" s="129"/>
      <c r="GU93" s="129"/>
      <c r="GV93" s="129"/>
      <c r="GW93" s="129"/>
      <c r="GX93" s="129"/>
      <c r="GY93" s="129"/>
      <c r="GZ93" s="129"/>
      <c r="HA93" s="129"/>
      <c r="HB93" s="129"/>
      <c r="HC93" s="129"/>
      <c r="HD93" s="129"/>
      <c r="HG93" s="19" t="e">
        <f>SUM(HG3:HG92)</f>
        <v>#REF!</v>
      </c>
      <c r="HI93" s="19" t="e">
        <f>SUM(HI3:HI92)</f>
        <v>#REF!</v>
      </c>
      <c r="HK93" s="19" t="e">
        <f>SUM(HK3:HK92)</f>
        <v>#REF!</v>
      </c>
      <c r="HM93" s="19" t="e">
        <f>SUM(HM3:HM92)</f>
        <v>#REF!</v>
      </c>
      <c r="HO93" s="19" t="e">
        <f>SUM(HO3:HO92)</f>
        <v>#REF!</v>
      </c>
      <c r="HQ93" s="19" t="e">
        <f>SUM(HQ3:HQ92)</f>
        <v>#REF!</v>
      </c>
      <c r="HS93" s="19" t="e">
        <f>SUM(HS3:HS92)</f>
        <v>#REF!</v>
      </c>
      <c r="HU93" s="19" t="e">
        <f>SUM(HU3:HU92)</f>
        <v>#REF!</v>
      </c>
      <c r="HW93" s="19" t="e">
        <f>SUM(HW3:HW92)</f>
        <v>#REF!</v>
      </c>
      <c r="HY93" s="19" t="e">
        <f>SUM(HY3:HY92)</f>
        <v>#REF!</v>
      </c>
      <c r="IA93" s="19" t="e">
        <f>SUM(IA3:IA92)</f>
        <v>#REF!</v>
      </c>
      <c r="IC93" s="19" t="e">
        <f>SUM(IC3:IC92)</f>
        <v>#REF!</v>
      </c>
      <c r="IE93" s="19">
        <f>SUM(IE3:IE92)</f>
        <v>0</v>
      </c>
      <c r="IG93" s="19">
        <f>SUM(IG3:IG92)</f>
        <v>0</v>
      </c>
      <c r="II93" s="19">
        <f>SUM(II3:II92)</f>
        <v>0</v>
      </c>
      <c r="IK93" s="19">
        <f>SUM(IK3:IK92)</f>
        <v>0</v>
      </c>
      <c r="IM93" s="19">
        <f>SUM(IM3:IM92)</f>
        <v>9.9999997764825821E-3</v>
      </c>
      <c r="IO93" s="19">
        <f>SUM(IO3:IO92)</f>
        <v>0</v>
      </c>
      <c r="IQ93" s="19">
        <f>SUM(IQ3:IQ92)</f>
        <v>3855286</v>
      </c>
      <c r="IS93" s="19">
        <f>SUM(IS3:IS92)</f>
        <v>-0.26000000024214387</v>
      </c>
      <c r="IU93" s="19">
        <f>SUM(IU3:IU92)</f>
        <v>0</v>
      </c>
      <c r="IW93" s="19">
        <f>SUM(IW3:IW92)</f>
        <v>0</v>
      </c>
      <c r="IY93" s="19">
        <f>SUM(IY3:IY92)</f>
        <v>0</v>
      </c>
      <c r="JA93" s="19">
        <f>SUM(JA3:JA92)</f>
        <v>0</v>
      </c>
      <c r="JC93" s="19">
        <f>SUM(JC3:JC92)</f>
        <v>0</v>
      </c>
      <c r="JE93" s="19">
        <f>SUM(JE3:JE92)</f>
        <v>0</v>
      </c>
      <c r="JG93" s="19">
        <f>SUM(JG3:JG92)</f>
        <v>0</v>
      </c>
      <c r="JI93" s="19">
        <f>SUM(JI3:JI92)</f>
        <v>1</v>
      </c>
      <c r="JK93" s="19">
        <f>SUM(JK3:JK92)</f>
        <v>0</v>
      </c>
      <c r="JM93" s="19">
        <f>SUM(JM3:JM92)</f>
        <v>0</v>
      </c>
      <c r="JO93" s="19">
        <f>SUM(JO3:JO92)</f>
        <v>0</v>
      </c>
      <c r="JQ93" s="19">
        <f>SUM(JQ3:JQ92)</f>
        <v>0</v>
      </c>
      <c r="JS93" s="19">
        <f>SUM(JS3:JS92)</f>
        <v>-0.27000000001862645</v>
      </c>
      <c r="JU93" s="19">
        <f>SUM(JU3:JU92)</f>
        <v>-1.2099999999918509</v>
      </c>
      <c r="JW93" s="19">
        <f>SUM(JW3:JW92)</f>
        <v>-1</v>
      </c>
      <c r="JY93" s="19">
        <f>SUM(JY3:JY92)</f>
        <v>3</v>
      </c>
      <c r="KA93" s="19">
        <f>SUM(KA3:KA92)</f>
        <v>0</v>
      </c>
      <c r="KC93" s="19">
        <f>SUM(KC3:KC92)</f>
        <v>3</v>
      </c>
      <c r="KE93" s="2" t="e">
        <f>SUM(KE3:KE92)</f>
        <v>#REF!</v>
      </c>
      <c r="KF93" s="19" t="e">
        <f>SUM(HG93:KC93)</f>
        <v>#REF!</v>
      </c>
      <c r="KG93" s="1" t="e">
        <f>SUM(KG3:KG92)</f>
        <v>#REF!</v>
      </c>
    </row>
    <row r="94" spans="1:301">
      <c r="C94" s="65"/>
      <c r="D94" s="65"/>
      <c r="E94" s="65"/>
      <c r="F94" s="65"/>
      <c r="G94" s="66"/>
      <c r="H94" s="66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125"/>
      <c r="AD94" s="125"/>
      <c r="AE94" s="125"/>
      <c r="AF94" s="19"/>
      <c r="AG94" s="19"/>
      <c r="AH94" s="19"/>
      <c r="AI94" s="19"/>
      <c r="AJ94" s="19"/>
      <c r="AK94" s="93"/>
      <c r="AL94" s="19"/>
      <c r="AM94" s="93"/>
      <c r="AN94" s="19"/>
      <c r="AO94" s="93"/>
      <c r="AP94" s="19"/>
      <c r="AQ94" s="93"/>
      <c r="AR94" s="19"/>
      <c r="AS94" s="93"/>
      <c r="AT94" s="19"/>
      <c r="AU94" s="93"/>
      <c r="AV94" s="19"/>
      <c r="AW94" s="93"/>
      <c r="AX94" s="19"/>
      <c r="AY94" s="93"/>
      <c r="AZ94" s="129"/>
      <c r="BA94" s="129"/>
      <c r="BB94" s="129"/>
      <c r="BC94" s="129"/>
      <c r="BD94" s="129"/>
      <c r="BE94" s="129"/>
      <c r="BF94" s="129"/>
      <c r="BG94" s="129"/>
      <c r="BH94" s="129"/>
      <c r="BI94" s="129"/>
      <c r="BJ94" s="129"/>
      <c r="BK94" s="129"/>
      <c r="BL94" s="129"/>
      <c r="BM94" s="129"/>
      <c r="BN94" s="129"/>
      <c r="BO94" s="129"/>
      <c r="BP94" s="129"/>
      <c r="BQ94" s="129"/>
      <c r="BR94" s="129"/>
      <c r="BS94" s="129"/>
      <c r="BT94" s="129"/>
      <c r="BU94" s="129"/>
      <c r="BV94" s="129"/>
      <c r="BW94" s="129"/>
      <c r="BX94" s="129"/>
      <c r="BY94" s="129"/>
      <c r="BZ94" s="129"/>
      <c r="CA94" s="129"/>
      <c r="CB94" s="129"/>
      <c r="CC94" s="129"/>
      <c r="CD94" s="129"/>
      <c r="CE94" s="129"/>
      <c r="CF94" s="129"/>
      <c r="CG94" s="129"/>
      <c r="CH94" s="129"/>
      <c r="CI94" s="129"/>
      <c r="CJ94" s="129"/>
      <c r="CK94" s="129"/>
      <c r="CL94" s="129"/>
      <c r="CM94" s="129"/>
      <c r="CN94" s="129"/>
      <c r="CO94" s="129"/>
      <c r="CP94" s="129"/>
      <c r="CQ94" s="129"/>
      <c r="CR94" s="129"/>
      <c r="CS94" s="129"/>
      <c r="CT94" s="129"/>
      <c r="CU94" s="129"/>
      <c r="CV94" s="129"/>
      <c r="CW94" s="129"/>
      <c r="CX94" s="129"/>
      <c r="CY94" s="129"/>
      <c r="CZ94" s="129"/>
      <c r="DA94" s="129"/>
      <c r="DB94" s="129"/>
      <c r="DC94" s="129"/>
      <c r="DD94" s="129"/>
      <c r="DE94" s="129"/>
      <c r="DF94" s="129"/>
      <c r="DG94" s="129"/>
      <c r="DH94" s="129"/>
      <c r="DI94" s="129"/>
      <c r="DJ94" s="129"/>
      <c r="DK94" s="129"/>
      <c r="DL94" s="129"/>
      <c r="DM94" s="129"/>
      <c r="DN94" s="129"/>
      <c r="DO94" s="129"/>
      <c r="DP94" s="129"/>
      <c r="DQ94" s="129"/>
      <c r="DR94" s="129"/>
      <c r="DS94" s="129"/>
      <c r="DT94" s="129"/>
      <c r="DU94" s="129"/>
      <c r="DV94" s="129"/>
      <c r="DW94" s="129"/>
      <c r="DX94" s="129"/>
      <c r="DY94" s="129"/>
      <c r="DZ94" s="129"/>
      <c r="EA94" s="129"/>
      <c r="EB94" s="129"/>
      <c r="EC94" s="129"/>
      <c r="ED94" s="129"/>
      <c r="EE94" s="129"/>
      <c r="EF94" s="129"/>
      <c r="EG94" s="129"/>
      <c r="EH94" s="129"/>
      <c r="EI94" s="129"/>
      <c r="EJ94" s="129"/>
      <c r="EK94" s="129"/>
      <c r="EL94" s="129"/>
      <c r="EM94" s="129"/>
      <c r="EN94" s="129"/>
      <c r="EO94" s="129"/>
      <c r="EP94" s="129"/>
      <c r="EQ94" s="129"/>
      <c r="ER94" s="129"/>
      <c r="ES94" s="129"/>
      <c r="ET94" s="129"/>
      <c r="EU94" s="129"/>
      <c r="EV94" s="129"/>
      <c r="EW94" s="129"/>
      <c r="EX94" s="129"/>
      <c r="EY94" s="129"/>
      <c r="EZ94" s="129"/>
      <c r="FA94" s="129"/>
      <c r="FB94" s="129"/>
      <c r="FC94" s="129"/>
      <c r="FD94" s="129"/>
      <c r="FE94" s="129"/>
      <c r="FF94" s="129"/>
      <c r="FG94" s="129"/>
      <c r="FH94" s="129"/>
      <c r="FI94" s="129"/>
      <c r="FJ94" s="129"/>
      <c r="FK94" s="129"/>
      <c r="FL94" s="129"/>
      <c r="FM94" s="129"/>
      <c r="FN94" s="129"/>
      <c r="FO94" s="129"/>
      <c r="FP94" s="129"/>
      <c r="FQ94" s="129"/>
      <c r="FR94" s="129"/>
      <c r="FS94" s="129"/>
      <c r="FT94" s="129"/>
      <c r="FU94" s="129"/>
      <c r="FV94" s="129"/>
      <c r="FW94" s="129"/>
      <c r="FX94" s="129"/>
      <c r="FY94" s="129"/>
      <c r="FZ94" s="129"/>
      <c r="GA94" s="129"/>
      <c r="GB94" s="129"/>
      <c r="GC94" s="129"/>
      <c r="GD94" s="129"/>
      <c r="GE94" s="129"/>
      <c r="GF94" s="129"/>
      <c r="GG94" s="129"/>
      <c r="GH94" s="129"/>
      <c r="GI94" s="129"/>
      <c r="GJ94" s="129"/>
      <c r="GK94" s="129"/>
      <c r="GL94" s="129"/>
      <c r="GM94" s="129"/>
      <c r="GN94" s="129"/>
      <c r="GO94" s="129"/>
      <c r="GP94" s="129"/>
      <c r="GQ94" s="129"/>
      <c r="GR94" s="129"/>
      <c r="GS94" s="129"/>
      <c r="GT94" s="129"/>
      <c r="GU94" s="129"/>
      <c r="GV94" s="129"/>
      <c r="GW94" s="129"/>
      <c r="GX94" s="129"/>
      <c r="GY94" s="129"/>
      <c r="GZ94" s="129"/>
      <c r="HA94" s="129"/>
      <c r="HB94" s="129"/>
      <c r="HC94" s="129"/>
      <c r="HD94" s="129"/>
    </row>
    <row r="95" spans="1:301">
      <c r="A95" s="13" t="s">
        <v>444</v>
      </c>
      <c r="C95" s="65"/>
      <c r="D95" s="65"/>
      <c r="E95" s="65"/>
      <c r="F95" s="65"/>
      <c r="G95" s="66">
        <f>MIN(G3:G92)</f>
        <v>3234</v>
      </c>
      <c r="H95" s="66">
        <f t="shared" ref="H95:BB95" si="165">MIN(H3:H92)</f>
        <v>2743</v>
      </c>
      <c r="I95" s="67">
        <f t="shared" si="165"/>
        <v>4336242</v>
      </c>
      <c r="J95" s="67">
        <f t="shared" si="165"/>
        <v>0</v>
      </c>
      <c r="K95" s="67">
        <f t="shared" si="165"/>
        <v>0</v>
      </c>
      <c r="L95" s="67">
        <f t="shared" si="165"/>
        <v>0</v>
      </c>
      <c r="M95" s="67">
        <f t="shared" si="165"/>
        <v>0</v>
      </c>
      <c r="N95" s="67">
        <f t="shared" si="165"/>
        <v>0</v>
      </c>
      <c r="O95" s="67">
        <f t="shared" si="165"/>
        <v>0</v>
      </c>
      <c r="P95" s="67">
        <f t="shared" si="165"/>
        <v>0</v>
      </c>
      <c r="Q95" s="67">
        <f t="shared" si="165"/>
        <v>625391</v>
      </c>
      <c r="R95" s="67">
        <f t="shared" si="165"/>
        <v>0</v>
      </c>
      <c r="S95" s="67">
        <f t="shared" si="165"/>
        <v>3207070</v>
      </c>
      <c r="T95" s="67">
        <f t="shared" si="165"/>
        <v>0</v>
      </c>
      <c r="U95" s="67">
        <f t="shared" si="165"/>
        <v>9048</v>
      </c>
      <c r="V95" s="67">
        <f t="shared" si="165"/>
        <v>0</v>
      </c>
      <c r="W95" s="67">
        <f t="shared" si="165"/>
        <v>15669</v>
      </c>
      <c r="X95" s="67">
        <f t="shared" si="165"/>
        <v>0</v>
      </c>
      <c r="Y95" s="67">
        <f t="shared" si="165"/>
        <v>12211</v>
      </c>
      <c r="Z95" s="67">
        <f t="shared" si="165"/>
        <v>0</v>
      </c>
      <c r="AA95" s="67">
        <f t="shared" si="165"/>
        <v>19617</v>
      </c>
      <c r="AB95" s="67">
        <f t="shared" si="165"/>
        <v>0</v>
      </c>
      <c r="AC95" s="125">
        <f t="shared" si="165"/>
        <v>5</v>
      </c>
      <c r="AD95" s="125">
        <f t="shared" si="165"/>
        <v>7</v>
      </c>
      <c r="AE95" s="125">
        <f t="shared" si="165"/>
        <v>0</v>
      </c>
      <c r="AF95" s="19">
        <f t="shared" si="165"/>
        <v>1422168</v>
      </c>
      <c r="AG95" s="19">
        <f t="shared" si="165"/>
        <v>851532</v>
      </c>
      <c r="AH95" s="19">
        <f t="shared" si="165"/>
        <v>134166</v>
      </c>
      <c r="AI95" s="19">
        <f t="shared" si="165"/>
        <v>68030</v>
      </c>
      <c r="AJ95" s="19">
        <f t="shared" si="165"/>
        <v>34467.410000000003</v>
      </c>
      <c r="AK95" s="93">
        <f t="shared" si="165"/>
        <v>0.5</v>
      </c>
      <c r="AL95" s="19">
        <f t="shared" si="165"/>
        <v>34467.410000000003</v>
      </c>
      <c r="AM95" s="93">
        <f t="shared" si="165"/>
        <v>4</v>
      </c>
      <c r="AN95" s="19">
        <f t="shared" si="165"/>
        <v>61050.31</v>
      </c>
      <c r="AO95" s="93">
        <f t="shared" si="165"/>
        <v>4.88</v>
      </c>
      <c r="AP95" s="19">
        <f t="shared" si="165"/>
        <v>56689.57</v>
      </c>
      <c r="AQ95" s="93">
        <f t="shared" si="165"/>
        <v>4</v>
      </c>
      <c r="AR95" s="19">
        <f t="shared" si="165"/>
        <v>52763.11</v>
      </c>
      <c r="AS95" s="93">
        <f t="shared" si="165"/>
        <v>13.75</v>
      </c>
      <c r="AT95" s="19">
        <f t="shared" si="165"/>
        <v>39856</v>
      </c>
      <c r="AU95" s="93">
        <f t="shared" si="165"/>
        <v>2</v>
      </c>
      <c r="AV95" s="19">
        <f t="shared" si="165"/>
        <v>33747.480000000003</v>
      </c>
      <c r="AW95" s="93">
        <f t="shared" si="165"/>
        <v>6.75</v>
      </c>
      <c r="AX95" s="19">
        <f t="shared" si="165"/>
        <v>20338.669999999998</v>
      </c>
      <c r="AY95" s="93">
        <f t="shared" si="165"/>
        <v>10</v>
      </c>
      <c r="AZ95" s="129">
        <f t="shared" si="165"/>
        <v>94436</v>
      </c>
      <c r="BA95" s="129">
        <f t="shared" si="165"/>
        <v>0</v>
      </c>
      <c r="BB95" s="129">
        <f t="shared" si="165"/>
        <v>0</v>
      </c>
      <c r="BC95" s="129">
        <f t="shared" ref="BC95:BP95" si="166">MIN(BC3:BC92)</f>
        <v>0</v>
      </c>
      <c r="BD95" s="129">
        <f t="shared" si="166"/>
        <v>0</v>
      </c>
      <c r="BE95" s="129">
        <f t="shared" si="166"/>
        <v>0</v>
      </c>
      <c r="BF95" s="129">
        <f t="shared" si="166"/>
        <v>0</v>
      </c>
      <c r="BG95" s="129">
        <f t="shared" si="166"/>
        <v>0</v>
      </c>
      <c r="BH95" s="129">
        <f t="shared" si="166"/>
        <v>0</v>
      </c>
      <c r="BI95" s="129">
        <f t="shared" si="166"/>
        <v>0</v>
      </c>
      <c r="BJ95" s="129">
        <f t="shared" si="166"/>
        <v>0</v>
      </c>
      <c r="BK95" s="129">
        <f t="shared" si="166"/>
        <v>-10222</v>
      </c>
      <c r="BL95" s="129">
        <f t="shared" si="166"/>
        <v>-2579</v>
      </c>
      <c r="BM95" s="129">
        <f t="shared" si="166"/>
        <v>-1683</v>
      </c>
      <c r="BN95" s="129">
        <f t="shared" si="166"/>
        <v>-8617</v>
      </c>
      <c r="BO95" s="129">
        <f t="shared" si="166"/>
        <v>-16382</v>
      </c>
      <c r="BP95" s="129">
        <f t="shared" si="166"/>
        <v>-16382</v>
      </c>
      <c r="BQ95" s="129">
        <f t="shared" ref="BQ95:EB95" si="167">MIN(BQ3:BQ92)</f>
        <v>0</v>
      </c>
      <c r="BR95" s="129">
        <f t="shared" si="167"/>
        <v>0</v>
      </c>
      <c r="BS95" s="129">
        <f t="shared" si="167"/>
        <v>0</v>
      </c>
      <c r="BT95" s="129">
        <f t="shared" si="167"/>
        <v>0</v>
      </c>
      <c r="BU95" s="129">
        <f t="shared" si="167"/>
        <v>0</v>
      </c>
      <c r="BV95" s="129">
        <f t="shared" si="167"/>
        <v>0</v>
      </c>
      <c r="BW95" s="129">
        <f t="shared" si="167"/>
        <v>785358</v>
      </c>
      <c r="BX95" s="129">
        <f t="shared" si="167"/>
        <v>92823</v>
      </c>
      <c r="BY95" s="129">
        <f t="shared" si="167"/>
        <v>4240</v>
      </c>
      <c r="BZ95" s="129">
        <f t="shared" si="167"/>
        <v>0</v>
      </c>
      <c r="CA95" s="129">
        <f t="shared" si="167"/>
        <v>0</v>
      </c>
      <c r="CB95" s="129">
        <f t="shared" si="167"/>
        <v>908503</v>
      </c>
      <c r="CC95" s="129">
        <f t="shared" si="167"/>
        <v>225468</v>
      </c>
      <c r="CD95" s="129">
        <f t="shared" si="167"/>
        <v>138744</v>
      </c>
      <c r="CE95" s="129">
        <f t="shared" si="167"/>
        <v>152821</v>
      </c>
      <c r="CF95" s="129">
        <f t="shared" si="167"/>
        <v>0</v>
      </c>
      <c r="CG95" s="129">
        <f t="shared" si="167"/>
        <v>0</v>
      </c>
      <c r="CH95" s="129">
        <f t="shared" si="167"/>
        <v>2460655</v>
      </c>
      <c r="CI95" s="129">
        <f t="shared" si="167"/>
        <v>0</v>
      </c>
      <c r="CJ95" s="129">
        <f t="shared" si="167"/>
        <v>0</v>
      </c>
      <c r="CK95" s="129">
        <f t="shared" si="167"/>
        <v>0</v>
      </c>
      <c r="CL95" s="129">
        <f t="shared" si="167"/>
        <v>0</v>
      </c>
      <c r="CM95" s="129">
        <f t="shared" si="167"/>
        <v>0</v>
      </c>
      <c r="CN95" s="129">
        <f t="shared" si="167"/>
        <v>138132</v>
      </c>
      <c r="CO95" s="129">
        <f t="shared" si="167"/>
        <v>324028</v>
      </c>
      <c r="CP95" s="129">
        <f t="shared" si="167"/>
        <v>238708</v>
      </c>
      <c r="CQ95" s="129">
        <f t="shared" si="167"/>
        <v>157039.91</v>
      </c>
      <c r="CR95" s="129">
        <f t="shared" si="167"/>
        <v>0</v>
      </c>
      <c r="CS95" s="129">
        <f t="shared" si="167"/>
        <v>0</v>
      </c>
      <c r="CT95" s="129">
        <f t="shared" si="167"/>
        <v>772828</v>
      </c>
      <c r="CU95" s="129">
        <f t="shared" si="167"/>
        <v>0</v>
      </c>
      <c r="CV95" s="129">
        <f t="shared" si="167"/>
        <v>0</v>
      </c>
      <c r="CW95" s="129">
        <f t="shared" si="167"/>
        <v>0</v>
      </c>
      <c r="CX95" s="129">
        <f t="shared" si="167"/>
        <v>0</v>
      </c>
      <c r="CY95" s="129">
        <f t="shared" si="167"/>
        <v>0</v>
      </c>
      <c r="CZ95" s="129">
        <f t="shared" si="167"/>
        <v>0</v>
      </c>
      <c r="DA95" s="129">
        <f t="shared" si="167"/>
        <v>0</v>
      </c>
      <c r="DB95" s="129">
        <f t="shared" si="167"/>
        <v>0</v>
      </c>
      <c r="DC95" s="129">
        <f t="shared" si="167"/>
        <v>0</v>
      </c>
      <c r="DD95" s="129">
        <f t="shared" si="167"/>
        <v>0</v>
      </c>
      <c r="DE95" s="129">
        <f t="shared" si="167"/>
        <v>0</v>
      </c>
      <c r="DF95" s="129">
        <f t="shared" si="167"/>
        <v>1302389</v>
      </c>
      <c r="DG95" s="129">
        <f t="shared" si="167"/>
        <v>0</v>
      </c>
      <c r="DH95" s="129">
        <f t="shared" si="167"/>
        <v>0</v>
      </c>
      <c r="DI95" s="129">
        <f t="shared" si="167"/>
        <v>0</v>
      </c>
      <c r="DJ95" s="129">
        <f t="shared" si="167"/>
        <v>0</v>
      </c>
      <c r="DK95" s="129">
        <f t="shared" si="167"/>
        <v>0</v>
      </c>
      <c r="DL95" s="129">
        <f t="shared" si="167"/>
        <v>0</v>
      </c>
      <c r="DM95" s="129">
        <f t="shared" si="167"/>
        <v>0</v>
      </c>
      <c r="DN95" s="129">
        <f t="shared" si="167"/>
        <v>0</v>
      </c>
      <c r="DO95" s="129">
        <f t="shared" si="167"/>
        <v>0</v>
      </c>
      <c r="DP95" s="129">
        <f t="shared" si="167"/>
        <v>0</v>
      </c>
      <c r="DQ95" s="129">
        <f t="shared" si="167"/>
        <v>0</v>
      </c>
      <c r="DR95" s="129">
        <f t="shared" si="167"/>
        <v>0</v>
      </c>
      <c r="DS95" s="129">
        <f t="shared" si="167"/>
        <v>71290</v>
      </c>
      <c r="DT95" s="129">
        <f t="shared" si="167"/>
        <v>21248</v>
      </c>
      <c r="DU95" s="129">
        <f t="shared" si="167"/>
        <v>26894</v>
      </c>
      <c r="DV95" s="129">
        <f t="shared" si="167"/>
        <v>0</v>
      </c>
      <c r="DW95" s="129">
        <f t="shared" si="167"/>
        <v>0</v>
      </c>
      <c r="DX95" s="129">
        <f t="shared" si="167"/>
        <v>206476</v>
      </c>
      <c r="DY95" s="129">
        <f t="shared" si="167"/>
        <v>86346</v>
      </c>
      <c r="DZ95" s="129">
        <f t="shared" si="167"/>
        <v>69134</v>
      </c>
      <c r="EA95" s="129">
        <f t="shared" si="167"/>
        <v>59902</v>
      </c>
      <c r="EB95" s="129">
        <f t="shared" si="167"/>
        <v>0</v>
      </c>
      <c r="EC95" s="129">
        <f t="shared" ref="EC95:GN95" si="168">MIN(EC3:EC92)</f>
        <v>0</v>
      </c>
      <c r="ED95" s="129">
        <f t="shared" si="168"/>
        <v>390869</v>
      </c>
      <c r="EE95" s="129">
        <f t="shared" si="168"/>
        <v>85616</v>
      </c>
      <c r="EF95" s="129">
        <f t="shared" si="168"/>
        <v>869</v>
      </c>
      <c r="EG95" s="129">
        <f t="shared" si="168"/>
        <v>0</v>
      </c>
      <c r="EH95" s="129">
        <f t="shared" si="168"/>
        <v>0</v>
      </c>
      <c r="EI95" s="129">
        <f t="shared" si="168"/>
        <v>0</v>
      </c>
      <c r="EJ95" s="129">
        <f t="shared" si="168"/>
        <v>263837</v>
      </c>
      <c r="EK95" s="129">
        <f t="shared" si="168"/>
        <v>0</v>
      </c>
      <c r="EL95" s="129">
        <f t="shared" si="168"/>
        <v>0</v>
      </c>
      <c r="EM95" s="129">
        <f t="shared" si="168"/>
        <v>0</v>
      </c>
      <c r="EN95" s="129">
        <f t="shared" si="168"/>
        <v>0</v>
      </c>
      <c r="EO95" s="129">
        <f t="shared" si="168"/>
        <v>0</v>
      </c>
      <c r="EP95" s="129">
        <f t="shared" si="168"/>
        <v>201095</v>
      </c>
      <c r="EQ95" s="129">
        <f t="shared" si="168"/>
        <v>0</v>
      </c>
      <c r="ER95" s="129">
        <f t="shared" si="168"/>
        <v>0</v>
      </c>
      <c r="ES95" s="129">
        <f t="shared" si="168"/>
        <v>0</v>
      </c>
      <c r="ET95" s="129">
        <f t="shared" si="168"/>
        <v>0</v>
      </c>
      <c r="EU95" s="129">
        <f t="shared" si="168"/>
        <v>0</v>
      </c>
      <c r="EV95" s="129">
        <f t="shared" si="168"/>
        <v>5458</v>
      </c>
      <c r="EW95" s="129">
        <f t="shared" si="168"/>
        <v>0</v>
      </c>
      <c r="EX95" s="129">
        <f t="shared" si="168"/>
        <v>0</v>
      </c>
      <c r="EY95" s="129">
        <f t="shared" si="168"/>
        <v>0</v>
      </c>
      <c r="EZ95" s="129">
        <f t="shared" si="168"/>
        <v>0</v>
      </c>
      <c r="FA95" s="129">
        <f t="shared" si="168"/>
        <v>0</v>
      </c>
      <c r="FB95" s="129">
        <f t="shared" si="168"/>
        <v>0</v>
      </c>
      <c r="FC95" s="129">
        <f t="shared" si="168"/>
        <v>0</v>
      </c>
      <c r="FD95" s="129">
        <f t="shared" si="168"/>
        <v>0</v>
      </c>
      <c r="FE95" s="129">
        <f t="shared" si="168"/>
        <v>0</v>
      </c>
      <c r="FF95" s="129">
        <f t="shared" si="168"/>
        <v>0</v>
      </c>
      <c r="FG95" s="129">
        <f t="shared" si="168"/>
        <v>0</v>
      </c>
      <c r="FH95" s="129">
        <f t="shared" si="168"/>
        <v>0</v>
      </c>
      <c r="FI95" s="129">
        <f t="shared" si="168"/>
        <v>0</v>
      </c>
      <c r="FJ95" s="129">
        <f t="shared" si="168"/>
        <v>0</v>
      </c>
      <c r="FK95" s="129">
        <f t="shared" si="168"/>
        <v>0</v>
      </c>
      <c r="FL95" s="129">
        <f t="shared" si="168"/>
        <v>0</v>
      </c>
      <c r="FM95" s="129">
        <f t="shared" si="168"/>
        <v>0</v>
      </c>
      <c r="FN95" s="129">
        <f t="shared" si="168"/>
        <v>0</v>
      </c>
      <c r="FO95" s="129">
        <f t="shared" si="168"/>
        <v>0</v>
      </c>
      <c r="FP95" s="129">
        <f t="shared" si="168"/>
        <v>0</v>
      </c>
      <c r="FQ95" s="129">
        <f t="shared" si="168"/>
        <v>0</v>
      </c>
      <c r="FR95" s="129">
        <f t="shared" si="168"/>
        <v>0</v>
      </c>
      <c r="FS95" s="129">
        <f t="shared" si="168"/>
        <v>0</v>
      </c>
      <c r="FT95" s="129">
        <f t="shared" si="168"/>
        <v>0</v>
      </c>
      <c r="FU95" s="129">
        <f t="shared" si="168"/>
        <v>0</v>
      </c>
      <c r="FV95" s="129">
        <f t="shared" si="168"/>
        <v>0</v>
      </c>
      <c r="FW95" s="129">
        <f t="shared" si="168"/>
        <v>0</v>
      </c>
      <c r="FX95" s="129">
        <f t="shared" si="168"/>
        <v>0</v>
      </c>
      <c r="FY95" s="129">
        <f t="shared" si="168"/>
        <v>0</v>
      </c>
      <c r="FZ95" s="129">
        <f t="shared" si="168"/>
        <v>36943</v>
      </c>
      <c r="GA95" s="129">
        <f t="shared" si="168"/>
        <v>0</v>
      </c>
      <c r="GB95" s="129">
        <f t="shared" si="168"/>
        <v>0</v>
      </c>
      <c r="GC95" s="129">
        <f t="shared" si="168"/>
        <v>0</v>
      </c>
      <c r="GD95" s="129">
        <f t="shared" si="168"/>
        <v>0</v>
      </c>
      <c r="GE95" s="129">
        <f t="shared" si="168"/>
        <v>0</v>
      </c>
      <c r="GF95" s="129">
        <f t="shared" si="168"/>
        <v>12106</v>
      </c>
      <c r="GG95" s="129">
        <f t="shared" si="168"/>
        <v>0</v>
      </c>
      <c r="GH95" s="129">
        <f t="shared" si="168"/>
        <v>0</v>
      </c>
      <c r="GI95" s="129">
        <f t="shared" si="168"/>
        <v>0</v>
      </c>
      <c r="GJ95" s="129">
        <f t="shared" si="168"/>
        <v>0</v>
      </c>
      <c r="GK95" s="129">
        <f t="shared" si="168"/>
        <v>109655</v>
      </c>
      <c r="GL95" s="129">
        <f t="shared" si="168"/>
        <v>189818</v>
      </c>
      <c r="GM95" s="129">
        <f t="shared" si="168"/>
        <v>3946847</v>
      </c>
      <c r="GN95" s="129">
        <f t="shared" si="168"/>
        <v>904550</v>
      </c>
      <c r="GO95" s="129">
        <f t="shared" ref="GO95:HD95" si="169">MIN(GO3:GO92)</f>
        <v>700492</v>
      </c>
      <c r="GP95" s="129">
        <f t="shared" si="169"/>
        <v>3419031</v>
      </c>
      <c r="GQ95" s="129">
        <f t="shared" si="169"/>
        <v>2218461</v>
      </c>
      <c r="GR95" s="129">
        <f t="shared" si="169"/>
        <v>12068847</v>
      </c>
      <c r="GS95" s="129">
        <f t="shared" si="169"/>
        <v>0</v>
      </c>
      <c r="GT95" s="129">
        <f t="shared" si="169"/>
        <v>0</v>
      </c>
      <c r="GU95" s="129">
        <f t="shared" si="169"/>
        <v>0</v>
      </c>
      <c r="GV95" s="129">
        <f t="shared" si="169"/>
        <v>0</v>
      </c>
      <c r="GW95" s="129">
        <f t="shared" si="169"/>
        <v>0</v>
      </c>
      <c r="GX95" s="129">
        <f t="shared" si="169"/>
        <v>0</v>
      </c>
      <c r="GY95" s="129">
        <f t="shared" si="169"/>
        <v>3946847</v>
      </c>
      <c r="GZ95" s="129">
        <f t="shared" si="169"/>
        <v>904550</v>
      </c>
      <c r="HA95" s="129">
        <f t="shared" si="169"/>
        <v>700492</v>
      </c>
      <c r="HB95" s="129">
        <f t="shared" si="169"/>
        <v>3419031</v>
      </c>
      <c r="HC95" s="129">
        <f t="shared" si="169"/>
        <v>2218461</v>
      </c>
      <c r="HD95" s="129">
        <f t="shared" si="169"/>
        <v>12068847</v>
      </c>
    </row>
    <row r="96" spans="1:301">
      <c r="A96" s="13" t="s">
        <v>445</v>
      </c>
      <c r="C96" s="65"/>
      <c r="D96" s="65"/>
      <c r="E96" s="65"/>
      <c r="F96" s="65"/>
      <c r="G96" s="66">
        <f>MAX(G3:G92)</f>
        <v>22187</v>
      </c>
      <c r="H96" s="66">
        <f t="shared" ref="H96:BB96" si="170">MAX(H3:H92)</f>
        <v>23303</v>
      </c>
      <c r="I96" s="67">
        <f t="shared" si="170"/>
        <v>4307078000</v>
      </c>
      <c r="J96" s="67">
        <f t="shared" si="170"/>
        <v>794255051</v>
      </c>
      <c r="K96" s="67">
        <f t="shared" si="170"/>
        <v>23819110</v>
      </c>
      <c r="L96" s="67">
        <f t="shared" si="170"/>
        <v>0</v>
      </c>
      <c r="M96" s="67">
        <f t="shared" si="170"/>
        <v>3855000000</v>
      </c>
      <c r="N96" s="67">
        <f t="shared" si="170"/>
        <v>0</v>
      </c>
      <c r="O96" s="67">
        <f t="shared" si="170"/>
        <v>229509152</v>
      </c>
      <c r="P96" s="67">
        <f t="shared" si="170"/>
        <v>0</v>
      </c>
      <c r="Q96" s="67">
        <f t="shared" si="170"/>
        <v>2409600000</v>
      </c>
      <c r="R96" s="67">
        <f t="shared" si="170"/>
        <v>0</v>
      </c>
      <c r="S96" s="67">
        <f t="shared" si="170"/>
        <v>2504813000</v>
      </c>
      <c r="T96" s="67">
        <f t="shared" si="170"/>
        <v>459485804</v>
      </c>
      <c r="U96" s="67">
        <f t="shared" si="170"/>
        <v>25886</v>
      </c>
      <c r="V96" s="67">
        <f t="shared" si="170"/>
        <v>30109</v>
      </c>
      <c r="W96" s="67">
        <f t="shared" si="170"/>
        <v>48555</v>
      </c>
      <c r="X96" s="67">
        <f t="shared" si="170"/>
        <v>36096</v>
      </c>
      <c r="Y96" s="67">
        <f t="shared" si="170"/>
        <v>29551</v>
      </c>
      <c r="Z96" s="67">
        <f t="shared" si="170"/>
        <v>27310</v>
      </c>
      <c r="AA96" s="67">
        <f t="shared" si="170"/>
        <v>51615</v>
      </c>
      <c r="AB96" s="67">
        <f t="shared" si="170"/>
        <v>36096</v>
      </c>
      <c r="AC96" s="125">
        <f t="shared" si="170"/>
        <v>16</v>
      </c>
      <c r="AD96" s="125">
        <f t="shared" si="170"/>
        <v>17</v>
      </c>
      <c r="AE96" s="125">
        <f t="shared" si="170"/>
        <v>2</v>
      </c>
      <c r="AF96" s="19">
        <f t="shared" si="170"/>
        <v>8750386</v>
      </c>
      <c r="AG96" s="19">
        <f t="shared" si="170"/>
        <v>7656468</v>
      </c>
      <c r="AH96" s="19">
        <f t="shared" si="170"/>
        <v>1257128</v>
      </c>
      <c r="AI96" s="19">
        <f t="shared" si="170"/>
        <v>541594</v>
      </c>
      <c r="AJ96" s="19">
        <f t="shared" si="170"/>
        <v>9585588</v>
      </c>
      <c r="AK96" s="93">
        <f t="shared" si="170"/>
        <v>15</v>
      </c>
      <c r="AL96" s="19">
        <f t="shared" si="170"/>
        <v>1784668</v>
      </c>
      <c r="AM96" s="93">
        <f t="shared" si="170"/>
        <v>17</v>
      </c>
      <c r="AN96" s="19">
        <f t="shared" si="170"/>
        <v>351661.33</v>
      </c>
      <c r="AO96" s="93">
        <f t="shared" si="170"/>
        <v>16</v>
      </c>
      <c r="AP96" s="19">
        <f t="shared" si="170"/>
        <v>351661.33</v>
      </c>
      <c r="AQ96" s="93">
        <f t="shared" si="170"/>
        <v>18</v>
      </c>
      <c r="AR96" s="19">
        <f t="shared" si="170"/>
        <v>291184.8</v>
      </c>
      <c r="AS96" s="93">
        <f t="shared" si="170"/>
        <v>32</v>
      </c>
      <c r="AT96" s="19">
        <f t="shared" si="170"/>
        <v>264713.45454545453</v>
      </c>
      <c r="AU96" s="93">
        <f t="shared" si="170"/>
        <v>35</v>
      </c>
      <c r="AV96" s="19">
        <f t="shared" si="170"/>
        <v>118103.18</v>
      </c>
      <c r="AW96" s="93">
        <f t="shared" si="170"/>
        <v>26</v>
      </c>
      <c r="AX96" s="19">
        <f t="shared" si="170"/>
        <v>100387.7</v>
      </c>
      <c r="AY96" s="93">
        <f t="shared" si="170"/>
        <v>31</v>
      </c>
      <c r="AZ96" s="129">
        <f t="shared" si="170"/>
        <v>37166274</v>
      </c>
      <c r="BA96" s="129">
        <f t="shared" si="170"/>
        <v>3556459</v>
      </c>
      <c r="BB96" s="129">
        <f t="shared" si="170"/>
        <v>33840363</v>
      </c>
      <c r="BC96" s="129">
        <f t="shared" ref="BC96:BP96" si="171">MAX(BC3:BC92)</f>
        <v>3460983</v>
      </c>
      <c r="BD96" s="129">
        <f t="shared" si="171"/>
        <v>16408498</v>
      </c>
      <c r="BE96" s="129">
        <f t="shared" si="171"/>
        <v>605957</v>
      </c>
      <c r="BF96" s="129">
        <f t="shared" si="171"/>
        <v>506575</v>
      </c>
      <c r="BG96" s="129">
        <f t="shared" si="171"/>
        <v>309501</v>
      </c>
      <c r="BH96" s="129">
        <f t="shared" si="171"/>
        <v>3335268</v>
      </c>
      <c r="BI96" s="129">
        <f t="shared" si="171"/>
        <v>1022805</v>
      </c>
      <c r="BJ96" s="129">
        <f t="shared" si="171"/>
        <v>4791827</v>
      </c>
      <c r="BK96" s="129">
        <f t="shared" si="171"/>
        <v>3229389</v>
      </c>
      <c r="BL96" s="129">
        <f t="shared" si="171"/>
        <v>280851</v>
      </c>
      <c r="BM96" s="129">
        <f t="shared" si="171"/>
        <v>321556</v>
      </c>
      <c r="BN96" s="129">
        <f t="shared" si="171"/>
        <v>3335268</v>
      </c>
      <c r="BO96" s="129">
        <f t="shared" si="171"/>
        <v>11939765</v>
      </c>
      <c r="BP96" s="129">
        <f t="shared" si="171"/>
        <v>12061995</v>
      </c>
      <c r="BQ96" s="129">
        <f t="shared" ref="BQ96:EB96" si="172">MAX(BQ3:BQ92)</f>
        <v>5720470</v>
      </c>
      <c r="BR96" s="129">
        <f t="shared" si="172"/>
        <v>632701</v>
      </c>
      <c r="BS96" s="129">
        <f t="shared" si="172"/>
        <v>100976</v>
      </c>
      <c r="BT96" s="129">
        <f t="shared" si="172"/>
        <v>605718</v>
      </c>
      <c r="BU96" s="129">
        <f t="shared" si="172"/>
        <v>4872475</v>
      </c>
      <c r="BV96" s="129">
        <f t="shared" si="172"/>
        <v>8447930</v>
      </c>
      <c r="BW96" s="129">
        <f t="shared" si="172"/>
        <v>93942815</v>
      </c>
      <c r="BX96" s="129">
        <f t="shared" si="172"/>
        <v>25890003</v>
      </c>
      <c r="BY96" s="129">
        <f t="shared" si="172"/>
        <v>4927575</v>
      </c>
      <c r="BZ96" s="129">
        <f t="shared" si="172"/>
        <v>12918906</v>
      </c>
      <c r="CA96" s="129">
        <f t="shared" si="172"/>
        <v>91744220</v>
      </c>
      <c r="CB96" s="129">
        <f t="shared" si="172"/>
        <v>143555354</v>
      </c>
      <c r="CC96" s="129">
        <f t="shared" si="172"/>
        <v>4241990</v>
      </c>
      <c r="CD96" s="129">
        <f t="shared" si="172"/>
        <v>569977</v>
      </c>
      <c r="CE96" s="129">
        <f t="shared" si="172"/>
        <v>692320</v>
      </c>
      <c r="CF96" s="129">
        <f t="shared" si="172"/>
        <v>10054654</v>
      </c>
      <c r="CG96" s="129">
        <f t="shared" si="172"/>
        <v>3396787</v>
      </c>
      <c r="CH96" s="129">
        <f t="shared" si="172"/>
        <v>15715139</v>
      </c>
      <c r="CI96" s="129">
        <f t="shared" si="172"/>
        <v>6848041</v>
      </c>
      <c r="CJ96" s="129">
        <f t="shared" si="172"/>
        <v>1227816</v>
      </c>
      <c r="CK96" s="129">
        <f t="shared" si="172"/>
        <v>194500</v>
      </c>
      <c r="CL96" s="129">
        <f t="shared" si="172"/>
        <v>2187553</v>
      </c>
      <c r="CM96" s="129">
        <f t="shared" si="172"/>
        <v>1379484</v>
      </c>
      <c r="CN96" s="129">
        <f t="shared" si="172"/>
        <v>7434865</v>
      </c>
      <c r="CO96" s="129">
        <f t="shared" si="172"/>
        <v>10172734</v>
      </c>
      <c r="CP96" s="129">
        <f t="shared" si="172"/>
        <v>5757750</v>
      </c>
      <c r="CQ96" s="129">
        <f t="shared" si="172"/>
        <v>2215665</v>
      </c>
      <c r="CR96" s="129">
        <f t="shared" si="172"/>
        <v>6091907</v>
      </c>
      <c r="CS96" s="129">
        <f t="shared" si="172"/>
        <v>255968</v>
      </c>
      <c r="CT96" s="129">
        <f t="shared" si="172"/>
        <v>22395656</v>
      </c>
      <c r="CU96" s="129">
        <f t="shared" si="172"/>
        <v>1767500</v>
      </c>
      <c r="CV96" s="129">
        <f t="shared" si="172"/>
        <v>1379643</v>
      </c>
      <c r="CW96" s="129">
        <f t="shared" si="172"/>
        <v>450000</v>
      </c>
      <c r="CX96" s="129">
        <f t="shared" si="172"/>
        <v>817826</v>
      </c>
      <c r="CY96" s="129">
        <f t="shared" si="172"/>
        <v>0</v>
      </c>
      <c r="CZ96" s="129">
        <f t="shared" si="172"/>
        <v>2927500</v>
      </c>
      <c r="DA96" s="129">
        <f t="shared" si="172"/>
        <v>2127308</v>
      </c>
      <c r="DB96" s="129">
        <f t="shared" si="172"/>
        <v>883680</v>
      </c>
      <c r="DC96" s="129">
        <f t="shared" si="172"/>
        <v>541392</v>
      </c>
      <c r="DD96" s="129">
        <f t="shared" si="172"/>
        <v>4368393</v>
      </c>
      <c r="DE96" s="129">
        <f t="shared" si="172"/>
        <v>21656199</v>
      </c>
      <c r="DF96" s="129">
        <f t="shared" si="172"/>
        <v>25119487</v>
      </c>
      <c r="DG96" s="129">
        <f t="shared" si="172"/>
        <v>87780</v>
      </c>
      <c r="DH96" s="129">
        <f t="shared" si="172"/>
        <v>7883</v>
      </c>
      <c r="DI96" s="129">
        <f t="shared" si="172"/>
        <v>18836</v>
      </c>
      <c r="DJ96" s="129">
        <f t="shared" si="172"/>
        <v>66680</v>
      </c>
      <c r="DK96" s="129">
        <f t="shared" si="172"/>
        <v>597779</v>
      </c>
      <c r="DL96" s="129">
        <f t="shared" si="172"/>
        <v>778958</v>
      </c>
      <c r="DM96" s="129">
        <f t="shared" si="172"/>
        <v>3648300</v>
      </c>
      <c r="DN96" s="129">
        <f t="shared" si="172"/>
        <v>1688485</v>
      </c>
      <c r="DO96" s="129">
        <f t="shared" si="172"/>
        <v>300000</v>
      </c>
      <c r="DP96" s="129">
        <f t="shared" si="172"/>
        <v>560467</v>
      </c>
      <c r="DQ96" s="129">
        <f t="shared" si="172"/>
        <v>2381420</v>
      </c>
      <c r="DR96" s="129">
        <f t="shared" si="172"/>
        <v>3871036</v>
      </c>
      <c r="DS96" s="129">
        <f t="shared" si="172"/>
        <v>870438</v>
      </c>
      <c r="DT96" s="129">
        <f t="shared" si="172"/>
        <v>434095</v>
      </c>
      <c r="DU96" s="129">
        <f t="shared" si="172"/>
        <v>161011</v>
      </c>
      <c r="DV96" s="129">
        <f t="shared" si="172"/>
        <v>629527</v>
      </c>
      <c r="DW96" s="129">
        <f t="shared" si="172"/>
        <v>84272</v>
      </c>
      <c r="DX96" s="129">
        <f t="shared" si="172"/>
        <v>1690078</v>
      </c>
      <c r="DY96" s="129">
        <f t="shared" si="172"/>
        <v>2929842</v>
      </c>
      <c r="DZ96" s="129">
        <f t="shared" si="172"/>
        <v>1477654</v>
      </c>
      <c r="EA96" s="129">
        <f t="shared" si="172"/>
        <v>974418</v>
      </c>
      <c r="EB96" s="129">
        <f t="shared" si="172"/>
        <v>3640297</v>
      </c>
      <c r="EC96" s="129">
        <f t="shared" ref="EC96:GN96" si="173">MAX(EC3:EC92)</f>
        <v>742173</v>
      </c>
      <c r="ED96" s="129">
        <f t="shared" si="173"/>
        <v>7695570</v>
      </c>
      <c r="EE96" s="129">
        <f t="shared" si="173"/>
        <v>1333143</v>
      </c>
      <c r="EF96" s="129">
        <f t="shared" si="173"/>
        <v>284910</v>
      </c>
      <c r="EG96" s="129">
        <f t="shared" si="173"/>
        <v>187780</v>
      </c>
      <c r="EH96" s="129">
        <f t="shared" si="173"/>
        <v>1649778</v>
      </c>
      <c r="EI96" s="129">
        <f t="shared" si="173"/>
        <v>1825914</v>
      </c>
      <c r="EJ96" s="129">
        <f t="shared" si="173"/>
        <v>3847048</v>
      </c>
      <c r="EK96" s="129">
        <f t="shared" si="173"/>
        <v>3694670</v>
      </c>
      <c r="EL96" s="129">
        <f t="shared" si="173"/>
        <v>1254062</v>
      </c>
      <c r="EM96" s="129">
        <f t="shared" si="173"/>
        <v>1282401</v>
      </c>
      <c r="EN96" s="129">
        <f t="shared" si="173"/>
        <v>2369271</v>
      </c>
      <c r="EO96" s="129">
        <f t="shared" si="173"/>
        <v>12254039</v>
      </c>
      <c r="EP96" s="129">
        <f t="shared" si="173"/>
        <v>18885378</v>
      </c>
      <c r="EQ96" s="129">
        <f t="shared" si="173"/>
        <v>3554821</v>
      </c>
      <c r="ER96" s="129">
        <f t="shared" si="173"/>
        <v>532101</v>
      </c>
      <c r="ES96" s="129">
        <f t="shared" si="173"/>
        <v>226610</v>
      </c>
      <c r="ET96" s="129">
        <f t="shared" si="173"/>
        <v>685774</v>
      </c>
      <c r="EU96" s="129">
        <f t="shared" si="173"/>
        <v>7225746</v>
      </c>
      <c r="EV96" s="129">
        <f t="shared" si="173"/>
        <v>10405790</v>
      </c>
      <c r="EW96" s="129">
        <f t="shared" si="173"/>
        <v>540652</v>
      </c>
      <c r="EX96" s="129">
        <f t="shared" si="173"/>
        <v>444563</v>
      </c>
      <c r="EY96" s="129">
        <f t="shared" si="173"/>
        <v>262819</v>
      </c>
      <c r="EZ96" s="129">
        <f t="shared" si="173"/>
        <v>2037579</v>
      </c>
      <c r="FA96" s="129">
        <f t="shared" si="173"/>
        <v>1022017</v>
      </c>
      <c r="FB96" s="129">
        <f t="shared" si="173"/>
        <v>2936856</v>
      </c>
      <c r="FC96" s="129">
        <f t="shared" si="173"/>
        <v>17029628</v>
      </c>
      <c r="FD96" s="129">
        <f t="shared" si="173"/>
        <v>1324618</v>
      </c>
      <c r="FE96" s="129">
        <f t="shared" si="173"/>
        <v>1236282</v>
      </c>
      <c r="FF96" s="129">
        <f t="shared" si="173"/>
        <v>5592063</v>
      </c>
      <c r="FG96" s="129">
        <f t="shared" si="173"/>
        <v>26298098</v>
      </c>
      <c r="FH96" s="129">
        <f t="shared" si="173"/>
        <v>29161596</v>
      </c>
      <c r="FI96" s="129">
        <f t="shared" si="173"/>
        <v>925990</v>
      </c>
      <c r="FJ96" s="129">
        <f t="shared" si="173"/>
        <v>120831</v>
      </c>
      <c r="FK96" s="129">
        <f t="shared" si="173"/>
        <v>92695</v>
      </c>
      <c r="FL96" s="129">
        <f t="shared" si="173"/>
        <v>127902</v>
      </c>
      <c r="FM96" s="129">
        <f t="shared" si="173"/>
        <v>967810</v>
      </c>
      <c r="FN96" s="129">
        <f t="shared" si="173"/>
        <v>1264522</v>
      </c>
      <c r="FO96" s="129">
        <f t="shared" si="173"/>
        <v>1330030</v>
      </c>
      <c r="FP96" s="129">
        <f t="shared" si="173"/>
        <v>360905</v>
      </c>
      <c r="FQ96" s="129">
        <f t="shared" si="173"/>
        <v>319615</v>
      </c>
      <c r="FR96" s="129">
        <f t="shared" si="173"/>
        <v>1419221</v>
      </c>
      <c r="FS96" s="129">
        <f t="shared" si="173"/>
        <v>5946409</v>
      </c>
      <c r="FT96" s="129">
        <f t="shared" si="173"/>
        <v>5946409</v>
      </c>
      <c r="FU96" s="129">
        <f t="shared" si="173"/>
        <v>1170642</v>
      </c>
      <c r="FV96" s="129">
        <f t="shared" si="173"/>
        <v>55140</v>
      </c>
      <c r="FW96" s="129">
        <f t="shared" si="173"/>
        <v>63647</v>
      </c>
      <c r="FX96" s="129">
        <f t="shared" si="173"/>
        <v>1363333</v>
      </c>
      <c r="FY96" s="129">
        <f t="shared" si="173"/>
        <v>2072358</v>
      </c>
      <c r="FZ96" s="129">
        <f t="shared" si="173"/>
        <v>2174975</v>
      </c>
      <c r="GA96" s="129">
        <f t="shared" si="173"/>
        <v>292004</v>
      </c>
      <c r="GB96" s="129">
        <f t="shared" si="173"/>
        <v>46808</v>
      </c>
      <c r="GC96" s="129">
        <f t="shared" si="173"/>
        <v>51752</v>
      </c>
      <c r="GD96" s="129">
        <f t="shared" si="173"/>
        <v>313660</v>
      </c>
      <c r="GE96" s="129">
        <f t="shared" si="173"/>
        <v>1311079</v>
      </c>
      <c r="GF96" s="129">
        <f t="shared" si="173"/>
        <v>1326923</v>
      </c>
      <c r="GG96" s="129">
        <f t="shared" si="173"/>
        <v>6717507</v>
      </c>
      <c r="GH96" s="129">
        <f t="shared" si="173"/>
        <v>5086689</v>
      </c>
      <c r="GI96" s="129">
        <f t="shared" si="173"/>
        <v>331441</v>
      </c>
      <c r="GJ96" s="129">
        <f t="shared" si="173"/>
        <v>5796013</v>
      </c>
      <c r="GK96" s="129">
        <f t="shared" si="173"/>
        <v>28008143</v>
      </c>
      <c r="GL96" s="129">
        <f t="shared" si="173"/>
        <v>28008143</v>
      </c>
      <c r="GM96" s="129">
        <f t="shared" si="173"/>
        <v>37978930</v>
      </c>
      <c r="GN96" s="129">
        <f t="shared" si="173"/>
        <v>11573283</v>
      </c>
      <c r="GO96" s="129">
        <f t="shared" ref="GO96:HD96" si="174">MAX(GO3:GO92)</f>
        <v>5651475</v>
      </c>
      <c r="GP96" s="129">
        <f t="shared" si="174"/>
        <v>26113440</v>
      </c>
      <c r="GQ96" s="129">
        <f t="shared" si="174"/>
        <v>73306294</v>
      </c>
      <c r="GR96" s="129">
        <f t="shared" si="174"/>
        <v>130436534</v>
      </c>
      <c r="GS96" s="129">
        <f t="shared" si="174"/>
        <v>0</v>
      </c>
      <c r="GT96" s="129">
        <f t="shared" si="174"/>
        <v>0</v>
      </c>
      <c r="GU96" s="129">
        <f t="shared" si="174"/>
        <v>0</v>
      </c>
      <c r="GV96" s="129">
        <f t="shared" si="174"/>
        <v>0</v>
      </c>
      <c r="GW96" s="129">
        <f t="shared" si="174"/>
        <v>1642500</v>
      </c>
      <c r="GX96" s="129">
        <f t="shared" si="174"/>
        <v>1642500</v>
      </c>
      <c r="GY96" s="129">
        <f t="shared" si="174"/>
        <v>37978930</v>
      </c>
      <c r="GZ96" s="129">
        <f t="shared" si="174"/>
        <v>11573283</v>
      </c>
      <c r="HA96" s="129">
        <f t="shared" si="174"/>
        <v>5651475</v>
      </c>
      <c r="HB96" s="129">
        <f t="shared" si="174"/>
        <v>26113440</v>
      </c>
      <c r="HC96" s="129">
        <f t="shared" si="174"/>
        <v>73306294</v>
      </c>
      <c r="HD96" s="129">
        <f t="shared" si="174"/>
        <v>130436534</v>
      </c>
    </row>
    <row r="97" spans="1:212">
      <c r="A97" s="13" t="s">
        <v>446</v>
      </c>
      <c r="C97" s="65"/>
      <c r="D97" s="65"/>
      <c r="E97" s="65"/>
      <c r="F97" s="65"/>
      <c r="G97" s="66">
        <f>AVERAGE(G3:G92)</f>
        <v>10053.955056179775</v>
      </c>
      <c r="H97" s="66">
        <f t="shared" ref="H97:BB97" si="175">AVERAGE(H3:H92)</f>
        <v>10516.696629213484</v>
      </c>
      <c r="I97" s="67">
        <f t="shared" si="175"/>
        <v>1025624033.5227273</v>
      </c>
      <c r="J97" s="67">
        <f t="shared" si="175"/>
        <v>120252467.57142857</v>
      </c>
      <c r="K97" s="67">
        <f t="shared" si="175"/>
        <v>4082612.7011494255</v>
      </c>
      <c r="L97" s="67">
        <f t="shared" si="175"/>
        <v>0</v>
      </c>
      <c r="M97" s="67">
        <f t="shared" si="175"/>
        <v>84693662.149425283</v>
      </c>
      <c r="N97" s="67">
        <f t="shared" si="175"/>
        <v>0</v>
      </c>
      <c r="O97" s="67">
        <f t="shared" si="175"/>
        <v>49023546.873563215</v>
      </c>
      <c r="P97" s="67">
        <f t="shared" si="175"/>
        <v>0</v>
      </c>
      <c r="Q97" s="67">
        <f t="shared" si="175"/>
        <v>425038993.93103451</v>
      </c>
      <c r="R97" s="67">
        <f t="shared" si="175"/>
        <v>0</v>
      </c>
      <c r="S97" s="67">
        <f t="shared" si="175"/>
        <v>730879954.03571427</v>
      </c>
      <c r="T97" s="67">
        <f t="shared" si="175"/>
        <v>87306561.15384616</v>
      </c>
      <c r="U97" s="67">
        <f t="shared" si="175"/>
        <v>16615.534090909092</v>
      </c>
      <c r="V97" s="67">
        <f t="shared" si="175"/>
        <v>10418.923076923076</v>
      </c>
      <c r="W97" s="67">
        <f t="shared" si="175"/>
        <v>28630.363636363636</v>
      </c>
      <c r="X97" s="67">
        <f t="shared" si="175"/>
        <v>15500.846153846154</v>
      </c>
      <c r="Y97" s="67">
        <f t="shared" si="175"/>
        <v>20424.573033707864</v>
      </c>
      <c r="Z97" s="67">
        <f t="shared" si="175"/>
        <v>4746.7692307692305</v>
      </c>
      <c r="AA97" s="67">
        <f t="shared" si="175"/>
        <v>32882.505617977527</v>
      </c>
      <c r="AB97" s="67">
        <f t="shared" si="175"/>
        <v>6991.6153846153848</v>
      </c>
      <c r="AC97" s="125">
        <f t="shared" si="175"/>
        <v>8.6222222222222218</v>
      </c>
      <c r="AD97" s="125">
        <f t="shared" si="175"/>
        <v>10.777777777777779</v>
      </c>
      <c r="AE97" s="125">
        <f t="shared" si="175"/>
        <v>0.10227272727272728</v>
      </c>
      <c r="AF97" s="19">
        <f t="shared" si="175"/>
        <v>3836626.4583146065</v>
      </c>
      <c r="AG97" s="19">
        <f t="shared" si="175"/>
        <v>2997883.3429213483</v>
      </c>
      <c r="AH97" s="19">
        <f t="shared" si="175"/>
        <v>512635.1102247191</v>
      </c>
      <c r="AI97" s="19">
        <f t="shared" si="175"/>
        <v>235414.66966292137</v>
      </c>
      <c r="AJ97" s="19">
        <f t="shared" si="175"/>
        <v>597530.37082010391</v>
      </c>
      <c r="AK97" s="93">
        <f t="shared" si="175"/>
        <v>6.4094252873563233</v>
      </c>
      <c r="AL97" s="19">
        <f t="shared" si="175"/>
        <v>456521.14142934326</v>
      </c>
      <c r="AM97" s="93">
        <f t="shared" si="175"/>
        <v>7.2954545454545459</v>
      </c>
      <c r="AN97" s="19">
        <f t="shared" si="175"/>
        <v>147618.03539144646</v>
      </c>
      <c r="AO97" s="93">
        <f t="shared" si="175"/>
        <v>8.4359090909090906</v>
      </c>
      <c r="AP97" s="19">
        <f t="shared" si="175"/>
        <v>136309.34237947664</v>
      </c>
      <c r="AQ97" s="93">
        <f t="shared" si="175"/>
        <v>9.125</v>
      </c>
      <c r="AR97" s="19">
        <f t="shared" si="175"/>
        <v>146911.31107120783</v>
      </c>
      <c r="AS97" s="93">
        <f t="shared" si="175"/>
        <v>19.839090909090906</v>
      </c>
      <c r="AT97" s="19">
        <f t="shared" si="175"/>
        <v>128286.46905464394</v>
      </c>
      <c r="AU97" s="93">
        <f t="shared" si="175"/>
        <v>22.556818181818183</v>
      </c>
      <c r="AV97" s="19">
        <f t="shared" si="175"/>
        <v>66194.874488826958</v>
      </c>
      <c r="AW97" s="93">
        <f t="shared" si="175"/>
        <v>15.192272727272728</v>
      </c>
      <c r="AX97" s="19">
        <f t="shared" si="175"/>
        <v>55696.533063004725</v>
      </c>
      <c r="AY97" s="93">
        <f t="shared" si="175"/>
        <v>18.204545454545453</v>
      </c>
      <c r="AZ97" s="129">
        <f t="shared" si="175"/>
        <v>9039380.2111111116</v>
      </c>
      <c r="BA97" s="129">
        <f t="shared" si="175"/>
        <v>846901.56666666665</v>
      </c>
      <c r="BB97" s="129">
        <f t="shared" si="175"/>
        <v>4021073.3546666661</v>
      </c>
      <c r="BC97" s="129">
        <f t="shared" ref="BC97:BP97" si="176">AVERAGE(BC3:BC92)</f>
        <v>607983.78899999999</v>
      </c>
      <c r="BD97" s="129">
        <f t="shared" si="176"/>
        <v>717285.3444444444</v>
      </c>
      <c r="BE97" s="129">
        <f t="shared" si="176"/>
        <v>62712.833333333336</v>
      </c>
      <c r="BF97" s="129">
        <f t="shared" si="176"/>
        <v>58042.788888888892</v>
      </c>
      <c r="BG97" s="129">
        <f t="shared" si="176"/>
        <v>23643.455555555556</v>
      </c>
      <c r="BH97" s="129">
        <f t="shared" si="176"/>
        <v>293618.36666666664</v>
      </c>
      <c r="BI97" s="129">
        <f t="shared" si="176"/>
        <v>49756.922222222223</v>
      </c>
      <c r="BJ97" s="129">
        <f t="shared" si="176"/>
        <v>487774.36666666664</v>
      </c>
      <c r="BK97" s="129">
        <f t="shared" si="176"/>
        <v>113567.84055555557</v>
      </c>
      <c r="BL97" s="129">
        <f t="shared" si="176"/>
        <v>21806.985888888888</v>
      </c>
      <c r="BM97" s="129">
        <f t="shared" si="176"/>
        <v>14852.111777777778</v>
      </c>
      <c r="BN97" s="129">
        <f t="shared" si="176"/>
        <v>155485.07288888888</v>
      </c>
      <c r="BO97" s="129">
        <f t="shared" si="176"/>
        <v>631126.7752222222</v>
      </c>
      <c r="BP97" s="129">
        <f t="shared" si="176"/>
        <v>936838.78633333347</v>
      </c>
      <c r="BQ97" s="129">
        <f t="shared" ref="BQ97:EB97" si="177">AVERAGE(BQ3:BQ92)</f>
        <v>163573.99444444446</v>
      </c>
      <c r="BR97" s="129">
        <f t="shared" si="177"/>
        <v>33824.842777777776</v>
      </c>
      <c r="BS97" s="129">
        <f t="shared" si="177"/>
        <v>6420.2333333333336</v>
      </c>
      <c r="BT97" s="129">
        <f t="shared" si="177"/>
        <v>68542.029444444444</v>
      </c>
      <c r="BU97" s="129">
        <f t="shared" si="177"/>
        <v>927337.57011111116</v>
      </c>
      <c r="BV97" s="129">
        <f t="shared" si="177"/>
        <v>1199698.6701111111</v>
      </c>
      <c r="BW97" s="129">
        <f t="shared" si="177"/>
        <v>21738670.533333335</v>
      </c>
      <c r="BX97" s="129">
        <f t="shared" si="177"/>
        <v>6616143.3444444444</v>
      </c>
      <c r="BY97" s="129">
        <f t="shared" si="177"/>
        <v>773700.72222222225</v>
      </c>
      <c r="BZ97" s="129">
        <f t="shared" si="177"/>
        <v>3847991.6333333333</v>
      </c>
      <c r="CA97" s="129">
        <f t="shared" si="177"/>
        <v>19000630.977777779</v>
      </c>
      <c r="CB97" s="129">
        <f t="shared" si="177"/>
        <v>51977137.211111113</v>
      </c>
      <c r="CC97" s="129">
        <f t="shared" si="177"/>
        <v>2256166.1935555553</v>
      </c>
      <c r="CD97" s="129">
        <f t="shared" si="177"/>
        <v>364051.39711111109</v>
      </c>
      <c r="CE97" s="129">
        <f t="shared" si="177"/>
        <v>381743.43055555556</v>
      </c>
      <c r="CF97" s="129">
        <f t="shared" si="177"/>
        <v>3677013.8111111112</v>
      </c>
      <c r="CG97" s="129">
        <f t="shared" si="177"/>
        <v>400167.76466666668</v>
      </c>
      <c r="CH97" s="129">
        <f t="shared" si="177"/>
        <v>7079142.5971111115</v>
      </c>
      <c r="CI97" s="129">
        <f t="shared" si="177"/>
        <v>993794.87777777773</v>
      </c>
      <c r="CJ97" s="129">
        <f t="shared" si="177"/>
        <v>341872.26666666666</v>
      </c>
      <c r="CK97" s="129">
        <f t="shared" si="177"/>
        <v>47244.155555555553</v>
      </c>
      <c r="CL97" s="129">
        <f t="shared" si="177"/>
        <v>70359.344444444447</v>
      </c>
      <c r="CM97" s="129">
        <f t="shared" si="177"/>
        <v>27245.266666666666</v>
      </c>
      <c r="CN97" s="129">
        <f t="shared" si="177"/>
        <v>1480515.9111111111</v>
      </c>
      <c r="CO97" s="129">
        <f t="shared" si="177"/>
        <v>3414299.5505617978</v>
      </c>
      <c r="CP97" s="129">
        <f t="shared" si="177"/>
        <v>1653384.0280898877</v>
      </c>
      <c r="CQ97" s="129">
        <f t="shared" si="177"/>
        <v>717030.43719101115</v>
      </c>
      <c r="CR97" s="129">
        <f t="shared" si="177"/>
        <v>2775304.6439325842</v>
      </c>
      <c r="CS97" s="129">
        <f t="shared" si="177"/>
        <v>8895.1797752808998</v>
      </c>
      <c r="CT97" s="129">
        <f t="shared" si="177"/>
        <v>8516540.1968888901</v>
      </c>
      <c r="CU97" s="129">
        <f t="shared" si="177"/>
        <v>84247.940888888887</v>
      </c>
      <c r="CV97" s="129">
        <f t="shared" si="177"/>
        <v>42812.427777777775</v>
      </c>
      <c r="CW97" s="129">
        <f t="shared" si="177"/>
        <v>12519.533333333333</v>
      </c>
      <c r="CX97" s="129">
        <f t="shared" si="177"/>
        <v>45999.144444444442</v>
      </c>
      <c r="CY97" s="129">
        <f t="shared" si="177"/>
        <v>0</v>
      </c>
      <c r="CZ97" s="129">
        <f t="shared" si="177"/>
        <v>185579.04355555555</v>
      </c>
      <c r="DA97" s="129">
        <f t="shared" si="177"/>
        <v>591787.79977777775</v>
      </c>
      <c r="DB97" s="129">
        <f t="shared" si="177"/>
        <v>206258.4</v>
      </c>
      <c r="DC97" s="129">
        <f t="shared" si="177"/>
        <v>127216.65555555555</v>
      </c>
      <c r="DD97" s="129">
        <f t="shared" si="177"/>
        <v>276396.95555555553</v>
      </c>
      <c r="DE97" s="129">
        <f t="shared" si="177"/>
        <v>6835236.7280000001</v>
      </c>
      <c r="DF97" s="129">
        <f t="shared" si="177"/>
        <v>8036896.5388888884</v>
      </c>
      <c r="DG97" s="129">
        <f t="shared" si="177"/>
        <v>2957.4888888888891</v>
      </c>
      <c r="DH97" s="129">
        <f t="shared" si="177"/>
        <v>177.02222222222221</v>
      </c>
      <c r="DI97" s="129">
        <f t="shared" si="177"/>
        <v>372.62222222222221</v>
      </c>
      <c r="DJ97" s="129">
        <f t="shared" si="177"/>
        <v>1125.3333333333333</v>
      </c>
      <c r="DK97" s="129">
        <f t="shared" si="177"/>
        <v>17310.455555555556</v>
      </c>
      <c r="DL97" s="129">
        <f t="shared" si="177"/>
        <v>21942.922222222223</v>
      </c>
      <c r="DM97" s="129">
        <f t="shared" si="177"/>
        <v>182170.31111111111</v>
      </c>
      <c r="DN97" s="129">
        <f t="shared" si="177"/>
        <v>107733.48888888888</v>
      </c>
      <c r="DO97" s="129">
        <f t="shared" si="177"/>
        <v>9394.0888888888894</v>
      </c>
      <c r="DP97" s="129">
        <f t="shared" si="177"/>
        <v>16327.655555555555</v>
      </c>
      <c r="DQ97" s="129">
        <f t="shared" si="177"/>
        <v>38530.101123595508</v>
      </c>
      <c r="DR97" s="129">
        <f t="shared" si="177"/>
        <v>353727.53333333333</v>
      </c>
      <c r="DS97" s="129">
        <f t="shared" si="177"/>
        <v>283608.15922222222</v>
      </c>
      <c r="DT97" s="129">
        <f t="shared" si="177"/>
        <v>126143.0088888889</v>
      </c>
      <c r="DU97" s="129">
        <f t="shared" si="177"/>
        <v>79990.594111111102</v>
      </c>
      <c r="DV97" s="129">
        <f t="shared" si="177"/>
        <v>254058.08677777782</v>
      </c>
      <c r="DW97" s="129">
        <f t="shared" si="177"/>
        <v>4143.9333333333334</v>
      </c>
      <c r="DX97" s="129">
        <f t="shared" si="177"/>
        <v>747943.78233333328</v>
      </c>
      <c r="DY97" s="129">
        <f t="shared" si="177"/>
        <v>1076472.1036666667</v>
      </c>
      <c r="DZ97" s="129">
        <f t="shared" si="177"/>
        <v>416082.81288888888</v>
      </c>
      <c r="EA97" s="129">
        <f t="shared" si="177"/>
        <v>285653.00144444447</v>
      </c>
      <c r="EB97" s="129">
        <f t="shared" si="177"/>
        <v>1399946.2606666666</v>
      </c>
      <c r="EC97" s="129">
        <f t="shared" ref="EC97:GN97" si="178">AVERAGE(EC3:EC92)</f>
        <v>54959.344444444447</v>
      </c>
      <c r="ED97" s="129">
        <f t="shared" si="178"/>
        <v>3233113.5231111115</v>
      </c>
      <c r="EE97" s="129">
        <f t="shared" si="178"/>
        <v>429210.53822222218</v>
      </c>
      <c r="EF97" s="129">
        <f t="shared" si="178"/>
        <v>75420.801888888891</v>
      </c>
      <c r="EG97" s="129">
        <f t="shared" si="178"/>
        <v>50811.872000000003</v>
      </c>
      <c r="EH97" s="129">
        <f t="shared" si="178"/>
        <v>459796.02155555552</v>
      </c>
      <c r="EI97" s="129">
        <f t="shared" si="178"/>
        <v>253047.98877777779</v>
      </c>
      <c r="EJ97" s="129">
        <f t="shared" si="178"/>
        <v>1268287.2224444444</v>
      </c>
      <c r="EK97" s="129">
        <f t="shared" si="178"/>
        <v>1020951.8137777778</v>
      </c>
      <c r="EL97" s="129">
        <f t="shared" si="178"/>
        <v>333160.3242222222</v>
      </c>
      <c r="EM97" s="129">
        <f t="shared" si="178"/>
        <v>166786.86799999999</v>
      </c>
      <c r="EN97" s="129">
        <f t="shared" si="178"/>
        <v>304641.12555555557</v>
      </c>
      <c r="EO97" s="129">
        <f t="shared" si="178"/>
        <v>475501.23188888893</v>
      </c>
      <c r="EP97" s="129">
        <f t="shared" si="178"/>
        <v>2301041.3634444443</v>
      </c>
      <c r="EQ97" s="129">
        <f t="shared" si="178"/>
        <v>158093.37078651684</v>
      </c>
      <c r="ER97" s="129">
        <f t="shared" si="178"/>
        <v>36800.011111111111</v>
      </c>
      <c r="ES97" s="129">
        <f t="shared" si="178"/>
        <v>14222.522222222222</v>
      </c>
      <c r="ET97" s="129">
        <f t="shared" si="178"/>
        <v>41307.644444444442</v>
      </c>
      <c r="EU97" s="129">
        <f t="shared" si="178"/>
        <v>1151733.7</v>
      </c>
      <c r="EV97" s="129">
        <f t="shared" si="178"/>
        <v>1400400.6666666667</v>
      </c>
      <c r="EW97" s="129">
        <f t="shared" si="178"/>
        <v>43992.417000000001</v>
      </c>
      <c r="EX97" s="129">
        <f t="shared" si="178"/>
        <v>40220.83</v>
      </c>
      <c r="EY97" s="129">
        <f t="shared" si="178"/>
        <v>17323.805555555555</v>
      </c>
      <c r="EZ97" s="129">
        <f t="shared" si="178"/>
        <v>179551.50744444443</v>
      </c>
      <c r="FA97" s="129">
        <f t="shared" si="178"/>
        <v>41121.069777777775</v>
      </c>
      <c r="FB97" s="129">
        <f t="shared" si="178"/>
        <v>322209.62977777777</v>
      </c>
      <c r="FC97" s="129">
        <f t="shared" si="178"/>
        <v>1117113.5555555555</v>
      </c>
      <c r="FD97" s="129">
        <f t="shared" si="178"/>
        <v>154540.66666666666</v>
      </c>
      <c r="FE97" s="129">
        <f t="shared" si="178"/>
        <v>96067.022222222222</v>
      </c>
      <c r="FF97" s="129">
        <f t="shared" si="178"/>
        <v>462841.01111111109</v>
      </c>
      <c r="FG97" s="129">
        <f t="shared" si="178"/>
        <v>5639670.8777777776</v>
      </c>
      <c r="FH97" s="129">
        <f t="shared" si="178"/>
        <v>7470233.1333333338</v>
      </c>
      <c r="FI97" s="129">
        <f t="shared" si="178"/>
        <v>52332.822222222225</v>
      </c>
      <c r="FJ97" s="129">
        <f t="shared" si="178"/>
        <v>5362.2</v>
      </c>
      <c r="FK97" s="129">
        <f t="shared" si="178"/>
        <v>4322.4444444444443</v>
      </c>
      <c r="FL97" s="129">
        <f t="shared" si="178"/>
        <v>2425.8555555555554</v>
      </c>
      <c r="FM97" s="129">
        <f t="shared" si="178"/>
        <v>166823.56511111109</v>
      </c>
      <c r="FN97" s="129">
        <f t="shared" si="178"/>
        <v>231266.88733333332</v>
      </c>
      <c r="FO97" s="129">
        <f t="shared" si="178"/>
        <v>54475.76666666667</v>
      </c>
      <c r="FP97" s="129">
        <f t="shared" si="178"/>
        <v>15872.122222222222</v>
      </c>
      <c r="FQ97" s="129">
        <f t="shared" si="178"/>
        <v>12993.255555555555</v>
      </c>
      <c r="FR97" s="129">
        <f t="shared" si="178"/>
        <v>44598.155555555553</v>
      </c>
      <c r="FS97" s="129">
        <f t="shared" si="178"/>
        <v>909766.6333333333</v>
      </c>
      <c r="FT97" s="129">
        <f t="shared" si="178"/>
        <v>1037705.9333333333</v>
      </c>
      <c r="FU97" s="129">
        <f t="shared" si="178"/>
        <v>76685.670888888882</v>
      </c>
      <c r="FV97" s="129">
        <f t="shared" si="178"/>
        <v>8649.0888888888894</v>
      </c>
      <c r="FW97" s="129">
        <f t="shared" si="178"/>
        <v>9041.6028888888886</v>
      </c>
      <c r="FX97" s="129">
        <f t="shared" si="178"/>
        <v>105320.08888888889</v>
      </c>
      <c r="FY97" s="129">
        <f t="shared" si="178"/>
        <v>491647.6292222222</v>
      </c>
      <c r="FZ97" s="129">
        <f t="shared" si="178"/>
        <v>691344.0777777778</v>
      </c>
      <c r="GA97" s="129">
        <f t="shared" si="178"/>
        <v>8773.5153333333328</v>
      </c>
      <c r="GB97" s="129">
        <f t="shared" si="178"/>
        <v>3220.8938888888888</v>
      </c>
      <c r="GC97" s="129">
        <f t="shared" si="178"/>
        <v>2469.8264444444444</v>
      </c>
      <c r="GD97" s="129">
        <f t="shared" si="178"/>
        <v>14023.18888888889</v>
      </c>
      <c r="GE97" s="129">
        <f t="shared" si="178"/>
        <v>229600.44444444444</v>
      </c>
      <c r="GF97" s="129">
        <f t="shared" si="178"/>
        <v>258087.85555555555</v>
      </c>
      <c r="GG97" s="129">
        <f t="shared" si="178"/>
        <v>740665.12222222227</v>
      </c>
      <c r="GH97" s="129">
        <f t="shared" si="178"/>
        <v>228707.42222222223</v>
      </c>
      <c r="GI97" s="129">
        <f t="shared" si="178"/>
        <v>71969.566666666666</v>
      </c>
      <c r="GJ97" s="129">
        <f t="shared" si="178"/>
        <v>401429.34444444446</v>
      </c>
      <c r="GK97" s="129">
        <f t="shared" si="178"/>
        <v>3201766.5888888887</v>
      </c>
      <c r="GL97" s="129">
        <f t="shared" si="178"/>
        <v>4644538.0333333332</v>
      </c>
      <c r="GM97" s="129">
        <f t="shared" si="178"/>
        <v>12608592.455555556</v>
      </c>
      <c r="GN97" s="129">
        <f t="shared" si="178"/>
        <v>4162072.5</v>
      </c>
      <c r="GO97" s="129">
        <f t="shared" ref="GO97:HD97" si="179">AVERAGE(GO3:GO92)</f>
        <v>2109461.6666666665</v>
      </c>
      <c r="GP97" s="129">
        <f t="shared" si="179"/>
        <v>10464891.388888888</v>
      </c>
      <c r="GQ97" s="129">
        <f t="shared" si="179"/>
        <v>19956889.144444443</v>
      </c>
      <c r="GR97" s="129">
        <f t="shared" si="179"/>
        <v>49301907.188888893</v>
      </c>
      <c r="GS97" s="129">
        <f t="shared" si="179"/>
        <v>0</v>
      </c>
      <c r="GT97" s="129">
        <f t="shared" si="179"/>
        <v>0</v>
      </c>
      <c r="GU97" s="129">
        <f t="shared" si="179"/>
        <v>0</v>
      </c>
      <c r="GV97" s="129">
        <f t="shared" si="179"/>
        <v>0</v>
      </c>
      <c r="GW97" s="129">
        <f t="shared" si="179"/>
        <v>18250</v>
      </c>
      <c r="GX97" s="129">
        <f t="shared" si="179"/>
        <v>18250</v>
      </c>
      <c r="GY97" s="129">
        <f t="shared" si="179"/>
        <v>12606370.233333332</v>
      </c>
      <c r="GZ97" s="129">
        <f t="shared" si="179"/>
        <v>4159572.5</v>
      </c>
      <c r="HA97" s="129">
        <f t="shared" si="179"/>
        <v>2109183.888888889</v>
      </c>
      <c r="HB97" s="129">
        <f t="shared" si="179"/>
        <v>10463352.5</v>
      </c>
      <c r="HC97" s="129">
        <f t="shared" si="179"/>
        <v>19975139.144444443</v>
      </c>
      <c r="HD97" s="129">
        <f t="shared" si="179"/>
        <v>49313618.299999997</v>
      </c>
    </row>
    <row r="98" spans="1:212">
      <c r="A98" s="13" t="s">
        <v>447</v>
      </c>
      <c r="B98" s="201"/>
      <c r="C98" s="202"/>
      <c r="D98" s="202"/>
      <c r="E98" s="202"/>
      <c r="F98" s="202"/>
      <c r="G98" s="66">
        <f>MEDIAN(G3:G92)</f>
        <v>9188</v>
      </c>
      <c r="H98" s="66">
        <f t="shared" ref="H98:BB98" si="180">MEDIAN(H3:H92)</f>
        <v>9964</v>
      </c>
      <c r="I98" s="67">
        <f t="shared" si="180"/>
        <v>751587542.5</v>
      </c>
      <c r="J98" s="67">
        <f t="shared" si="180"/>
        <v>0</v>
      </c>
      <c r="K98" s="67">
        <f t="shared" si="180"/>
        <v>2400729</v>
      </c>
      <c r="L98" s="67">
        <f t="shared" si="180"/>
        <v>0</v>
      </c>
      <c r="M98" s="67">
        <f t="shared" si="180"/>
        <v>22698481</v>
      </c>
      <c r="N98" s="67">
        <f t="shared" si="180"/>
        <v>0</v>
      </c>
      <c r="O98" s="67">
        <f t="shared" si="180"/>
        <v>31770000</v>
      </c>
      <c r="P98" s="67">
        <f t="shared" si="180"/>
        <v>0</v>
      </c>
      <c r="Q98" s="67">
        <f t="shared" si="180"/>
        <v>286777997</v>
      </c>
      <c r="R98" s="67">
        <f t="shared" si="180"/>
        <v>0</v>
      </c>
      <c r="S98" s="67">
        <f t="shared" si="180"/>
        <v>550125217</v>
      </c>
      <c r="T98" s="67">
        <f t="shared" si="180"/>
        <v>0</v>
      </c>
      <c r="U98" s="67">
        <f t="shared" si="180"/>
        <v>16414.5</v>
      </c>
      <c r="V98" s="67">
        <f t="shared" si="180"/>
        <v>13676</v>
      </c>
      <c r="W98" s="67">
        <f t="shared" si="180"/>
        <v>28160</v>
      </c>
      <c r="X98" s="67">
        <f t="shared" si="180"/>
        <v>20922</v>
      </c>
      <c r="Y98" s="67">
        <f t="shared" si="180"/>
        <v>20242</v>
      </c>
      <c r="Z98" s="67">
        <f t="shared" si="180"/>
        <v>0</v>
      </c>
      <c r="AA98" s="67">
        <f t="shared" si="180"/>
        <v>32910</v>
      </c>
      <c r="AB98" s="67">
        <f t="shared" si="180"/>
        <v>0</v>
      </c>
      <c r="AC98" s="125">
        <f t="shared" si="180"/>
        <v>8.5</v>
      </c>
      <c r="AD98" s="125">
        <f t="shared" si="180"/>
        <v>11</v>
      </c>
      <c r="AE98" s="125">
        <f t="shared" si="180"/>
        <v>0</v>
      </c>
      <c r="AF98" s="19">
        <f t="shared" si="180"/>
        <v>3637893</v>
      </c>
      <c r="AG98" s="19">
        <f t="shared" si="180"/>
        <v>2738488</v>
      </c>
      <c r="AH98" s="19">
        <f t="shared" si="180"/>
        <v>473898</v>
      </c>
      <c r="AI98" s="19">
        <f t="shared" si="180"/>
        <v>222920</v>
      </c>
      <c r="AJ98" s="19">
        <f t="shared" si="180"/>
        <v>476756.52500000002</v>
      </c>
      <c r="AK98" s="93">
        <f t="shared" si="180"/>
        <v>6.4</v>
      </c>
      <c r="AL98" s="19">
        <f t="shared" si="180"/>
        <v>428470.5</v>
      </c>
      <c r="AM98" s="93">
        <f t="shared" si="180"/>
        <v>7</v>
      </c>
      <c r="AN98" s="19">
        <f t="shared" si="180"/>
        <v>141096.23000000001</v>
      </c>
      <c r="AO98" s="93">
        <f t="shared" si="180"/>
        <v>8.5</v>
      </c>
      <c r="AP98" s="19">
        <f t="shared" si="180"/>
        <v>132300</v>
      </c>
      <c r="AQ98" s="93">
        <f t="shared" si="180"/>
        <v>9</v>
      </c>
      <c r="AR98" s="19">
        <f t="shared" si="180"/>
        <v>143207.56</v>
      </c>
      <c r="AS98" s="93">
        <f t="shared" si="180"/>
        <v>19.75</v>
      </c>
      <c r="AT98" s="19">
        <f t="shared" si="180"/>
        <v>127281.38888888889</v>
      </c>
      <c r="AU98" s="93">
        <f t="shared" si="180"/>
        <v>22</v>
      </c>
      <c r="AV98" s="19">
        <f t="shared" si="180"/>
        <v>67460</v>
      </c>
      <c r="AW98" s="93">
        <f t="shared" si="180"/>
        <v>15.5</v>
      </c>
      <c r="AX98" s="19">
        <f t="shared" si="180"/>
        <v>56929</v>
      </c>
      <c r="AY98" s="93">
        <f t="shared" si="180"/>
        <v>18</v>
      </c>
      <c r="AZ98" s="129">
        <f t="shared" si="180"/>
        <v>6485687</v>
      </c>
      <c r="BA98" s="129">
        <f t="shared" si="180"/>
        <v>550000</v>
      </c>
      <c r="BB98" s="129">
        <f t="shared" si="180"/>
        <v>911826</v>
      </c>
      <c r="BC98" s="129">
        <f t="shared" ref="BC98:BP98" si="181">MEDIAN(BC3:BC92)</f>
        <v>366334</v>
      </c>
      <c r="BD98" s="129">
        <f t="shared" si="181"/>
        <v>6172.5</v>
      </c>
      <c r="BE98" s="129">
        <f t="shared" si="181"/>
        <v>0</v>
      </c>
      <c r="BF98" s="129">
        <f t="shared" si="181"/>
        <v>0</v>
      </c>
      <c r="BG98" s="129">
        <f t="shared" si="181"/>
        <v>0</v>
      </c>
      <c r="BH98" s="129">
        <f t="shared" si="181"/>
        <v>0</v>
      </c>
      <c r="BI98" s="129">
        <f t="shared" si="181"/>
        <v>0</v>
      </c>
      <c r="BJ98" s="129">
        <f t="shared" si="181"/>
        <v>87803</v>
      </c>
      <c r="BK98" s="129">
        <f t="shared" si="181"/>
        <v>0</v>
      </c>
      <c r="BL98" s="129">
        <f t="shared" si="181"/>
        <v>0</v>
      </c>
      <c r="BM98" s="129">
        <f t="shared" si="181"/>
        <v>0</v>
      </c>
      <c r="BN98" s="129">
        <f t="shared" si="181"/>
        <v>121</v>
      </c>
      <c r="BO98" s="129">
        <f t="shared" si="181"/>
        <v>85153.5</v>
      </c>
      <c r="BP98" s="129">
        <f t="shared" si="181"/>
        <v>184560.5</v>
      </c>
      <c r="BQ98" s="129">
        <f t="shared" ref="BQ98:EB98" si="182">MEDIAN(BQ3:BQ92)</f>
        <v>13663</v>
      </c>
      <c r="BR98" s="129">
        <f t="shared" si="182"/>
        <v>212.5</v>
      </c>
      <c r="BS98" s="129">
        <f t="shared" si="182"/>
        <v>0</v>
      </c>
      <c r="BT98" s="129">
        <f t="shared" si="182"/>
        <v>26625.5</v>
      </c>
      <c r="BU98" s="129">
        <f t="shared" si="182"/>
        <v>450223</v>
      </c>
      <c r="BV98" s="129">
        <f t="shared" si="182"/>
        <v>717830.5</v>
      </c>
      <c r="BW98" s="129">
        <f t="shared" si="182"/>
        <v>16570080</v>
      </c>
      <c r="BX98" s="129">
        <f t="shared" si="182"/>
        <v>5863328</v>
      </c>
      <c r="BY98" s="129">
        <f t="shared" si="182"/>
        <v>488880.5</v>
      </c>
      <c r="BZ98" s="129">
        <f t="shared" si="182"/>
        <v>3322867</v>
      </c>
      <c r="CA98" s="129">
        <f t="shared" si="182"/>
        <v>17015769.5</v>
      </c>
      <c r="CB98" s="129">
        <f t="shared" si="182"/>
        <v>48165278</v>
      </c>
      <c r="CC98" s="129">
        <f t="shared" si="182"/>
        <v>2170722.5</v>
      </c>
      <c r="CD98" s="129">
        <f t="shared" si="182"/>
        <v>363304</v>
      </c>
      <c r="CE98" s="129">
        <f t="shared" si="182"/>
        <v>381452.5</v>
      </c>
      <c r="CF98" s="129">
        <f t="shared" si="182"/>
        <v>3287299</v>
      </c>
      <c r="CG98" s="129">
        <f t="shared" si="182"/>
        <v>200546.5</v>
      </c>
      <c r="CH98" s="129">
        <f t="shared" si="182"/>
        <v>6652542.5</v>
      </c>
      <c r="CI98" s="129">
        <f t="shared" si="182"/>
        <v>687500</v>
      </c>
      <c r="CJ98" s="129">
        <f t="shared" si="182"/>
        <v>344770</v>
      </c>
      <c r="CK98" s="129">
        <f t="shared" si="182"/>
        <v>30103.5</v>
      </c>
      <c r="CL98" s="129">
        <f t="shared" si="182"/>
        <v>32624.5</v>
      </c>
      <c r="CM98" s="129">
        <f t="shared" si="182"/>
        <v>0</v>
      </c>
      <c r="CN98" s="129">
        <f t="shared" si="182"/>
        <v>1335267.5</v>
      </c>
      <c r="CO98" s="129">
        <f t="shared" si="182"/>
        <v>3281562</v>
      </c>
      <c r="CP98" s="129">
        <f t="shared" si="182"/>
        <v>1426961</v>
      </c>
      <c r="CQ98" s="129">
        <f t="shared" si="182"/>
        <v>645470</v>
      </c>
      <c r="CR98" s="129">
        <f t="shared" si="182"/>
        <v>2472974</v>
      </c>
      <c r="CS98" s="129">
        <f t="shared" si="182"/>
        <v>0</v>
      </c>
      <c r="CT98" s="129">
        <f t="shared" si="182"/>
        <v>7748335</v>
      </c>
      <c r="CU98" s="129">
        <f t="shared" si="182"/>
        <v>0</v>
      </c>
      <c r="CV98" s="129">
        <f t="shared" si="182"/>
        <v>0</v>
      </c>
      <c r="CW98" s="129">
        <f t="shared" si="182"/>
        <v>0</v>
      </c>
      <c r="CX98" s="129">
        <f t="shared" si="182"/>
        <v>0</v>
      </c>
      <c r="CY98" s="129">
        <f t="shared" si="182"/>
        <v>0</v>
      </c>
      <c r="CZ98" s="129">
        <f t="shared" si="182"/>
        <v>0</v>
      </c>
      <c r="DA98" s="129">
        <f t="shared" si="182"/>
        <v>472320</v>
      </c>
      <c r="DB98" s="129">
        <f t="shared" si="182"/>
        <v>169977</v>
      </c>
      <c r="DC98" s="129">
        <f t="shared" si="182"/>
        <v>117609.5</v>
      </c>
      <c r="DD98" s="129">
        <f t="shared" si="182"/>
        <v>138187.5</v>
      </c>
      <c r="DE98" s="129">
        <f t="shared" si="182"/>
        <v>5867108</v>
      </c>
      <c r="DF98" s="129">
        <f t="shared" si="182"/>
        <v>7136252.5</v>
      </c>
      <c r="DG98" s="129">
        <f t="shared" si="182"/>
        <v>0</v>
      </c>
      <c r="DH98" s="129">
        <f t="shared" si="182"/>
        <v>0</v>
      </c>
      <c r="DI98" s="129">
        <f t="shared" si="182"/>
        <v>0</v>
      </c>
      <c r="DJ98" s="129">
        <f t="shared" si="182"/>
        <v>0</v>
      </c>
      <c r="DK98" s="129">
        <f t="shared" si="182"/>
        <v>0</v>
      </c>
      <c r="DL98" s="129">
        <f t="shared" si="182"/>
        <v>0</v>
      </c>
      <c r="DM98" s="129">
        <f t="shared" si="182"/>
        <v>0</v>
      </c>
      <c r="DN98" s="129">
        <f t="shared" si="182"/>
        <v>0</v>
      </c>
      <c r="DO98" s="129">
        <f t="shared" si="182"/>
        <v>0</v>
      </c>
      <c r="DP98" s="129">
        <f t="shared" si="182"/>
        <v>0</v>
      </c>
      <c r="DQ98" s="129">
        <f t="shared" si="182"/>
        <v>0</v>
      </c>
      <c r="DR98" s="129">
        <f t="shared" si="182"/>
        <v>54647.5</v>
      </c>
      <c r="DS98" s="129">
        <f t="shared" si="182"/>
        <v>240063</v>
      </c>
      <c r="DT98" s="129">
        <f t="shared" si="182"/>
        <v>110410.5</v>
      </c>
      <c r="DU98" s="129">
        <f t="shared" si="182"/>
        <v>70015</v>
      </c>
      <c r="DV98" s="129">
        <f t="shared" si="182"/>
        <v>233536.5</v>
      </c>
      <c r="DW98" s="129">
        <f t="shared" si="182"/>
        <v>0</v>
      </c>
      <c r="DX98" s="129">
        <f t="shared" si="182"/>
        <v>732630</v>
      </c>
      <c r="DY98" s="129">
        <f t="shared" si="182"/>
        <v>919257.5</v>
      </c>
      <c r="DZ98" s="129">
        <f t="shared" si="182"/>
        <v>368964</v>
      </c>
      <c r="EA98" s="129">
        <f t="shared" si="182"/>
        <v>241431</v>
      </c>
      <c r="EB98" s="129">
        <f t="shared" si="182"/>
        <v>1228886.5</v>
      </c>
      <c r="EC98" s="129">
        <f t="shared" ref="EC98:GN98" si="183">MEDIAN(EC3:EC92)</f>
        <v>473.5</v>
      </c>
      <c r="ED98" s="129">
        <f t="shared" si="183"/>
        <v>3129637.5</v>
      </c>
      <c r="EE98" s="129">
        <f t="shared" si="183"/>
        <v>356051.5</v>
      </c>
      <c r="EF98" s="129">
        <f t="shared" si="183"/>
        <v>60050</v>
      </c>
      <c r="EG98" s="129">
        <f t="shared" si="183"/>
        <v>41456.5</v>
      </c>
      <c r="EH98" s="129">
        <f t="shared" si="183"/>
        <v>364773</v>
      </c>
      <c r="EI98" s="129">
        <f t="shared" si="183"/>
        <v>100423</v>
      </c>
      <c r="EJ98" s="129">
        <f t="shared" si="183"/>
        <v>1032855.5</v>
      </c>
      <c r="EK98" s="129">
        <f t="shared" si="183"/>
        <v>682750.5</v>
      </c>
      <c r="EL98" s="129">
        <f t="shared" si="183"/>
        <v>236445</v>
      </c>
      <c r="EM98" s="129">
        <f t="shared" si="183"/>
        <v>114209</v>
      </c>
      <c r="EN98" s="129">
        <f t="shared" si="183"/>
        <v>194581</v>
      </c>
      <c r="EO98" s="129">
        <f t="shared" si="183"/>
        <v>55486</v>
      </c>
      <c r="EP98" s="129">
        <f t="shared" si="183"/>
        <v>1722693</v>
      </c>
      <c r="EQ98" s="129">
        <f t="shared" si="183"/>
        <v>15785</v>
      </c>
      <c r="ER98" s="129">
        <f t="shared" si="183"/>
        <v>6254</v>
      </c>
      <c r="ES98" s="129">
        <f t="shared" si="183"/>
        <v>1086.5</v>
      </c>
      <c r="ET98" s="129">
        <f t="shared" si="183"/>
        <v>6129.5</v>
      </c>
      <c r="EU98" s="129">
        <f t="shared" si="183"/>
        <v>662306.5</v>
      </c>
      <c r="EV98" s="129">
        <f t="shared" si="183"/>
        <v>977810</v>
      </c>
      <c r="EW98" s="129">
        <f t="shared" si="183"/>
        <v>0</v>
      </c>
      <c r="EX98" s="129">
        <f t="shared" si="183"/>
        <v>0</v>
      </c>
      <c r="EY98" s="129">
        <f t="shared" si="183"/>
        <v>0</v>
      </c>
      <c r="EZ98" s="129">
        <f t="shared" si="183"/>
        <v>0</v>
      </c>
      <c r="FA98" s="129">
        <f t="shared" si="183"/>
        <v>0</v>
      </c>
      <c r="FB98" s="129">
        <f t="shared" si="183"/>
        <v>9088.5</v>
      </c>
      <c r="FC98" s="129">
        <f t="shared" si="183"/>
        <v>95338.5</v>
      </c>
      <c r="FD98" s="129">
        <f t="shared" si="183"/>
        <v>6212.5</v>
      </c>
      <c r="FE98" s="129">
        <f t="shared" si="183"/>
        <v>3647.5</v>
      </c>
      <c r="FF98" s="129">
        <f t="shared" si="183"/>
        <v>87057.5</v>
      </c>
      <c r="FG98" s="129">
        <f t="shared" si="183"/>
        <v>2996881.5</v>
      </c>
      <c r="FH98" s="129">
        <f t="shared" si="183"/>
        <v>4630839</v>
      </c>
      <c r="FI98" s="129">
        <f t="shared" si="183"/>
        <v>0</v>
      </c>
      <c r="FJ98" s="129">
        <f t="shared" si="183"/>
        <v>0</v>
      </c>
      <c r="FK98" s="129">
        <f t="shared" si="183"/>
        <v>0</v>
      </c>
      <c r="FL98" s="129">
        <f t="shared" si="183"/>
        <v>0</v>
      </c>
      <c r="FM98" s="129">
        <f t="shared" si="183"/>
        <v>87216</v>
      </c>
      <c r="FN98" s="129">
        <f t="shared" si="183"/>
        <v>114531</v>
      </c>
      <c r="FO98" s="129">
        <f t="shared" si="183"/>
        <v>0</v>
      </c>
      <c r="FP98" s="129">
        <f t="shared" si="183"/>
        <v>0</v>
      </c>
      <c r="FQ98" s="129">
        <f t="shared" si="183"/>
        <v>0</v>
      </c>
      <c r="FR98" s="129">
        <f t="shared" si="183"/>
        <v>0</v>
      </c>
      <c r="FS98" s="129">
        <f t="shared" si="183"/>
        <v>0</v>
      </c>
      <c r="FT98" s="129">
        <f t="shared" si="183"/>
        <v>28008</v>
      </c>
      <c r="FU98" s="129">
        <f t="shared" si="183"/>
        <v>1631.5</v>
      </c>
      <c r="FV98" s="129">
        <f t="shared" si="183"/>
        <v>0</v>
      </c>
      <c r="FW98" s="129">
        <f t="shared" si="183"/>
        <v>0</v>
      </c>
      <c r="FX98" s="129">
        <f t="shared" si="183"/>
        <v>446</v>
      </c>
      <c r="FY98" s="129">
        <f t="shared" si="183"/>
        <v>404766.5</v>
      </c>
      <c r="FZ98" s="129">
        <f t="shared" si="183"/>
        <v>546759.5</v>
      </c>
      <c r="GA98" s="129">
        <f t="shared" si="183"/>
        <v>1175.5</v>
      </c>
      <c r="GB98" s="129">
        <f t="shared" si="183"/>
        <v>985</v>
      </c>
      <c r="GC98" s="129">
        <f t="shared" si="183"/>
        <v>800</v>
      </c>
      <c r="GD98" s="129">
        <f t="shared" si="183"/>
        <v>7643.5</v>
      </c>
      <c r="GE98" s="129">
        <f t="shared" si="183"/>
        <v>98070.5</v>
      </c>
      <c r="GF98" s="129">
        <f t="shared" si="183"/>
        <v>118291</v>
      </c>
      <c r="GG98" s="129">
        <f t="shared" si="183"/>
        <v>446284</v>
      </c>
      <c r="GH98" s="129">
        <f t="shared" si="183"/>
        <v>108515</v>
      </c>
      <c r="GI98" s="129">
        <f t="shared" si="183"/>
        <v>61260.5</v>
      </c>
      <c r="GJ98" s="129">
        <f t="shared" si="183"/>
        <v>233504</v>
      </c>
      <c r="GK98" s="129">
        <f t="shared" si="183"/>
        <v>2186337.5</v>
      </c>
      <c r="GL98" s="129">
        <f t="shared" si="183"/>
        <v>3779520</v>
      </c>
      <c r="GM98" s="129">
        <f t="shared" si="183"/>
        <v>11950767.5</v>
      </c>
      <c r="GN98" s="129">
        <f t="shared" si="183"/>
        <v>3975471.5</v>
      </c>
      <c r="GO98" s="129">
        <f t="shared" ref="GO98:HD98" si="184">MEDIAN(GO3:GO92)</f>
        <v>1966476.5</v>
      </c>
      <c r="GP98" s="129">
        <f t="shared" si="184"/>
        <v>8622178.5</v>
      </c>
      <c r="GQ98" s="129">
        <f t="shared" si="184"/>
        <v>16059445.5</v>
      </c>
      <c r="GR98" s="129">
        <f t="shared" si="184"/>
        <v>46268164</v>
      </c>
      <c r="GS98" s="129">
        <f t="shared" si="184"/>
        <v>0</v>
      </c>
      <c r="GT98" s="129">
        <f t="shared" si="184"/>
        <v>0</v>
      </c>
      <c r="GU98" s="129">
        <f t="shared" si="184"/>
        <v>0</v>
      </c>
      <c r="GV98" s="129">
        <f t="shared" si="184"/>
        <v>0</v>
      </c>
      <c r="GW98" s="129">
        <f t="shared" si="184"/>
        <v>0</v>
      </c>
      <c r="GX98" s="129">
        <f t="shared" si="184"/>
        <v>0</v>
      </c>
      <c r="GY98" s="129">
        <f t="shared" si="184"/>
        <v>11950767.5</v>
      </c>
      <c r="GZ98" s="129">
        <f t="shared" si="184"/>
        <v>3975471.5</v>
      </c>
      <c r="HA98" s="129">
        <f t="shared" si="184"/>
        <v>1966476.5</v>
      </c>
      <c r="HB98" s="129">
        <f t="shared" si="184"/>
        <v>8622178.5</v>
      </c>
      <c r="HC98" s="129">
        <f t="shared" si="184"/>
        <v>16059445.5</v>
      </c>
      <c r="HD98" s="129">
        <f t="shared" si="184"/>
        <v>46268164</v>
      </c>
    </row>
    <row r="99" spans="1:212">
      <c r="A99" s="13" t="s">
        <v>448</v>
      </c>
      <c r="C99" s="65"/>
      <c r="D99" s="65"/>
      <c r="E99" s="65"/>
      <c r="F99" s="65"/>
      <c r="G99" s="92">
        <f>MODE(G3:G92)</f>
        <v>5815</v>
      </c>
      <c r="H99" s="92" t="e">
        <f t="shared" ref="H99:BB99" si="185">MODE(H3:H92)</f>
        <v>#N/A</v>
      </c>
      <c r="I99" s="183" t="e">
        <f t="shared" si="185"/>
        <v>#N/A</v>
      </c>
      <c r="J99" s="183">
        <f t="shared" si="185"/>
        <v>0</v>
      </c>
      <c r="K99" s="183">
        <f t="shared" si="185"/>
        <v>0</v>
      </c>
      <c r="L99" s="183">
        <f t="shared" si="185"/>
        <v>0</v>
      </c>
      <c r="M99" s="183" t="e">
        <f t="shared" si="185"/>
        <v>#N/A</v>
      </c>
      <c r="N99" s="183">
        <f t="shared" si="185"/>
        <v>0</v>
      </c>
      <c r="O99" s="183">
        <f t="shared" si="185"/>
        <v>0</v>
      </c>
      <c r="P99" s="183">
        <f t="shared" si="185"/>
        <v>0</v>
      </c>
      <c r="Q99" s="183" t="e">
        <f t="shared" si="185"/>
        <v>#N/A</v>
      </c>
      <c r="R99" s="183">
        <f t="shared" si="185"/>
        <v>0</v>
      </c>
      <c r="S99" s="183" t="e">
        <f t="shared" si="185"/>
        <v>#N/A</v>
      </c>
      <c r="T99" s="183">
        <f t="shared" si="185"/>
        <v>0</v>
      </c>
      <c r="U99" s="183" t="e">
        <f t="shared" si="185"/>
        <v>#N/A</v>
      </c>
      <c r="V99" s="183">
        <f t="shared" si="185"/>
        <v>0</v>
      </c>
      <c r="W99" s="183">
        <f t="shared" si="185"/>
        <v>34854</v>
      </c>
      <c r="X99" s="183">
        <f t="shared" si="185"/>
        <v>0</v>
      </c>
      <c r="Y99" s="183" t="e">
        <f t="shared" si="185"/>
        <v>#N/A</v>
      </c>
      <c r="Z99" s="183">
        <f t="shared" si="185"/>
        <v>0</v>
      </c>
      <c r="AA99" s="183">
        <f t="shared" si="185"/>
        <v>35820</v>
      </c>
      <c r="AB99" s="183">
        <f t="shared" si="185"/>
        <v>0</v>
      </c>
      <c r="AC99" s="126">
        <f t="shared" si="185"/>
        <v>7</v>
      </c>
      <c r="AD99" s="126">
        <f t="shared" si="185"/>
        <v>10</v>
      </c>
      <c r="AE99" s="126">
        <f t="shared" si="185"/>
        <v>0</v>
      </c>
      <c r="AF99" s="185" t="e">
        <f t="shared" si="185"/>
        <v>#N/A</v>
      </c>
      <c r="AG99" s="185" t="e">
        <f t="shared" si="185"/>
        <v>#N/A</v>
      </c>
      <c r="AH99" s="185" t="e">
        <f t="shared" si="185"/>
        <v>#N/A</v>
      </c>
      <c r="AI99" s="185" t="e">
        <f t="shared" si="185"/>
        <v>#N/A</v>
      </c>
      <c r="AJ99" s="185" t="e">
        <f t="shared" si="185"/>
        <v>#N/A</v>
      </c>
      <c r="AK99" s="186">
        <f t="shared" si="185"/>
        <v>6</v>
      </c>
      <c r="AL99" s="185" t="e">
        <f t="shared" si="185"/>
        <v>#N/A</v>
      </c>
      <c r="AM99" s="186">
        <f t="shared" si="185"/>
        <v>7</v>
      </c>
      <c r="AN99" s="185" t="e">
        <f t="shared" si="185"/>
        <v>#N/A</v>
      </c>
      <c r="AO99" s="186">
        <f t="shared" si="185"/>
        <v>8</v>
      </c>
      <c r="AP99" s="185" t="e">
        <f t="shared" si="185"/>
        <v>#N/A</v>
      </c>
      <c r="AQ99" s="186">
        <f t="shared" si="185"/>
        <v>9</v>
      </c>
      <c r="AR99" s="185" t="e">
        <f t="shared" si="185"/>
        <v>#N/A</v>
      </c>
      <c r="AS99" s="186">
        <f t="shared" si="185"/>
        <v>20</v>
      </c>
      <c r="AT99" s="185" t="e">
        <f t="shared" si="185"/>
        <v>#N/A</v>
      </c>
      <c r="AU99" s="186">
        <f t="shared" si="185"/>
        <v>18</v>
      </c>
      <c r="AV99" s="185" t="e">
        <f t="shared" si="185"/>
        <v>#N/A</v>
      </c>
      <c r="AW99" s="186">
        <f t="shared" si="185"/>
        <v>17.5</v>
      </c>
      <c r="AX99" s="185" t="e">
        <f t="shared" si="185"/>
        <v>#N/A</v>
      </c>
      <c r="AY99" s="186">
        <f t="shared" si="185"/>
        <v>13</v>
      </c>
      <c r="AZ99" s="130" t="e">
        <f t="shared" si="185"/>
        <v>#N/A</v>
      </c>
      <c r="BA99" s="130">
        <f t="shared" si="185"/>
        <v>0</v>
      </c>
      <c r="BB99" s="130">
        <f t="shared" si="185"/>
        <v>0</v>
      </c>
      <c r="BC99" s="130">
        <f t="shared" ref="BC99:BP99" si="186">MODE(BC3:BC92)</f>
        <v>0</v>
      </c>
      <c r="BD99" s="130">
        <f t="shared" si="186"/>
        <v>0</v>
      </c>
      <c r="BE99" s="130">
        <f t="shared" si="186"/>
        <v>0</v>
      </c>
      <c r="BF99" s="130">
        <f t="shared" si="186"/>
        <v>0</v>
      </c>
      <c r="BG99" s="130">
        <f t="shared" si="186"/>
        <v>0</v>
      </c>
      <c r="BH99" s="130">
        <f t="shared" si="186"/>
        <v>0</v>
      </c>
      <c r="BI99" s="130">
        <f t="shared" si="186"/>
        <v>0</v>
      </c>
      <c r="BJ99" s="130">
        <f t="shared" si="186"/>
        <v>0</v>
      </c>
      <c r="BK99" s="130">
        <f t="shared" si="186"/>
        <v>0</v>
      </c>
      <c r="BL99" s="130">
        <f t="shared" si="186"/>
        <v>0</v>
      </c>
      <c r="BM99" s="130">
        <f t="shared" si="186"/>
        <v>0</v>
      </c>
      <c r="BN99" s="130">
        <f t="shared" si="186"/>
        <v>0</v>
      </c>
      <c r="BO99" s="130">
        <f t="shared" si="186"/>
        <v>0</v>
      </c>
      <c r="BP99" s="130">
        <f t="shared" si="186"/>
        <v>0</v>
      </c>
      <c r="BQ99" s="130">
        <f t="shared" ref="BQ99:EB99" si="187">MODE(BQ3:BQ92)</f>
        <v>0</v>
      </c>
      <c r="BR99" s="130">
        <f t="shared" si="187"/>
        <v>0</v>
      </c>
      <c r="BS99" s="130">
        <f t="shared" si="187"/>
        <v>0</v>
      </c>
      <c r="BT99" s="130">
        <f t="shared" si="187"/>
        <v>0</v>
      </c>
      <c r="BU99" s="130" t="e">
        <f t="shared" si="187"/>
        <v>#N/A</v>
      </c>
      <c r="BV99" s="130" t="e">
        <f t="shared" si="187"/>
        <v>#N/A</v>
      </c>
      <c r="BW99" s="130" t="e">
        <f t="shared" si="187"/>
        <v>#N/A</v>
      </c>
      <c r="BX99" s="130" t="e">
        <f t="shared" si="187"/>
        <v>#N/A</v>
      </c>
      <c r="BY99" s="130" t="e">
        <f t="shared" si="187"/>
        <v>#N/A</v>
      </c>
      <c r="BZ99" s="130" t="e">
        <f t="shared" si="187"/>
        <v>#N/A</v>
      </c>
      <c r="CA99" s="130" t="e">
        <f t="shared" si="187"/>
        <v>#N/A</v>
      </c>
      <c r="CB99" s="130" t="e">
        <f t="shared" si="187"/>
        <v>#N/A</v>
      </c>
      <c r="CC99" s="130" t="e">
        <f t="shared" si="187"/>
        <v>#N/A</v>
      </c>
      <c r="CD99" s="130" t="e">
        <f t="shared" si="187"/>
        <v>#N/A</v>
      </c>
      <c r="CE99" s="130" t="e">
        <f t="shared" si="187"/>
        <v>#N/A</v>
      </c>
      <c r="CF99" s="130" t="e">
        <f t="shared" si="187"/>
        <v>#N/A</v>
      </c>
      <c r="CG99" s="130">
        <f t="shared" si="187"/>
        <v>0</v>
      </c>
      <c r="CH99" s="130" t="e">
        <f t="shared" si="187"/>
        <v>#N/A</v>
      </c>
      <c r="CI99" s="130">
        <f t="shared" si="187"/>
        <v>300000</v>
      </c>
      <c r="CJ99" s="130">
        <f t="shared" si="187"/>
        <v>4000</v>
      </c>
      <c r="CK99" s="130">
        <f t="shared" si="187"/>
        <v>0</v>
      </c>
      <c r="CL99" s="130">
        <f t="shared" si="187"/>
        <v>0</v>
      </c>
      <c r="CM99" s="130">
        <f t="shared" si="187"/>
        <v>0</v>
      </c>
      <c r="CN99" s="130" t="e">
        <f t="shared" si="187"/>
        <v>#N/A</v>
      </c>
      <c r="CO99" s="130" t="e">
        <f t="shared" si="187"/>
        <v>#N/A</v>
      </c>
      <c r="CP99" s="130" t="e">
        <f t="shared" si="187"/>
        <v>#N/A</v>
      </c>
      <c r="CQ99" s="130" t="e">
        <f t="shared" si="187"/>
        <v>#N/A</v>
      </c>
      <c r="CR99" s="130" t="e">
        <f t="shared" si="187"/>
        <v>#N/A</v>
      </c>
      <c r="CS99" s="130">
        <f t="shared" si="187"/>
        <v>0</v>
      </c>
      <c r="CT99" s="130" t="e">
        <f t="shared" si="187"/>
        <v>#N/A</v>
      </c>
      <c r="CU99" s="130">
        <f t="shared" si="187"/>
        <v>0</v>
      </c>
      <c r="CV99" s="130">
        <f t="shared" si="187"/>
        <v>0</v>
      </c>
      <c r="CW99" s="130">
        <f t="shared" si="187"/>
        <v>0</v>
      </c>
      <c r="CX99" s="130">
        <f t="shared" si="187"/>
        <v>0</v>
      </c>
      <c r="CY99" s="130">
        <f t="shared" si="187"/>
        <v>0</v>
      </c>
      <c r="CZ99" s="130">
        <f t="shared" si="187"/>
        <v>0</v>
      </c>
      <c r="DA99" s="130">
        <f t="shared" si="187"/>
        <v>0</v>
      </c>
      <c r="DB99" s="130">
        <f t="shared" si="187"/>
        <v>0</v>
      </c>
      <c r="DC99" s="130">
        <f t="shared" si="187"/>
        <v>0</v>
      </c>
      <c r="DD99" s="130">
        <f t="shared" si="187"/>
        <v>0</v>
      </c>
      <c r="DE99" s="130" t="e">
        <f t="shared" si="187"/>
        <v>#N/A</v>
      </c>
      <c r="DF99" s="130" t="e">
        <f t="shared" si="187"/>
        <v>#N/A</v>
      </c>
      <c r="DG99" s="130">
        <f t="shared" si="187"/>
        <v>0</v>
      </c>
      <c r="DH99" s="130">
        <f t="shared" si="187"/>
        <v>0</v>
      </c>
      <c r="DI99" s="130">
        <f t="shared" si="187"/>
        <v>0</v>
      </c>
      <c r="DJ99" s="130">
        <f t="shared" si="187"/>
        <v>0</v>
      </c>
      <c r="DK99" s="130">
        <f t="shared" si="187"/>
        <v>0</v>
      </c>
      <c r="DL99" s="130">
        <f t="shared" si="187"/>
        <v>0</v>
      </c>
      <c r="DM99" s="130">
        <f t="shared" si="187"/>
        <v>0</v>
      </c>
      <c r="DN99" s="130">
        <f t="shared" si="187"/>
        <v>0</v>
      </c>
      <c r="DO99" s="130">
        <f t="shared" si="187"/>
        <v>0</v>
      </c>
      <c r="DP99" s="130">
        <f t="shared" si="187"/>
        <v>0</v>
      </c>
      <c r="DQ99" s="130">
        <f t="shared" si="187"/>
        <v>0</v>
      </c>
      <c r="DR99" s="130">
        <f t="shared" si="187"/>
        <v>0</v>
      </c>
      <c r="DS99" s="130" t="e">
        <f t="shared" si="187"/>
        <v>#N/A</v>
      </c>
      <c r="DT99" s="130" t="e">
        <f t="shared" si="187"/>
        <v>#N/A</v>
      </c>
      <c r="DU99" s="130" t="e">
        <f t="shared" si="187"/>
        <v>#N/A</v>
      </c>
      <c r="DV99" s="130" t="e">
        <f t="shared" si="187"/>
        <v>#N/A</v>
      </c>
      <c r="DW99" s="130">
        <f t="shared" si="187"/>
        <v>0</v>
      </c>
      <c r="DX99" s="130" t="e">
        <f t="shared" si="187"/>
        <v>#N/A</v>
      </c>
      <c r="DY99" s="130" t="e">
        <f t="shared" si="187"/>
        <v>#N/A</v>
      </c>
      <c r="DZ99" s="130" t="e">
        <f t="shared" si="187"/>
        <v>#N/A</v>
      </c>
      <c r="EA99" s="130" t="e">
        <f t="shared" si="187"/>
        <v>#N/A</v>
      </c>
      <c r="EB99" s="130" t="e">
        <f t="shared" si="187"/>
        <v>#N/A</v>
      </c>
      <c r="EC99" s="130">
        <f t="shared" ref="EC99:GN99" si="188">MODE(EC3:EC92)</f>
        <v>0</v>
      </c>
      <c r="ED99" s="130" t="e">
        <f t="shared" si="188"/>
        <v>#N/A</v>
      </c>
      <c r="EE99" s="130" t="e">
        <f t="shared" si="188"/>
        <v>#N/A</v>
      </c>
      <c r="EF99" s="130" t="e">
        <f t="shared" si="188"/>
        <v>#N/A</v>
      </c>
      <c r="EG99" s="130" t="e">
        <f t="shared" si="188"/>
        <v>#N/A</v>
      </c>
      <c r="EH99" s="130" t="e">
        <f t="shared" si="188"/>
        <v>#N/A</v>
      </c>
      <c r="EI99" s="130">
        <f t="shared" si="188"/>
        <v>0</v>
      </c>
      <c r="EJ99" s="130" t="e">
        <f t="shared" si="188"/>
        <v>#N/A</v>
      </c>
      <c r="EK99" s="130" t="e">
        <f t="shared" si="188"/>
        <v>#N/A</v>
      </c>
      <c r="EL99" s="130">
        <f t="shared" si="188"/>
        <v>0</v>
      </c>
      <c r="EM99" s="130">
        <f t="shared" si="188"/>
        <v>0</v>
      </c>
      <c r="EN99" s="130">
        <f t="shared" si="188"/>
        <v>0</v>
      </c>
      <c r="EO99" s="130">
        <f t="shared" si="188"/>
        <v>0</v>
      </c>
      <c r="EP99" s="130" t="e">
        <f t="shared" si="188"/>
        <v>#N/A</v>
      </c>
      <c r="EQ99" s="130">
        <f t="shared" si="188"/>
        <v>0</v>
      </c>
      <c r="ER99" s="130">
        <f t="shared" si="188"/>
        <v>0</v>
      </c>
      <c r="ES99" s="130">
        <f t="shared" si="188"/>
        <v>0</v>
      </c>
      <c r="ET99" s="130">
        <f t="shared" si="188"/>
        <v>0</v>
      </c>
      <c r="EU99" s="130" t="e">
        <f t="shared" si="188"/>
        <v>#N/A</v>
      </c>
      <c r="EV99" s="130" t="e">
        <f t="shared" si="188"/>
        <v>#N/A</v>
      </c>
      <c r="EW99" s="130">
        <f t="shared" si="188"/>
        <v>0</v>
      </c>
      <c r="EX99" s="130">
        <f t="shared" si="188"/>
        <v>0</v>
      </c>
      <c r="EY99" s="130">
        <f t="shared" si="188"/>
        <v>0</v>
      </c>
      <c r="EZ99" s="130">
        <f t="shared" si="188"/>
        <v>0</v>
      </c>
      <c r="FA99" s="130">
        <f t="shared" si="188"/>
        <v>0</v>
      </c>
      <c r="FB99" s="130">
        <f t="shared" si="188"/>
        <v>0</v>
      </c>
      <c r="FC99" s="130">
        <f t="shared" si="188"/>
        <v>0</v>
      </c>
      <c r="FD99" s="130">
        <f t="shared" si="188"/>
        <v>0</v>
      </c>
      <c r="FE99" s="130">
        <f t="shared" si="188"/>
        <v>0</v>
      </c>
      <c r="FF99" s="130">
        <f t="shared" si="188"/>
        <v>0</v>
      </c>
      <c r="FG99" s="130">
        <f t="shared" si="188"/>
        <v>0</v>
      </c>
      <c r="FH99" s="130" t="e">
        <f t="shared" si="188"/>
        <v>#N/A</v>
      </c>
      <c r="FI99" s="130">
        <f t="shared" si="188"/>
        <v>0</v>
      </c>
      <c r="FJ99" s="130">
        <f t="shared" si="188"/>
        <v>0</v>
      </c>
      <c r="FK99" s="130">
        <f t="shared" si="188"/>
        <v>0</v>
      </c>
      <c r="FL99" s="130">
        <f t="shared" si="188"/>
        <v>0</v>
      </c>
      <c r="FM99" s="130">
        <f t="shared" si="188"/>
        <v>0</v>
      </c>
      <c r="FN99" s="130">
        <f t="shared" si="188"/>
        <v>0</v>
      </c>
      <c r="FO99" s="130">
        <f t="shared" si="188"/>
        <v>0</v>
      </c>
      <c r="FP99" s="130">
        <f t="shared" si="188"/>
        <v>0</v>
      </c>
      <c r="FQ99" s="130">
        <f t="shared" si="188"/>
        <v>0</v>
      </c>
      <c r="FR99" s="130">
        <f t="shared" si="188"/>
        <v>0</v>
      </c>
      <c r="FS99" s="130">
        <f t="shared" si="188"/>
        <v>0</v>
      </c>
      <c r="FT99" s="130">
        <f t="shared" si="188"/>
        <v>0</v>
      </c>
      <c r="FU99" s="130">
        <f t="shared" si="188"/>
        <v>0</v>
      </c>
      <c r="FV99" s="130">
        <f t="shared" si="188"/>
        <v>0</v>
      </c>
      <c r="FW99" s="130">
        <f t="shared" si="188"/>
        <v>0</v>
      </c>
      <c r="FX99" s="130">
        <f t="shared" si="188"/>
        <v>0</v>
      </c>
      <c r="FY99" s="130">
        <f t="shared" si="188"/>
        <v>0</v>
      </c>
      <c r="FZ99" s="130" t="e">
        <f t="shared" si="188"/>
        <v>#N/A</v>
      </c>
      <c r="GA99" s="130">
        <f t="shared" si="188"/>
        <v>0</v>
      </c>
      <c r="GB99" s="130">
        <f t="shared" si="188"/>
        <v>0</v>
      </c>
      <c r="GC99" s="130">
        <f t="shared" si="188"/>
        <v>0</v>
      </c>
      <c r="GD99" s="130">
        <f t="shared" si="188"/>
        <v>0</v>
      </c>
      <c r="GE99" s="130" t="e">
        <f t="shared" si="188"/>
        <v>#N/A</v>
      </c>
      <c r="GF99" s="130" t="e">
        <f t="shared" si="188"/>
        <v>#N/A</v>
      </c>
      <c r="GG99" s="130">
        <f t="shared" si="188"/>
        <v>0</v>
      </c>
      <c r="GH99" s="130">
        <f t="shared" si="188"/>
        <v>0</v>
      </c>
      <c r="GI99" s="130">
        <f t="shared" si="188"/>
        <v>0</v>
      </c>
      <c r="GJ99" s="130">
        <f t="shared" si="188"/>
        <v>0</v>
      </c>
      <c r="GK99" s="130" t="e">
        <f t="shared" si="188"/>
        <v>#N/A</v>
      </c>
      <c r="GL99" s="130" t="e">
        <f t="shared" si="188"/>
        <v>#N/A</v>
      </c>
      <c r="GM99" s="130" t="e">
        <f t="shared" si="188"/>
        <v>#N/A</v>
      </c>
      <c r="GN99" s="130" t="e">
        <f t="shared" si="188"/>
        <v>#N/A</v>
      </c>
      <c r="GO99" s="130" t="e">
        <f t="shared" ref="GO99:HD99" si="189">MODE(GO3:GO92)</f>
        <v>#N/A</v>
      </c>
      <c r="GP99" s="130" t="e">
        <f t="shared" si="189"/>
        <v>#N/A</v>
      </c>
      <c r="GQ99" s="130" t="e">
        <f t="shared" si="189"/>
        <v>#N/A</v>
      </c>
      <c r="GR99" s="130" t="e">
        <f t="shared" si="189"/>
        <v>#N/A</v>
      </c>
      <c r="GS99" s="130">
        <f t="shared" si="189"/>
        <v>0</v>
      </c>
      <c r="GT99" s="130">
        <f t="shared" si="189"/>
        <v>0</v>
      </c>
      <c r="GU99" s="130">
        <f t="shared" si="189"/>
        <v>0</v>
      </c>
      <c r="GV99" s="130">
        <f t="shared" si="189"/>
        <v>0</v>
      </c>
      <c r="GW99" s="130">
        <f t="shared" si="189"/>
        <v>0</v>
      </c>
      <c r="GX99" s="130">
        <f t="shared" si="189"/>
        <v>0</v>
      </c>
      <c r="GY99" s="130" t="e">
        <f t="shared" si="189"/>
        <v>#N/A</v>
      </c>
      <c r="GZ99" s="130" t="e">
        <f t="shared" si="189"/>
        <v>#N/A</v>
      </c>
      <c r="HA99" s="130" t="e">
        <f t="shared" si="189"/>
        <v>#N/A</v>
      </c>
      <c r="HB99" s="130" t="e">
        <f t="shared" si="189"/>
        <v>#N/A</v>
      </c>
      <c r="HC99" s="130" t="e">
        <f t="shared" si="189"/>
        <v>#N/A</v>
      </c>
      <c r="HD99" s="130" t="e">
        <f t="shared" si="189"/>
        <v>#N/A</v>
      </c>
    </row>
    <row r="100" spans="1:212">
      <c r="A100" s="21" t="s">
        <v>449</v>
      </c>
      <c r="C100" s="65"/>
      <c r="D100" s="65"/>
      <c r="E100" s="65"/>
      <c r="F100" s="65"/>
      <c r="G100" s="66">
        <f>STDEV(G3:G92)</f>
        <v>4032.48851914646</v>
      </c>
      <c r="H100" s="66">
        <f t="shared" ref="H100:BB100" si="190">STDEV(H3:H92)</f>
        <v>4013.0339559889503</v>
      </c>
      <c r="I100" s="67">
        <f t="shared" si="190"/>
        <v>862338940.98083949</v>
      </c>
      <c r="J100" s="67">
        <f t="shared" si="190"/>
        <v>253516734.73801193</v>
      </c>
      <c r="K100" s="67">
        <f t="shared" si="190"/>
        <v>4628681.9654630078</v>
      </c>
      <c r="L100" s="67">
        <f t="shared" si="190"/>
        <v>0</v>
      </c>
      <c r="M100" s="67">
        <f t="shared" si="190"/>
        <v>412055293.25505787</v>
      </c>
      <c r="N100" s="67">
        <f t="shared" si="190"/>
        <v>0</v>
      </c>
      <c r="O100" s="67">
        <f t="shared" si="190"/>
        <v>56253396.900897168</v>
      </c>
      <c r="P100" s="67">
        <f t="shared" si="190"/>
        <v>0</v>
      </c>
      <c r="Q100" s="67">
        <f t="shared" si="190"/>
        <v>402260150.2228474</v>
      </c>
      <c r="R100" s="67">
        <f t="shared" si="190"/>
        <v>0</v>
      </c>
      <c r="S100" s="67">
        <f t="shared" si="190"/>
        <v>552951714.9502058</v>
      </c>
      <c r="T100" s="67">
        <f t="shared" si="190"/>
        <v>168767762.57988831</v>
      </c>
      <c r="U100" s="67">
        <f t="shared" si="190"/>
        <v>3056.8728441057792</v>
      </c>
      <c r="V100" s="67">
        <f t="shared" si="190"/>
        <v>10761.689523966783</v>
      </c>
      <c r="W100" s="67">
        <f t="shared" si="190"/>
        <v>5958.8505066414882</v>
      </c>
      <c r="X100" s="67">
        <f t="shared" si="190"/>
        <v>15328.743114631379</v>
      </c>
      <c r="Y100" s="67">
        <f t="shared" si="190"/>
        <v>3023.0429390074451</v>
      </c>
      <c r="Z100" s="67">
        <f t="shared" si="190"/>
        <v>9448.4609165888869</v>
      </c>
      <c r="AA100" s="67">
        <f t="shared" si="190"/>
        <v>5556.2557048208701</v>
      </c>
      <c r="AB100" s="67">
        <f t="shared" si="190"/>
        <v>13475.266154071947</v>
      </c>
      <c r="AC100" s="125">
        <f t="shared" si="190"/>
        <v>2.0032433128023008</v>
      </c>
      <c r="AD100" s="125">
        <f t="shared" si="190"/>
        <v>1.7595822906880094</v>
      </c>
      <c r="AE100" s="125">
        <f t="shared" si="190"/>
        <v>0.34037750264246341</v>
      </c>
      <c r="AF100" s="19">
        <f t="shared" si="190"/>
        <v>1236164.3518722726</v>
      </c>
      <c r="AG100" s="19">
        <f t="shared" si="190"/>
        <v>1230800.924263177</v>
      </c>
      <c r="AH100" s="19">
        <f t="shared" si="190"/>
        <v>279319.09297248424</v>
      </c>
      <c r="AI100" s="19">
        <f t="shared" si="190"/>
        <v>119529.58352379123</v>
      </c>
      <c r="AJ100" s="19">
        <f t="shared" si="190"/>
        <v>1024140.9717381864</v>
      </c>
      <c r="AK100" s="93">
        <f t="shared" si="190"/>
        <v>2.0366921176613291</v>
      </c>
      <c r="AL100" s="19">
        <f t="shared" si="190"/>
        <v>306362.8581113285</v>
      </c>
      <c r="AM100" s="93">
        <f t="shared" si="190"/>
        <v>2.0463541502523372</v>
      </c>
      <c r="AN100" s="19">
        <f t="shared" si="190"/>
        <v>57764.499334251072</v>
      </c>
      <c r="AO100" s="93">
        <f t="shared" si="190"/>
        <v>1.9243978824638515</v>
      </c>
      <c r="AP100" s="19">
        <f t="shared" si="190"/>
        <v>54859.179669131052</v>
      </c>
      <c r="AQ100" s="93">
        <f t="shared" si="190"/>
        <v>2.0556202744290295</v>
      </c>
      <c r="AR100" s="19">
        <f t="shared" si="190"/>
        <v>51247.501614606255</v>
      </c>
      <c r="AS100" s="93">
        <f t="shared" si="190"/>
        <v>3.8030993520148515</v>
      </c>
      <c r="AT100" s="19">
        <f t="shared" si="190"/>
        <v>44944.243876932742</v>
      </c>
      <c r="AU100" s="93">
        <f t="shared" si="190"/>
        <v>5.2212165635361085</v>
      </c>
      <c r="AV100" s="19">
        <f t="shared" si="190"/>
        <v>16057.703017321202</v>
      </c>
      <c r="AW100" s="93">
        <f t="shared" si="190"/>
        <v>4.1881871993404101</v>
      </c>
      <c r="AX100" s="19">
        <f t="shared" si="190"/>
        <v>14785.311042978712</v>
      </c>
      <c r="AY100" s="93">
        <f t="shared" si="190"/>
        <v>5.1375540736793299</v>
      </c>
      <c r="AZ100" s="129">
        <f t="shared" si="190"/>
        <v>9182464.5941734668</v>
      </c>
      <c r="BA100" s="129">
        <f t="shared" si="190"/>
        <v>763635.98569594754</v>
      </c>
      <c r="BB100" s="129">
        <f t="shared" si="190"/>
        <v>7125527.9021387035</v>
      </c>
      <c r="BC100" s="129">
        <f t="shared" ref="BC100:BP100" si="191">STDEV(BC3:BC92)</f>
        <v>700965.50854924391</v>
      </c>
      <c r="BD100" s="129">
        <f t="shared" si="191"/>
        <v>2116610.7830104353</v>
      </c>
      <c r="BE100" s="129">
        <f t="shared" si="191"/>
        <v>127539.05431250055</v>
      </c>
      <c r="BF100" s="129">
        <f t="shared" si="191"/>
        <v>118227.71003282866</v>
      </c>
      <c r="BG100" s="129">
        <f t="shared" si="191"/>
        <v>50460.29456735112</v>
      </c>
      <c r="BH100" s="129">
        <f t="shared" si="191"/>
        <v>629059.41819396277</v>
      </c>
      <c r="BI100" s="129">
        <f t="shared" si="191"/>
        <v>167550.13247981967</v>
      </c>
      <c r="BJ100" s="129">
        <f t="shared" si="191"/>
        <v>915688.81323035923</v>
      </c>
      <c r="BK100" s="129">
        <f t="shared" si="191"/>
        <v>376541.18431461696</v>
      </c>
      <c r="BL100" s="129">
        <f t="shared" si="191"/>
        <v>52063.083070679153</v>
      </c>
      <c r="BM100" s="129">
        <f t="shared" si="191"/>
        <v>43736.903750031743</v>
      </c>
      <c r="BN100" s="129">
        <f t="shared" si="191"/>
        <v>476806.72501147661</v>
      </c>
      <c r="BO100" s="129">
        <f t="shared" si="191"/>
        <v>1614612.8472119588</v>
      </c>
      <c r="BP100" s="129">
        <f t="shared" si="191"/>
        <v>1910498.4972929235</v>
      </c>
      <c r="BQ100" s="129">
        <f t="shared" ref="BQ100:EB100" si="192">STDEV(BQ3:BQ92)</f>
        <v>620295.64842232852</v>
      </c>
      <c r="BR100" s="129">
        <f t="shared" si="192"/>
        <v>107017.8873305188</v>
      </c>
      <c r="BS100" s="129">
        <f t="shared" si="192"/>
        <v>16169.783032773392</v>
      </c>
      <c r="BT100" s="129">
        <f t="shared" si="192"/>
        <v>102577.75580082754</v>
      </c>
      <c r="BU100" s="129">
        <f t="shared" si="192"/>
        <v>1061089.1395752472</v>
      </c>
      <c r="BV100" s="129">
        <f t="shared" si="192"/>
        <v>1372352.4760000801</v>
      </c>
      <c r="BW100" s="129">
        <f t="shared" si="192"/>
        <v>20796432.685028207</v>
      </c>
      <c r="BX100" s="129">
        <f t="shared" si="192"/>
        <v>5745279.8761467421</v>
      </c>
      <c r="BY100" s="129">
        <f t="shared" si="192"/>
        <v>815953.8587352914</v>
      </c>
      <c r="BZ100" s="129">
        <f t="shared" si="192"/>
        <v>3219750.2610321739</v>
      </c>
      <c r="CA100" s="129">
        <f t="shared" si="192"/>
        <v>13683422.091791375</v>
      </c>
      <c r="CB100" s="129">
        <f t="shared" si="192"/>
        <v>32334273.540131174</v>
      </c>
      <c r="CC100" s="129">
        <f t="shared" si="192"/>
        <v>649105.88495032128</v>
      </c>
      <c r="CD100" s="129">
        <f t="shared" si="192"/>
        <v>90863.76178561867</v>
      </c>
      <c r="CE100" s="129">
        <f t="shared" si="192"/>
        <v>106318.1094841304</v>
      </c>
      <c r="CF100" s="129">
        <f t="shared" si="192"/>
        <v>1712068.4443922976</v>
      </c>
      <c r="CG100" s="129">
        <f t="shared" si="192"/>
        <v>604697.49991078011</v>
      </c>
      <c r="CH100" s="129">
        <f t="shared" si="192"/>
        <v>2408744.0285177436</v>
      </c>
      <c r="CI100" s="129">
        <f t="shared" si="192"/>
        <v>944497.62983184541</v>
      </c>
      <c r="CJ100" s="129">
        <f t="shared" si="192"/>
        <v>248957.86988451218</v>
      </c>
      <c r="CK100" s="129">
        <f t="shared" si="192"/>
        <v>45885.650011107209</v>
      </c>
      <c r="CL100" s="129">
        <f t="shared" si="192"/>
        <v>234581.08425883055</v>
      </c>
      <c r="CM100" s="129">
        <f t="shared" si="192"/>
        <v>155144.58815075509</v>
      </c>
      <c r="CN100" s="129">
        <f t="shared" si="192"/>
        <v>1128795.8449827537</v>
      </c>
      <c r="CO100" s="129">
        <f t="shared" si="192"/>
        <v>2085479.1035931974</v>
      </c>
      <c r="CP100" s="129">
        <f t="shared" si="192"/>
        <v>1151090.8286837058</v>
      </c>
      <c r="CQ100" s="129">
        <f t="shared" si="192"/>
        <v>396167.01448000729</v>
      </c>
      <c r="CR100" s="129">
        <f t="shared" si="192"/>
        <v>1533984.3129095971</v>
      </c>
      <c r="CS100" s="129">
        <f t="shared" si="192"/>
        <v>43563.537200007122</v>
      </c>
      <c r="CT100" s="129">
        <f t="shared" si="192"/>
        <v>4585677.6162315365</v>
      </c>
      <c r="CU100" s="129">
        <f t="shared" si="192"/>
        <v>264436.44439193828</v>
      </c>
      <c r="CV100" s="129">
        <f t="shared" si="192"/>
        <v>165029.55683043331</v>
      </c>
      <c r="CW100" s="129">
        <f t="shared" si="192"/>
        <v>53337.739077641891</v>
      </c>
      <c r="CX100" s="129">
        <f t="shared" si="192"/>
        <v>131412.99624650722</v>
      </c>
      <c r="CY100" s="129">
        <f t="shared" si="192"/>
        <v>0</v>
      </c>
      <c r="CZ100" s="129">
        <f t="shared" si="192"/>
        <v>510328.39154861349</v>
      </c>
      <c r="DA100" s="129">
        <f t="shared" si="192"/>
        <v>503883.61932292487</v>
      </c>
      <c r="DB100" s="129">
        <f t="shared" si="192"/>
        <v>185127.2412474273</v>
      </c>
      <c r="DC100" s="129">
        <f t="shared" si="192"/>
        <v>107081.62817563614</v>
      </c>
      <c r="DD100" s="129">
        <f t="shared" si="192"/>
        <v>545185.19816740206</v>
      </c>
      <c r="DE100" s="129">
        <f t="shared" si="192"/>
        <v>4556762.1617436204</v>
      </c>
      <c r="DF100" s="129">
        <f t="shared" si="192"/>
        <v>5230230.5397742642</v>
      </c>
      <c r="DG100" s="129">
        <f t="shared" si="192"/>
        <v>12710.513699291432</v>
      </c>
      <c r="DH100" s="129">
        <f t="shared" si="192"/>
        <v>989.7376338051854</v>
      </c>
      <c r="DI100" s="129">
        <f t="shared" si="192"/>
        <v>2431.0460067923591</v>
      </c>
      <c r="DJ100" s="129">
        <f t="shared" si="192"/>
        <v>7328.2381652578388</v>
      </c>
      <c r="DK100" s="129">
        <f t="shared" si="192"/>
        <v>70213.453638823819</v>
      </c>
      <c r="DL100" s="129">
        <f t="shared" si="192"/>
        <v>90359.305711334091</v>
      </c>
      <c r="DM100" s="129">
        <f t="shared" si="192"/>
        <v>507863.48179658852</v>
      </c>
      <c r="DN100" s="129">
        <f t="shared" si="192"/>
        <v>320078.79756960005</v>
      </c>
      <c r="DO100" s="129">
        <f t="shared" si="192"/>
        <v>43787.765265377842</v>
      </c>
      <c r="DP100" s="129">
        <f t="shared" si="192"/>
        <v>63184.399447424599</v>
      </c>
      <c r="DQ100" s="129">
        <f t="shared" si="192"/>
        <v>253580.21230896568</v>
      </c>
      <c r="DR100" s="129">
        <f t="shared" si="192"/>
        <v>745741.34539084847</v>
      </c>
      <c r="DS100" s="129">
        <f t="shared" si="192"/>
        <v>176144.77049772645</v>
      </c>
      <c r="DT100" s="129">
        <f t="shared" si="192"/>
        <v>80065.706055828574</v>
      </c>
      <c r="DU100" s="129">
        <f t="shared" si="192"/>
        <v>36081.571574004956</v>
      </c>
      <c r="DV100" s="129">
        <f t="shared" si="192"/>
        <v>157532.35565158585</v>
      </c>
      <c r="DW100" s="129">
        <f t="shared" si="192"/>
        <v>12895.250861539005</v>
      </c>
      <c r="DX100" s="129">
        <f t="shared" si="192"/>
        <v>387734.50909438037</v>
      </c>
      <c r="DY100" s="129">
        <f t="shared" si="192"/>
        <v>631360.98743770656</v>
      </c>
      <c r="DZ100" s="129">
        <f t="shared" si="192"/>
        <v>263929.81651162187</v>
      </c>
      <c r="EA100" s="129">
        <f t="shared" si="192"/>
        <v>170515.09824710721</v>
      </c>
      <c r="EB100" s="129">
        <f t="shared" si="192"/>
        <v>744877.32672440913</v>
      </c>
      <c r="EC100" s="129">
        <f t="shared" ref="EC100:GN100" si="193">STDEV(EC3:EC92)</f>
        <v>134952.58406800826</v>
      </c>
      <c r="ED100" s="129">
        <f t="shared" si="193"/>
        <v>1579122.8324856209</v>
      </c>
      <c r="EE100" s="129">
        <f t="shared" si="193"/>
        <v>268637.28435597569</v>
      </c>
      <c r="EF100" s="129">
        <f t="shared" si="193"/>
        <v>58283.152854219166</v>
      </c>
      <c r="EG100" s="129">
        <f t="shared" si="193"/>
        <v>38275.517723238896</v>
      </c>
      <c r="EH100" s="129">
        <f t="shared" si="193"/>
        <v>328540.42888525594</v>
      </c>
      <c r="EI100" s="129">
        <f t="shared" si="193"/>
        <v>385421.02344925178</v>
      </c>
      <c r="EJ100" s="129">
        <f t="shared" si="193"/>
        <v>838443.71075575065</v>
      </c>
      <c r="EK100" s="129">
        <f t="shared" si="193"/>
        <v>956795.8827352646</v>
      </c>
      <c r="EL100" s="129">
        <f t="shared" si="193"/>
        <v>294570.24490121147</v>
      </c>
      <c r="EM100" s="129">
        <f t="shared" si="193"/>
        <v>173499.9921408348</v>
      </c>
      <c r="EN100" s="129">
        <f t="shared" si="193"/>
        <v>341446.26131227612</v>
      </c>
      <c r="EO100" s="129">
        <f t="shared" si="193"/>
        <v>1465803.9499558269</v>
      </c>
      <c r="EP100" s="129">
        <f t="shared" si="193"/>
        <v>2445909.0334007591</v>
      </c>
      <c r="EQ100" s="129">
        <f t="shared" si="193"/>
        <v>453078.12626770971</v>
      </c>
      <c r="ER100" s="129">
        <f t="shared" si="193"/>
        <v>79865.381897753628</v>
      </c>
      <c r="ES100" s="129">
        <f t="shared" si="193"/>
        <v>32778.742488862903</v>
      </c>
      <c r="ET100" s="129">
        <f t="shared" si="193"/>
        <v>86968.551115377995</v>
      </c>
      <c r="EU100" s="129">
        <f t="shared" si="193"/>
        <v>1266939.2825451198</v>
      </c>
      <c r="EV100" s="129">
        <f t="shared" si="193"/>
        <v>1590069.5677268938</v>
      </c>
      <c r="EW100" s="129">
        <f t="shared" si="193"/>
        <v>95561.859731062286</v>
      </c>
      <c r="EX100" s="129">
        <f t="shared" si="193"/>
        <v>89627.658113654179</v>
      </c>
      <c r="EY100" s="129">
        <f t="shared" si="193"/>
        <v>39580.725706430923</v>
      </c>
      <c r="EZ100" s="129">
        <f t="shared" si="193"/>
        <v>390827.51445479959</v>
      </c>
      <c r="FA100" s="129">
        <f t="shared" si="193"/>
        <v>144825.08128906495</v>
      </c>
      <c r="FB100" s="129">
        <f t="shared" si="193"/>
        <v>596435.99515878886</v>
      </c>
      <c r="FC100" s="129">
        <f t="shared" si="193"/>
        <v>2517390.6350354939</v>
      </c>
      <c r="FD100" s="129">
        <f t="shared" si="193"/>
        <v>312031.84036669915</v>
      </c>
      <c r="FE100" s="129">
        <f t="shared" si="193"/>
        <v>239265.55310497311</v>
      </c>
      <c r="FF100" s="129">
        <f t="shared" si="193"/>
        <v>1016911.8624025056</v>
      </c>
      <c r="FG100" s="129">
        <f t="shared" si="193"/>
        <v>6166479.9497025264</v>
      </c>
      <c r="FH100" s="129">
        <f t="shared" si="193"/>
        <v>7426045.8087255675</v>
      </c>
      <c r="FI100" s="129">
        <f t="shared" si="193"/>
        <v>157353.32667488614</v>
      </c>
      <c r="FJ100" s="129">
        <f t="shared" si="193"/>
        <v>19726.328127600253</v>
      </c>
      <c r="FK100" s="129">
        <f t="shared" si="193"/>
        <v>15767.086367472933</v>
      </c>
      <c r="FL100" s="129">
        <f t="shared" si="193"/>
        <v>14347.468358729497</v>
      </c>
      <c r="FM100" s="129">
        <f t="shared" si="193"/>
        <v>211573.92996563591</v>
      </c>
      <c r="FN100" s="129">
        <f t="shared" si="193"/>
        <v>273444.97649025958</v>
      </c>
      <c r="FO100" s="129">
        <f t="shared" si="193"/>
        <v>212340.91039424622</v>
      </c>
      <c r="FP100" s="129">
        <f t="shared" si="193"/>
        <v>58648.731061845399</v>
      </c>
      <c r="FQ100" s="129">
        <f t="shared" si="193"/>
        <v>52509.81160741597</v>
      </c>
      <c r="FR100" s="129">
        <f t="shared" si="193"/>
        <v>213592.18072839794</v>
      </c>
      <c r="FS100" s="129">
        <f t="shared" si="193"/>
        <v>1394894.6315058945</v>
      </c>
      <c r="FT100" s="129">
        <f t="shared" si="193"/>
        <v>1501972.0656219134</v>
      </c>
      <c r="FU100" s="129">
        <f t="shared" si="193"/>
        <v>151753.62887807848</v>
      </c>
      <c r="FV100" s="129">
        <f t="shared" si="193"/>
        <v>13376.083433295484</v>
      </c>
      <c r="FW100" s="129">
        <f t="shared" si="193"/>
        <v>14323.394518058285</v>
      </c>
      <c r="FX100" s="129">
        <f t="shared" si="193"/>
        <v>201969.79938386966</v>
      </c>
      <c r="FY100" s="129">
        <f t="shared" si="193"/>
        <v>426718.19034136436</v>
      </c>
      <c r="FZ100" s="129">
        <f t="shared" si="193"/>
        <v>470807.34421092976</v>
      </c>
      <c r="GA100" s="129">
        <f t="shared" si="193"/>
        <v>34259.366273542706</v>
      </c>
      <c r="GB100" s="129">
        <f t="shared" si="193"/>
        <v>6503.3254527835061</v>
      </c>
      <c r="GC100" s="129">
        <f t="shared" si="193"/>
        <v>5957.6956730359107</v>
      </c>
      <c r="GD100" s="129">
        <f t="shared" si="193"/>
        <v>33564.003929067178</v>
      </c>
      <c r="GE100" s="129">
        <f t="shared" si="193"/>
        <v>291010.47565368208</v>
      </c>
      <c r="GF100" s="129">
        <f t="shared" si="193"/>
        <v>291358.05471454933</v>
      </c>
      <c r="GG100" s="129">
        <f t="shared" si="193"/>
        <v>986829.44997846778</v>
      </c>
      <c r="GH100" s="129">
        <f t="shared" si="193"/>
        <v>590889.38074424223</v>
      </c>
      <c r="GI100" s="129">
        <f t="shared" si="193"/>
        <v>65350.066221444569</v>
      </c>
      <c r="GJ100" s="129">
        <f t="shared" si="193"/>
        <v>684300.24416905176</v>
      </c>
      <c r="GK100" s="129">
        <f t="shared" si="193"/>
        <v>3910927.4620541884</v>
      </c>
      <c r="GL100" s="129">
        <f t="shared" si="193"/>
        <v>4737806.813276642</v>
      </c>
      <c r="GM100" s="129">
        <f t="shared" si="193"/>
        <v>7227669.9997714404</v>
      </c>
      <c r="GN100" s="129">
        <f t="shared" si="193"/>
        <v>2483659.0052552344</v>
      </c>
      <c r="GO100" s="129">
        <f t="shared" ref="GO100:HD100" si="194">STDEV(GO3:GO92)</f>
        <v>1009833.757756664</v>
      </c>
      <c r="GP100" s="129">
        <f t="shared" si="194"/>
        <v>5484864.4836246232</v>
      </c>
      <c r="GQ100" s="129">
        <f t="shared" si="194"/>
        <v>14303315.745441677</v>
      </c>
      <c r="GR100" s="129">
        <f t="shared" si="194"/>
        <v>27911793.994613428</v>
      </c>
      <c r="GS100" s="129">
        <f t="shared" si="194"/>
        <v>0</v>
      </c>
      <c r="GT100" s="129">
        <f t="shared" si="194"/>
        <v>0</v>
      </c>
      <c r="GU100" s="129">
        <f t="shared" si="194"/>
        <v>0</v>
      </c>
      <c r="GV100" s="129">
        <f t="shared" si="194"/>
        <v>0</v>
      </c>
      <c r="GW100" s="129">
        <f t="shared" si="194"/>
        <v>173134.70189421877</v>
      </c>
      <c r="GX100" s="129">
        <f t="shared" si="194"/>
        <v>173134.70189421877</v>
      </c>
      <c r="GY100" s="129">
        <f t="shared" si="194"/>
        <v>7223953.5865343576</v>
      </c>
      <c r="GZ100" s="129">
        <f t="shared" si="194"/>
        <v>2479726.4947844516</v>
      </c>
      <c r="HA100" s="129">
        <f t="shared" si="194"/>
        <v>1009583.1499779631</v>
      </c>
      <c r="HB100" s="129">
        <f t="shared" si="194"/>
        <v>5482331.2032221798</v>
      </c>
      <c r="HC100" s="129">
        <f t="shared" si="194"/>
        <v>14330420.754072409</v>
      </c>
      <c r="HD100" s="129">
        <f t="shared" si="194"/>
        <v>27925347.210405476</v>
      </c>
    </row>
    <row r="101" spans="1:212">
      <c r="A101" s="13" t="s">
        <v>450</v>
      </c>
      <c r="G101" s="14">
        <f>COUNTIF(G3:G92,"="&amp;0)</f>
        <v>0</v>
      </c>
      <c r="H101" s="14">
        <f t="shared" ref="H101:BB101" si="195">COUNTIF(H3:H92,"="&amp;0)</f>
        <v>0</v>
      </c>
      <c r="I101" s="14">
        <f t="shared" si="195"/>
        <v>0</v>
      </c>
      <c r="J101" s="14">
        <f t="shared" si="195"/>
        <v>10</v>
      </c>
      <c r="K101" s="14">
        <f t="shared" si="195"/>
        <v>11</v>
      </c>
      <c r="L101" s="14">
        <f t="shared" si="195"/>
        <v>10</v>
      </c>
      <c r="M101" s="14">
        <f t="shared" si="195"/>
        <v>1</v>
      </c>
      <c r="N101" s="14">
        <f t="shared" si="195"/>
        <v>10</v>
      </c>
      <c r="O101" s="14">
        <f t="shared" si="195"/>
        <v>11</v>
      </c>
      <c r="P101" s="14">
        <f t="shared" si="195"/>
        <v>10</v>
      </c>
      <c r="Q101" s="14">
        <f t="shared" si="195"/>
        <v>0</v>
      </c>
      <c r="R101" s="14">
        <f t="shared" si="195"/>
        <v>10</v>
      </c>
      <c r="S101" s="14">
        <f t="shared" si="195"/>
        <v>0</v>
      </c>
      <c r="T101" s="14">
        <f t="shared" si="195"/>
        <v>10</v>
      </c>
      <c r="U101" s="14">
        <f t="shared" si="195"/>
        <v>0</v>
      </c>
      <c r="V101" s="14">
        <f t="shared" si="195"/>
        <v>6</v>
      </c>
      <c r="W101" s="14">
        <f t="shared" si="195"/>
        <v>0</v>
      </c>
      <c r="X101" s="14">
        <f t="shared" si="195"/>
        <v>6</v>
      </c>
      <c r="Y101" s="14">
        <f t="shared" si="195"/>
        <v>0</v>
      </c>
      <c r="Z101" s="14">
        <f t="shared" si="195"/>
        <v>10</v>
      </c>
      <c r="AA101" s="14">
        <f t="shared" si="195"/>
        <v>0</v>
      </c>
      <c r="AB101" s="14">
        <f t="shared" si="195"/>
        <v>10</v>
      </c>
      <c r="AC101" s="14">
        <f t="shared" si="195"/>
        <v>0</v>
      </c>
      <c r="AD101" s="14">
        <f t="shared" si="195"/>
        <v>0</v>
      </c>
      <c r="AE101" s="14">
        <f t="shared" si="195"/>
        <v>80</v>
      </c>
      <c r="AF101" s="14">
        <f t="shared" si="195"/>
        <v>0</v>
      </c>
      <c r="AG101" s="14">
        <f t="shared" si="195"/>
        <v>0</v>
      </c>
      <c r="AH101" s="14">
        <f t="shared" si="195"/>
        <v>0</v>
      </c>
      <c r="AI101" s="14">
        <f t="shared" si="195"/>
        <v>0</v>
      </c>
      <c r="AJ101" s="14">
        <f t="shared" si="195"/>
        <v>0</v>
      </c>
      <c r="AK101" s="14">
        <f t="shared" si="195"/>
        <v>0</v>
      </c>
      <c r="AL101" s="14">
        <f t="shared" si="195"/>
        <v>0</v>
      </c>
      <c r="AM101" s="14">
        <f t="shared" si="195"/>
        <v>0</v>
      </c>
      <c r="AN101" s="14">
        <f t="shared" si="195"/>
        <v>0</v>
      </c>
      <c r="AO101" s="14">
        <f t="shared" si="195"/>
        <v>0</v>
      </c>
      <c r="AP101" s="14">
        <f t="shared" si="195"/>
        <v>0</v>
      </c>
      <c r="AQ101" s="14">
        <f t="shared" si="195"/>
        <v>0</v>
      </c>
      <c r="AR101" s="14">
        <f t="shared" si="195"/>
        <v>0</v>
      </c>
      <c r="AS101" s="14">
        <f t="shared" si="195"/>
        <v>0</v>
      </c>
      <c r="AT101" s="14">
        <f t="shared" si="195"/>
        <v>0</v>
      </c>
      <c r="AU101" s="14">
        <f t="shared" si="195"/>
        <v>0</v>
      </c>
      <c r="AV101" s="14">
        <f t="shared" si="195"/>
        <v>0</v>
      </c>
      <c r="AW101" s="14">
        <f t="shared" si="195"/>
        <v>0</v>
      </c>
      <c r="AX101" s="14">
        <f t="shared" si="195"/>
        <v>0</v>
      </c>
      <c r="AY101" s="14">
        <f t="shared" si="195"/>
        <v>0</v>
      </c>
      <c r="AZ101" s="14">
        <f t="shared" si="195"/>
        <v>0</v>
      </c>
      <c r="BA101" s="14">
        <f t="shared" si="195"/>
        <v>9</v>
      </c>
      <c r="BB101" s="14">
        <f t="shared" si="195"/>
        <v>5</v>
      </c>
      <c r="BC101" s="14">
        <f t="shared" ref="BC101:BP101" si="196">COUNTIF(BC3:BC92,"="&amp;0)</f>
        <v>10</v>
      </c>
      <c r="BD101" s="14">
        <f t="shared" si="196"/>
        <v>44</v>
      </c>
      <c r="BE101" s="14">
        <f t="shared" si="196"/>
        <v>47</v>
      </c>
      <c r="BF101" s="14">
        <f t="shared" si="196"/>
        <v>47</v>
      </c>
      <c r="BG101" s="14">
        <f t="shared" si="196"/>
        <v>47</v>
      </c>
      <c r="BH101" s="14">
        <f t="shared" si="196"/>
        <v>46</v>
      </c>
      <c r="BI101" s="14">
        <f t="shared" si="196"/>
        <v>62</v>
      </c>
      <c r="BJ101" s="14">
        <f t="shared" si="196"/>
        <v>37</v>
      </c>
      <c r="BK101" s="14">
        <f t="shared" si="196"/>
        <v>48</v>
      </c>
      <c r="BL101" s="14">
        <f t="shared" si="196"/>
        <v>49</v>
      </c>
      <c r="BM101" s="14">
        <f t="shared" si="196"/>
        <v>55</v>
      </c>
      <c r="BN101" s="14">
        <f t="shared" si="196"/>
        <v>42</v>
      </c>
      <c r="BO101" s="14">
        <f t="shared" si="196"/>
        <v>14</v>
      </c>
      <c r="BP101" s="14">
        <f t="shared" si="196"/>
        <v>12</v>
      </c>
      <c r="BQ101" s="14">
        <f t="shared" ref="BQ101:EB101" si="197">COUNTIF(BQ3:BQ92,"="&amp;0)</f>
        <v>25</v>
      </c>
      <c r="BR101" s="14">
        <f t="shared" si="197"/>
        <v>42</v>
      </c>
      <c r="BS101" s="14">
        <f t="shared" si="197"/>
        <v>53</v>
      </c>
      <c r="BT101" s="14">
        <f t="shared" si="197"/>
        <v>20</v>
      </c>
      <c r="BU101" s="14">
        <f t="shared" si="197"/>
        <v>1</v>
      </c>
      <c r="BV101" s="14">
        <f t="shared" si="197"/>
        <v>1</v>
      </c>
      <c r="BW101" s="14">
        <f t="shared" si="197"/>
        <v>0</v>
      </c>
      <c r="BX101" s="14">
        <f t="shared" si="197"/>
        <v>0</v>
      </c>
      <c r="BY101" s="14">
        <f t="shared" si="197"/>
        <v>0</v>
      </c>
      <c r="BZ101" s="14">
        <f t="shared" si="197"/>
        <v>1</v>
      </c>
      <c r="CA101" s="14">
        <f t="shared" si="197"/>
        <v>1</v>
      </c>
      <c r="CB101" s="14">
        <f t="shared" si="197"/>
        <v>0</v>
      </c>
      <c r="CC101" s="14">
        <f t="shared" si="197"/>
        <v>0</v>
      </c>
      <c r="CD101" s="14">
        <f t="shared" si="197"/>
        <v>0</v>
      </c>
      <c r="CE101" s="14">
        <f t="shared" si="197"/>
        <v>0</v>
      </c>
      <c r="CF101" s="14">
        <f t="shared" si="197"/>
        <v>1</v>
      </c>
      <c r="CG101" s="14">
        <f t="shared" si="197"/>
        <v>10</v>
      </c>
      <c r="CH101" s="14">
        <f t="shared" si="197"/>
        <v>0</v>
      </c>
      <c r="CI101" s="14">
        <f t="shared" si="197"/>
        <v>1</v>
      </c>
      <c r="CJ101" s="14">
        <f t="shared" si="197"/>
        <v>2</v>
      </c>
      <c r="CK101" s="14">
        <f t="shared" si="197"/>
        <v>4</v>
      </c>
      <c r="CL101" s="14">
        <f t="shared" si="197"/>
        <v>9</v>
      </c>
      <c r="CM101" s="14">
        <f t="shared" si="197"/>
        <v>77</v>
      </c>
      <c r="CN101" s="14">
        <f t="shared" si="197"/>
        <v>0</v>
      </c>
      <c r="CO101" s="14">
        <f t="shared" si="197"/>
        <v>0</v>
      </c>
      <c r="CP101" s="14">
        <f t="shared" si="197"/>
        <v>0</v>
      </c>
      <c r="CQ101" s="14">
        <f t="shared" si="197"/>
        <v>0</v>
      </c>
      <c r="CR101" s="14">
        <f t="shared" si="197"/>
        <v>1</v>
      </c>
      <c r="CS101" s="14">
        <f t="shared" si="197"/>
        <v>82</v>
      </c>
      <c r="CT101" s="14">
        <f t="shared" si="197"/>
        <v>0</v>
      </c>
      <c r="CU101" s="14">
        <f t="shared" si="197"/>
        <v>63</v>
      </c>
      <c r="CV101" s="14">
        <f t="shared" si="197"/>
        <v>66</v>
      </c>
      <c r="CW101" s="14">
        <f t="shared" si="197"/>
        <v>69</v>
      </c>
      <c r="CX101" s="14">
        <f t="shared" si="197"/>
        <v>67</v>
      </c>
      <c r="CY101" s="14">
        <f t="shared" si="197"/>
        <v>90</v>
      </c>
      <c r="CZ101" s="14">
        <f t="shared" si="197"/>
        <v>61</v>
      </c>
      <c r="DA101" s="14">
        <f t="shared" si="197"/>
        <v>6</v>
      </c>
      <c r="DB101" s="14">
        <f t="shared" si="197"/>
        <v>7</v>
      </c>
      <c r="DC101" s="14">
        <f t="shared" si="197"/>
        <v>9</v>
      </c>
      <c r="DD101" s="14">
        <f t="shared" si="197"/>
        <v>10</v>
      </c>
      <c r="DE101" s="14">
        <f t="shared" si="197"/>
        <v>1</v>
      </c>
      <c r="DF101" s="14">
        <f t="shared" si="197"/>
        <v>0</v>
      </c>
      <c r="DG101" s="14">
        <f t="shared" si="197"/>
        <v>80</v>
      </c>
      <c r="DH101" s="14">
        <f t="shared" si="197"/>
        <v>84</v>
      </c>
      <c r="DI101" s="14">
        <f t="shared" si="197"/>
        <v>87</v>
      </c>
      <c r="DJ101" s="14">
        <f t="shared" si="197"/>
        <v>84</v>
      </c>
      <c r="DK101" s="14">
        <f t="shared" si="197"/>
        <v>74</v>
      </c>
      <c r="DL101" s="14">
        <f t="shared" si="197"/>
        <v>73</v>
      </c>
      <c r="DM101" s="14">
        <f t="shared" si="197"/>
        <v>53</v>
      </c>
      <c r="DN101" s="14">
        <f t="shared" si="197"/>
        <v>68</v>
      </c>
      <c r="DO101" s="14">
        <f t="shared" si="197"/>
        <v>76</v>
      </c>
      <c r="DP101" s="14">
        <f t="shared" si="197"/>
        <v>69</v>
      </c>
      <c r="DQ101" s="14">
        <f t="shared" si="197"/>
        <v>70</v>
      </c>
      <c r="DR101" s="14">
        <f t="shared" si="197"/>
        <v>37</v>
      </c>
      <c r="DS101" s="14">
        <f t="shared" si="197"/>
        <v>0</v>
      </c>
      <c r="DT101" s="14">
        <f t="shared" si="197"/>
        <v>0</v>
      </c>
      <c r="DU101" s="14">
        <f t="shared" si="197"/>
        <v>0</v>
      </c>
      <c r="DV101" s="14">
        <f t="shared" si="197"/>
        <v>1</v>
      </c>
      <c r="DW101" s="14">
        <f t="shared" si="197"/>
        <v>65</v>
      </c>
      <c r="DX101" s="14">
        <f t="shared" si="197"/>
        <v>0</v>
      </c>
      <c r="DY101" s="14">
        <f t="shared" si="197"/>
        <v>0</v>
      </c>
      <c r="DZ101" s="14">
        <f t="shared" si="197"/>
        <v>0</v>
      </c>
      <c r="EA101" s="14">
        <f t="shared" si="197"/>
        <v>0</v>
      </c>
      <c r="EB101" s="14">
        <f t="shared" si="197"/>
        <v>1</v>
      </c>
      <c r="EC101" s="14">
        <f t="shared" ref="EC101:GN101" si="198">COUNTIF(EC3:EC92,"="&amp;0)</f>
        <v>44</v>
      </c>
      <c r="ED101" s="14">
        <f t="shared" si="198"/>
        <v>0</v>
      </c>
      <c r="EE101" s="14">
        <f t="shared" si="198"/>
        <v>0</v>
      </c>
      <c r="EF101" s="14">
        <f t="shared" si="198"/>
        <v>0</v>
      </c>
      <c r="EG101" s="14">
        <f t="shared" si="198"/>
        <v>1</v>
      </c>
      <c r="EH101" s="14">
        <f t="shared" si="198"/>
        <v>1</v>
      </c>
      <c r="EI101" s="14">
        <f t="shared" si="198"/>
        <v>20</v>
      </c>
      <c r="EJ101" s="14">
        <f t="shared" si="198"/>
        <v>0</v>
      </c>
      <c r="EK101" s="14">
        <f t="shared" si="198"/>
        <v>1</v>
      </c>
      <c r="EL101" s="14">
        <f t="shared" si="198"/>
        <v>2</v>
      </c>
      <c r="EM101" s="14">
        <f t="shared" si="198"/>
        <v>2</v>
      </c>
      <c r="EN101" s="14">
        <f t="shared" si="198"/>
        <v>3</v>
      </c>
      <c r="EO101" s="14">
        <f t="shared" si="198"/>
        <v>25</v>
      </c>
      <c r="EP101" s="14">
        <f t="shared" si="198"/>
        <v>0</v>
      </c>
      <c r="EQ101" s="14">
        <f t="shared" si="198"/>
        <v>33</v>
      </c>
      <c r="ER101" s="14">
        <f t="shared" si="198"/>
        <v>32</v>
      </c>
      <c r="ES101" s="14">
        <f t="shared" si="198"/>
        <v>36</v>
      </c>
      <c r="ET101" s="14">
        <f t="shared" si="198"/>
        <v>35</v>
      </c>
      <c r="EU101" s="14">
        <f t="shared" si="198"/>
        <v>1</v>
      </c>
      <c r="EV101" s="14">
        <f t="shared" si="198"/>
        <v>0</v>
      </c>
      <c r="EW101" s="14">
        <f t="shared" si="198"/>
        <v>51</v>
      </c>
      <c r="EX101" s="14">
        <f t="shared" si="198"/>
        <v>50</v>
      </c>
      <c r="EY101" s="14">
        <f t="shared" si="198"/>
        <v>50</v>
      </c>
      <c r="EZ101" s="14">
        <f t="shared" si="198"/>
        <v>50</v>
      </c>
      <c r="FA101" s="14">
        <f t="shared" si="198"/>
        <v>65</v>
      </c>
      <c r="FB101" s="14">
        <f t="shared" si="198"/>
        <v>44</v>
      </c>
      <c r="FC101" s="14">
        <f t="shared" si="198"/>
        <v>12</v>
      </c>
      <c r="FD101" s="14">
        <f t="shared" si="198"/>
        <v>21</v>
      </c>
      <c r="FE101" s="14">
        <f t="shared" si="198"/>
        <v>23</v>
      </c>
      <c r="FF101" s="14">
        <f t="shared" si="198"/>
        <v>12</v>
      </c>
      <c r="FG101" s="14">
        <f t="shared" si="198"/>
        <v>3</v>
      </c>
      <c r="FH101" s="14">
        <f t="shared" si="198"/>
        <v>1</v>
      </c>
      <c r="FI101" s="14">
        <f t="shared" si="198"/>
        <v>71</v>
      </c>
      <c r="FJ101" s="14">
        <f t="shared" si="198"/>
        <v>78</v>
      </c>
      <c r="FK101" s="14">
        <f t="shared" si="198"/>
        <v>78</v>
      </c>
      <c r="FL101" s="14">
        <f t="shared" si="198"/>
        <v>84</v>
      </c>
      <c r="FM101" s="14">
        <f t="shared" si="198"/>
        <v>15</v>
      </c>
      <c r="FN101" s="14">
        <f t="shared" si="198"/>
        <v>10</v>
      </c>
      <c r="FO101" s="14">
        <f t="shared" si="198"/>
        <v>81</v>
      </c>
      <c r="FP101" s="14">
        <f t="shared" si="198"/>
        <v>81</v>
      </c>
      <c r="FQ101" s="14">
        <f t="shared" si="198"/>
        <v>83</v>
      </c>
      <c r="FR101" s="14">
        <f t="shared" si="198"/>
        <v>82</v>
      </c>
      <c r="FS101" s="14">
        <f t="shared" si="198"/>
        <v>46</v>
      </c>
      <c r="FT101" s="14">
        <f t="shared" si="198"/>
        <v>44</v>
      </c>
      <c r="FU101" s="14">
        <f t="shared" si="198"/>
        <v>41</v>
      </c>
      <c r="FV101" s="14">
        <f t="shared" si="198"/>
        <v>46</v>
      </c>
      <c r="FW101" s="14">
        <f t="shared" si="198"/>
        <v>48</v>
      </c>
      <c r="FX101" s="14">
        <f t="shared" si="198"/>
        <v>43</v>
      </c>
      <c r="FY101" s="14">
        <f t="shared" si="198"/>
        <v>4</v>
      </c>
      <c r="FZ101" s="14">
        <f t="shared" si="198"/>
        <v>0</v>
      </c>
      <c r="GA101" s="14">
        <f t="shared" si="198"/>
        <v>18</v>
      </c>
      <c r="GB101" s="14">
        <f t="shared" si="198"/>
        <v>23</v>
      </c>
      <c r="GC101" s="14">
        <f t="shared" si="198"/>
        <v>15</v>
      </c>
      <c r="GD101" s="14">
        <f t="shared" si="198"/>
        <v>8</v>
      </c>
      <c r="GE101" s="14">
        <f t="shared" si="198"/>
        <v>1</v>
      </c>
      <c r="GF101" s="14">
        <f t="shared" si="198"/>
        <v>0</v>
      </c>
      <c r="GG101" s="14">
        <f t="shared" si="198"/>
        <v>6</v>
      </c>
      <c r="GH101" s="14">
        <f t="shared" si="198"/>
        <v>8</v>
      </c>
      <c r="GI101" s="14">
        <f t="shared" si="198"/>
        <v>7</v>
      </c>
      <c r="GJ101" s="14">
        <f t="shared" si="198"/>
        <v>6</v>
      </c>
      <c r="GK101" s="14">
        <f t="shared" si="198"/>
        <v>0</v>
      </c>
      <c r="GL101" s="14">
        <f t="shared" si="198"/>
        <v>0</v>
      </c>
      <c r="GM101" s="14">
        <f t="shared" si="198"/>
        <v>0</v>
      </c>
      <c r="GN101" s="14">
        <f t="shared" si="198"/>
        <v>0</v>
      </c>
      <c r="GO101" s="14">
        <f t="shared" ref="GO101:HC101" si="199">COUNTIF(GO3:GO92,"="&amp;0)</f>
        <v>0</v>
      </c>
      <c r="GP101" s="14">
        <f t="shared" si="199"/>
        <v>0</v>
      </c>
      <c r="GQ101" s="14">
        <f t="shared" si="199"/>
        <v>0</v>
      </c>
      <c r="GR101" s="14">
        <f t="shared" si="199"/>
        <v>0</v>
      </c>
      <c r="GS101" s="14">
        <f t="shared" si="199"/>
        <v>90</v>
      </c>
      <c r="GT101" s="14">
        <f t="shared" si="199"/>
        <v>90</v>
      </c>
      <c r="GU101" s="14">
        <f t="shared" si="199"/>
        <v>90</v>
      </c>
      <c r="GV101" s="14">
        <f t="shared" si="199"/>
        <v>89</v>
      </c>
      <c r="GW101" s="14">
        <f t="shared" si="199"/>
        <v>89</v>
      </c>
      <c r="GX101" s="14">
        <f t="shared" si="199"/>
        <v>89</v>
      </c>
      <c r="GY101" s="14">
        <f t="shared" si="199"/>
        <v>0</v>
      </c>
      <c r="GZ101" s="14">
        <f t="shared" si="199"/>
        <v>0</v>
      </c>
      <c r="HA101" s="14">
        <f t="shared" si="199"/>
        <v>0</v>
      </c>
      <c r="HB101" s="14">
        <f t="shared" si="199"/>
        <v>0</v>
      </c>
      <c r="HC101" s="14">
        <f t="shared" si="199"/>
        <v>0</v>
      </c>
      <c r="HD101" s="14">
        <f>COUNTIF(HD3:HD92,"="&amp;0)</f>
        <v>0</v>
      </c>
    </row>
  </sheetData>
  <sortState ref="A3:KH92">
    <sortCondition ref="A3:A92"/>
  </sortState>
  <conditionalFormatting sqref="EK69">
    <cfRule type="cellIs" dxfId="0" priority="1" stopIfTrue="1" operator="lessThan">
      <formula>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85"/>
  <sheetViews>
    <sheetView workbookViewId="0">
      <selection activeCell="B25" sqref="B25"/>
    </sheetView>
  </sheetViews>
  <sheetFormatPr baseColWidth="10" defaultRowHeight="16"/>
  <cols>
    <col min="1" max="1" width="18.1640625" customWidth="1"/>
    <col min="2" max="2" width="9" customWidth="1"/>
    <col min="3" max="3" width="20.1640625" customWidth="1"/>
    <col min="4" max="4" width="7.33203125" bestFit="1" customWidth="1"/>
    <col min="5" max="5" width="26.83203125" bestFit="1" customWidth="1"/>
    <col min="6" max="6" width="3.1640625" bestFit="1" customWidth="1"/>
    <col min="7" max="7" width="7.5" bestFit="1" customWidth="1"/>
    <col min="8" max="9" width="9" customWidth="1"/>
    <col min="10" max="10" width="34.33203125" customWidth="1"/>
  </cols>
  <sheetData>
    <row r="1" spans="1:8">
      <c r="A1" t="s">
        <v>514</v>
      </c>
    </row>
    <row r="2" spans="1:8">
      <c r="A2" t="s">
        <v>251</v>
      </c>
      <c r="B2" t="s">
        <v>451</v>
      </c>
      <c r="H2" t="s">
        <v>452</v>
      </c>
    </row>
    <row r="3" spans="1:8">
      <c r="A3" t="s">
        <v>1</v>
      </c>
      <c r="B3" t="s">
        <v>453</v>
      </c>
      <c r="H3" t="s">
        <v>454</v>
      </c>
    </row>
    <row r="4" spans="1:8">
      <c r="A4" t="s">
        <v>2</v>
      </c>
      <c r="B4" t="s">
        <v>455</v>
      </c>
    </row>
    <row r="5" spans="1:8">
      <c r="A5" t="s">
        <v>3</v>
      </c>
      <c r="B5" t="s">
        <v>456</v>
      </c>
    </row>
    <row r="6" spans="1:8">
      <c r="A6" t="s">
        <v>4</v>
      </c>
      <c r="B6">
        <v>1</v>
      </c>
      <c r="C6" t="s">
        <v>457</v>
      </c>
      <c r="H6" s="163"/>
    </row>
    <row r="7" spans="1:8">
      <c r="B7">
        <v>2</v>
      </c>
      <c r="C7" t="s">
        <v>458</v>
      </c>
    </row>
    <row r="8" spans="1:8">
      <c r="B8">
        <v>3</v>
      </c>
      <c r="C8" t="s">
        <v>459</v>
      </c>
    </row>
    <row r="9" spans="1:8">
      <c r="B9">
        <v>4</v>
      </c>
      <c r="C9" t="s">
        <v>460</v>
      </c>
    </row>
    <row r="10" spans="1:8">
      <c r="B10">
        <v>5</v>
      </c>
      <c r="C10" t="s">
        <v>461</v>
      </c>
    </row>
    <row r="11" spans="1:8">
      <c r="B11">
        <v>6</v>
      </c>
      <c r="C11" t="s">
        <v>462</v>
      </c>
    </row>
    <row r="12" spans="1:8">
      <c r="B12">
        <v>7</v>
      </c>
      <c r="C12" t="s">
        <v>463</v>
      </c>
    </row>
    <row r="13" spans="1:8">
      <c r="B13">
        <v>8</v>
      </c>
      <c r="C13" t="s">
        <v>464</v>
      </c>
    </row>
    <row r="14" spans="1:8">
      <c r="B14">
        <v>9</v>
      </c>
      <c r="C14" t="s">
        <v>465</v>
      </c>
    </row>
    <row r="15" spans="1:8">
      <c r="B15">
        <v>10</v>
      </c>
      <c r="C15" t="s">
        <v>466</v>
      </c>
    </row>
    <row r="16" spans="1:8">
      <c r="B16">
        <v>11</v>
      </c>
      <c r="C16" t="s">
        <v>468</v>
      </c>
    </row>
    <row r="17" spans="1:16">
      <c r="B17">
        <v>12</v>
      </c>
      <c r="C17" t="s">
        <v>470</v>
      </c>
    </row>
    <row r="18" spans="1:16">
      <c r="A18" t="s">
        <v>472</v>
      </c>
    </row>
    <row r="20" spans="1:16">
      <c r="A20" s="213" t="s">
        <v>524</v>
      </c>
      <c r="B20" s="213"/>
    </row>
    <row r="21" spans="1:16">
      <c r="A21" s="213"/>
      <c r="B21" s="213" t="s">
        <v>526</v>
      </c>
    </row>
    <row r="22" spans="1:16">
      <c r="A22" s="213"/>
      <c r="B22" s="213" t="s">
        <v>525</v>
      </c>
    </row>
    <row r="23" spans="1:16">
      <c r="B23" s="213" t="s">
        <v>527</v>
      </c>
    </row>
    <row r="24" spans="1:16">
      <c r="B24" s="213" t="s">
        <v>528</v>
      </c>
    </row>
    <row r="25" spans="1:16">
      <c r="B25" s="213" t="s">
        <v>529</v>
      </c>
    </row>
    <row r="27" spans="1:16">
      <c r="A27" t="s">
        <v>475</v>
      </c>
      <c r="E27" s="165"/>
    </row>
    <row r="28" spans="1:16">
      <c r="A28" t="s">
        <v>477</v>
      </c>
      <c r="B28" s="166"/>
      <c r="C28" t="s">
        <v>478</v>
      </c>
      <c r="K28" t="s">
        <v>467</v>
      </c>
      <c r="P28" s="167"/>
    </row>
    <row r="29" spans="1:16">
      <c r="B29" s="165"/>
      <c r="K29" t="s">
        <v>469</v>
      </c>
      <c r="L29" s="164"/>
      <c r="P29" s="167"/>
    </row>
    <row r="30" spans="1:16">
      <c r="B30" s="165"/>
      <c r="G30" s="168"/>
      <c r="H30" s="168" t="s">
        <v>480</v>
      </c>
      <c r="I30" s="168"/>
      <c r="K30" t="s">
        <v>471</v>
      </c>
      <c r="L30" s="164"/>
      <c r="P30" s="167"/>
    </row>
    <row r="31" spans="1:16">
      <c r="A31" s="163"/>
      <c r="B31" s="163"/>
      <c r="C31" s="163"/>
      <c r="D31" s="163"/>
      <c r="G31" s="168" t="s">
        <v>481</v>
      </c>
      <c r="H31" s="168" t="s">
        <v>482</v>
      </c>
      <c r="I31" s="168" t="s">
        <v>483</v>
      </c>
      <c r="K31" s="164" t="s">
        <v>473</v>
      </c>
      <c r="L31" s="169"/>
    </row>
    <row r="32" spans="1:16">
      <c r="A32" s="170" t="s">
        <v>484</v>
      </c>
      <c r="B32" s="170" t="s">
        <v>466</v>
      </c>
      <c r="C32" s="172" t="s">
        <v>366</v>
      </c>
      <c r="D32" s="172" t="s">
        <v>465</v>
      </c>
      <c r="E32" s="203" t="s">
        <v>366</v>
      </c>
      <c r="F32" s="165">
        <v>9</v>
      </c>
      <c r="G32" s="173"/>
      <c r="H32" s="174"/>
      <c r="I32" s="174"/>
      <c r="J32" s="206"/>
      <c r="K32" t="s">
        <v>474</v>
      </c>
    </row>
    <row r="33" spans="1:14">
      <c r="A33" s="172" t="s">
        <v>366</v>
      </c>
      <c r="B33" s="172" t="s">
        <v>465</v>
      </c>
      <c r="C33" s="172" t="s">
        <v>329</v>
      </c>
      <c r="D33" s="172" t="s">
        <v>461</v>
      </c>
      <c r="E33" s="203" t="s">
        <v>329</v>
      </c>
      <c r="F33" s="165">
        <v>5</v>
      </c>
      <c r="G33" s="175"/>
      <c r="H33" s="174"/>
      <c r="I33" s="174"/>
      <c r="J33" s="206"/>
      <c r="K33" t="s">
        <v>476</v>
      </c>
    </row>
    <row r="34" spans="1:14">
      <c r="A34" s="172" t="s">
        <v>329</v>
      </c>
      <c r="B34" s="172" t="s">
        <v>461</v>
      </c>
      <c r="C34" s="172" t="s">
        <v>278</v>
      </c>
      <c r="D34" s="172" t="s">
        <v>486</v>
      </c>
      <c r="E34" s="204" t="s">
        <v>278</v>
      </c>
      <c r="F34" s="165">
        <v>4</v>
      </c>
      <c r="G34" s="174"/>
      <c r="H34" s="174"/>
      <c r="I34" s="174"/>
      <c r="J34" s="211"/>
      <c r="K34" s="164" t="s">
        <v>479</v>
      </c>
    </row>
    <row r="35" spans="1:14">
      <c r="A35" s="172" t="s">
        <v>278</v>
      </c>
      <c r="B35" s="172" t="s">
        <v>486</v>
      </c>
      <c r="C35" s="172" t="s">
        <v>279</v>
      </c>
      <c r="D35" s="172" t="s">
        <v>486</v>
      </c>
      <c r="E35" s="204" t="s">
        <v>279</v>
      </c>
      <c r="F35" s="165">
        <v>4</v>
      </c>
      <c r="G35" s="175"/>
      <c r="H35" s="174"/>
      <c r="I35" s="174"/>
      <c r="J35" s="211"/>
    </row>
    <row r="36" spans="1:14">
      <c r="A36" s="172" t="s">
        <v>279</v>
      </c>
      <c r="B36" s="172" t="s">
        <v>486</v>
      </c>
      <c r="C36" s="172" t="s">
        <v>287</v>
      </c>
      <c r="D36" s="172" t="s">
        <v>461</v>
      </c>
      <c r="E36" s="205" t="s">
        <v>287</v>
      </c>
      <c r="F36" s="165">
        <v>5</v>
      </c>
      <c r="G36" s="175"/>
      <c r="H36" s="174"/>
      <c r="I36" s="174"/>
      <c r="J36" s="211"/>
    </row>
    <row r="37" spans="1:14">
      <c r="A37" s="172" t="s">
        <v>287</v>
      </c>
      <c r="B37" s="172" t="s">
        <v>461</v>
      </c>
      <c r="C37" s="172" t="s">
        <v>322</v>
      </c>
      <c r="D37" s="172" t="s">
        <v>487</v>
      </c>
      <c r="E37" s="203" t="s">
        <v>322</v>
      </c>
      <c r="F37" s="165">
        <v>11</v>
      </c>
      <c r="G37" s="173"/>
      <c r="H37" s="174"/>
      <c r="I37" s="174"/>
      <c r="J37" s="206"/>
    </row>
    <row r="38" spans="1:14">
      <c r="A38" s="172" t="s">
        <v>322</v>
      </c>
      <c r="B38" s="172" t="s">
        <v>487</v>
      </c>
      <c r="C38" s="172" t="s">
        <v>289</v>
      </c>
      <c r="D38" s="172" t="s">
        <v>461</v>
      </c>
      <c r="E38" s="206" t="s">
        <v>289</v>
      </c>
      <c r="F38" s="165">
        <v>5</v>
      </c>
      <c r="G38" s="175"/>
      <c r="H38" s="174"/>
      <c r="I38" s="174"/>
      <c r="J38" s="211"/>
    </row>
    <row r="39" spans="1:14">
      <c r="A39" s="170" t="s">
        <v>488</v>
      </c>
      <c r="B39" s="170" t="s">
        <v>489</v>
      </c>
      <c r="C39" s="172" t="s">
        <v>351</v>
      </c>
      <c r="D39" s="172" t="s">
        <v>465</v>
      </c>
      <c r="E39" s="203" t="s">
        <v>351</v>
      </c>
      <c r="F39" s="165">
        <v>9</v>
      </c>
      <c r="G39" s="175"/>
      <c r="H39" s="174"/>
      <c r="I39" s="174"/>
      <c r="J39" s="206"/>
    </row>
    <row r="40" spans="1:14">
      <c r="A40" s="172" t="s">
        <v>289</v>
      </c>
      <c r="B40" s="172" t="s">
        <v>461</v>
      </c>
      <c r="C40" s="172" t="s">
        <v>331</v>
      </c>
      <c r="D40" s="172" t="s">
        <v>470</v>
      </c>
      <c r="E40" s="203" t="s">
        <v>331</v>
      </c>
      <c r="F40" s="165">
        <v>12</v>
      </c>
      <c r="G40" s="175"/>
      <c r="H40" s="174"/>
      <c r="I40" s="174"/>
      <c r="J40" s="206"/>
    </row>
    <row r="41" spans="1:14">
      <c r="A41" s="172" t="s">
        <v>351</v>
      </c>
      <c r="B41" s="172" t="s">
        <v>465</v>
      </c>
      <c r="C41" s="172" t="s">
        <v>368</v>
      </c>
      <c r="D41" s="172" t="s">
        <v>465</v>
      </c>
      <c r="E41" s="203" t="s">
        <v>368</v>
      </c>
      <c r="F41" s="165">
        <v>9</v>
      </c>
      <c r="G41" s="175"/>
      <c r="H41" s="176"/>
      <c r="I41" s="177"/>
      <c r="J41" s="206"/>
    </row>
    <row r="42" spans="1:14">
      <c r="A42" s="170" t="s">
        <v>490</v>
      </c>
      <c r="B42" s="170" t="s">
        <v>491</v>
      </c>
      <c r="C42" s="172" t="s">
        <v>370</v>
      </c>
      <c r="D42" s="172" t="s">
        <v>465</v>
      </c>
      <c r="E42" s="203" t="s">
        <v>370</v>
      </c>
      <c r="F42" s="165">
        <v>9</v>
      </c>
      <c r="G42" s="175"/>
      <c r="H42" s="176"/>
      <c r="I42" s="177"/>
      <c r="J42" s="206" t="s">
        <v>386</v>
      </c>
      <c r="N42" s="171"/>
    </row>
    <row r="43" spans="1:14">
      <c r="A43" s="172" t="s">
        <v>331</v>
      </c>
      <c r="B43" s="172" t="s">
        <v>470</v>
      </c>
      <c r="C43" s="172" t="s">
        <v>380</v>
      </c>
      <c r="D43" s="172" t="s">
        <v>486</v>
      </c>
      <c r="E43" s="203" t="s">
        <v>380</v>
      </c>
      <c r="F43" s="165">
        <v>4</v>
      </c>
      <c r="G43" s="175"/>
      <c r="H43" s="176"/>
      <c r="I43" s="177"/>
      <c r="J43" s="206"/>
    </row>
    <row r="44" spans="1:14">
      <c r="A44" s="170" t="s">
        <v>492</v>
      </c>
      <c r="B44" s="170" t="s">
        <v>457</v>
      </c>
      <c r="C44" s="172" t="s">
        <v>372</v>
      </c>
      <c r="D44" s="172" t="s">
        <v>465</v>
      </c>
      <c r="E44" s="207" t="s">
        <v>372</v>
      </c>
      <c r="F44" s="165">
        <v>9</v>
      </c>
      <c r="G44" s="175"/>
      <c r="H44" s="176" t="s">
        <v>485</v>
      </c>
      <c r="I44" s="177" t="s">
        <v>485</v>
      </c>
      <c r="J44" s="206" t="s">
        <v>387</v>
      </c>
      <c r="N44" s="171"/>
    </row>
    <row r="45" spans="1:14">
      <c r="A45" s="172" t="s">
        <v>368</v>
      </c>
      <c r="B45" s="172" t="s">
        <v>465</v>
      </c>
      <c r="C45" s="172" t="s">
        <v>255</v>
      </c>
      <c r="D45" s="172" t="s">
        <v>457</v>
      </c>
      <c r="E45" s="204" t="s">
        <v>255</v>
      </c>
      <c r="F45" s="165">
        <v>1</v>
      </c>
      <c r="G45" s="178"/>
      <c r="H45" s="176"/>
      <c r="I45" s="177"/>
      <c r="J45" s="211"/>
    </row>
    <row r="46" spans="1:14">
      <c r="A46" s="172" t="s">
        <v>370</v>
      </c>
      <c r="B46" s="172" t="s">
        <v>465</v>
      </c>
      <c r="C46" s="172" t="s">
        <v>281</v>
      </c>
      <c r="D46" s="172" t="s">
        <v>491</v>
      </c>
      <c r="E46" s="204" t="s">
        <v>281</v>
      </c>
      <c r="F46" s="165">
        <v>2</v>
      </c>
      <c r="G46" s="175"/>
      <c r="H46" s="176"/>
      <c r="I46" s="177"/>
      <c r="J46" s="211"/>
    </row>
    <row r="47" spans="1:14">
      <c r="A47" s="170" t="s">
        <v>493</v>
      </c>
      <c r="B47" s="170" t="s">
        <v>466</v>
      </c>
      <c r="C47" s="172" t="s">
        <v>327</v>
      </c>
      <c r="D47" s="172" t="s">
        <v>466</v>
      </c>
      <c r="E47" s="203" t="s">
        <v>327</v>
      </c>
      <c r="F47" s="165">
        <v>10</v>
      </c>
      <c r="G47" s="175"/>
      <c r="H47" s="176"/>
      <c r="I47" s="177"/>
      <c r="J47" s="206"/>
    </row>
    <row r="48" spans="1:14">
      <c r="A48" s="172" t="s">
        <v>380</v>
      </c>
      <c r="B48" s="172" t="s">
        <v>486</v>
      </c>
      <c r="C48" s="172" t="s">
        <v>356</v>
      </c>
      <c r="D48" s="172" t="s">
        <v>494</v>
      </c>
      <c r="E48" s="204" t="s">
        <v>356</v>
      </c>
      <c r="F48" s="165">
        <v>7</v>
      </c>
      <c r="G48" s="173"/>
      <c r="H48" s="176"/>
      <c r="I48" s="177"/>
      <c r="J48" s="206"/>
    </row>
    <row r="49" spans="1:10">
      <c r="A49" s="172" t="s">
        <v>372</v>
      </c>
      <c r="B49" s="172" t="s">
        <v>465</v>
      </c>
      <c r="C49" s="172" t="s">
        <v>369</v>
      </c>
      <c r="D49" s="172" t="s">
        <v>464</v>
      </c>
      <c r="E49" s="208" t="s">
        <v>369</v>
      </c>
      <c r="F49" s="165">
        <v>8</v>
      </c>
      <c r="G49" s="175" t="s">
        <v>485</v>
      </c>
      <c r="H49" s="176"/>
      <c r="I49" s="177"/>
      <c r="J49" s="206" t="s">
        <v>385</v>
      </c>
    </row>
    <row r="50" spans="1:10">
      <c r="A50" s="170" t="s">
        <v>495</v>
      </c>
      <c r="B50" s="170" t="s">
        <v>494</v>
      </c>
      <c r="C50" s="172" t="s">
        <v>374</v>
      </c>
      <c r="D50" s="172" t="s">
        <v>465</v>
      </c>
      <c r="E50" s="207" t="s">
        <v>374</v>
      </c>
      <c r="F50" s="165">
        <v>9</v>
      </c>
      <c r="G50" s="173"/>
      <c r="H50" s="176" t="s">
        <v>485</v>
      </c>
      <c r="I50" s="177" t="s">
        <v>485</v>
      </c>
      <c r="J50" s="206" t="s">
        <v>388</v>
      </c>
    </row>
    <row r="51" spans="1:10">
      <c r="A51" s="172" t="s">
        <v>255</v>
      </c>
      <c r="B51" s="172" t="s">
        <v>457</v>
      </c>
      <c r="C51" s="172" t="s">
        <v>291</v>
      </c>
      <c r="D51" s="172" t="s">
        <v>461</v>
      </c>
      <c r="E51" s="205" t="s">
        <v>291</v>
      </c>
      <c r="F51" s="165">
        <v>5</v>
      </c>
      <c r="G51" s="175"/>
      <c r="H51" s="176"/>
      <c r="I51" s="177"/>
      <c r="J51" s="212"/>
    </row>
    <row r="52" spans="1:10">
      <c r="A52" s="172" t="s">
        <v>281</v>
      </c>
      <c r="B52" s="172" t="s">
        <v>491</v>
      </c>
      <c r="C52" s="172" t="s">
        <v>325</v>
      </c>
      <c r="D52" s="172" t="s">
        <v>487</v>
      </c>
      <c r="E52" s="203" t="s">
        <v>325</v>
      </c>
      <c r="F52" s="165">
        <v>11</v>
      </c>
      <c r="G52" s="173"/>
      <c r="H52" s="176"/>
      <c r="I52" s="177"/>
      <c r="J52" s="206"/>
    </row>
    <row r="53" spans="1:10">
      <c r="A53" s="172" t="s">
        <v>327</v>
      </c>
      <c r="B53" s="172" t="s">
        <v>466</v>
      </c>
      <c r="C53" s="172" t="s">
        <v>515</v>
      </c>
      <c r="D53" s="172" t="s">
        <v>487</v>
      </c>
      <c r="E53" s="203" t="s">
        <v>328</v>
      </c>
      <c r="F53" s="165">
        <v>11</v>
      </c>
      <c r="G53" s="175"/>
      <c r="H53" s="176"/>
      <c r="I53" s="177"/>
      <c r="J53" s="206"/>
    </row>
    <row r="54" spans="1:10">
      <c r="A54" s="172" t="s">
        <v>356</v>
      </c>
      <c r="B54" s="172" t="s">
        <v>494</v>
      </c>
      <c r="C54" s="172" t="s">
        <v>253</v>
      </c>
      <c r="D54" s="172" t="s">
        <v>457</v>
      </c>
      <c r="E54" s="204" t="s">
        <v>253</v>
      </c>
      <c r="F54" s="165">
        <v>1</v>
      </c>
      <c r="G54" s="175"/>
      <c r="H54" s="176"/>
      <c r="I54" s="177"/>
      <c r="J54" s="211"/>
    </row>
    <row r="55" spans="1:10">
      <c r="A55" s="170" t="s">
        <v>496</v>
      </c>
      <c r="B55" s="170" t="s">
        <v>457</v>
      </c>
      <c r="C55" s="172" t="s">
        <v>333</v>
      </c>
      <c r="D55" s="172" t="s">
        <v>470</v>
      </c>
      <c r="E55" s="203" t="s">
        <v>333</v>
      </c>
      <c r="F55" s="165">
        <v>12</v>
      </c>
      <c r="G55" s="175"/>
      <c r="H55" s="176"/>
      <c r="I55" s="177"/>
      <c r="J55" s="206"/>
    </row>
    <row r="56" spans="1:10">
      <c r="A56" s="172" t="s">
        <v>369</v>
      </c>
      <c r="B56" s="172" t="s">
        <v>464</v>
      </c>
      <c r="C56" s="172" t="s">
        <v>332</v>
      </c>
      <c r="D56" s="172" t="s">
        <v>461</v>
      </c>
      <c r="E56" s="203" t="s">
        <v>332</v>
      </c>
      <c r="F56" s="165">
        <v>5</v>
      </c>
      <c r="G56" s="175"/>
      <c r="H56" s="176"/>
      <c r="I56" s="177"/>
      <c r="J56" s="206"/>
    </row>
    <row r="57" spans="1:10">
      <c r="A57" s="172" t="s">
        <v>374</v>
      </c>
      <c r="B57" s="172" t="s">
        <v>465</v>
      </c>
      <c r="C57" s="172" t="s">
        <v>357</v>
      </c>
      <c r="D57" s="172" t="s">
        <v>457</v>
      </c>
      <c r="E57" s="204" t="s">
        <v>357</v>
      </c>
      <c r="F57" s="165">
        <v>1</v>
      </c>
      <c r="G57" s="173"/>
      <c r="H57" s="176"/>
      <c r="I57" s="177"/>
      <c r="J57" s="206"/>
    </row>
    <row r="58" spans="1:10">
      <c r="A58" s="172" t="s">
        <v>291</v>
      </c>
      <c r="B58" s="172" t="s">
        <v>461</v>
      </c>
      <c r="C58" s="172" t="s">
        <v>335</v>
      </c>
      <c r="D58" s="172" t="s">
        <v>470</v>
      </c>
      <c r="E58" s="203" t="s">
        <v>335</v>
      </c>
      <c r="F58" s="165">
        <v>12</v>
      </c>
      <c r="G58" s="173"/>
      <c r="H58" s="176"/>
      <c r="I58" s="177"/>
      <c r="J58" s="206"/>
    </row>
    <row r="59" spans="1:10">
      <c r="A59" s="172" t="s">
        <v>325</v>
      </c>
      <c r="B59" s="172" t="s">
        <v>487</v>
      </c>
      <c r="C59" s="172" t="s">
        <v>371</v>
      </c>
      <c r="D59" s="172" t="s">
        <v>464</v>
      </c>
      <c r="E59" s="203" t="s">
        <v>371</v>
      </c>
      <c r="F59" s="165">
        <v>8</v>
      </c>
      <c r="G59" s="178"/>
      <c r="H59" s="176"/>
      <c r="I59" s="177"/>
      <c r="J59" s="206"/>
    </row>
    <row r="60" spans="1:10">
      <c r="A60" s="172" t="s">
        <v>515</v>
      </c>
      <c r="B60" s="172" t="s">
        <v>487</v>
      </c>
      <c r="C60" s="172" t="s">
        <v>338</v>
      </c>
      <c r="D60" s="172" t="s">
        <v>470</v>
      </c>
      <c r="E60" s="207" t="s">
        <v>338</v>
      </c>
      <c r="F60" s="165">
        <v>12</v>
      </c>
      <c r="G60" s="175" t="s">
        <v>485</v>
      </c>
      <c r="H60" s="176" t="s">
        <v>485</v>
      </c>
      <c r="I60" s="177" t="s">
        <v>485</v>
      </c>
      <c r="J60" s="206" t="s">
        <v>339</v>
      </c>
    </row>
    <row r="61" spans="1:10">
      <c r="A61" s="172" t="s">
        <v>253</v>
      </c>
      <c r="B61" s="172" t="s">
        <v>457</v>
      </c>
      <c r="C61" s="172" t="s">
        <v>305</v>
      </c>
      <c r="D61" s="172" t="s">
        <v>497</v>
      </c>
      <c r="E61" s="210" t="s">
        <v>305</v>
      </c>
      <c r="F61" s="165">
        <v>3</v>
      </c>
      <c r="G61" s="175" t="s">
        <v>485</v>
      </c>
      <c r="H61" s="176"/>
      <c r="I61" s="177"/>
      <c r="J61" s="206" t="s">
        <v>523</v>
      </c>
    </row>
    <row r="62" spans="1:10">
      <c r="A62" s="172" t="s">
        <v>333</v>
      </c>
      <c r="B62" s="172" t="s">
        <v>470</v>
      </c>
      <c r="C62" s="172" t="s">
        <v>265</v>
      </c>
      <c r="D62" s="172" t="s">
        <v>497</v>
      </c>
      <c r="E62" s="205" t="s">
        <v>265</v>
      </c>
      <c r="F62" s="165">
        <v>3</v>
      </c>
      <c r="G62" s="173"/>
      <c r="H62" s="176"/>
      <c r="I62" s="177"/>
      <c r="J62" s="211"/>
    </row>
    <row r="63" spans="1:10">
      <c r="A63" s="172" t="s">
        <v>332</v>
      </c>
      <c r="B63" s="172" t="s">
        <v>461</v>
      </c>
      <c r="C63" s="172" t="s">
        <v>267</v>
      </c>
      <c r="D63" s="172" t="s">
        <v>497</v>
      </c>
      <c r="E63" s="204" t="s">
        <v>267</v>
      </c>
      <c r="F63" s="165">
        <v>3</v>
      </c>
      <c r="G63" s="175"/>
      <c r="H63" s="174"/>
      <c r="I63" s="177"/>
      <c r="J63" s="211"/>
    </row>
    <row r="64" spans="1:10">
      <c r="A64" s="172" t="s">
        <v>357</v>
      </c>
      <c r="B64" s="172" t="s">
        <v>457</v>
      </c>
      <c r="C64" s="172" t="s">
        <v>261</v>
      </c>
      <c r="D64" s="172" t="s">
        <v>491</v>
      </c>
      <c r="E64" s="203" t="s">
        <v>261</v>
      </c>
      <c r="F64" s="165">
        <v>2</v>
      </c>
      <c r="G64" s="175"/>
      <c r="H64" s="174"/>
      <c r="I64" s="177"/>
      <c r="J64" s="211"/>
    </row>
    <row r="65" spans="1:10">
      <c r="A65" s="172" t="s">
        <v>335</v>
      </c>
      <c r="B65" s="172" t="s">
        <v>470</v>
      </c>
      <c r="C65" s="172" t="s">
        <v>348</v>
      </c>
      <c r="D65" s="172" t="s">
        <v>491</v>
      </c>
      <c r="E65" s="209" t="s">
        <v>348</v>
      </c>
      <c r="F65" s="165">
        <v>2</v>
      </c>
      <c r="G65" s="175"/>
      <c r="H65" s="174"/>
      <c r="I65" s="177"/>
      <c r="J65" s="206"/>
    </row>
    <row r="66" spans="1:10">
      <c r="A66" s="172" t="s">
        <v>371</v>
      </c>
      <c r="B66" s="172" t="s">
        <v>464</v>
      </c>
      <c r="C66" s="172" t="s">
        <v>376</v>
      </c>
      <c r="D66" s="172" t="s">
        <v>465</v>
      </c>
      <c r="E66" s="203" t="s">
        <v>376</v>
      </c>
      <c r="F66" s="165">
        <v>9</v>
      </c>
      <c r="G66" s="175"/>
      <c r="H66" s="174"/>
      <c r="I66" s="177"/>
      <c r="J66" s="206"/>
    </row>
    <row r="67" spans="1:10">
      <c r="A67" s="172" t="s">
        <v>338</v>
      </c>
      <c r="B67" s="172" t="s">
        <v>470</v>
      </c>
      <c r="C67" s="172" t="s">
        <v>293</v>
      </c>
      <c r="D67" s="172" t="s">
        <v>461</v>
      </c>
      <c r="E67" s="205" t="s">
        <v>293</v>
      </c>
      <c r="F67" s="165">
        <v>5</v>
      </c>
      <c r="G67" s="173"/>
      <c r="H67" s="174"/>
      <c r="I67" s="177"/>
      <c r="J67" s="211"/>
    </row>
    <row r="68" spans="1:10">
      <c r="A68" s="172" t="s">
        <v>305</v>
      </c>
      <c r="B68" s="172" t="s">
        <v>497</v>
      </c>
      <c r="C68" s="172" t="s">
        <v>337</v>
      </c>
      <c r="D68" s="172" t="s">
        <v>487</v>
      </c>
      <c r="E68" s="203" t="s">
        <v>337</v>
      </c>
      <c r="F68" s="165">
        <v>11</v>
      </c>
      <c r="G68" s="173"/>
      <c r="H68" s="174"/>
      <c r="I68" s="177"/>
      <c r="J68" s="206"/>
    </row>
    <row r="69" spans="1:10">
      <c r="A69" s="172" t="s">
        <v>265</v>
      </c>
      <c r="B69" s="172" t="s">
        <v>497</v>
      </c>
      <c r="C69" s="172" t="s">
        <v>341</v>
      </c>
      <c r="D69" s="172" t="s">
        <v>470</v>
      </c>
      <c r="E69" s="203" t="s">
        <v>341</v>
      </c>
      <c r="F69" s="165">
        <v>12</v>
      </c>
      <c r="G69" s="175"/>
      <c r="H69" s="174"/>
      <c r="I69" s="177"/>
      <c r="J69" s="206"/>
    </row>
    <row r="70" spans="1:10">
      <c r="A70" s="172" t="s">
        <v>267</v>
      </c>
      <c r="B70" s="172" t="s">
        <v>497</v>
      </c>
      <c r="C70" s="172" t="s">
        <v>358</v>
      </c>
      <c r="D70" s="172" t="s">
        <v>494</v>
      </c>
      <c r="E70" s="203" t="s">
        <v>358</v>
      </c>
      <c r="F70" s="165">
        <v>7</v>
      </c>
      <c r="G70" s="175"/>
      <c r="H70" s="176"/>
      <c r="I70" s="177"/>
      <c r="J70" s="206"/>
    </row>
    <row r="71" spans="1:10">
      <c r="A71" s="172" t="s">
        <v>261</v>
      </c>
      <c r="B71" s="172" t="s">
        <v>491</v>
      </c>
      <c r="C71" s="172" t="s">
        <v>295</v>
      </c>
      <c r="D71" s="172" t="s">
        <v>461</v>
      </c>
      <c r="E71" s="204" t="s">
        <v>295</v>
      </c>
      <c r="F71" s="165">
        <v>5</v>
      </c>
      <c r="G71" s="173"/>
      <c r="H71" s="174"/>
      <c r="I71" s="177"/>
      <c r="J71" s="211"/>
    </row>
    <row r="72" spans="1:10">
      <c r="A72" s="172" t="s">
        <v>348</v>
      </c>
      <c r="B72" s="172" t="s">
        <v>491</v>
      </c>
      <c r="C72" s="172" t="s">
        <v>373</v>
      </c>
      <c r="D72" s="172" t="s">
        <v>464</v>
      </c>
      <c r="E72" s="203" t="s">
        <v>373</v>
      </c>
      <c r="F72" s="165">
        <v>8</v>
      </c>
      <c r="G72" s="175"/>
      <c r="H72" s="176"/>
      <c r="I72" s="177"/>
      <c r="J72" s="206"/>
    </row>
    <row r="73" spans="1:10">
      <c r="A73" s="170" t="s">
        <v>469</v>
      </c>
      <c r="B73" s="170" t="s">
        <v>491</v>
      </c>
      <c r="C73" s="172" t="s">
        <v>359</v>
      </c>
      <c r="D73" s="172" t="s">
        <v>457</v>
      </c>
      <c r="E73" s="203" t="s">
        <v>359</v>
      </c>
      <c r="F73" s="165">
        <v>1</v>
      </c>
      <c r="G73" s="175"/>
      <c r="H73" s="176"/>
      <c r="I73" s="177"/>
      <c r="J73" s="206" t="s">
        <v>382</v>
      </c>
    </row>
    <row r="74" spans="1:10">
      <c r="A74" s="172" t="s">
        <v>376</v>
      </c>
      <c r="B74" s="172" t="s">
        <v>465</v>
      </c>
      <c r="C74" s="172" t="s">
        <v>375</v>
      </c>
      <c r="D74" s="172" t="s">
        <v>464</v>
      </c>
      <c r="E74" s="203" t="s">
        <v>375</v>
      </c>
      <c r="F74" s="165">
        <v>8</v>
      </c>
      <c r="G74" s="173"/>
      <c r="H74" s="176"/>
      <c r="I74" s="177"/>
      <c r="J74" s="206"/>
    </row>
    <row r="75" spans="1:10">
      <c r="A75" s="172" t="s">
        <v>293</v>
      </c>
      <c r="B75" s="172" t="s">
        <v>461</v>
      </c>
      <c r="C75" s="172" t="s">
        <v>378</v>
      </c>
      <c r="D75" s="172" t="s">
        <v>465</v>
      </c>
      <c r="E75" s="203" t="s">
        <v>378</v>
      </c>
      <c r="F75" s="165">
        <v>9</v>
      </c>
      <c r="G75" s="173"/>
      <c r="H75" s="176"/>
      <c r="I75" s="177"/>
      <c r="J75" s="206"/>
    </row>
    <row r="76" spans="1:10">
      <c r="A76" s="172" t="s">
        <v>337</v>
      </c>
      <c r="B76" s="172" t="s">
        <v>487</v>
      </c>
      <c r="C76" s="172" t="s">
        <v>367</v>
      </c>
      <c r="D76" s="172" t="s">
        <v>497</v>
      </c>
      <c r="E76" s="207" t="s">
        <v>367</v>
      </c>
      <c r="F76" s="165">
        <v>3</v>
      </c>
      <c r="G76" s="175" t="s">
        <v>485</v>
      </c>
      <c r="H76" s="176"/>
      <c r="I76" s="177"/>
      <c r="J76" s="206" t="s">
        <v>384</v>
      </c>
    </row>
    <row r="77" spans="1:10">
      <c r="A77" s="170" t="s">
        <v>498</v>
      </c>
      <c r="B77" s="170" t="s">
        <v>487</v>
      </c>
      <c r="C77" s="172" t="s">
        <v>352</v>
      </c>
      <c r="D77" s="172" t="s">
        <v>497</v>
      </c>
      <c r="E77" s="207" t="s">
        <v>352</v>
      </c>
      <c r="F77" s="165">
        <v>3</v>
      </c>
      <c r="G77" s="175" t="s">
        <v>485</v>
      </c>
      <c r="H77" s="176"/>
      <c r="I77" s="177"/>
      <c r="J77" s="206" t="s">
        <v>353</v>
      </c>
    </row>
    <row r="78" spans="1:10">
      <c r="A78" s="172" t="s">
        <v>341</v>
      </c>
      <c r="B78" s="172" t="s">
        <v>470</v>
      </c>
      <c r="C78" s="172" t="s">
        <v>517</v>
      </c>
      <c r="D78" s="172" t="s">
        <v>487</v>
      </c>
      <c r="E78" s="203" t="s">
        <v>340</v>
      </c>
      <c r="F78" s="165">
        <v>11</v>
      </c>
      <c r="G78" s="175"/>
      <c r="H78" s="176"/>
      <c r="I78" s="177"/>
      <c r="J78" s="206"/>
    </row>
    <row r="79" spans="1:10">
      <c r="A79" s="172" t="s">
        <v>358</v>
      </c>
      <c r="B79" s="172" t="s">
        <v>494</v>
      </c>
      <c r="C79" s="172" t="s">
        <v>269</v>
      </c>
      <c r="D79" s="172" t="s">
        <v>497</v>
      </c>
      <c r="E79" s="204" t="s">
        <v>269</v>
      </c>
      <c r="F79" s="165">
        <v>3</v>
      </c>
      <c r="G79" s="178"/>
      <c r="H79" s="176"/>
      <c r="I79" s="177"/>
      <c r="J79" s="211"/>
    </row>
    <row r="80" spans="1:10">
      <c r="A80" s="172" t="s">
        <v>295</v>
      </c>
      <c r="B80" s="172" t="s">
        <v>461</v>
      </c>
      <c r="C80" s="172" t="s">
        <v>299</v>
      </c>
      <c r="D80" s="172" t="s">
        <v>461</v>
      </c>
      <c r="E80" s="204" t="s">
        <v>299</v>
      </c>
      <c r="F80" s="165">
        <v>5</v>
      </c>
      <c r="G80" s="175"/>
      <c r="H80" s="176"/>
      <c r="I80" s="177"/>
      <c r="J80" s="211"/>
    </row>
    <row r="81" spans="1:14">
      <c r="A81" s="172" t="s">
        <v>373</v>
      </c>
      <c r="B81" s="172" t="s">
        <v>464</v>
      </c>
      <c r="C81" s="172" t="s">
        <v>364</v>
      </c>
      <c r="D81" s="172" t="s">
        <v>491</v>
      </c>
      <c r="E81" s="207" t="s">
        <v>364</v>
      </c>
      <c r="F81" s="165">
        <v>2</v>
      </c>
      <c r="G81" s="173" t="s">
        <v>485</v>
      </c>
      <c r="H81" s="176"/>
      <c r="I81" s="177"/>
      <c r="J81" s="206" t="s">
        <v>383</v>
      </c>
    </row>
    <row r="82" spans="1:14">
      <c r="A82" s="172" t="s">
        <v>359</v>
      </c>
      <c r="B82" s="172" t="s">
        <v>457</v>
      </c>
      <c r="C82" s="172" t="s">
        <v>518</v>
      </c>
      <c r="D82" s="172" t="s">
        <v>457</v>
      </c>
      <c r="E82" s="204" t="s">
        <v>259</v>
      </c>
      <c r="F82" s="165">
        <v>1</v>
      </c>
      <c r="G82" s="175"/>
      <c r="H82" s="176"/>
      <c r="I82" s="177"/>
      <c r="J82" s="211"/>
    </row>
    <row r="83" spans="1:14">
      <c r="A83" s="172" t="s">
        <v>375</v>
      </c>
      <c r="B83" s="172" t="s">
        <v>464</v>
      </c>
      <c r="C83" s="172" t="s">
        <v>307</v>
      </c>
      <c r="D83" s="172" t="s">
        <v>491</v>
      </c>
      <c r="E83" s="204" t="s">
        <v>307</v>
      </c>
      <c r="F83" s="165">
        <v>2</v>
      </c>
      <c r="G83" s="175"/>
      <c r="H83" s="176"/>
      <c r="I83" s="177"/>
      <c r="J83" s="211"/>
    </row>
    <row r="84" spans="1:14">
      <c r="A84" s="170" t="s">
        <v>516</v>
      </c>
      <c r="B84" s="170" t="s">
        <v>457</v>
      </c>
      <c r="C84" s="172" t="s">
        <v>343</v>
      </c>
      <c r="D84" s="172" t="s">
        <v>470</v>
      </c>
      <c r="E84" s="203" t="s">
        <v>343</v>
      </c>
      <c r="F84" s="165">
        <v>12</v>
      </c>
      <c r="G84" s="175"/>
      <c r="H84" s="176"/>
      <c r="I84" s="177"/>
      <c r="J84" s="206"/>
    </row>
    <row r="85" spans="1:14">
      <c r="A85" s="172" t="s">
        <v>378</v>
      </c>
      <c r="B85" s="172" t="s">
        <v>465</v>
      </c>
      <c r="C85" s="172" t="s">
        <v>316</v>
      </c>
      <c r="D85" s="172" t="s">
        <v>466</v>
      </c>
      <c r="E85" s="203" t="s">
        <v>316</v>
      </c>
      <c r="F85" s="165">
        <v>10</v>
      </c>
      <c r="G85" s="175"/>
      <c r="H85" s="176"/>
      <c r="I85" s="177"/>
      <c r="J85" s="206"/>
    </row>
    <row r="86" spans="1:14">
      <c r="A86" s="172" t="s">
        <v>367</v>
      </c>
      <c r="B86" s="172" t="s">
        <v>497</v>
      </c>
      <c r="C86" s="172" t="s">
        <v>309</v>
      </c>
      <c r="D86" s="172" t="s">
        <v>470</v>
      </c>
      <c r="E86" s="203" t="s">
        <v>309</v>
      </c>
      <c r="F86" s="165">
        <v>12</v>
      </c>
      <c r="G86" s="175"/>
      <c r="H86" s="176"/>
      <c r="I86" s="177"/>
      <c r="J86" s="211"/>
    </row>
    <row r="87" spans="1:14">
      <c r="A87" s="172" t="s">
        <v>352</v>
      </c>
      <c r="B87" s="172" t="s">
        <v>497</v>
      </c>
      <c r="C87" s="172" t="s">
        <v>257</v>
      </c>
      <c r="D87" s="172" t="s">
        <v>457</v>
      </c>
      <c r="E87" s="204" t="s">
        <v>257</v>
      </c>
      <c r="F87" s="165">
        <v>1</v>
      </c>
      <c r="G87" s="175"/>
      <c r="H87" s="176"/>
      <c r="I87" s="177"/>
      <c r="J87" s="211"/>
    </row>
    <row r="88" spans="1:14">
      <c r="A88" s="172" t="s">
        <v>517</v>
      </c>
      <c r="B88" s="172" t="s">
        <v>487</v>
      </c>
      <c r="C88" s="172" t="s">
        <v>342</v>
      </c>
      <c r="D88" s="172" t="s">
        <v>487</v>
      </c>
      <c r="E88" s="203" t="s">
        <v>342</v>
      </c>
      <c r="F88" s="165">
        <v>11</v>
      </c>
      <c r="G88" s="173"/>
      <c r="H88" s="176"/>
      <c r="I88" s="177"/>
      <c r="J88" s="206"/>
    </row>
    <row r="89" spans="1:14">
      <c r="A89" s="172" t="s">
        <v>269</v>
      </c>
      <c r="B89" s="172" t="s">
        <v>497</v>
      </c>
      <c r="C89" s="172" t="s">
        <v>319</v>
      </c>
      <c r="D89" s="172" t="s">
        <v>465</v>
      </c>
      <c r="E89" s="203" t="s">
        <v>319</v>
      </c>
      <c r="F89" s="165">
        <v>9</v>
      </c>
      <c r="G89" s="173"/>
      <c r="H89" s="176"/>
      <c r="I89" s="177"/>
      <c r="J89" s="206" t="s">
        <v>320</v>
      </c>
    </row>
    <row r="90" spans="1:14">
      <c r="A90" s="172" t="s">
        <v>299</v>
      </c>
      <c r="B90" s="172" t="s">
        <v>461</v>
      </c>
      <c r="C90" s="172" t="s">
        <v>354</v>
      </c>
      <c r="D90" s="172" t="s">
        <v>465</v>
      </c>
      <c r="E90" s="203" t="s">
        <v>354</v>
      </c>
      <c r="F90" s="165">
        <v>9</v>
      </c>
      <c r="G90" s="175"/>
      <c r="H90" s="176"/>
      <c r="I90" s="177"/>
      <c r="J90" s="206"/>
    </row>
    <row r="91" spans="1:14">
      <c r="A91" s="172" t="s">
        <v>364</v>
      </c>
      <c r="B91" s="172" t="s">
        <v>491</v>
      </c>
      <c r="C91" s="172" t="s">
        <v>271</v>
      </c>
      <c r="D91" s="172" t="s">
        <v>497</v>
      </c>
      <c r="E91" s="204" t="s">
        <v>271</v>
      </c>
      <c r="F91" s="165">
        <v>3</v>
      </c>
      <c r="G91" s="175"/>
      <c r="H91" s="176"/>
      <c r="I91" s="177"/>
      <c r="J91" s="211"/>
      <c r="N91" s="171"/>
    </row>
    <row r="92" spans="1:14">
      <c r="A92" s="170" t="s">
        <v>499</v>
      </c>
      <c r="B92" s="170" t="s">
        <v>489</v>
      </c>
      <c r="C92" s="172" t="s">
        <v>263</v>
      </c>
      <c r="D92" s="172" t="s">
        <v>491</v>
      </c>
      <c r="E92" s="204" t="s">
        <v>263</v>
      </c>
      <c r="F92" s="165">
        <v>2</v>
      </c>
      <c r="G92" s="175"/>
      <c r="H92" s="176"/>
      <c r="I92" s="177"/>
      <c r="J92" s="206" t="s">
        <v>304</v>
      </c>
    </row>
    <row r="93" spans="1:14">
      <c r="A93" s="172" t="s">
        <v>518</v>
      </c>
      <c r="B93" s="172" t="s">
        <v>457</v>
      </c>
      <c r="C93" s="172" t="s">
        <v>349</v>
      </c>
      <c r="D93" s="172" t="s">
        <v>491</v>
      </c>
      <c r="E93" s="210" t="s">
        <v>349</v>
      </c>
      <c r="F93" s="165">
        <v>2</v>
      </c>
      <c r="G93" s="173" t="s">
        <v>485</v>
      </c>
      <c r="H93" s="176"/>
      <c r="I93" s="177"/>
      <c r="J93" s="206" t="s">
        <v>350</v>
      </c>
    </row>
    <row r="94" spans="1:14">
      <c r="A94" s="172" t="s">
        <v>307</v>
      </c>
      <c r="B94" s="172" t="s">
        <v>491</v>
      </c>
      <c r="C94" s="172" t="s">
        <v>519</v>
      </c>
      <c r="D94" s="172" t="s">
        <v>461</v>
      </c>
      <c r="E94" s="205" t="s">
        <v>297</v>
      </c>
      <c r="F94" s="165">
        <v>5</v>
      </c>
      <c r="G94" s="173"/>
      <c r="H94" s="176"/>
      <c r="I94" s="177"/>
      <c r="J94" s="211"/>
    </row>
    <row r="95" spans="1:14">
      <c r="A95" s="172" t="s">
        <v>343</v>
      </c>
      <c r="B95" s="172" t="s">
        <v>470</v>
      </c>
      <c r="C95" s="172" t="s">
        <v>313</v>
      </c>
      <c r="D95" s="172" t="s">
        <v>486</v>
      </c>
      <c r="E95" s="206" t="s">
        <v>313</v>
      </c>
      <c r="F95" s="165">
        <v>4</v>
      </c>
      <c r="G95" s="173"/>
      <c r="H95" s="176"/>
      <c r="I95" s="177"/>
      <c r="J95" s="211"/>
      <c r="N95" s="171"/>
    </row>
    <row r="96" spans="1:14">
      <c r="A96" s="172" t="s">
        <v>316</v>
      </c>
      <c r="B96" s="172" t="s">
        <v>466</v>
      </c>
      <c r="C96" s="172" t="s">
        <v>283</v>
      </c>
      <c r="D96" s="172" t="s">
        <v>486</v>
      </c>
      <c r="E96" s="204" t="s">
        <v>283</v>
      </c>
      <c r="F96" s="165">
        <v>4</v>
      </c>
      <c r="G96" s="175"/>
      <c r="H96" s="176"/>
      <c r="I96" s="177"/>
      <c r="J96" s="211"/>
    </row>
    <row r="97" spans="1:10">
      <c r="A97" s="172" t="s">
        <v>309</v>
      </c>
      <c r="B97" s="172" t="s">
        <v>470</v>
      </c>
      <c r="C97" s="172" t="s">
        <v>273</v>
      </c>
      <c r="D97" s="172" t="s">
        <v>497</v>
      </c>
      <c r="E97" s="204" t="s">
        <v>273</v>
      </c>
      <c r="F97" s="165">
        <v>3</v>
      </c>
      <c r="G97" s="175"/>
      <c r="H97" s="176"/>
      <c r="I97" s="177"/>
      <c r="J97" s="211"/>
    </row>
    <row r="98" spans="1:10">
      <c r="A98" s="172" t="s">
        <v>257</v>
      </c>
      <c r="B98" s="172" t="s">
        <v>457</v>
      </c>
      <c r="C98" s="172" t="s">
        <v>360</v>
      </c>
      <c r="D98" s="172" t="s">
        <v>494</v>
      </c>
      <c r="E98" s="203" t="s">
        <v>360</v>
      </c>
      <c r="F98" s="165">
        <v>7</v>
      </c>
      <c r="G98" s="175"/>
      <c r="H98" s="176"/>
      <c r="I98" s="177"/>
      <c r="J98" s="206"/>
    </row>
    <row r="99" spans="1:10">
      <c r="A99" s="172" t="s">
        <v>342</v>
      </c>
      <c r="B99" s="172" t="s">
        <v>487</v>
      </c>
      <c r="C99" s="172" t="s">
        <v>520</v>
      </c>
      <c r="D99" s="172" t="s">
        <v>470</v>
      </c>
      <c r="E99" s="204" t="s">
        <v>301</v>
      </c>
      <c r="F99" s="165">
        <v>12</v>
      </c>
      <c r="G99" s="173"/>
      <c r="H99" s="176"/>
      <c r="I99" s="177"/>
      <c r="J99" s="211"/>
    </row>
    <row r="100" spans="1:10">
      <c r="A100" s="172" t="s">
        <v>319</v>
      </c>
      <c r="B100" s="172" t="s">
        <v>465</v>
      </c>
      <c r="C100" s="172" t="s">
        <v>334</v>
      </c>
      <c r="D100" s="172" t="s">
        <v>461</v>
      </c>
      <c r="E100" s="203" t="s">
        <v>334</v>
      </c>
      <c r="F100" s="165">
        <v>5</v>
      </c>
      <c r="G100" s="175"/>
      <c r="H100" s="176"/>
      <c r="I100" s="177"/>
      <c r="J100" s="206"/>
    </row>
    <row r="101" spans="1:10">
      <c r="A101" s="170" t="s">
        <v>500</v>
      </c>
      <c r="B101" s="170" t="s">
        <v>497</v>
      </c>
      <c r="C101" s="172" t="s">
        <v>362</v>
      </c>
      <c r="D101" s="172" t="s">
        <v>494</v>
      </c>
      <c r="E101" s="203" t="s">
        <v>362</v>
      </c>
      <c r="F101" s="165">
        <v>7</v>
      </c>
      <c r="G101" s="175"/>
      <c r="H101" s="176"/>
      <c r="I101" s="177"/>
      <c r="J101" s="206"/>
    </row>
    <row r="102" spans="1:10">
      <c r="A102" s="170" t="s">
        <v>501</v>
      </c>
      <c r="B102" s="170" t="s">
        <v>489</v>
      </c>
      <c r="C102" s="172" t="s">
        <v>377</v>
      </c>
      <c r="D102" s="172" t="s">
        <v>464</v>
      </c>
      <c r="E102" s="203" t="s">
        <v>377</v>
      </c>
      <c r="F102" s="165">
        <v>8</v>
      </c>
      <c r="G102" s="173"/>
      <c r="H102" s="176"/>
      <c r="I102" s="177"/>
      <c r="J102" s="182"/>
    </row>
    <row r="103" spans="1:10">
      <c r="A103" s="172" t="s">
        <v>354</v>
      </c>
      <c r="B103" s="172" t="s">
        <v>465</v>
      </c>
      <c r="C103" s="172" t="s">
        <v>365</v>
      </c>
      <c r="D103" s="172" t="s">
        <v>491</v>
      </c>
      <c r="E103" s="203" t="s">
        <v>365</v>
      </c>
      <c r="F103" s="165">
        <v>2</v>
      </c>
      <c r="G103" s="175"/>
      <c r="H103" s="176"/>
      <c r="I103" s="177"/>
      <c r="J103" s="206"/>
    </row>
    <row r="104" spans="1:10">
      <c r="A104" s="172" t="s">
        <v>271</v>
      </c>
      <c r="B104" s="172" t="s">
        <v>497</v>
      </c>
      <c r="C104" s="172" t="s">
        <v>363</v>
      </c>
      <c r="D104" s="172" t="s">
        <v>491</v>
      </c>
      <c r="E104" s="203" t="s">
        <v>363</v>
      </c>
      <c r="F104" s="165">
        <v>2</v>
      </c>
      <c r="G104" s="173"/>
      <c r="H104" s="176"/>
      <c r="I104" s="177"/>
      <c r="J104" s="206"/>
    </row>
    <row r="105" spans="1:10">
      <c r="A105" s="172" t="s">
        <v>263</v>
      </c>
      <c r="B105" s="172" t="s">
        <v>491</v>
      </c>
      <c r="C105" s="172" t="s">
        <v>346</v>
      </c>
      <c r="D105" s="172" t="s">
        <v>491</v>
      </c>
      <c r="E105" s="203" t="s">
        <v>346</v>
      </c>
      <c r="F105" s="165">
        <v>2</v>
      </c>
      <c r="G105" s="175" t="s">
        <v>485</v>
      </c>
      <c r="H105" s="176"/>
      <c r="I105" s="177"/>
      <c r="J105" s="206" t="s">
        <v>347</v>
      </c>
    </row>
    <row r="106" spans="1:10">
      <c r="A106" s="172" t="s">
        <v>349</v>
      </c>
      <c r="B106" s="172" t="s">
        <v>491</v>
      </c>
      <c r="C106" s="172" t="s">
        <v>323</v>
      </c>
      <c r="D106" s="172" t="s">
        <v>465</v>
      </c>
      <c r="E106" s="203" t="s">
        <v>323</v>
      </c>
      <c r="F106" s="165">
        <v>9</v>
      </c>
      <c r="G106" s="173"/>
      <c r="H106" s="176"/>
      <c r="I106" s="177"/>
      <c r="J106" s="206"/>
    </row>
    <row r="107" spans="1:10">
      <c r="A107" s="172" t="s">
        <v>519</v>
      </c>
      <c r="B107" s="172" t="s">
        <v>461</v>
      </c>
      <c r="C107" s="172" t="s">
        <v>344</v>
      </c>
      <c r="D107" s="172" t="s">
        <v>487</v>
      </c>
      <c r="E107" s="203" t="s">
        <v>344</v>
      </c>
      <c r="F107" s="165">
        <v>11</v>
      </c>
      <c r="G107" s="175"/>
      <c r="H107" s="176"/>
      <c r="I107" s="177"/>
      <c r="J107" s="206"/>
    </row>
    <row r="108" spans="1:10">
      <c r="A108" s="172" t="s">
        <v>313</v>
      </c>
      <c r="B108" s="172" t="s">
        <v>486</v>
      </c>
      <c r="C108" s="172" t="s">
        <v>521</v>
      </c>
      <c r="D108" s="172" t="s">
        <v>464</v>
      </c>
      <c r="E108" s="203" t="s">
        <v>345</v>
      </c>
      <c r="F108" s="165">
        <v>8</v>
      </c>
      <c r="G108" s="175"/>
      <c r="H108" s="176"/>
      <c r="I108" s="177"/>
      <c r="J108" s="206"/>
    </row>
    <row r="109" spans="1:10">
      <c r="A109" s="172" t="s">
        <v>283</v>
      </c>
      <c r="B109" s="172" t="s">
        <v>486</v>
      </c>
      <c r="C109" s="172" t="s">
        <v>317</v>
      </c>
      <c r="D109" s="172" t="s">
        <v>486</v>
      </c>
      <c r="E109" s="203" t="s">
        <v>317</v>
      </c>
      <c r="F109" s="165">
        <v>4</v>
      </c>
      <c r="G109" s="173"/>
      <c r="H109" s="176"/>
      <c r="I109" s="177"/>
      <c r="J109" s="206"/>
    </row>
    <row r="110" spans="1:10">
      <c r="A110" s="170" t="s">
        <v>473</v>
      </c>
      <c r="B110" s="170" t="s">
        <v>497</v>
      </c>
      <c r="C110" s="172" t="s">
        <v>318</v>
      </c>
      <c r="D110" s="172" t="s">
        <v>466</v>
      </c>
      <c r="E110" s="203" t="s">
        <v>318</v>
      </c>
      <c r="F110" s="165">
        <v>10</v>
      </c>
      <c r="G110" s="175"/>
      <c r="H110" s="176"/>
      <c r="I110" s="177"/>
      <c r="J110" s="206"/>
    </row>
    <row r="111" spans="1:10">
      <c r="A111" s="170" t="s">
        <v>502</v>
      </c>
      <c r="B111" s="170" t="s">
        <v>494</v>
      </c>
      <c r="C111" s="172" t="s">
        <v>321</v>
      </c>
      <c r="D111" s="172" t="s">
        <v>466</v>
      </c>
      <c r="E111" s="203" t="s">
        <v>321</v>
      </c>
      <c r="F111" s="165">
        <v>10</v>
      </c>
      <c r="G111" s="173"/>
      <c r="H111" s="176"/>
      <c r="I111" s="177"/>
      <c r="J111" s="206"/>
    </row>
    <row r="112" spans="1:10">
      <c r="A112" s="172" t="s">
        <v>273</v>
      </c>
      <c r="B112" s="172" t="s">
        <v>497</v>
      </c>
      <c r="C112" s="172" t="s">
        <v>302</v>
      </c>
      <c r="D112" s="172" t="s">
        <v>470</v>
      </c>
      <c r="E112" s="204" t="s">
        <v>302</v>
      </c>
      <c r="F112" s="165">
        <v>12</v>
      </c>
      <c r="G112" s="175"/>
      <c r="H112" s="176"/>
      <c r="I112" s="177"/>
      <c r="J112" s="211"/>
    </row>
    <row r="113" spans="1:16">
      <c r="A113" s="170" t="s">
        <v>503</v>
      </c>
      <c r="B113" s="170" t="s">
        <v>464</v>
      </c>
      <c r="C113" s="172" t="s">
        <v>379</v>
      </c>
      <c r="D113" s="172" t="s">
        <v>464</v>
      </c>
      <c r="E113" s="203" t="s">
        <v>379</v>
      </c>
      <c r="F113" s="165">
        <v>8</v>
      </c>
      <c r="G113" s="173"/>
      <c r="H113" s="176"/>
      <c r="I113" s="177"/>
      <c r="J113" s="206"/>
    </row>
    <row r="114" spans="1:16">
      <c r="A114" s="172" t="s">
        <v>360</v>
      </c>
      <c r="B114" s="172" t="s">
        <v>494</v>
      </c>
      <c r="C114" s="172" t="s">
        <v>361</v>
      </c>
      <c r="D114" s="172" t="s">
        <v>457</v>
      </c>
      <c r="E114" s="203" t="s">
        <v>361</v>
      </c>
      <c r="F114" s="165">
        <v>1</v>
      </c>
      <c r="G114" s="175"/>
      <c r="H114" s="176"/>
      <c r="I114" s="177"/>
      <c r="J114" s="206"/>
    </row>
    <row r="115" spans="1:16">
      <c r="A115" s="170" t="s">
        <v>474</v>
      </c>
      <c r="B115" s="170" t="s">
        <v>466</v>
      </c>
      <c r="C115" s="172" t="s">
        <v>312</v>
      </c>
      <c r="D115" s="172" t="s">
        <v>457</v>
      </c>
      <c r="E115" s="206" t="s">
        <v>312</v>
      </c>
      <c r="F115" s="165">
        <v>1</v>
      </c>
      <c r="G115" s="173"/>
      <c r="H115" s="176"/>
      <c r="I115" s="177"/>
      <c r="J115" s="211"/>
    </row>
    <row r="116" spans="1:16">
      <c r="A116" s="172" t="s">
        <v>520</v>
      </c>
      <c r="B116" s="172" t="s">
        <v>470</v>
      </c>
      <c r="C116" s="172" t="s">
        <v>314</v>
      </c>
      <c r="D116" s="172" t="s">
        <v>486</v>
      </c>
      <c r="E116" s="206" t="s">
        <v>314</v>
      </c>
      <c r="F116" s="165">
        <v>4</v>
      </c>
      <c r="G116" s="175"/>
      <c r="H116" s="176"/>
      <c r="I116" s="177"/>
      <c r="J116" s="211"/>
    </row>
    <row r="117" spans="1:16">
      <c r="A117" s="170" t="s">
        <v>504</v>
      </c>
      <c r="B117" s="170" t="s">
        <v>464</v>
      </c>
      <c r="C117" s="172" t="s">
        <v>285</v>
      </c>
      <c r="D117" s="172" t="s">
        <v>486</v>
      </c>
      <c r="E117" s="204" t="s">
        <v>285</v>
      </c>
      <c r="F117" s="165">
        <v>4</v>
      </c>
      <c r="G117" s="175"/>
      <c r="H117" s="176"/>
      <c r="I117" s="177"/>
      <c r="J117" s="211"/>
    </row>
    <row r="118" spans="1:16">
      <c r="A118" s="172" t="s">
        <v>334</v>
      </c>
      <c r="B118" s="172" t="s">
        <v>461</v>
      </c>
      <c r="C118" s="172" t="s">
        <v>330</v>
      </c>
      <c r="D118" s="172" t="s">
        <v>487</v>
      </c>
      <c r="E118" s="203" t="s">
        <v>330</v>
      </c>
      <c r="F118" s="165">
        <v>11</v>
      </c>
      <c r="G118" s="173"/>
      <c r="H118" s="176"/>
      <c r="I118" s="177"/>
      <c r="J118" s="206"/>
    </row>
    <row r="119" spans="1:16">
      <c r="A119" s="172" t="s">
        <v>362</v>
      </c>
      <c r="B119" s="172" t="s">
        <v>494</v>
      </c>
      <c r="C119" s="172" t="s">
        <v>326</v>
      </c>
      <c r="D119" s="172" t="s">
        <v>465</v>
      </c>
      <c r="E119" s="203" t="s">
        <v>326</v>
      </c>
      <c r="F119" s="165">
        <v>9</v>
      </c>
      <c r="G119" s="175"/>
      <c r="H119" s="176"/>
      <c r="I119" s="177"/>
      <c r="J119" s="206"/>
    </row>
    <row r="120" spans="1:16">
      <c r="A120" s="172" t="s">
        <v>377</v>
      </c>
      <c r="B120" s="172" t="s">
        <v>464</v>
      </c>
      <c r="C120" s="172" t="s">
        <v>275</v>
      </c>
      <c r="D120" s="172" t="s">
        <v>497</v>
      </c>
      <c r="E120" s="204" t="s">
        <v>275</v>
      </c>
      <c r="F120" s="165">
        <v>3</v>
      </c>
      <c r="G120" s="181"/>
      <c r="H120" s="176"/>
      <c r="I120" s="173"/>
      <c r="J120" s="211"/>
    </row>
    <row r="121" spans="1:16">
      <c r="A121" s="170" t="s">
        <v>505</v>
      </c>
      <c r="B121" s="170" t="s">
        <v>486</v>
      </c>
      <c r="C121" s="172" t="s">
        <v>355</v>
      </c>
      <c r="D121" s="172" t="s">
        <v>466</v>
      </c>
      <c r="E121" s="203" t="s">
        <v>355</v>
      </c>
      <c r="F121" s="165">
        <v>10</v>
      </c>
      <c r="G121" s="173"/>
      <c r="H121" s="176"/>
      <c r="I121" s="177"/>
      <c r="J121" s="206"/>
      <c r="K121" s="165"/>
      <c r="M121" s="165"/>
      <c r="N121" s="165"/>
      <c r="O121" s="171"/>
      <c r="P121" s="171"/>
    </row>
    <row r="122" spans="1:16">
      <c r="A122" s="170" t="s">
        <v>506</v>
      </c>
      <c r="B122" s="170" t="s">
        <v>494</v>
      </c>
      <c r="C122" s="170"/>
      <c r="D122" s="170"/>
      <c r="E122" s="167">
        <f>COUNTA(E32:E121)</f>
        <v>90</v>
      </c>
      <c r="F122" s="182"/>
      <c r="G122" s="163">
        <f>$E$122-COUNTA(G32:G121)</f>
        <v>82</v>
      </c>
      <c r="H122" s="163">
        <f t="shared" ref="H122:I122" si="0">$E$122-COUNTA(H32:H121)</f>
        <v>87</v>
      </c>
      <c r="I122" s="163">
        <f t="shared" si="0"/>
        <v>87</v>
      </c>
      <c r="J122" s="171"/>
      <c r="K122" s="165"/>
      <c r="L122" s="165"/>
      <c r="M122" s="165"/>
      <c r="N122" s="165"/>
      <c r="O122" s="171"/>
      <c r="P122" s="171"/>
    </row>
    <row r="123" spans="1:16">
      <c r="A123" s="170" t="s">
        <v>507</v>
      </c>
      <c r="B123" s="170" t="s">
        <v>466</v>
      </c>
      <c r="C123" s="170"/>
      <c r="D123" s="170"/>
      <c r="F123" s="182"/>
      <c r="G123" s="163"/>
      <c r="H123" s="165"/>
      <c r="I123" s="182"/>
      <c r="J123" s="163"/>
      <c r="K123" s="165"/>
      <c r="L123" s="165"/>
      <c r="M123" s="165"/>
      <c r="N123" s="165"/>
      <c r="O123" s="171"/>
      <c r="P123" s="171"/>
    </row>
    <row r="124" spans="1:16">
      <c r="A124" s="170" t="s">
        <v>508</v>
      </c>
      <c r="B124" s="170" t="s">
        <v>465</v>
      </c>
      <c r="C124" s="170"/>
      <c r="D124" s="170"/>
      <c r="F124" s="182"/>
      <c r="G124" s="163"/>
      <c r="H124" s="165"/>
      <c r="I124" s="182"/>
      <c r="J124" s="163"/>
      <c r="K124" s="165"/>
      <c r="L124" s="165"/>
      <c r="M124" s="165"/>
      <c r="N124" s="165"/>
      <c r="O124" s="171"/>
      <c r="P124" s="171"/>
    </row>
    <row r="125" spans="1:16">
      <c r="A125" s="170" t="s">
        <v>476</v>
      </c>
      <c r="B125" s="170" t="s">
        <v>461</v>
      </c>
      <c r="C125" s="170"/>
      <c r="D125" s="170"/>
      <c r="F125" s="182"/>
      <c r="G125" s="163"/>
      <c r="H125" s="165"/>
      <c r="I125" s="182"/>
      <c r="J125" s="163"/>
      <c r="K125" s="165"/>
      <c r="L125" s="165"/>
      <c r="M125" s="165"/>
      <c r="N125" s="165"/>
      <c r="O125" s="171"/>
      <c r="P125" s="171"/>
    </row>
    <row r="126" spans="1:16">
      <c r="A126" s="172" t="s">
        <v>365</v>
      </c>
      <c r="B126" s="172" t="s">
        <v>491</v>
      </c>
      <c r="C126" s="170"/>
      <c r="D126" s="170"/>
      <c r="E126" s="165"/>
      <c r="F126" s="182"/>
      <c r="G126" s="163"/>
      <c r="H126" s="165"/>
      <c r="I126" s="182"/>
      <c r="J126" s="163"/>
      <c r="K126" s="165"/>
      <c r="L126" s="165"/>
      <c r="M126" s="165"/>
      <c r="N126" s="165"/>
      <c r="O126" s="171"/>
      <c r="P126" s="171"/>
    </row>
    <row r="127" spans="1:16">
      <c r="A127" s="172" t="s">
        <v>363</v>
      </c>
      <c r="B127" s="172" t="s">
        <v>491</v>
      </c>
      <c r="C127" s="170"/>
      <c r="D127" s="170"/>
      <c r="F127" s="182"/>
      <c r="G127" s="163"/>
      <c r="H127" s="165"/>
      <c r="I127" s="182"/>
      <c r="J127" s="163"/>
      <c r="K127" s="165"/>
      <c r="L127" s="165"/>
      <c r="M127" s="165"/>
      <c r="N127" s="165"/>
      <c r="O127" s="171"/>
      <c r="P127" s="171"/>
    </row>
    <row r="128" spans="1:16">
      <c r="A128" s="172" t="s">
        <v>346</v>
      </c>
      <c r="B128" s="172" t="s">
        <v>491</v>
      </c>
      <c r="C128" s="170"/>
      <c r="D128" s="170"/>
      <c r="F128" s="182"/>
      <c r="G128" s="163"/>
      <c r="H128" s="165"/>
      <c r="I128" s="182"/>
      <c r="J128" s="163"/>
      <c r="K128" s="165"/>
      <c r="L128" s="165"/>
      <c r="M128" s="165"/>
      <c r="N128" s="165"/>
      <c r="O128" s="171"/>
      <c r="P128" s="171"/>
    </row>
    <row r="129" spans="1:16">
      <c r="A129" s="172" t="s">
        <v>323</v>
      </c>
      <c r="B129" s="172" t="s">
        <v>465</v>
      </c>
      <c r="C129" s="170"/>
      <c r="D129" s="170"/>
      <c r="F129" s="182"/>
      <c r="G129" s="163"/>
      <c r="H129" s="165"/>
      <c r="I129" s="182"/>
      <c r="J129" s="163"/>
      <c r="K129" s="165"/>
      <c r="L129" s="165"/>
      <c r="M129" s="165"/>
      <c r="N129" s="165"/>
      <c r="O129" s="171"/>
      <c r="P129" s="171"/>
    </row>
    <row r="130" spans="1:16">
      <c r="A130" s="172" t="s">
        <v>344</v>
      </c>
      <c r="B130" s="172" t="s">
        <v>487</v>
      </c>
      <c r="C130" s="170"/>
      <c r="D130" s="170"/>
      <c r="F130" s="182"/>
      <c r="G130" s="163"/>
      <c r="H130" s="165"/>
      <c r="I130" s="182"/>
      <c r="J130" s="163"/>
      <c r="K130" s="165"/>
      <c r="L130" s="165"/>
      <c r="M130" s="165"/>
      <c r="N130" s="165"/>
      <c r="O130" s="171"/>
      <c r="P130" s="171"/>
    </row>
    <row r="131" spans="1:16">
      <c r="A131" s="170" t="s">
        <v>509</v>
      </c>
      <c r="B131" s="170" t="s">
        <v>464</v>
      </c>
      <c r="C131" s="170"/>
      <c r="D131" s="170"/>
      <c r="F131" s="182"/>
      <c r="G131" s="163"/>
      <c r="H131" s="165"/>
      <c r="I131" s="182"/>
      <c r="J131" s="163"/>
      <c r="K131" s="165"/>
      <c r="L131" s="165"/>
      <c r="M131" s="165"/>
      <c r="N131" s="165"/>
      <c r="O131" s="171"/>
      <c r="P131" s="171"/>
    </row>
    <row r="132" spans="1:16">
      <c r="A132" s="170" t="s">
        <v>510</v>
      </c>
      <c r="B132" s="170" t="s">
        <v>464</v>
      </c>
      <c r="C132" s="170"/>
      <c r="D132" s="170"/>
      <c r="F132" s="182"/>
      <c r="G132" s="163"/>
      <c r="H132" s="165"/>
      <c r="I132" s="182"/>
      <c r="J132" s="163"/>
      <c r="K132" s="165"/>
      <c r="L132" s="165"/>
      <c r="M132" s="165"/>
      <c r="N132" s="165"/>
      <c r="O132" s="171"/>
      <c r="P132" s="171"/>
    </row>
    <row r="133" spans="1:16">
      <c r="A133" s="172" t="s">
        <v>521</v>
      </c>
      <c r="B133" s="172" t="s">
        <v>464</v>
      </c>
      <c r="C133" s="170"/>
      <c r="D133" s="170"/>
      <c r="F133" s="182"/>
      <c r="G133" s="163"/>
      <c r="H133" s="165"/>
      <c r="I133" s="182"/>
      <c r="J133" s="163"/>
      <c r="K133" s="165"/>
      <c r="L133" s="165"/>
      <c r="M133" s="165"/>
      <c r="N133" s="165"/>
      <c r="O133" s="171"/>
      <c r="P133" s="171"/>
    </row>
    <row r="134" spans="1:16">
      <c r="A134" s="170" t="s">
        <v>522</v>
      </c>
      <c r="B134" s="170" t="s">
        <v>464</v>
      </c>
      <c r="C134" s="170"/>
      <c r="D134" s="170"/>
      <c r="F134" s="182"/>
      <c r="G134" s="163"/>
      <c r="H134" s="165"/>
      <c r="I134" s="182"/>
      <c r="J134" s="163"/>
      <c r="K134" s="165"/>
      <c r="L134" s="165"/>
      <c r="M134" s="165"/>
      <c r="N134" s="165"/>
      <c r="O134" s="171"/>
      <c r="P134" s="171"/>
    </row>
    <row r="135" spans="1:16">
      <c r="A135" s="172" t="s">
        <v>317</v>
      </c>
      <c r="B135" s="172" t="s">
        <v>486</v>
      </c>
      <c r="C135" s="170"/>
      <c r="D135" s="170"/>
      <c r="F135" s="165"/>
      <c r="G135" s="163"/>
      <c r="H135" s="165"/>
      <c r="I135" s="182"/>
      <c r="J135" s="163"/>
      <c r="K135" s="165"/>
      <c r="L135" s="165"/>
      <c r="M135" s="165"/>
      <c r="N135" s="165"/>
      <c r="O135" s="171"/>
      <c r="P135" s="171"/>
    </row>
    <row r="136" spans="1:16">
      <c r="A136" s="172" t="s">
        <v>318</v>
      </c>
      <c r="B136" s="172" t="s">
        <v>466</v>
      </c>
      <c r="C136" s="170"/>
      <c r="D136" s="170"/>
      <c r="F136" s="182"/>
      <c r="G136" s="163"/>
      <c r="H136" s="165"/>
      <c r="I136" s="182"/>
      <c r="J136" s="163"/>
      <c r="K136" s="165"/>
      <c r="L136" s="165"/>
      <c r="M136" s="165"/>
      <c r="N136" s="165"/>
      <c r="O136" s="171"/>
      <c r="P136" s="171"/>
    </row>
    <row r="137" spans="1:16">
      <c r="A137" s="170" t="s">
        <v>511</v>
      </c>
      <c r="B137" s="170" t="s">
        <v>486</v>
      </c>
      <c r="C137" s="170"/>
      <c r="D137" s="170"/>
      <c r="F137" s="182"/>
      <c r="G137" s="163"/>
      <c r="H137" s="165"/>
      <c r="I137" s="182"/>
      <c r="J137" s="163"/>
      <c r="K137" s="165"/>
      <c r="L137" s="165"/>
      <c r="M137" s="165"/>
      <c r="N137" s="165"/>
      <c r="O137" s="171"/>
      <c r="P137" s="171"/>
    </row>
    <row r="138" spans="1:16">
      <c r="A138" s="172" t="s">
        <v>321</v>
      </c>
      <c r="B138" s="172" t="s">
        <v>466</v>
      </c>
      <c r="C138" s="170"/>
      <c r="D138" s="170"/>
      <c r="F138" s="182"/>
      <c r="G138" s="163"/>
      <c r="H138" s="165"/>
      <c r="I138" s="182"/>
      <c r="J138" s="163"/>
      <c r="K138" s="165"/>
      <c r="M138" s="165"/>
      <c r="N138" s="165"/>
      <c r="O138" s="171"/>
      <c r="P138" s="171"/>
    </row>
    <row r="139" spans="1:16">
      <c r="A139" s="172" t="s">
        <v>302</v>
      </c>
      <c r="B139" s="172" t="s">
        <v>470</v>
      </c>
      <c r="C139" s="170"/>
      <c r="D139" s="170"/>
      <c r="F139" s="182"/>
      <c r="G139" s="163"/>
      <c r="H139" s="165"/>
      <c r="I139" s="182"/>
      <c r="J139" s="163"/>
      <c r="K139" s="165"/>
      <c r="M139" s="165"/>
      <c r="N139" s="165"/>
      <c r="O139" s="171"/>
      <c r="P139" s="171"/>
    </row>
    <row r="140" spans="1:16">
      <c r="A140" s="172" t="s">
        <v>379</v>
      </c>
      <c r="B140" s="172" t="s">
        <v>464</v>
      </c>
      <c r="C140" s="170"/>
      <c r="D140" s="170"/>
      <c r="F140" s="182"/>
      <c r="G140" s="163"/>
      <c r="H140" s="165"/>
      <c r="I140" s="182"/>
      <c r="J140" s="163"/>
      <c r="K140" s="165"/>
      <c r="M140" s="165"/>
      <c r="N140" s="165"/>
      <c r="O140" s="171"/>
      <c r="P140" s="171"/>
    </row>
    <row r="141" spans="1:16">
      <c r="A141" s="170" t="s">
        <v>512</v>
      </c>
      <c r="B141" s="170" t="s">
        <v>461</v>
      </c>
      <c r="C141" s="170"/>
      <c r="D141" s="170"/>
      <c r="F141" s="182"/>
      <c r="G141" s="163"/>
      <c r="H141" s="165"/>
      <c r="I141" s="182"/>
      <c r="J141" s="163"/>
      <c r="K141" s="165"/>
      <c r="M141" s="165"/>
      <c r="N141" s="165"/>
      <c r="O141" s="171"/>
      <c r="P141" s="171"/>
    </row>
    <row r="142" spans="1:16">
      <c r="A142" s="172" t="s">
        <v>361</v>
      </c>
      <c r="B142" s="172" t="s">
        <v>457</v>
      </c>
      <c r="C142" s="170"/>
      <c r="D142" s="170"/>
      <c r="F142" s="182"/>
      <c r="G142" s="163"/>
      <c r="H142" s="165"/>
      <c r="I142" s="182"/>
      <c r="J142" s="163"/>
      <c r="K142" s="165"/>
      <c r="M142" s="165"/>
      <c r="N142" s="165"/>
      <c r="O142" s="171"/>
      <c r="P142" s="171"/>
    </row>
    <row r="143" spans="1:16">
      <c r="A143" s="172" t="s">
        <v>312</v>
      </c>
      <c r="B143" s="172" t="s">
        <v>457</v>
      </c>
      <c r="C143" s="170"/>
      <c r="D143" s="170"/>
      <c r="F143" s="182"/>
      <c r="G143" s="163"/>
      <c r="H143" s="165"/>
      <c r="I143" s="182"/>
      <c r="J143" s="163"/>
      <c r="K143" s="165"/>
      <c r="M143" s="165"/>
      <c r="N143" s="165"/>
      <c r="O143" s="171"/>
      <c r="P143" s="171"/>
    </row>
    <row r="144" spans="1:16">
      <c r="A144" s="170" t="s">
        <v>513</v>
      </c>
      <c r="B144" s="170" t="s">
        <v>457</v>
      </c>
      <c r="C144" s="170"/>
      <c r="D144" s="170"/>
      <c r="F144" s="182"/>
      <c r="G144" s="163"/>
      <c r="H144" s="165"/>
      <c r="I144" s="182"/>
      <c r="J144" s="163"/>
      <c r="K144" s="165"/>
      <c r="M144" s="165"/>
      <c r="N144" s="165"/>
      <c r="O144" s="171"/>
      <c r="P144" s="171"/>
    </row>
    <row r="145" spans="1:16">
      <c r="A145" s="172" t="s">
        <v>314</v>
      </c>
      <c r="B145" s="172" t="s">
        <v>486</v>
      </c>
      <c r="C145" s="170"/>
      <c r="D145" s="170"/>
      <c r="F145" s="182"/>
      <c r="G145" s="163"/>
      <c r="H145" s="165"/>
      <c r="I145" s="182"/>
      <c r="J145" s="163"/>
      <c r="K145" s="165"/>
      <c r="M145" s="165"/>
      <c r="N145" s="165"/>
      <c r="O145" s="171"/>
      <c r="P145" s="171"/>
    </row>
    <row r="146" spans="1:16">
      <c r="A146" s="172" t="s">
        <v>285</v>
      </c>
      <c r="B146" s="172" t="s">
        <v>486</v>
      </c>
      <c r="C146" s="170"/>
      <c r="D146" s="170"/>
      <c r="F146" s="182"/>
      <c r="G146" s="163"/>
      <c r="H146" s="165"/>
      <c r="I146" s="182"/>
      <c r="J146" s="163"/>
      <c r="K146" s="165"/>
      <c r="M146" s="165"/>
      <c r="N146" s="165"/>
      <c r="O146" s="171"/>
      <c r="P146" s="171"/>
    </row>
    <row r="147" spans="1:16">
      <c r="A147" s="170" t="s">
        <v>479</v>
      </c>
      <c r="B147" s="170" t="s">
        <v>494</v>
      </c>
      <c r="C147" s="170"/>
      <c r="D147" s="170"/>
      <c r="F147" s="182"/>
      <c r="G147" s="163"/>
      <c r="H147" s="165"/>
      <c r="I147" s="165"/>
      <c r="J147" s="163"/>
      <c r="K147" s="165"/>
      <c r="M147" s="165"/>
      <c r="N147" s="165"/>
      <c r="O147" s="171"/>
      <c r="P147" s="171"/>
    </row>
    <row r="148" spans="1:16">
      <c r="A148" s="172" t="s">
        <v>330</v>
      </c>
      <c r="B148" s="172" t="s">
        <v>487</v>
      </c>
      <c r="C148" s="170"/>
      <c r="D148" s="170"/>
      <c r="F148" s="182"/>
      <c r="G148" s="163"/>
      <c r="H148" s="165"/>
      <c r="I148" s="182"/>
      <c r="J148" s="163"/>
      <c r="K148" s="165"/>
      <c r="M148" s="165"/>
      <c r="N148" s="165"/>
      <c r="O148" s="171"/>
      <c r="P148" s="171"/>
    </row>
    <row r="149" spans="1:16">
      <c r="A149" s="172" t="s">
        <v>326</v>
      </c>
      <c r="B149" s="172" t="s">
        <v>465</v>
      </c>
      <c r="C149" s="170"/>
      <c r="D149" s="170"/>
      <c r="F149" s="182"/>
      <c r="G149" s="163"/>
      <c r="H149" s="165"/>
      <c r="I149" s="182"/>
      <c r="J149" s="163"/>
      <c r="K149" s="165"/>
      <c r="M149" s="165"/>
      <c r="N149" s="165"/>
      <c r="O149" s="171"/>
      <c r="P149" s="171"/>
    </row>
    <row r="150" spans="1:16">
      <c r="A150" s="172" t="s">
        <v>275</v>
      </c>
      <c r="B150" s="172" t="s">
        <v>497</v>
      </c>
      <c r="C150" s="170"/>
      <c r="D150" s="170"/>
      <c r="F150" s="182"/>
      <c r="G150" s="163"/>
      <c r="H150" s="165"/>
      <c r="I150" s="182"/>
      <c r="J150" s="163"/>
      <c r="K150" s="165"/>
      <c r="M150" s="165"/>
      <c r="N150" s="165"/>
      <c r="O150" s="171"/>
      <c r="P150" s="171"/>
    </row>
    <row r="151" spans="1:16">
      <c r="A151" s="172" t="s">
        <v>355</v>
      </c>
      <c r="B151" s="172" t="s">
        <v>466</v>
      </c>
      <c r="C151" s="170"/>
      <c r="D151" s="170"/>
      <c r="F151" s="182"/>
      <c r="G151" s="163"/>
      <c r="H151" s="165"/>
      <c r="I151" s="165"/>
      <c r="J151" s="163"/>
      <c r="K151" s="165"/>
      <c r="M151" s="165"/>
      <c r="N151" s="165"/>
      <c r="O151" s="171"/>
      <c r="P151" s="171"/>
    </row>
    <row r="152" spans="1:16">
      <c r="A152" s="172"/>
      <c r="B152" s="172"/>
      <c r="C152" s="179"/>
      <c r="D152" s="180"/>
      <c r="F152" s="165"/>
      <c r="G152" s="165"/>
      <c r="H152" s="165"/>
      <c r="I152" s="165"/>
      <c r="J152" s="163"/>
      <c r="K152" s="165"/>
      <c r="M152" s="165"/>
      <c r="N152" s="165"/>
      <c r="O152" s="171"/>
      <c r="P152" s="171"/>
    </row>
    <row r="153" spans="1:16">
      <c r="A153" s="172"/>
      <c r="B153" s="172"/>
      <c r="C153" s="179"/>
      <c r="D153" s="180"/>
      <c r="F153" s="165"/>
      <c r="G153" s="165"/>
      <c r="H153" s="165"/>
      <c r="I153" s="165"/>
      <c r="J153" s="163"/>
      <c r="K153" s="165"/>
      <c r="M153" s="165"/>
      <c r="N153" s="165"/>
      <c r="O153" s="171"/>
      <c r="P153" s="171"/>
    </row>
    <row r="154" spans="1:16">
      <c r="A154" s="172"/>
      <c r="B154" s="172"/>
      <c r="C154" s="179"/>
      <c r="D154" s="179"/>
      <c r="F154" s="165"/>
      <c r="G154" s="165"/>
      <c r="H154" s="165"/>
      <c r="I154" s="165"/>
      <c r="J154" s="165"/>
      <c r="K154" s="165"/>
      <c r="M154" s="165"/>
      <c r="N154" s="165"/>
      <c r="O154" s="171"/>
      <c r="P154" s="171"/>
    </row>
    <row r="155" spans="1:16">
      <c r="A155" s="172"/>
      <c r="B155" s="172"/>
      <c r="C155" s="179"/>
      <c r="D155" s="179"/>
      <c r="F155" s="165"/>
      <c r="G155" s="165"/>
      <c r="H155" s="165"/>
      <c r="I155" s="165"/>
      <c r="J155" s="165"/>
      <c r="K155" s="165"/>
      <c r="M155" s="165"/>
      <c r="N155" s="165"/>
      <c r="O155" s="171"/>
      <c r="P155" s="171"/>
    </row>
    <row r="156" spans="1:16">
      <c r="A156" s="172"/>
      <c r="B156" s="172"/>
      <c r="F156" s="165"/>
      <c r="G156" s="165"/>
      <c r="H156" s="165"/>
      <c r="I156" s="165"/>
      <c r="J156" s="165"/>
      <c r="K156" s="165"/>
      <c r="M156" s="165"/>
      <c r="N156" s="165"/>
      <c r="O156" s="171"/>
      <c r="P156" s="171"/>
    </row>
    <row r="157" spans="1:16">
      <c r="A157" s="172"/>
      <c r="B157" s="172"/>
      <c r="F157" s="165"/>
      <c r="G157" s="165"/>
      <c r="H157" s="165"/>
      <c r="I157" s="165"/>
      <c r="J157" s="165"/>
      <c r="K157" s="165"/>
      <c r="M157" s="165"/>
      <c r="N157" s="165"/>
      <c r="O157" s="171"/>
      <c r="P157" s="171"/>
    </row>
    <row r="158" spans="1:16">
      <c r="A158" s="172"/>
      <c r="B158" s="172"/>
      <c r="F158" s="165"/>
      <c r="G158" s="165"/>
      <c r="H158" s="165"/>
      <c r="I158" s="165"/>
      <c r="J158" s="165"/>
      <c r="K158" s="165"/>
      <c r="M158" s="165"/>
      <c r="N158" s="165"/>
      <c r="O158" s="171"/>
      <c r="P158" s="171"/>
    </row>
    <row r="159" spans="1:16">
      <c r="A159" s="172"/>
      <c r="B159" s="172"/>
      <c r="F159" s="165"/>
      <c r="G159" s="165"/>
      <c r="H159" s="165"/>
      <c r="I159" s="165"/>
      <c r="J159" s="165"/>
      <c r="K159" s="165"/>
      <c r="M159" s="165"/>
      <c r="N159" s="165"/>
      <c r="O159" s="171"/>
      <c r="P159" s="171"/>
    </row>
    <row r="160" spans="1:16">
      <c r="A160" s="172"/>
      <c r="B160" s="172"/>
      <c r="F160" s="165"/>
      <c r="G160" s="165"/>
      <c r="H160" s="165"/>
      <c r="I160" s="165"/>
      <c r="J160" s="165"/>
      <c r="K160" s="165"/>
      <c r="M160" s="165"/>
      <c r="N160" s="165"/>
      <c r="O160" s="165"/>
      <c r="P160" s="171"/>
    </row>
    <row r="161" spans="1:16">
      <c r="A161" s="172"/>
      <c r="B161" s="172"/>
      <c r="F161" s="165"/>
      <c r="G161" s="165"/>
      <c r="H161" s="165"/>
      <c r="I161" s="165"/>
      <c r="J161" s="165"/>
      <c r="K161" s="165"/>
      <c r="M161" s="165"/>
      <c r="N161" s="165"/>
      <c r="O161" s="165"/>
      <c r="P161" s="171"/>
    </row>
    <row r="162" spans="1:16">
      <c r="F162" s="165"/>
      <c r="G162" s="165"/>
      <c r="H162" s="165"/>
      <c r="I162" s="165"/>
      <c r="J162" s="165"/>
      <c r="K162" s="165"/>
      <c r="M162" s="165"/>
      <c r="N162" s="165"/>
      <c r="O162" s="165"/>
      <c r="P162" s="165"/>
    </row>
    <row r="163" spans="1:16">
      <c r="F163" s="165"/>
      <c r="G163" s="165"/>
      <c r="H163" s="165"/>
      <c r="I163" s="165"/>
      <c r="J163" s="165"/>
      <c r="K163" s="165"/>
      <c r="M163" s="165"/>
      <c r="N163" s="165"/>
      <c r="O163" s="165"/>
      <c r="P163" s="165"/>
    </row>
    <row r="164" spans="1:16">
      <c r="F164" s="165"/>
      <c r="G164" s="165"/>
      <c r="H164" s="165"/>
      <c r="I164" s="165"/>
      <c r="J164" s="165"/>
      <c r="K164" s="165"/>
      <c r="M164" s="165"/>
      <c r="N164" s="165"/>
      <c r="O164" s="165"/>
      <c r="P164" s="165"/>
    </row>
    <row r="165" spans="1:16">
      <c r="F165" s="165"/>
      <c r="G165" s="165"/>
      <c r="H165" s="165"/>
      <c r="I165" s="165"/>
      <c r="J165" s="165"/>
      <c r="K165" s="165"/>
      <c r="M165" s="165"/>
      <c r="N165" s="165"/>
      <c r="O165" s="165"/>
      <c r="P165" s="165"/>
    </row>
    <row r="166" spans="1:16">
      <c r="F166" s="165"/>
      <c r="G166" s="165"/>
      <c r="H166" s="165"/>
      <c r="I166" s="165"/>
      <c r="J166" s="165"/>
      <c r="K166" s="165"/>
      <c r="M166" s="165"/>
      <c r="N166" s="165"/>
      <c r="O166" s="165"/>
      <c r="P166" s="165"/>
    </row>
    <row r="167" spans="1:16">
      <c r="F167" s="165"/>
      <c r="G167" s="165"/>
      <c r="H167" s="165"/>
      <c r="I167" s="165"/>
      <c r="J167" s="165"/>
      <c r="K167" s="165"/>
      <c r="M167" s="165"/>
      <c r="N167" s="165"/>
      <c r="O167" s="165"/>
      <c r="P167" s="165"/>
    </row>
    <row r="168" spans="1:16">
      <c r="F168" s="165"/>
      <c r="G168" s="165"/>
      <c r="H168" s="165"/>
      <c r="I168" s="165"/>
      <c r="J168" s="165"/>
      <c r="K168" s="165"/>
      <c r="M168" s="165"/>
      <c r="N168" s="165"/>
      <c r="O168" s="165"/>
      <c r="P168" s="165"/>
    </row>
    <row r="169" spans="1:16">
      <c r="F169" s="165"/>
      <c r="G169" s="165"/>
      <c r="H169" s="165"/>
      <c r="I169" s="165"/>
      <c r="J169" s="165"/>
      <c r="K169" s="165"/>
      <c r="M169" s="165"/>
      <c r="N169" s="165"/>
      <c r="O169" s="165"/>
      <c r="P169" s="165"/>
    </row>
    <row r="170" spans="1:16">
      <c r="F170" s="165"/>
      <c r="G170" s="165"/>
      <c r="H170" s="165"/>
      <c r="I170" s="165"/>
      <c r="J170" s="165"/>
      <c r="K170" s="165"/>
      <c r="M170" s="165"/>
      <c r="N170" s="165"/>
      <c r="O170" s="165"/>
      <c r="P170" s="165"/>
    </row>
    <row r="171" spans="1:16">
      <c r="F171" s="165"/>
      <c r="G171" s="165"/>
      <c r="H171" s="165"/>
      <c r="I171" s="165"/>
      <c r="J171" s="165"/>
      <c r="K171" s="165"/>
      <c r="M171" s="165"/>
      <c r="N171" s="165"/>
      <c r="O171" s="165"/>
      <c r="P171" s="165"/>
    </row>
    <row r="172" spans="1:16">
      <c r="F172" s="165"/>
      <c r="G172" s="165"/>
      <c r="H172" s="165"/>
      <c r="I172" s="165"/>
      <c r="J172" s="165"/>
      <c r="K172" s="165"/>
      <c r="M172" s="165"/>
      <c r="N172" s="165"/>
      <c r="O172" s="165"/>
      <c r="P172" s="165"/>
    </row>
    <row r="173" spans="1:16">
      <c r="F173" s="165"/>
      <c r="G173" s="165"/>
      <c r="H173" s="165"/>
      <c r="I173" s="165"/>
      <c r="J173" s="165"/>
      <c r="K173" s="165"/>
      <c r="M173" s="165"/>
      <c r="N173" s="165"/>
      <c r="O173" s="165"/>
      <c r="P173" s="165"/>
    </row>
    <row r="174" spans="1:16">
      <c r="F174" s="165"/>
      <c r="G174" s="165"/>
      <c r="H174" s="165"/>
      <c r="I174" s="165"/>
      <c r="J174" s="165"/>
      <c r="K174" s="165"/>
      <c r="M174" s="165"/>
      <c r="N174" s="165"/>
      <c r="O174" s="165"/>
      <c r="P174" s="165"/>
    </row>
    <row r="175" spans="1:16">
      <c r="F175" s="165"/>
      <c r="G175" s="165"/>
      <c r="H175" s="165"/>
      <c r="I175" s="165"/>
      <c r="J175" s="165"/>
      <c r="K175" s="165"/>
      <c r="M175" s="165"/>
      <c r="N175" s="165"/>
      <c r="O175" s="165"/>
      <c r="P175" s="165"/>
    </row>
    <row r="176" spans="1:16">
      <c r="F176" s="165"/>
      <c r="G176" s="165"/>
      <c r="H176" s="165"/>
      <c r="I176" s="165"/>
      <c r="J176" s="165"/>
      <c r="K176" s="165"/>
      <c r="M176" s="165"/>
      <c r="N176" s="165"/>
      <c r="O176" s="165"/>
      <c r="P176" s="165"/>
    </row>
    <row r="177" spans="6:16">
      <c r="F177" s="165"/>
      <c r="G177" s="165"/>
      <c r="H177" s="165"/>
      <c r="I177" s="165"/>
      <c r="J177" s="165"/>
      <c r="K177" s="165"/>
      <c r="M177" s="165"/>
      <c r="N177" s="165"/>
      <c r="O177" s="165"/>
      <c r="P177" s="165"/>
    </row>
    <row r="178" spans="6:16">
      <c r="I178" s="165"/>
      <c r="J178" s="165"/>
      <c r="K178" s="165"/>
      <c r="M178" s="165"/>
      <c r="N178" s="165"/>
      <c r="O178" s="165"/>
      <c r="P178" s="165"/>
    </row>
    <row r="179" spans="6:16">
      <c r="J179" s="165"/>
      <c r="K179" s="165"/>
      <c r="M179" s="165"/>
      <c r="N179" s="165"/>
      <c r="O179" s="165"/>
      <c r="P179" s="165"/>
    </row>
    <row r="180" spans="6:16">
      <c r="K180" s="165"/>
      <c r="M180" s="165"/>
      <c r="N180" s="165"/>
      <c r="O180" s="165"/>
      <c r="P180" s="165"/>
    </row>
    <row r="181" spans="6:16">
      <c r="K181" s="165"/>
      <c r="M181" s="165"/>
      <c r="N181" s="165"/>
      <c r="O181" s="165"/>
      <c r="P181" s="165"/>
    </row>
    <row r="182" spans="6:16">
      <c r="N182" s="165"/>
      <c r="O182" s="165"/>
      <c r="P182" s="165"/>
    </row>
    <row r="183" spans="6:16">
      <c r="N183" s="165"/>
      <c r="O183" s="165"/>
      <c r="P183" s="165"/>
    </row>
    <row r="184" spans="6:16">
      <c r="P184" s="165"/>
    </row>
    <row r="185" spans="6:16">
      <c r="P185" s="165"/>
    </row>
  </sheetData>
  <sortState ref="C28:J117">
    <sortCondition ref="C28:C1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1"/>
  <sheetViews>
    <sheetView workbookViewId="0">
      <selection sqref="A1:XFD1048576"/>
    </sheetView>
  </sheetViews>
  <sheetFormatPr baseColWidth="10" defaultRowHeight="16"/>
  <cols>
    <col min="19" max="19" width="41.6640625" customWidth="1"/>
    <col min="25" max="25" width="13.5" customWidth="1"/>
  </cols>
  <sheetData>
    <row r="1" spans="1:25">
      <c r="A1" s="39"/>
      <c r="B1" s="40" t="s">
        <v>389</v>
      </c>
      <c r="C1" s="41" t="s">
        <v>390</v>
      </c>
      <c r="D1" s="41" t="s">
        <v>391</v>
      </c>
      <c r="E1" s="41" t="s">
        <v>392</v>
      </c>
      <c r="F1" s="41" t="s">
        <v>393</v>
      </c>
      <c r="G1" s="41" t="s">
        <v>394</v>
      </c>
      <c r="H1" s="41" t="s">
        <v>395</v>
      </c>
      <c r="I1" s="41" t="s">
        <v>396</v>
      </c>
      <c r="J1" s="41" t="s">
        <v>397</v>
      </c>
      <c r="K1" s="41" t="s">
        <v>398</v>
      </c>
      <c r="L1" s="41" t="s">
        <v>399</v>
      </c>
      <c r="M1" s="41" t="s">
        <v>400</v>
      </c>
      <c r="N1" s="42" t="s">
        <v>401</v>
      </c>
      <c r="O1" s="42" t="s">
        <v>402</v>
      </c>
      <c r="P1" s="42" t="s">
        <v>403</v>
      </c>
      <c r="Q1" s="42" t="s">
        <v>404</v>
      </c>
      <c r="S1" s="43"/>
      <c r="T1" s="44" t="str">
        <f>B1</f>
        <v>FB</v>
      </c>
      <c r="U1" s="44" t="str">
        <f>C1</f>
        <v>MBB</v>
      </c>
      <c r="V1" s="44" t="str">
        <f>G1</f>
        <v>WBB</v>
      </c>
      <c r="W1" s="45" t="s">
        <v>405</v>
      </c>
      <c r="X1" s="44" t="str">
        <f>P1</f>
        <v>NPS</v>
      </c>
      <c r="Y1" s="44" t="str">
        <f>Q1</f>
        <v>Grand Total</v>
      </c>
    </row>
    <row r="2" spans="1:25">
      <c r="A2" s="46" t="s">
        <v>406</v>
      </c>
      <c r="B2" s="4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9"/>
      <c r="O2" s="49"/>
      <c r="P2" s="49"/>
      <c r="Q2" s="49"/>
      <c r="S2" s="43" t="str">
        <f t="shared" ref="S2:U41" si="0">A2</f>
        <v>OPERATING REVENUES:</v>
      </c>
      <c r="T2" s="50"/>
      <c r="U2" s="50"/>
      <c r="V2" s="50"/>
      <c r="X2" s="50"/>
      <c r="Y2" s="50"/>
    </row>
    <row r="3" spans="1:25">
      <c r="A3" s="51" t="s">
        <v>407</v>
      </c>
      <c r="B3" s="47">
        <v>610057.87</v>
      </c>
      <c r="C3" s="48">
        <v>72357.27</v>
      </c>
      <c r="D3" s="48">
        <v>3104.13</v>
      </c>
      <c r="E3" s="48">
        <v>0</v>
      </c>
      <c r="F3" s="48">
        <v>0</v>
      </c>
      <c r="G3" s="48">
        <v>8310.0800000000017</v>
      </c>
      <c r="H3" s="48">
        <v>3869.02</v>
      </c>
      <c r="I3" s="48">
        <v>3158.1</v>
      </c>
      <c r="J3" s="48">
        <v>0</v>
      </c>
      <c r="K3" s="48">
        <v>0</v>
      </c>
      <c r="L3" s="48">
        <v>0</v>
      </c>
      <c r="M3" s="48">
        <v>0</v>
      </c>
      <c r="N3" s="49">
        <v>685519.27</v>
      </c>
      <c r="O3" s="49">
        <v>15337.200000000003</v>
      </c>
      <c r="P3" s="49">
        <v>0</v>
      </c>
      <c r="Q3" s="49">
        <v>700856.47</v>
      </c>
      <c r="S3" s="43" t="str">
        <f t="shared" si="0"/>
        <v>01 Ticket Sales</v>
      </c>
      <c r="T3" s="50">
        <f t="shared" si="0"/>
        <v>610057.87</v>
      </c>
      <c r="U3" s="50">
        <f t="shared" si="0"/>
        <v>72357.27</v>
      </c>
      <c r="V3" s="50">
        <f t="shared" ref="V3:V41" si="1">G3</f>
        <v>8310.0800000000017</v>
      </c>
      <c r="W3" s="50">
        <f>D3+E3+F3+H3+I3+J3+K3+L3+M3</f>
        <v>10131.25</v>
      </c>
      <c r="X3" s="50">
        <f t="shared" ref="X3:Y41" si="2">P3</f>
        <v>0</v>
      </c>
      <c r="Y3" s="50">
        <f t="shared" si="2"/>
        <v>700856.47</v>
      </c>
    </row>
    <row r="4" spans="1:25">
      <c r="A4" s="52" t="s">
        <v>408</v>
      </c>
      <c r="B4" s="47">
        <v>0</v>
      </c>
      <c r="C4" s="48">
        <v>0</v>
      </c>
      <c r="D4" s="48">
        <v>0</v>
      </c>
      <c r="E4" s="48">
        <v>0</v>
      </c>
      <c r="F4" s="48">
        <v>0</v>
      </c>
      <c r="G4" s="48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9">
        <v>0</v>
      </c>
      <c r="O4" s="49">
        <v>0</v>
      </c>
      <c r="P4" s="49">
        <v>2218219.1499999994</v>
      </c>
      <c r="Q4" s="49">
        <v>2218219.1499999994</v>
      </c>
      <c r="S4" s="43" t="str">
        <f t="shared" si="0"/>
        <v>02 Student Fees</v>
      </c>
      <c r="T4" s="50">
        <f t="shared" si="0"/>
        <v>0</v>
      </c>
      <c r="U4" s="50">
        <f t="shared" si="0"/>
        <v>0</v>
      </c>
      <c r="V4" s="50">
        <f t="shared" si="1"/>
        <v>0</v>
      </c>
      <c r="W4" s="50">
        <f t="shared" ref="W4:W41" si="3">D4+E4+F4+H4+I4+J4+K4+L4+M4</f>
        <v>0</v>
      </c>
      <c r="X4" s="50">
        <f t="shared" si="2"/>
        <v>2218219.1499999994</v>
      </c>
      <c r="Y4" s="50">
        <f t="shared" si="2"/>
        <v>2218219.1499999994</v>
      </c>
    </row>
    <row r="5" spans="1:25">
      <c r="A5" s="52" t="s">
        <v>409</v>
      </c>
      <c r="B5" s="47">
        <v>725000</v>
      </c>
      <c r="C5" s="48">
        <v>65000</v>
      </c>
      <c r="D5" s="48">
        <v>0</v>
      </c>
      <c r="E5" s="48">
        <v>0</v>
      </c>
      <c r="F5" s="48">
        <v>0</v>
      </c>
      <c r="G5" s="48">
        <v>14000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9">
        <v>790000</v>
      </c>
      <c r="O5" s="49">
        <v>14000</v>
      </c>
      <c r="P5" s="49">
        <v>0</v>
      </c>
      <c r="Q5" s="49">
        <v>804000</v>
      </c>
      <c r="S5" s="43" t="str">
        <f t="shared" si="0"/>
        <v>03 Guarantees</v>
      </c>
      <c r="T5" s="50">
        <f t="shared" si="0"/>
        <v>725000</v>
      </c>
      <c r="U5" s="50">
        <f t="shared" si="0"/>
        <v>65000</v>
      </c>
      <c r="V5" s="50">
        <f t="shared" si="1"/>
        <v>14000</v>
      </c>
      <c r="W5" s="50">
        <f t="shared" si="3"/>
        <v>0</v>
      </c>
      <c r="X5" s="50">
        <f t="shared" si="2"/>
        <v>0</v>
      </c>
      <c r="Y5" s="50">
        <f t="shared" si="2"/>
        <v>804000</v>
      </c>
    </row>
    <row r="6" spans="1:25">
      <c r="A6" s="52" t="s">
        <v>410</v>
      </c>
      <c r="B6" s="47">
        <v>804450.65776408475</v>
      </c>
      <c r="C6" s="48">
        <v>126696.22392189779</v>
      </c>
      <c r="D6" s="48">
        <v>95167.285441875007</v>
      </c>
      <c r="E6" s="48">
        <v>41269.188465872838</v>
      </c>
      <c r="F6" s="48">
        <v>34507.126274532056</v>
      </c>
      <c r="G6" s="48">
        <v>97118.779258486553</v>
      </c>
      <c r="H6" s="48">
        <v>87857.396682271603</v>
      </c>
      <c r="I6" s="48">
        <v>132037.08424183977</v>
      </c>
      <c r="J6" s="48">
        <v>49788.377281194378</v>
      </c>
      <c r="K6" s="48">
        <v>61058.210738760084</v>
      </c>
      <c r="L6" s="48">
        <v>102633.81458904094</v>
      </c>
      <c r="M6" s="48">
        <v>129683.90534014429</v>
      </c>
      <c r="N6" s="49">
        <v>1102090.4818682624</v>
      </c>
      <c r="O6" s="49">
        <v>660177.56813173753</v>
      </c>
      <c r="P6" s="49">
        <v>639159.15999999992</v>
      </c>
      <c r="Q6" s="49">
        <v>2401427.21</v>
      </c>
      <c r="S6" s="43" t="str">
        <f t="shared" si="0"/>
        <v>04 Contributions</v>
      </c>
      <c r="T6" s="50">
        <f t="shared" si="0"/>
        <v>804450.65776408475</v>
      </c>
      <c r="U6" s="50">
        <f t="shared" si="0"/>
        <v>126696.22392189779</v>
      </c>
      <c r="V6" s="50">
        <f t="shared" si="1"/>
        <v>97118.779258486553</v>
      </c>
      <c r="W6" s="50">
        <f t="shared" si="3"/>
        <v>734002.38905553089</v>
      </c>
      <c r="X6" s="50">
        <f t="shared" si="2"/>
        <v>639159.15999999992</v>
      </c>
      <c r="Y6" s="50">
        <f t="shared" si="2"/>
        <v>2401427.21</v>
      </c>
    </row>
    <row r="7" spans="1:25">
      <c r="A7" s="52" t="s">
        <v>411</v>
      </c>
      <c r="B7" s="47">
        <v>93600</v>
      </c>
      <c r="C7" s="48">
        <v>90000</v>
      </c>
      <c r="D7" s="48">
        <v>4000</v>
      </c>
      <c r="E7" s="48">
        <v>0</v>
      </c>
      <c r="F7" s="48">
        <v>0</v>
      </c>
      <c r="G7" s="48">
        <v>15000</v>
      </c>
      <c r="H7" s="48">
        <v>25000</v>
      </c>
      <c r="I7" s="48">
        <v>4000</v>
      </c>
      <c r="J7" s="48">
        <v>0</v>
      </c>
      <c r="K7" s="48">
        <v>0</v>
      </c>
      <c r="L7" s="48">
        <v>6000</v>
      </c>
      <c r="M7" s="48">
        <v>15000</v>
      </c>
      <c r="N7" s="49">
        <v>187600</v>
      </c>
      <c r="O7" s="49">
        <v>65000</v>
      </c>
      <c r="P7" s="49">
        <v>17500</v>
      </c>
      <c r="Q7" s="49">
        <v>270100</v>
      </c>
      <c r="S7" s="43" t="str">
        <f t="shared" si="0"/>
        <v>05 3rd Party Compensation/Benefits</v>
      </c>
      <c r="T7" s="50">
        <f t="shared" si="0"/>
        <v>93600</v>
      </c>
      <c r="U7" s="50">
        <f t="shared" si="0"/>
        <v>90000</v>
      </c>
      <c r="V7" s="50">
        <f t="shared" si="1"/>
        <v>15000</v>
      </c>
      <c r="W7" s="50">
        <f t="shared" si="3"/>
        <v>54000</v>
      </c>
      <c r="X7" s="50">
        <f t="shared" si="2"/>
        <v>17500</v>
      </c>
      <c r="Y7" s="50">
        <f t="shared" si="2"/>
        <v>270100</v>
      </c>
    </row>
    <row r="8" spans="1:25">
      <c r="A8" s="52" t="s">
        <v>412</v>
      </c>
      <c r="B8" s="47">
        <v>558912.82301340543</v>
      </c>
      <c r="C8" s="48">
        <v>216630.46947505308</v>
      </c>
      <c r="D8" s="48">
        <v>38108.290850173151</v>
      </c>
      <c r="E8" s="48">
        <v>28317.845139205623</v>
      </c>
      <c r="F8" s="48">
        <v>13442.667410839165</v>
      </c>
      <c r="G8" s="48">
        <v>148913.90107275738</v>
      </c>
      <c r="H8" s="48">
        <v>115198.28655038115</v>
      </c>
      <c r="I8" s="48">
        <v>51962.312018259508</v>
      </c>
      <c r="J8" s="48">
        <v>29466.400627416057</v>
      </c>
      <c r="K8" s="48">
        <v>13442.667410839165</v>
      </c>
      <c r="L8" s="48">
        <v>46400.096411551851</v>
      </c>
      <c r="M8" s="48">
        <v>56341.798109404823</v>
      </c>
      <c r="N8" s="49">
        <v>855412.09588867635</v>
      </c>
      <c r="O8" s="49">
        <v>461725.46220060991</v>
      </c>
      <c r="P8" s="49">
        <v>1822746.2219107107</v>
      </c>
      <c r="Q8" s="49">
        <v>3139883.779999997</v>
      </c>
      <c r="S8" s="43" t="str">
        <f t="shared" si="0"/>
        <v>06 Direct State/Govt Support</v>
      </c>
      <c r="T8" s="50">
        <f t="shared" si="0"/>
        <v>558912.82301340543</v>
      </c>
      <c r="U8" s="50">
        <f t="shared" si="0"/>
        <v>216630.46947505308</v>
      </c>
      <c r="V8" s="50">
        <f t="shared" si="1"/>
        <v>148913.90107275738</v>
      </c>
      <c r="W8" s="50">
        <f t="shared" si="3"/>
        <v>392680.36452807049</v>
      </c>
      <c r="X8" s="50">
        <f t="shared" si="2"/>
        <v>1822746.2219107107</v>
      </c>
      <c r="Y8" s="50">
        <f t="shared" si="2"/>
        <v>3139883.779999997</v>
      </c>
    </row>
    <row r="9" spans="1:25">
      <c r="A9" s="52" t="s">
        <v>413</v>
      </c>
      <c r="B9" s="47">
        <v>680400</v>
      </c>
      <c r="C9" s="48">
        <v>133056</v>
      </c>
      <c r="D9" s="48">
        <v>105840</v>
      </c>
      <c r="E9" s="48">
        <v>30240</v>
      </c>
      <c r="F9" s="48">
        <v>52596</v>
      </c>
      <c r="G9" s="48">
        <v>110880</v>
      </c>
      <c r="H9" s="48">
        <v>100800</v>
      </c>
      <c r="I9" s="48">
        <v>90720</v>
      </c>
      <c r="J9" s="48">
        <v>50400</v>
      </c>
      <c r="K9" s="48">
        <v>80640</v>
      </c>
      <c r="L9" s="48">
        <v>110880</v>
      </c>
      <c r="M9" s="48">
        <v>103220</v>
      </c>
      <c r="N9" s="49">
        <v>1002132</v>
      </c>
      <c r="O9" s="49">
        <v>647540</v>
      </c>
      <c r="P9" s="49">
        <v>910936</v>
      </c>
      <c r="Q9" s="49">
        <v>2560608</v>
      </c>
      <c r="S9" s="43" t="str">
        <f t="shared" si="0"/>
        <v>07 Direct Institutional Support</v>
      </c>
      <c r="T9" s="50">
        <f t="shared" si="0"/>
        <v>680400</v>
      </c>
      <c r="U9" s="50">
        <f t="shared" si="0"/>
        <v>133056</v>
      </c>
      <c r="V9" s="50">
        <f t="shared" si="1"/>
        <v>110880</v>
      </c>
      <c r="W9" s="50">
        <f t="shared" si="3"/>
        <v>725336</v>
      </c>
      <c r="X9" s="50">
        <f t="shared" si="2"/>
        <v>910936</v>
      </c>
      <c r="Y9" s="50">
        <f t="shared" si="2"/>
        <v>2560608</v>
      </c>
    </row>
    <row r="10" spans="1:25">
      <c r="A10" s="52" t="s">
        <v>414</v>
      </c>
      <c r="B10" s="47">
        <v>0</v>
      </c>
      <c r="C10" s="48">
        <v>0</v>
      </c>
      <c r="D10" s="48">
        <v>0</v>
      </c>
      <c r="E10" s="48">
        <v>0</v>
      </c>
      <c r="F10" s="48">
        <v>0</v>
      </c>
      <c r="G10" s="48"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9">
        <v>0</v>
      </c>
      <c r="O10" s="49">
        <v>0</v>
      </c>
      <c r="P10" s="49">
        <v>305244</v>
      </c>
      <c r="Q10" s="49">
        <v>305244</v>
      </c>
      <c r="S10" s="43" t="str">
        <f t="shared" si="0"/>
        <v>08 Indirect Facilities/Admin Support</v>
      </c>
      <c r="T10" s="50">
        <f t="shared" si="0"/>
        <v>0</v>
      </c>
      <c r="U10" s="50">
        <f t="shared" si="0"/>
        <v>0</v>
      </c>
      <c r="V10" s="50">
        <f t="shared" si="1"/>
        <v>0</v>
      </c>
      <c r="W10" s="50">
        <f t="shared" si="3"/>
        <v>0</v>
      </c>
      <c r="X10" s="50">
        <f t="shared" si="2"/>
        <v>305244</v>
      </c>
      <c r="Y10" s="50">
        <f t="shared" si="2"/>
        <v>305244</v>
      </c>
    </row>
    <row r="11" spans="1:25">
      <c r="A11" s="52" t="s">
        <v>415</v>
      </c>
      <c r="B11" s="47">
        <v>958265.69421986863</v>
      </c>
      <c r="C11" s="48">
        <v>73794.473831952055</v>
      </c>
      <c r="D11" s="48">
        <v>37654.072783551732</v>
      </c>
      <c r="E11" s="48">
        <v>12296.679040837189</v>
      </c>
      <c r="F11" s="48">
        <v>12887.872478095771</v>
      </c>
      <c r="G11" s="48">
        <v>64195.288320975022</v>
      </c>
      <c r="H11" s="48">
        <v>25235.136689648283</v>
      </c>
      <c r="I11" s="48">
        <v>44907.725348211126</v>
      </c>
      <c r="J11" s="48">
        <v>15552.442281478026</v>
      </c>
      <c r="K11" s="48">
        <v>18613.94060017843</v>
      </c>
      <c r="L11" s="48">
        <v>27630.096967906436</v>
      </c>
      <c r="M11" s="48">
        <v>28660.577437297245</v>
      </c>
      <c r="N11" s="49">
        <v>1094898.7923543053</v>
      </c>
      <c r="O11" s="49">
        <v>224795.20764569455</v>
      </c>
      <c r="P11" s="49">
        <v>634157.71</v>
      </c>
      <c r="Q11" s="49">
        <v>1953851.7099999997</v>
      </c>
      <c r="S11" s="43" t="str">
        <f t="shared" si="0"/>
        <v>09 NCAA/Conference/Tournaments</v>
      </c>
      <c r="T11" s="50">
        <f t="shared" si="0"/>
        <v>958265.69421986863</v>
      </c>
      <c r="U11" s="50">
        <f t="shared" si="0"/>
        <v>73794.473831952055</v>
      </c>
      <c r="V11" s="50">
        <f t="shared" si="1"/>
        <v>64195.288320975022</v>
      </c>
      <c r="W11" s="50">
        <f t="shared" si="3"/>
        <v>223438.54362720423</v>
      </c>
      <c r="X11" s="50">
        <f t="shared" si="2"/>
        <v>634157.71</v>
      </c>
      <c r="Y11" s="50">
        <f t="shared" si="2"/>
        <v>1953851.7099999997</v>
      </c>
    </row>
    <row r="12" spans="1:25">
      <c r="A12" s="52" t="s">
        <v>416</v>
      </c>
      <c r="B12" s="47">
        <v>0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9">
        <v>0</v>
      </c>
      <c r="O12" s="49">
        <v>0</v>
      </c>
      <c r="P12" s="49">
        <v>50000</v>
      </c>
      <c r="Q12" s="49">
        <v>50000</v>
      </c>
      <c r="S12" s="43" t="str">
        <f t="shared" si="0"/>
        <v>10 Broadcast TV/Radio Rights</v>
      </c>
      <c r="T12" s="50">
        <f t="shared" si="0"/>
        <v>0</v>
      </c>
      <c r="U12" s="50">
        <f t="shared" si="0"/>
        <v>0</v>
      </c>
      <c r="V12" s="50">
        <f t="shared" si="1"/>
        <v>0</v>
      </c>
      <c r="W12" s="50">
        <f t="shared" si="3"/>
        <v>0</v>
      </c>
      <c r="X12" s="50">
        <f t="shared" si="2"/>
        <v>50000</v>
      </c>
      <c r="Y12" s="50">
        <f t="shared" si="2"/>
        <v>50000</v>
      </c>
    </row>
    <row r="13" spans="1:25">
      <c r="A13" s="52" t="s">
        <v>417</v>
      </c>
      <c r="B13" s="47">
        <v>4066.62</v>
      </c>
      <c r="C13" s="48">
        <v>0</v>
      </c>
      <c r="D13" s="48">
        <v>0</v>
      </c>
      <c r="E13" s="48">
        <v>0</v>
      </c>
      <c r="F13" s="48">
        <v>0</v>
      </c>
      <c r="G13" s="48">
        <v>0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9">
        <v>4066.62</v>
      </c>
      <c r="O13" s="49">
        <v>0</v>
      </c>
      <c r="P13" s="49">
        <v>44858</v>
      </c>
      <c r="Q13" s="49">
        <v>48924.62</v>
      </c>
      <c r="S13" s="43" t="str">
        <f t="shared" si="0"/>
        <v>11 Program/Novelty Sales, Concessions, Parking</v>
      </c>
      <c r="T13" s="50">
        <f t="shared" si="0"/>
        <v>4066.62</v>
      </c>
      <c r="U13" s="50">
        <f t="shared" si="0"/>
        <v>0</v>
      </c>
      <c r="V13" s="50">
        <f t="shared" si="1"/>
        <v>0</v>
      </c>
      <c r="W13" s="50">
        <f t="shared" si="3"/>
        <v>0</v>
      </c>
      <c r="X13" s="50">
        <f t="shared" si="2"/>
        <v>44858</v>
      </c>
      <c r="Y13" s="50">
        <f t="shared" si="2"/>
        <v>48924.62</v>
      </c>
    </row>
    <row r="14" spans="1:25">
      <c r="A14" s="52" t="s">
        <v>418</v>
      </c>
      <c r="B14" s="47">
        <v>10450</v>
      </c>
      <c r="C14" s="48">
        <v>0</v>
      </c>
      <c r="D14" s="48">
        <v>0</v>
      </c>
      <c r="E14" s="48">
        <v>0</v>
      </c>
      <c r="F14" s="48">
        <v>0</v>
      </c>
      <c r="G14" s="48">
        <v>0</v>
      </c>
      <c r="H14" s="48">
        <v>0</v>
      </c>
      <c r="I14" s="48">
        <v>0</v>
      </c>
      <c r="J14" s="48">
        <v>0</v>
      </c>
      <c r="K14" s="48">
        <v>0</v>
      </c>
      <c r="L14" s="48">
        <v>0</v>
      </c>
      <c r="M14" s="48">
        <v>0</v>
      </c>
      <c r="N14" s="49">
        <v>10450</v>
      </c>
      <c r="O14" s="49">
        <v>0</v>
      </c>
      <c r="P14" s="49">
        <v>713107.44</v>
      </c>
      <c r="Q14" s="49">
        <v>723557.44</v>
      </c>
      <c r="S14" s="43" t="str">
        <f t="shared" si="0"/>
        <v>12 Royalties, Advertisements, Sponsorships</v>
      </c>
      <c r="T14" s="50">
        <f t="shared" si="0"/>
        <v>10450</v>
      </c>
      <c r="U14" s="50">
        <f t="shared" si="0"/>
        <v>0</v>
      </c>
      <c r="V14" s="50">
        <f t="shared" si="1"/>
        <v>0</v>
      </c>
      <c r="W14" s="50">
        <f t="shared" si="3"/>
        <v>0</v>
      </c>
      <c r="X14" s="50">
        <f t="shared" si="2"/>
        <v>713107.44</v>
      </c>
      <c r="Y14" s="50">
        <f t="shared" si="2"/>
        <v>723557.44</v>
      </c>
    </row>
    <row r="15" spans="1:25">
      <c r="A15" s="52" t="s">
        <v>419</v>
      </c>
      <c r="B15" s="47">
        <v>13308</v>
      </c>
      <c r="C15" s="48">
        <v>51567</v>
      </c>
      <c r="D15" s="48">
        <v>0</v>
      </c>
      <c r="E15" s="48">
        <v>1690</v>
      </c>
      <c r="F15" s="48">
        <v>0</v>
      </c>
      <c r="G15" s="48">
        <v>4485</v>
      </c>
      <c r="H15" s="48">
        <v>61741.599999999999</v>
      </c>
      <c r="I15" s="48">
        <v>0</v>
      </c>
      <c r="J15" s="48">
        <v>0</v>
      </c>
      <c r="K15" s="48">
        <v>0</v>
      </c>
      <c r="L15" s="48">
        <v>4405</v>
      </c>
      <c r="M15" s="48">
        <v>0</v>
      </c>
      <c r="N15" s="49">
        <v>66565</v>
      </c>
      <c r="O15" s="49">
        <v>70631.600000000006</v>
      </c>
      <c r="P15" s="49">
        <v>0</v>
      </c>
      <c r="Q15" s="49">
        <v>137196.6</v>
      </c>
      <c r="S15" s="43" t="str">
        <f t="shared" si="0"/>
        <v>13 Sport Camp Revenues</v>
      </c>
      <c r="T15" s="50">
        <f t="shared" si="0"/>
        <v>13308</v>
      </c>
      <c r="U15" s="50">
        <f t="shared" si="0"/>
        <v>51567</v>
      </c>
      <c r="V15" s="50">
        <f t="shared" si="1"/>
        <v>4485</v>
      </c>
      <c r="W15" s="50">
        <f t="shared" si="3"/>
        <v>67836.600000000006</v>
      </c>
      <c r="X15" s="50">
        <f t="shared" si="2"/>
        <v>0</v>
      </c>
      <c r="Y15" s="50">
        <f t="shared" si="2"/>
        <v>137196.6</v>
      </c>
    </row>
    <row r="16" spans="1:25">
      <c r="A16" s="52" t="s">
        <v>420</v>
      </c>
      <c r="B16" s="47">
        <v>0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9">
        <v>0</v>
      </c>
      <c r="O16" s="49">
        <v>0</v>
      </c>
      <c r="P16" s="49">
        <v>265469.16000000003</v>
      </c>
      <c r="Q16" s="49">
        <v>265469.16000000003</v>
      </c>
      <c r="S16" s="43" t="str">
        <f t="shared" si="0"/>
        <v>14 Endowment/Investment Income</v>
      </c>
      <c r="T16" s="50">
        <f t="shared" si="0"/>
        <v>0</v>
      </c>
      <c r="U16" s="50">
        <f t="shared" si="0"/>
        <v>0</v>
      </c>
      <c r="V16" s="50">
        <f t="shared" si="1"/>
        <v>0</v>
      </c>
      <c r="W16" s="50">
        <f t="shared" si="3"/>
        <v>0</v>
      </c>
      <c r="X16" s="50">
        <f t="shared" si="2"/>
        <v>265469.16000000003</v>
      </c>
      <c r="Y16" s="50">
        <f t="shared" si="2"/>
        <v>265469.16000000003</v>
      </c>
    </row>
    <row r="17" spans="1:25">
      <c r="A17" s="52" t="s">
        <v>421</v>
      </c>
      <c r="B17" s="47">
        <v>38568.04</v>
      </c>
      <c r="C17" s="48">
        <v>11432</v>
      </c>
      <c r="D17" s="48">
        <v>690</v>
      </c>
      <c r="E17" s="48">
        <v>3645</v>
      </c>
      <c r="F17" s="48">
        <v>0</v>
      </c>
      <c r="G17" s="48">
        <v>0</v>
      </c>
      <c r="H17" s="48">
        <v>5</v>
      </c>
      <c r="I17" s="48">
        <v>690</v>
      </c>
      <c r="J17" s="48">
        <v>0</v>
      </c>
      <c r="K17" s="48">
        <v>3555.47</v>
      </c>
      <c r="L17" s="48">
        <v>500.01</v>
      </c>
      <c r="M17" s="48">
        <v>188.68</v>
      </c>
      <c r="N17" s="49">
        <v>54335.040000000001</v>
      </c>
      <c r="O17" s="49">
        <v>4939.16</v>
      </c>
      <c r="P17" s="49">
        <v>44573.400000000023</v>
      </c>
      <c r="Q17" s="49">
        <v>103847.60000000002</v>
      </c>
      <c r="S17" s="43" t="str">
        <f t="shared" si="0"/>
        <v>15 Other</v>
      </c>
      <c r="T17" s="50">
        <f t="shared" si="0"/>
        <v>38568.04</v>
      </c>
      <c r="U17" s="50">
        <f t="shared" si="0"/>
        <v>11432</v>
      </c>
      <c r="V17" s="50">
        <f t="shared" si="1"/>
        <v>0</v>
      </c>
      <c r="W17" s="50">
        <f t="shared" si="3"/>
        <v>9274.16</v>
      </c>
      <c r="X17" s="50">
        <f t="shared" si="2"/>
        <v>44573.400000000023</v>
      </c>
      <c r="Y17" s="50">
        <f t="shared" si="2"/>
        <v>103847.60000000002</v>
      </c>
    </row>
    <row r="18" spans="1:25" ht="17" thickBot="1">
      <c r="A18" s="53" t="s">
        <v>422</v>
      </c>
      <c r="B18" s="54">
        <v>4497079.7049973588</v>
      </c>
      <c r="C18" s="53">
        <v>840533.43722890294</v>
      </c>
      <c r="D18" s="53">
        <v>284563.77907559986</v>
      </c>
      <c r="E18" s="53">
        <v>117458.71264591566</v>
      </c>
      <c r="F18" s="53">
        <v>113433.666163467</v>
      </c>
      <c r="G18" s="53">
        <v>462903.04865221895</v>
      </c>
      <c r="H18" s="53">
        <v>419706.43992230098</v>
      </c>
      <c r="I18" s="53">
        <v>327475.22160831041</v>
      </c>
      <c r="J18" s="53">
        <v>145207.22019008847</v>
      </c>
      <c r="K18" s="53">
        <v>177310.28874977768</v>
      </c>
      <c r="L18" s="53">
        <v>298449.01796849922</v>
      </c>
      <c r="M18" s="53">
        <v>333094.96088684641</v>
      </c>
      <c r="N18" s="55">
        <v>5853069.3001112444</v>
      </c>
      <c r="O18" s="55">
        <v>2164146.1979780421</v>
      </c>
      <c r="P18" s="55">
        <v>7665970.2419107109</v>
      </c>
      <c r="Q18" s="55">
        <v>15683185.739999993</v>
      </c>
      <c r="S18" s="43" t="str">
        <f t="shared" si="0"/>
        <v xml:space="preserve">     Total operating revenues</v>
      </c>
      <c r="T18" s="50">
        <f t="shared" si="0"/>
        <v>4497079.7049973588</v>
      </c>
      <c r="U18" s="50">
        <f t="shared" si="0"/>
        <v>840533.43722890294</v>
      </c>
      <c r="V18" s="50">
        <f t="shared" si="1"/>
        <v>462903.04865221895</v>
      </c>
      <c r="W18" s="50">
        <f t="shared" si="3"/>
        <v>2216699.3072108058</v>
      </c>
      <c r="X18" s="50">
        <f t="shared" si="2"/>
        <v>7665970.2419107109</v>
      </c>
      <c r="Y18" s="50">
        <f t="shared" si="2"/>
        <v>15683185.739999993</v>
      </c>
    </row>
    <row r="19" spans="1:25" ht="17" thickTop="1">
      <c r="A19" s="56"/>
      <c r="B19" s="47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9"/>
      <c r="O19" s="49"/>
      <c r="P19" s="49"/>
      <c r="Q19" s="49"/>
      <c r="S19" s="43"/>
      <c r="T19" s="50"/>
      <c r="U19" s="50"/>
      <c r="V19" s="50"/>
      <c r="W19" s="50"/>
      <c r="X19" s="50"/>
      <c r="Y19" s="50"/>
    </row>
    <row r="20" spans="1:25">
      <c r="A20" s="46" t="s">
        <v>423</v>
      </c>
      <c r="B20" s="47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9"/>
      <c r="O20" s="49"/>
      <c r="P20" s="49"/>
      <c r="Q20" s="49"/>
      <c r="S20" s="43" t="str">
        <f t="shared" si="0"/>
        <v>OPERATING EXPENDITURES:</v>
      </c>
      <c r="T20" s="50">
        <f t="shared" si="0"/>
        <v>0</v>
      </c>
      <c r="U20" s="50">
        <f t="shared" si="0"/>
        <v>0</v>
      </c>
      <c r="V20" s="50">
        <f t="shared" si="1"/>
        <v>0</v>
      </c>
      <c r="W20" s="50">
        <f t="shared" si="3"/>
        <v>0</v>
      </c>
      <c r="X20" s="50">
        <f t="shared" si="2"/>
        <v>0</v>
      </c>
      <c r="Y20" s="50">
        <f t="shared" si="2"/>
        <v>0</v>
      </c>
    </row>
    <row r="21" spans="1:25">
      <c r="A21" s="52" t="s">
        <v>424</v>
      </c>
      <c r="B21" s="47">
        <v>1772248.0598665657</v>
      </c>
      <c r="C21" s="48">
        <v>344821.09952284396</v>
      </c>
      <c r="D21" s="48">
        <v>283851.01228535187</v>
      </c>
      <c r="E21" s="48">
        <v>87505.834797975258</v>
      </c>
      <c r="F21" s="48">
        <v>114669.70604676552</v>
      </c>
      <c r="G21" s="48">
        <v>285242.29632425634</v>
      </c>
      <c r="H21" s="48">
        <v>263287.63634886243</v>
      </c>
      <c r="I21" s="48">
        <v>327721.22668295499</v>
      </c>
      <c r="J21" s="48">
        <v>134143.27769742801</v>
      </c>
      <c r="K21" s="48">
        <v>189280.86420135491</v>
      </c>
      <c r="L21" s="48">
        <v>292844.612814005</v>
      </c>
      <c r="M21" s="48">
        <v>293564.97888200136</v>
      </c>
      <c r="N21" s="49">
        <v>2603095.7125195023</v>
      </c>
      <c r="O21" s="49">
        <v>1786084.8929508631</v>
      </c>
      <c r="P21" s="49">
        <v>304669.72452963004</v>
      </c>
      <c r="Q21" s="49">
        <v>4693850.3299999945</v>
      </c>
      <c r="S21" s="43" t="str">
        <f t="shared" si="0"/>
        <v>17 Athletics Student Aid</v>
      </c>
      <c r="T21" s="50">
        <f t="shared" si="0"/>
        <v>1772248.0598665657</v>
      </c>
      <c r="U21" s="50">
        <f t="shared" si="0"/>
        <v>344821.09952284396</v>
      </c>
      <c r="V21" s="50">
        <f t="shared" si="1"/>
        <v>285242.29632425634</v>
      </c>
      <c r="W21" s="50">
        <f t="shared" si="3"/>
        <v>1986869.1497566993</v>
      </c>
      <c r="X21" s="50">
        <f t="shared" si="2"/>
        <v>304669.72452963004</v>
      </c>
      <c r="Y21" s="50">
        <f t="shared" si="2"/>
        <v>4693850.3299999945</v>
      </c>
    </row>
    <row r="22" spans="1:25">
      <c r="A22" s="52" t="s">
        <v>425</v>
      </c>
      <c r="B22" s="47">
        <v>125000</v>
      </c>
      <c r="C22" s="48">
        <v>10000</v>
      </c>
      <c r="D22" s="48">
        <v>0</v>
      </c>
      <c r="E22" s="48">
        <v>0</v>
      </c>
      <c r="F22" s="48">
        <v>0</v>
      </c>
      <c r="G22" s="48">
        <v>3132</v>
      </c>
      <c r="H22" s="48">
        <v>0</v>
      </c>
      <c r="I22" s="48">
        <v>0</v>
      </c>
      <c r="J22" s="48">
        <v>0</v>
      </c>
      <c r="K22" s="48">
        <v>0</v>
      </c>
      <c r="L22" s="48">
        <v>0</v>
      </c>
      <c r="M22" s="48">
        <v>0</v>
      </c>
      <c r="N22" s="49">
        <v>135000</v>
      </c>
      <c r="O22" s="49">
        <v>3132</v>
      </c>
      <c r="P22" s="49">
        <v>0</v>
      </c>
      <c r="Q22" s="49">
        <v>138132</v>
      </c>
      <c r="S22" s="43" t="str">
        <f t="shared" si="0"/>
        <v>18 Guarantees</v>
      </c>
      <c r="T22" s="50">
        <f t="shared" si="0"/>
        <v>125000</v>
      </c>
      <c r="U22" s="50">
        <f t="shared" si="0"/>
        <v>10000</v>
      </c>
      <c r="V22" s="50">
        <f t="shared" si="1"/>
        <v>3132</v>
      </c>
      <c r="W22" s="50">
        <f t="shared" si="3"/>
        <v>0</v>
      </c>
      <c r="X22" s="50">
        <f t="shared" si="2"/>
        <v>0</v>
      </c>
      <c r="Y22" s="50">
        <f t="shared" si="2"/>
        <v>138132</v>
      </c>
    </row>
    <row r="23" spans="1:25">
      <c r="A23" s="52" t="s">
        <v>426</v>
      </c>
      <c r="B23" s="47">
        <v>1085638.75</v>
      </c>
      <c r="C23" s="48">
        <v>441144.89000000007</v>
      </c>
      <c r="D23" s="48">
        <v>79638.690000000017</v>
      </c>
      <c r="E23" s="48">
        <v>55444.22</v>
      </c>
      <c r="F23" s="48">
        <v>40709.31</v>
      </c>
      <c r="G23" s="48">
        <v>302112.58</v>
      </c>
      <c r="H23" s="48">
        <v>250223.30000000002</v>
      </c>
      <c r="I23" s="48">
        <v>99387.91</v>
      </c>
      <c r="J23" s="48">
        <v>56553.67</v>
      </c>
      <c r="K23" s="48">
        <v>40708.28</v>
      </c>
      <c r="L23" s="48">
        <v>103115.67</v>
      </c>
      <c r="M23" s="48">
        <v>132719.57</v>
      </c>
      <c r="N23" s="49">
        <v>1702575.86</v>
      </c>
      <c r="O23" s="49">
        <v>984820.98000000021</v>
      </c>
      <c r="P23" s="49">
        <v>0</v>
      </c>
      <c r="Q23" s="49">
        <v>2687396.8400000003</v>
      </c>
      <c r="S23" s="43" t="str">
        <f t="shared" si="0"/>
        <v>19 Coaching Salary/Benefits - UI</v>
      </c>
      <c r="T23" s="50">
        <f t="shared" si="0"/>
        <v>1085638.75</v>
      </c>
      <c r="U23" s="50">
        <f t="shared" si="0"/>
        <v>441144.89000000007</v>
      </c>
      <c r="V23" s="50">
        <f t="shared" si="1"/>
        <v>302112.58</v>
      </c>
      <c r="W23" s="50">
        <f t="shared" si="3"/>
        <v>858500.62000000011</v>
      </c>
      <c r="X23" s="50">
        <f t="shared" si="2"/>
        <v>0</v>
      </c>
      <c r="Y23" s="50">
        <f t="shared" si="2"/>
        <v>2687396.8400000003</v>
      </c>
    </row>
    <row r="24" spans="1:25">
      <c r="A24" s="52" t="s">
        <v>427</v>
      </c>
      <c r="B24" s="47">
        <v>93600</v>
      </c>
      <c r="C24" s="48">
        <v>90000</v>
      </c>
      <c r="D24" s="48">
        <v>4000</v>
      </c>
      <c r="E24" s="48">
        <v>0</v>
      </c>
      <c r="F24" s="48">
        <v>0</v>
      </c>
      <c r="G24" s="48">
        <v>15000</v>
      </c>
      <c r="H24" s="48">
        <v>25000</v>
      </c>
      <c r="I24" s="48">
        <v>4000</v>
      </c>
      <c r="J24" s="48">
        <v>0</v>
      </c>
      <c r="K24" s="48">
        <v>0</v>
      </c>
      <c r="L24" s="48">
        <v>6000</v>
      </c>
      <c r="M24" s="48">
        <v>15000</v>
      </c>
      <c r="N24" s="49">
        <v>187600</v>
      </c>
      <c r="O24" s="49">
        <v>65000</v>
      </c>
      <c r="P24" s="49">
        <v>0</v>
      </c>
      <c r="Q24" s="49">
        <v>252600</v>
      </c>
      <c r="S24" s="43" t="str">
        <f t="shared" si="0"/>
        <v>20 Non UI Coaches Compensation</v>
      </c>
      <c r="T24" s="50">
        <f t="shared" si="0"/>
        <v>93600</v>
      </c>
      <c r="U24" s="50">
        <f t="shared" si="0"/>
        <v>90000</v>
      </c>
      <c r="V24" s="50">
        <f t="shared" si="1"/>
        <v>15000</v>
      </c>
      <c r="W24" s="50">
        <f t="shared" si="3"/>
        <v>54000</v>
      </c>
      <c r="X24" s="50">
        <f t="shared" si="2"/>
        <v>0</v>
      </c>
      <c r="Y24" s="50">
        <f t="shared" si="2"/>
        <v>252600</v>
      </c>
    </row>
    <row r="25" spans="1:25">
      <c r="A25" s="52" t="s">
        <v>428</v>
      </c>
      <c r="B25" s="47">
        <v>74995.510000000882</v>
      </c>
      <c r="C25" s="48">
        <v>16106.200000000012</v>
      </c>
      <c r="D25" s="48">
        <v>1.4551915228366852E-11</v>
      </c>
      <c r="E25" s="48">
        <v>-1.0913936421275139E-11</v>
      </c>
      <c r="F25" s="48">
        <v>3.637978807091713E-12</v>
      </c>
      <c r="G25" s="48">
        <v>6.0509819377330132E-11</v>
      </c>
      <c r="H25" s="48">
        <v>-2.3646862246096134E-11</v>
      </c>
      <c r="I25" s="48">
        <v>2.9103830456733704E-11</v>
      </c>
      <c r="J25" s="48">
        <v>918.56999999999971</v>
      </c>
      <c r="K25" s="48">
        <v>-2.9103830456733704E-11</v>
      </c>
      <c r="L25" s="48">
        <v>3.8426151149906218E-11</v>
      </c>
      <c r="M25" s="48">
        <v>7.2759576141834259E-12</v>
      </c>
      <c r="N25" s="49">
        <v>91101.710000000894</v>
      </c>
      <c r="O25" s="49">
        <v>918.57000000008225</v>
      </c>
      <c r="P25" s="49">
        <v>1879822.15</v>
      </c>
      <c r="Q25" s="49">
        <v>1971842.4300000009</v>
      </c>
      <c r="S25" s="43" t="str">
        <f t="shared" si="0"/>
        <v>21 Admin Staff Salary/Benefits - UI</v>
      </c>
      <c r="T25" s="50">
        <f t="shared" si="0"/>
        <v>74995.510000000882</v>
      </c>
      <c r="U25" s="50">
        <f t="shared" si="0"/>
        <v>16106.200000000012</v>
      </c>
      <c r="V25" s="50">
        <f t="shared" si="1"/>
        <v>6.0509819377330132E-11</v>
      </c>
      <c r="W25" s="50">
        <f t="shared" si="3"/>
        <v>918.57000000002904</v>
      </c>
      <c r="X25" s="50">
        <f t="shared" si="2"/>
        <v>1879822.15</v>
      </c>
      <c r="Y25" s="50">
        <f t="shared" si="2"/>
        <v>1971842.4300000009</v>
      </c>
    </row>
    <row r="26" spans="1:25">
      <c r="A26" s="52" t="s">
        <v>429</v>
      </c>
      <c r="B26" s="47">
        <v>0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9">
        <v>0</v>
      </c>
      <c r="O26" s="49">
        <v>0</v>
      </c>
      <c r="P26" s="49">
        <v>17500</v>
      </c>
      <c r="Q26" s="49">
        <v>17500</v>
      </c>
      <c r="S26" s="43" t="str">
        <f t="shared" si="0"/>
        <v>22 Non UI Admin Staff Compensation</v>
      </c>
      <c r="T26" s="50">
        <f t="shared" si="0"/>
        <v>0</v>
      </c>
      <c r="U26" s="50">
        <f t="shared" si="0"/>
        <v>0</v>
      </c>
      <c r="V26" s="50">
        <f t="shared" si="1"/>
        <v>0</v>
      </c>
      <c r="W26" s="50">
        <f t="shared" si="3"/>
        <v>0</v>
      </c>
      <c r="X26" s="50">
        <f t="shared" si="2"/>
        <v>17500</v>
      </c>
      <c r="Y26" s="50">
        <f t="shared" si="2"/>
        <v>17500</v>
      </c>
    </row>
    <row r="27" spans="1:25">
      <c r="A27" s="57" t="s">
        <v>430</v>
      </c>
      <c r="B27" s="47">
        <v>0</v>
      </c>
      <c r="C27" s="48">
        <v>0</v>
      </c>
      <c r="D27" s="48">
        <v>0</v>
      </c>
      <c r="E27" s="48">
        <v>0</v>
      </c>
      <c r="F27" s="48">
        <v>0</v>
      </c>
      <c r="G27" s="48">
        <v>1934.25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9">
        <v>0</v>
      </c>
      <c r="O27" s="49">
        <v>1934.25</v>
      </c>
      <c r="P27" s="49">
        <v>0</v>
      </c>
      <c r="Q27" s="49">
        <v>1934.25</v>
      </c>
      <c r="S27" s="43" t="str">
        <f t="shared" si="0"/>
        <v>23 Severence Payments</v>
      </c>
      <c r="T27" s="50">
        <f t="shared" si="0"/>
        <v>0</v>
      </c>
      <c r="U27" s="50">
        <f t="shared" si="0"/>
        <v>0</v>
      </c>
      <c r="V27" s="50">
        <f t="shared" si="1"/>
        <v>1934.25</v>
      </c>
      <c r="W27" s="50">
        <f t="shared" si="3"/>
        <v>0</v>
      </c>
      <c r="X27" s="50">
        <f t="shared" si="2"/>
        <v>0</v>
      </c>
      <c r="Y27" s="50">
        <f t="shared" si="2"/>
        <v>1934.25</v>
      </c>
    </row>
    <row r="28" spans="1:25">
      <c r="A28" s="57" t="s">
        <v>431</v>
      </c>
      <c r="B28" s="47">
        <v>251894.57400000002</v>
      </c>
      <c r="C28" s="48">
        <v>102950.83400000005</v>
      </c>
      <c r="D28" s="48">
        <v>1560.8974999999864</v>
      </c>
      <c r="E28" s="48">
        <v>3434.5580000000054</v>
      </c>
      <c r="F28" s="48">
        <v>137.27500000000077</v>
      </c>
      <c r="G28" s="48">
        <v>51096.287000000011</v>
      </c>
      <c r="H28" s="48">
        <v>15215.2695</v>
      </c>
      <c r="I28" s="48">
        <v>3611.1274999999923</v>
      </c>
      <c r="J28" s="48">
        <v>2742.7250000000008</v>
      </c>
      <c r="K28" s="48">
        <v>4109.573000000003</v>
      </c>
      <c r="L28" s="48">
        <v>16761.504000000004</v>
      </c>
      <c r="M28" s="48">
        <v>16079.322500000015</v>
      </c>
      <c r="N28" s="49">
        <v>359978.13850000006</v>
      </c>
      <c r="O28" s="49">
        <v>109615.80850000001</v>
      </c>
      <c r="P28" s="49">
        <v>1.1390000054234406E-11</v>
      </c>
      <c r="Q28" s="49">
        <v>469593.94700000004</v>
      </c>
      <c r="S28" s="43" t="str">
        <f t="shared" si="0"/>
        <v>24 Recruiting</v>
      </c>
      <c r="T28" s="50">
        <f t="shared" si="0"/>
        <v>251894.57400000002</v>
      </c>
      <c r="U28" s="50">
        <f t="shared" si="0"/>
        <v>102950.83400000005</v>
      </c>
      <c r="V28" s="50">
        <f t="shared" si="1"/>
        <v>51096.287000000011</v>
      </c>
      <c r="W28" s="50">
        <f t="shared" si="3"/>
        <v>63652.252000000015</v>
      </c>
      <c r="X28" s="50">
        <f t="shared" si="2"/>
        <v>1.1390000054234406E-11</v>
      </c>
      <c r="Y28" s="50">
        <f t="shared" si="2"/>
        <v>469593.94700000004</v>
      </c>
    </row>
    <row r="29" spans="1:25">
      <c r="A29" s="57" t="s">
        <v>432</v>
      </c>
      <c r="B29" s="47">
        <v>606639.30000000005</v>
      </c>
      <c r="C29" s="48">
        <v>213439</v>
      </c>
      <c r="D29" s="48">
        <v>115444</v>
      </c>
      <c r="E29" s="48">
        <v>43350.239999999998</v>
      </c>
      <c r="F29" s="48">
        <v>52382.63</v>
      </c>
      <c r="G29" s="48">
        <v>145319</v>
      </c>
      <c r="H29" s="48">
        <v>116750</v>
      </c>
      <c r="I29" s="48">
        <v>109082</v>
      </c>
      <c r="J29" s="48">
        <v>44574</v>
      </c>
      <c r="K29" s="48">
        <v>41474</v>
      </c>
      <c r="L29" s="48">
        <v>73609</v>
      </c>
      <c r="M29" s="48">
        <v>101298</v>
      </c>
      <c r="N29" s="49">
        <v>1031255.17</v>
      </c>
      <c r="O29" s="49">
        <v>632106</v>
      </c>
      <c r="P29" s="49">
        <v>0</v>
      </c>
      <c r="Q29" s="49">
        <v>1663361.17</v>
      </c>
      <c r="S29" s="43" t="str">
        <f t="shared" si="0"/>
        <v>25 Team Travel</v>
      </c>
      <c r="T29" s="50">
        <f t="shared" si="0"/>
        <v>606639.30000000005</v>
      </c>
      <c r="U29" s="50">
        <f t="shared" si="0"/>
        <v>213439</v>
      </c>
      <c r="V29" s="50">
        <f t="shared" si="1"/>
        <v>145319</v>
      </c>
      <c r="W29" s="50">
        <f t="shared" si="3"/>
        <v>697963.87</v>
      </c>
      <c r="X29" s="50">
        <f t="shared" si="2"/>
        <v>0</v>
      </c>
      <c r="Y29" s="50">
        <f t="shared" si="2"/>
        <v>1663361.17</v>
      </c>
    </row>
    <row r="30" spans="1:25">
      <c r="A30" s="57" t="s">
        <v>433</v>
      </c>
      <c r="B30" s="47">
        <v>193339.80875</v>
      </c>
      <c r="C30" s="48">
        <v>22902.407749999998</v>
      </c>
      <c r="D30" s="48">
        <v>27757.085500000001</v>
      </c>
      <c r="E30" s="48">
        <v>9866.7126499999995</v>
      </c>
      <c r="F30" s="48">
        <v>8433.8977500000001</v>
      </c>
      <c r="G30" s="48">
        <v>15227.607750000001</v>
      </c>
      <c r="H30" s="48">
        <v>11769.6355</v>
      </c>
      <c r="I30" s="48">
        <v>30086.645499999999</v>
      </c>
      <c r="J30" s="48">
        <v>9879.9926500000001</v>
      </c>
      <c r="K30" s="48">
        <v>8583.937750000001</v>
      </c>
      <c r="L30" s="48">
        <v>20188.453249999999</v>
      </c>
      <c r="M30" s="48">
        <v>14955.9902</v>
      </c>
      <c r="N30" s="49">
        <v>262299.91239999997</v>
      </c>
      <c r="O30" s="49">
        <v>110692.26259999999</v>
      </c>
      <c r="P30" s="49">
        <v>158365.715</v>
      </c>
      <c r="Q30" s="49">
        <v>531357.8899999999</v>
      </c>
      <c r="S30" s="43" t="str">
        <f t="shared" si="0"/>
        <v>26 Equipment, Uniforms and Supplies</v>
      </c>
      <c r="T30" s="50">
        <f t="shared" si="0"/>
        <v>193339.80875</v>
      </c>
      <c r="U30" s="50">
        <f t="shared" si="0"/>
        <v>22902.407749999998</v>
      </c>
      <c r="V30" s="50">
        <f t="shared" si="1"/>
        <v>15227.607750000001</v>
      </c>
      <c r="W30" s="50">
        <f t="shared" si="3"/>
        <v>141522.35075000001</v>
      </c>
      <c r="X30" s="50">
        <f t="shared" si="2"/>
        <v>158365.715</v>
      </c>
      <c r="Y30" s="50">
        <f t="shared" si="2"/>
        <v>531357.8899999999</v>
      </c>
    </row>
    <row r="31" spans="1:25">
      <c r="A31" s="58" t="s">
        <v>434</v>
      </c>
      <c r="B31" s="47">
        <v>247928</v>
      </c>
      <c r="C31" s="48">
        <v>136793</v>
      </c>
      <c r="D31" s="48">
        <v>8429</v>
      </c>
      <c r="E31" s="48">
        <v>0</v>
      </c>
      <c r="F31" s="48">
        <v>1583</v>
      </c>
      <c r="G31" s="48">
        <v>106881</v>
      </c>
      <c r="H31" s="48">
        <v>30759</v>
      </c>
      <c r="I31" s="48">
        <v>8429</v>
      </c>
      <c r="J31" s="48">
        <v>0</v>
      </c>
      <c r="K31" s="48">
        <v>1982</v>
      </c>
      <c r="L31" s="48">
        <v>15255</v>
      </c>
      <c r="M31" s="48">
        <v>1506</v>
      </c>
      <c r="N31" s="49">
        <v>394733</v>
      </c>
      <c r="O31" s="49">
        <v>164812</v>
      </c>
      <c r="P31" s="49">
        <v>2750</v>
      </c>
      <c r="Q31" s="49">
        <v>562295</v>
      </c>
      <c r="S31" s="43" t="str">
        <f t="shared" si="0"/>
        <v>27 Game Expenses</v>
      </c>
      <c r="T31" s="50">
        <f t="shared" si="0"/>
        <v>247928</v>
      </c>
      <c r="U31" s="50">
        <f t="shared" si="0"/>
        <v>136793</v>
      </c>
      <c r="V31" s="50">
        <f t="shared" si="1"/>
        <v>106881</v>
      </c>
      <c r="W31" s="50">
        <f t="shared" si="3"/>
        <v>67943</v>
      </c>
      <c r="X31" s="50">
        <f t="shared" si="2"/>
        <v>2750</v>
      </c>
      <c r="Y31" s="50">
        <f t="shared" si="2"/>
        <v>562295</v>
      </c>
    </row>
    <row r="32" spans="1:25">
      <c r="A32" s="58" t="s">
        <v>435</v>
      </c>
      <c r="B32" s="47">
        <v>0</v>
      </c>
      <c r="C32" s="48">
        <v>0</v>
      </c>
      <c r="D32" s="48">
        <v>0</v>
      </c>
      <c r="E32" s="48">
        <v>0</v>
      </c>
      <c r="F32" s="48">
        <v>0</v>
      </c>
      <c r="G32" s="48">
        <v>0</v>
      </c>
      <c r="H32" s="48">
        <v>0</v>
      </c>
      <c r="I32" s="48">
        <v>0</v>
      </c>
      <c r="J32" s="48">
        <v>0</v>
      </c>
      <c r="K32" s="48">
        <v>0</v>
      </c>
      <c r="L32" s="48">
        <v>0</v>
      </c>
      <c r="M32" s="48">
        <v>0</v>
      </c>
      <c r="N32" s="49">
        <v>0</v>
      </c>
      <c r="O32" s="49">
        <v>0</v>
      </c>
      <c r="P32" s="49">
        <v>351025.12</v>
      </c>
      <c r="Q32" s="49">
        <v>351025.12</v>
      </c>
      <c r="S32" s="43" t="str">
        <f t="shared" si="0"/>
        <v>28 Fund Raising, Marketing, Promotion</v>
      </c>
      <c r="T32" s="50">
        <f t="shared" si="0"/>
        <v>0</v>
      </c>
      <c r="U32" s="50">
        <f t="shared" si="0"/>
        <v>0</v>
      </c>
      <c r="V32" s="50">
        <f t="shared" si="1"/>
        <v>0</v>
      </c>
      <c r="W32" s="50">
        <f t="shared" si="3"/>
        <v>0</v>
      </c>
      <c r="X32" s="50">
        <f t="shared" si="2"/>
        <v>351025.12</v>
      </c>
      <c r="Y32" s="50">
        <f t="shared" si="2"/>
        <v>351025.12</v>
      </c>
    </row>
    <row r="33" spans="1:25">
      <c r="A33" s="58" t="s">
        <v>436</v>
      </c>
      <c r="B33" s="47">
        <v>9391.41</v>
      </c>
      <c r="C33" s="48">
        <v>41967</v>
      </c>
      <c r="D33" s="48">
        <v>0</v>
      </c>
      <c r="E33" s="48">
        <v>0</v>
      </c>
      <c r="F33" s="48">
        <v>0</v>
      </c>
      <c r="G33" s="48">
        <v>2111.0700000000002</v>
      </c>
      <c r="H33" s="48">
        <v>49216.639999999999</v>
      </c>
      <c r="I33" s="48">
        <v>0</v>
      </c>
      <c r="J33" s="48">
        <v>0</v>
      </c>
      <c r="K33" s="48">
        <v>0</v>
      </c>
      <c r="L33" s="48">
        <v>3830.8</v>
      </c>
      <c r="M33" s="48">
        <v>0</v>
      </c>
      <c r="N33" s="49">
        <v>51358.41</v>
      </c>
      <c r="O33" s="49">
        <v>55158.51</v>
      </c>
      <c r="P33" s="49">
        <v>0</v>
      </c>
      <c r="Q33" s="49">
        <v>106516.92000000001</v>
      </c>
      <c r="S33" s="43" t="str">
        <f t="shared" si="0"/>
        <v>29 Sports Camp Expenses</v>
      </c>
      <c r="T33" s="50">
        <f t="shared" si="0"/>
        <v>9391.41</v>
      </c>
      <c r="U33" s="50">
        <f t="shared" si="0"/>
        <v>41967</v>
      </c>
      <c r="V33" s="50">
        <f t="shared" si="1"/>
        <v>2111.0700000000002</v>
      </c>
      <c r="W33" s="50">
        <f t="shared" si="3"/>
        <v>53047.44</v>
      </c>
      <c r="X33" s="50">
        <f t="shared" si="2"/>
        <v>0</v>
      </c>
      <c r="Y33" s="50">
        <f t="shared" si="2"/>
        <v>106516.92000000001</v>
      </c>
    </row>
    <row r="34" spans="1:25">
      <c r="A34" s="58" t="s">
        <v>437</v>
      </c>
      <c r="B34" s="47">
        <v>470.08999999999992</v>
      </c>
      <c r="C34" s="48">
        <v>731</v>
      </c>
      <c r="D34" s="48">
        <v>4.67</v>
      </c>
      <c r="E34" s="48">
        <v>157.41</v>
      </c>
      <c r="F34" s="48">
        <v>41.05</v>
      </c>
      <c r="G34" s="48">
        <v>1365.25</v>
      </c>
      <c r="H34" s="48">
        <v>1280.5</v>
      </c>
      <c r="I34" s="48">
        <v>4.68</v>
      </c>
      <c r="J34" s="48">
        <v>157.4</v>
      </c>
      <c r="K34" s="48">
        <v>49.72</v>
      </c>
      <c r="L34" s="48">
        <v>475.07</v>
      </c>
      <c r="M34" s="48">
        <v>857.19</v>
      </c>
      <c r="N34" s="49">
        <v>1404.22</v>
      </c>
      <c r="O34" s="49">
        <v>4189.8099999999995</v>
      </c>
      <c r="P34" s="49">
        <v>63921.5</v>
      </c>
      <c r="Q34" s="49">
        <v>69515.53</v>
      </c>
      <c r="S34" s="43" t="str">
        <f t="shared" si="0"/>
        <v>30 Direct Facilities/Maint/Rentals</v>
      </c>
      <c r="T34" s="50">
        <f t="shared" si="0"/>
        <v>470.08999999999992</v>
      </c>
      <c r="U34" s="50">
        <f t="shared" si="0"/>
        <v>731</v>
      </c>
      <c r="V34" s="50">
        <f t="shared" si="1"/>
        <v>1365.25</v>
      </c>
      <c r="W34" s="50">
        <f t="shared" si="3"/>
        <v>3027.6900000000005</v>
      </c>
      <c r="X34" s="50">
        <f t="shared" si="2"/>
        <v>63921.5</v>
      </c>
      <c r="Y34" s="50">
        <f t="shared" si="2"/>
        <v>69515.53</v>
      </c>
    </row>
    <row r="35" spans="1:25">
      <c r="A35" s="58" t="s">
        <v>438</v>
      </c>
      <c r="B35" s="47">
        <v>0</v>
      </c>
      <c r="C35" s="48">
        <v>0</v>
      </c>
      <c r="D35" s="48">
        <v>0</v>
      </c>
      <c r="E35" s="48">
        <v>0</v>
      </c>
      <c r="F35" s="48">
        <v>0</v>
      </c>
      <c r="G35" s="48">
        <v>0</v>
      </c>
      <c r="H35" s="48">
        <v>0</v>
      </c>
      <c r="I35" s="48">
        <v>0</v>
      </c>
      <c r="J35" s="48">
        <v>0</v>
      </c>
      <c r="K35" s="48">
        <v>0</v>
      </c>
      <c r="L35" s="48">
        <v>0</v>
      </c>
      <c r="M35" s="48">
        <v>0</v>
      </c>
      <c r="N35" s="49">
        <v>0</v>
      </c>
      <c r="O35" s="49">
        <v>0</v>
      </c>
      <c r="P35" s="49">
        <v>305244</v>
      </c>
      <c r="Q35" s="49">
        <v>305244</v>
      </c>
      <c r="S35" s="43" t="str">
        <f t="shared" si="0"/>
        <v>32 Indirect Facilities &amp; Admin Support</v>
      </c>
      <c r="T35" s="50">
        <f t="shared" si="0"/>
        <v>0</v>
      </c>
      <c r="U35" s="50">
        <f t="shared" si="0"/>
        <v>0</v>
      </c>
      <c r="V35" s="50">
        <f t="shared" si="1"/>
        <v>0</v>
      </c>
      <c r="W35" s="50">
        <f t="shared" si="3"/>
        <v>0</v>
      </c>
      <c r="X35" s="50">
        <f t="shared" si="2"/>
        <v>305244</v>
      </c>
      <c r="Y35" s="50">
        <f t="shared" si="2"/>
        <v>305244</v>
      </c>
    </row>
    <row r="36" spans="1:25">
      <c r="A36" s="58" t="s">
        <v>439</v>
      </c>
      <c r="B36" s="47">
        <v>1104</v>
      </c>
      <c r="C36" s="48">
        <v>0</v>
      </c>
      <c r="D36" s="48">
        <v>0</v>
      </c>
      <c r="E36" s="48">
        <v>0</v>
      </c>
      <c r="F36" s="48">
        <v>0</v>
      </c>
      <c r="G36" s="48">
        <v>0</v>
      </c>
      <c r="H36" s="48">
        <v>0</v>
      </c>
      <c r="I36" s="48">
        <v>0</v>
      </c>
      <c r="J36" s="48">
        <v>0</v>
      </c>
      <c r="K36" s="48">
        <v>0</v>
      </c>
      <c r="L36" s="48">
        <v>0</v>
      </c>
      <c r="M36" s="48">
        <v>0</v>
      </c>
      <c r="N36" s="49">
        <v>1104</v>
      </c>
      <c r="O36" s="49">
        <v>0</v>
      </c>
      <c r="P36" s="49">
        <v>332459.62</v>
      </c>
      <c r="Q36" s="49">
        <v>333563.62</v>
      </c>
      <c r="S36" s="43" t="str">
        <f t="shared" si="0"/>
        <v>33 Medical Expenses &amp; Insurance</v>
      </c>
      <c r="T36" s="50">
        <f t="shared" si="0"/>
        <v>1104</v>
      </c>
      <c r="U36" s="50">
        <f t="shared" si="0"/>
        <v>0</v>
      </c>
      <c r="V36" s="50">
        <f t="shared" si="1"/>
        <v>0</v>
      </c>
      <c r="W36" s="50">
        <f t="shared" si="3"/>
        <v>0</v>
      </c>
      <c r="X36" s="50">
        <f t="shared" si="2"/>
        <v>332459.62</v>
      </c>
      <c r="Y36" s="50">
        <f t="shared" si="2"/>
        <v>333563.62</v>
      </c>
    </row>
    <row r="37" spans="1:25">
      <c r="A37" s="58" t="s">
        <v>440</v>
      </c>
      <c r="B37" s="47">
        <v>0</v>
      </c>
      <c r="C37" s="48">
        <v>770</v>
      </c>
      <c r="D37" s="48">
        <v>300</v>
      </c>
      <c r="E37" s="48">
        <v>1525</v>
      </c>
      <c r="F37" s="48">
        <v>400</v>
      </c>
      <c r="G37" s="48">
        <v>145</v>
      </c>
      <c r="H37" s="48">
        <v>0</v>
      </c>
      <c r="I37" s="48">
        <v>300</v>
      </c>
      <c r="J37" s="48">
        <v>1165</v>
      </c>
      <c r="K37" s="48">
        <v>400</v>
      </c>
      <c r="L37" s="48">
        <v>400</v>
      </c>
      <c r="M37" s="48">
        <v>150</v>
      </c>
      <c r="N37" s="49">
        <v>2995</v>
      </c>
      <c r="O37" s="49">
        <v>2560</v>
      </c>
      <c r="P37" s="49">
        <v>408825.34</v>
      </c>
      <c r="Q37" s="49">
        <v>414380.34</v>
      </c>
      <c r="S37" s="43" t="str">
        <f t="shared" si="0"/>
        <v>34 Memberships &amp; Dues</v>
      </c>
      <c r="T37" s="50">
        <f t="shared" si="0"/>
        <v>0</v>
      </c>
      <c r="U37" s="50">
        <f t="shared" si="0"/>
        <v>770</v>
      </c>
      <c r="V37" s="50">
        <f t="shared" si="1"/>
        <v>145</v>
      </c>
      <c r="W37" s="50">
        <f t="shared" si="3"/>
        <v>4640</v>
      </c>
      <c r="X37" s="50">
        <f t="shared" si="2"/>
        <v>408825.34</v>
      </c>
      <c r="Y37" s="50">
        <f t="shared" si="2"/>
        <v>414380.34</v>
      </c>
    </row>
    <row r="38" spans="1:25">
      <c r="A38" s="58" t="s">
        <v>441</v>
      </c>
      <c r="B38" s="47">
        <v>295942.51599999983</v>
      </c>
      <c r="C38" s="48">
        <v>44679.436000000016</v>
      </c>
      <c r="D38" s="48">
        <v>4780.7724999999991</v>
      </c>
      <c r="E38" s="48">
        <v>12732.842000000001</v>
      </c>
      <c r="F38" s="48">
        <v>804.71500000000106</v>
      </c>
      <c r="G38" s="48">
        <v>22924.262999999999</v>
      </c>
      <c r="H38" s="48">
        <v>8591.8105000000069</v>
      </c>
      <c r="I38" s="48">
        <v>4479.4424999999992</v>
      </c>
      <c r="J38" s="48">
        <v>12687.834999999997</v>
      </c>
      <c r="K38" s="48">
        <v>836.19699999999966</v>
      </c>
      <c r="L38" s="48">
        <v>8133.0459999999985</v>
      </c>
      <c r="M38" s="48">
        <v>13340.727499999999</v>
      </c>
      <c r="N38" s="49">
        <v>358940.28149999987</v>
      </c>
      <c r="O38" s="49">
        <v>70993.321499999991</v>
      </c>
      <c r="P38" s="49">
        <v>658486.09999999951</v>
      </c>
      <c r="Q38" s="49">
        <v>1088419.7029999993</v>
      </c>
      <c r="S38" s="43" t="str">
        <f t="shared" si="0"/>
        <v>35 Other Operating Expenses</v>
      </c>
      <c r="T38" s="50">
        <f t="shared" si="0"/>
        <v>295942.51599999983</v>
      </c>
      <c r="U38" s="50">
        <f t="shared" si="0"/>
        <v>44679.436000000016</v>
      </c>
      <c r="V38" s="50">
        <f t="shared" si="1"/>
        <v>22924.262999999999</v>
      </c>
      <c r="W38" s="50">
        <f t="shared" si="3"/>
        <v>66387.387999999992</v>
      </c>
      <c r="X38" s="50">
        <f t="shared" si="2"/>
        <v>658486.09999999951</v>
      </c>
      <c r="Y38" s="50">
        <f t="shared" si="2"/>
        <v>1088419.7029999993</v>
      </c>
    </row>
    <row r="39" spans="1:25" ht="17" thickBot="1">
      <c r="A39" s="53" t="s">
        <v>442</v>
      </c>
      <c r="B39" s="54">
        <v>4758192.0186165664</v>
      </c>
      <c r="C39" s="53">
        <v>1466304.8672728441</v>
      </c>
      <c r="D39" s="53">
        <v>525766.12778535183</v>
      </c>
      <c r="E39" s="53">
        <v>214016.81744797528</v>
      </c>
      <c r="F39" s="53">
        <v>219161.58379676551</v>
      </c>
      <c r="G39" s="53">
        <v>952490.60407425649</v>
      </c>
      <c r="H39" s="53">
        <v>772093.79184886254</v>
      </c>
      <c r="I39" s="53">
        <v>587102.03218295507</v>
      </c>
      <c r="J39" s="53">
        <v>262822.470347428</v>
      </c>
      <c r="K39" s="53">
        <v>287424.57195135485</v>
      </c>
      <c r="L39" s="53">
        <v>540613.1560640051</v>
      </c>
      <c r="M39" s="53">
        <v>589471.7790820013</v>
      </c>
      <c r="N39" s="55">
        <v>7183441.414919503</v>
      </c>
      <c r="O39" s="55">
        <v>3992018.4055508631</v>
      </c>
      <c r="P39" s="55">
        <v>4483069.2695296295</v>
      </c>
      <c r="Q39" s="55">
        <v>15658529.089999994</v>
      </c>
      <c r="S39" s="43" t="str">
        <f t="shared" si="0"/>
        <v xml:space="preserve">     Total operating Expenses</v>
      </c>
      <c r="T39" s="50">
        <f t="shared" si="0"/>
        <v>4758192.0186165664</v>
      </c>
      <c r="U39" s="50">
        <f t="shared" si="0"/>
        <v>1466304.8672728441</v>
      </c>
      <c r="V39" s="50">
        <f t="shared" si="1"/>
        <v>952490.60407425649</v>
      </c>
      <c r="W39" s="50">
        <f t="shared" si="3"/>
        <v>3998472.3305066996</v>
      </c>
      <c r="X39" s="50">
        <f t="shared" si="2"/>
        <v>4483069.2695296295</v>
      </c>
      <c r="Y39" s="50">
        <f t="shared" si="2"/>
        <v>15658529.089999994</v>
      </c>
    </row>
    <row r="40" spans="1:25" ht="17" thickTop="1">
      <c r="A40" s="57"/>
      <c r="B40" s="59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1"/>
      <c r="O40" s="61"/>
      <c r="P40" s="61"/>
      <c r="Q40" s="61"/>
      <c r="S40" s="43"/>
      <c r="T40" s="50"/>
      <c r="U40" s="50"/>
      <c r="V40" s="50"/>
      <c r="W40" s="50"/>
      <c r="X40" s="50"/>
      <c r="Y40" s="50"/>
    </row>
    <row r="41" spans="1:25">
      <c r="A41" s="58" t="s">
        <v>443</v>
      </c>
      <c r="B41" s="62">
        <v>-261112.31361920759</v>
      </c>
      <c r="C41" s="63">
        <v>-625771.43004394113</v>
      </c>
      <c r="D41" s="63">
        <v>-241202.34870975197</v>
      </c>
      <c r="E41" s="63">
        <v>-96558.104802059621</v>
      </c>
      <c r="F41" s="63">
        <v>-105727.91763329851</v>
      </c>
      <c r="G41" s="63">
        <v>-489587.55542203755</v>
      </c>
      <c r="H41" s="63">
        <v>-352387.35192656156</v>
      </c>
      <c r="I41" s="63">
        <v>-259626.81057464465</v>
      </c>
      <c r="J41" s="63">
        <v>-117615.25015733953</v>
      </c>
      <c r="K41" s="63">
        <v>-110114.28320157717</v>
      </c>
      <c r="L41" s="63">
        <v>-242164.13809550588</v>
      </c>
      <c r="M41" s="63">
        <v>-256376.81819515489</v>
      </c>
      <c r="N41" s="64">
        <v>-1330372.1148082586</v>
      </c>
      <c r="O41" s="64">
        <v>-1827872.2075728211</v>
      </c>
      <c r="P41" s="64">
        <v>3182900.9723810814</v>
      </c>
      <c r="Q41" s="64">
        <v>24656.64999999851</v>
      </c>
      <c r="S41" s="43" t="str">
        <f t="shared" si="0"/>
        <v>Net Income/(deficit)</v>
      </c>
      <c r="T41" s="50">
        <f t="shared" si="0"/>
        <v>-261112.31361920759</v>
      </c>
      <c r="U41" s="50">
        <f t="shared" si="0"/>
        <v>-625771.43004394113</v>
      </c>
      <c r="V41" s="50">
        <f t="shared" si="1"/>
        <v>-489587.55542203755</v>
      </c>
      <c r="W41" s="50">
        <f t="shared" si="3"/>
        <v>-1781773.0232958938</v>
      </c>
      <c r="X41" s="50">
        <f t="shared" si="2"/>
        <v>3182900.9723810814</v>
      </c>
      <c r="Y41" s="50">
        <f t="shared" si="2"/>
        <v>24656.64999999851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Corrected</vt:lpstr>
      <vt:lpstr>NOTES</vt:lpstr>
      <vt:lpstr>Idaho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Miles Russell</cp:lastModifiedBy>
  <dcterms:created xsi:type="dcterms:W3CDTF">2017-10-03T17:07:31Z</dcterms:created>
  <dcterms:modified xsi:type="dcterms:W3CDTF">2018-07-01T16:34:41Z</dcterms:modified>
</cp:coreProperties>
</file>