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megam\OneDrive\Desktop\MoCloScript\Dev\"/>
    </mc:Choice>
  </mc:AlternateContent>
  <xr:revisionPtr revIDLastSave="0" documentId="13_ncr:1_{F121B3A9-EE15-4A81-966E-61C8167FC396}" xr6:coauthVersionLast="47" xr6:coauthVersionMax="47" xr10:uidLastSave="{00000000-0000-0000-0000-000000000000}"/>
  <bookViews>
    <workbookView xWindow="-98" yWindow="-98" windowWidth="21795" windowHeight="12975" activeTab="2" xr2:uid="{00000000-000D-0000-FFFF-FFFF00000000}"/>
  </bookViews>
  <sheets>
    <sheet name="MoClo Golden Gate calculator" sheetId="1" r:id="rId1"/>
    <sheet name="Sheet1" sheetId="2" r:id="rId2"/>
    <sheet name="Sheet2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HabGYdgEHjWzyyQXlO7MYLDmPPnIu3CeCaqRtg1HMDA="/>
    </ext>
  </extLst>
</workbook>
</file>

<file path=xl/calcChain.xml><?xml version="1.0" encoding="utf-8"?>
<calcChain xmlns="http://schemas.openxmlformats.org/spreadsheetml/2006/main">
  <c r="I3" i="3" l="1"/>
  <c r="I4" i="3"/>
  <c r="I5" i="3"/>
  <c r="I6" i="3"/>
  <c r="I7" i="3"/>
  <c r="I8" i="3"/>
  <c r="F3" i="3"/>
  <c r="G3" i="3"/>
  <c r="F4" i="3"/>
  <c r="G4" i="3"/>
  <c r="F5" i="3"/>
  <c r="G5" i="3"/>
  <c r="F6" i="3"/>
  <c r="G6" i="3"/>
  <c r="F7" i="3"/>
  <c r="G7" i="3"/>
  <c r="F8" i="3"/>
  <c r="G8" i="3"/>
  <c r="I2" i="3"/>
  <c r="F2" i="3"/>
  <c r="G2" i="3" s="1"/>
  <c r="N3" i="1"/>
  <c r="O3" i="1" s="1"/>
  <c r="P3" i="1" s="1"/>
  <c r="C8" i="2"/>
  <c r="F8" i="2"/>
  <c r="B8" i="2"/>
  <c r="K8" i="2"/>
  <c r="D8" i="2"/>
  <c r="H8" i="2" s="1"/>
  <c r="K2" i="2"/>
  <c r="K3" i="2"/>
  <c r="F3" i="2"/>
  <c r="I2" i="2"/>
  <c r="E16" i="1"/>
  <c r="N2" i="1" s="1"/>
  <c r="O2" i="1" s="1"/>
  <c r="P2" i="1" s="1"/>
  <c r="E36" i="1"/>
  <c r="F36" i="1" s="1"/>
  <c r="D35" i="1"/>
  <c r="F35" i="1"/>
  <c r="E35" i="1" s="1"/>
  <c r="E34" i="1"/>
  <c r="F34" i="1" s="1"/>
  <c r="H34" i="1" s="1"/>
  <c r="N8" i="1"/>
  <c r="O8" i="1" s="1"/>
  <c r="P8" i="1" s="1"/>
  <c r="H19" i="1"/>
  <c r="E25" i="1"/>
  <c r="F25" i="1" s="1"/>
  <c r="H25" i="1" s="1"/>
  <c r="E30" i="1"/>
  <c r="F30" i="1" s="1"/>
  <c r="H30" i="1" s="1"/>
  <c r="N7" i="1"/>
  <c r="O7" i="1" s="1"/>
  <c r="P7" i="1" s="1"/>
  <c r="Q8" i="1"/>
  <c r="N6" i="1"/>
  <c r="O6" i="1" s="1"/>
  <c r="P6" i="1" s="1"/>
  <c r="N5" i="1"/>
  <c r="O5" i="1" s="1"/>
  <c r="P5" i="1" s="1"/>
  <c r="Q4" i="1"/>
  <c r="N4" i="1"/>
  <c r="O4" i="1" s="1"/>
  <c r="P4" i="1" s="1"/>
  <c r="Q3" i="1"/>
  <c r="Q2" i="1"/>
  <c r="L8" i="2" l="1"/>
  <c r="F2" i="2"/>
  <c r="G2" i="2" s="1"/>
  <c r="F16" i="1"/>
  <c r="I16" i="1" s="1"/>
  <c r="P9" i="1"/>
  <c r="P10" i="1" s="1"/>
  <c r="G36" i="1"/>
  <c r="M8" i="2" l="1"/>
  <c r="N8" i="2" s="1"/>
</calcChain>
</file>

<file path=xl/sharedStrings.xml><?xml version="1.0" encoding="utf-8"?>
<sst xmlns="http://schemas.openxmlformats.org/spreadsheetml/2006/main" count="138" uniqueCount="65">
  <si>
    <t>Sequence</t>
  </si>
  <si>
    <t>Total Bases</t>
  </si>
  <si>
    <t>Concentration</t>
  </si>
  <si>
    <t>Dilution</t>
  </si>
  <si>
    <t>Bin</t>
  </si>
  <si>
    <t>Start</t>
  </si>
  <si>
    <t>End</t>
  </si>
  <si>
    <t>Length</t>
  </si>
  <si>
    <t>Orientation</t>
  </si>
  <si>
    <t>Type IIS enzyme</t>
  </si>
  <si>
    <t>Fragment production method</t>
  </si>
  <si>
    <t>Status</t>
  </si>
  <si>
    <t>Total fmol</t>
  </si>
  <si>
    <t>Fragment (ng)</t>
  </si>
  <si>
    <t>Plasmid DNA (ng)</t>
  </si>
  <si>
    <t>Vol (µL)</t>
  </si>
  <si>
    <t>extra bases</t>
  </si>
  <si>
    <t>pMYT041</t>
  </si>
  <si>
    <t>Backbone</t>
  </si>
  <si>
    <t>Forward</t>
  </si>
  <si>
    <t>BsaI</t>
  </si>
  <si>
    <t>Use existing cut sites</t>
  </si>
  <si>
    <t>Success</t>
  </si>
  <si>
    <t>pYTK023</t>
  </si>
  <si>
    <t>2-promoter</t>
  </si>
  <si>
    <t>pYTK040</t>
  </si>
  <si>
    <t>3a-N-tag</t>
  </si>
  <si>
    <t>ARF6_DBD_CO_3b1</t>
  </si>
  <si>
    <t>3b1-CDS</t>
  </si>
  <si>
    <t>ARF6_MR_CO_3b2</t>
  </si>
  <si>
    <t>3b2-CDS</t>
  </si>
  <si>
    <t>ARF6_PB1_CO_3b3</t>
  </si>
  <si>
    <t>3b3-CDS</t>
  </si>
  <si>
    <t>DNA Sum</t>
  </si>
  <si>
    <r>
      <rPr>
        <sz val="12"/>
        <color theme="1"/>
        <rFont val="Calibri"/>
      </rPr>
      <t>dH</t>
    </r>
    <r>
      <rPr>
        <vertAlign val="subscript"/>
        <sz val="12"/>
        <color theme="1"/>
        <rFont val="Calibri"/>
      </rPr>
      <t>2</t>
    </r>
    <r>
      <rPr>
        <sz val="12"/>
        <color theme="1"/>
        <rFont val="Calibri"/>
      </rPr>
      <t>O</t>
    </r>
  </si>
  <si>
    <t>T4 DNA Ligase Buffer 10x</t>
  </si>
  <si>
    <t>GGA Assembly Mix</t>
  </si>
  <si>
    <t>Total Reaction Volume</t>
  </si>
  <si>
    <t>Total bases</t>
  </si>
  <si>
    <t>Insert Length</t>
  </si>
  <si>
    <t>total fmol</t>
  </si>
  <si>
    <t>Fragments ng</t>
  </si>
  <si>
    <t>Plasmid DNA(ng)</t>
  </si>
  <si>
    <t>Vol (ul)</t>
  </si>
  <si>
    <t>Final Stock Con (ng/ul)</t>
  </si>
  <si>
    <t>pAGM1299</t>
  </si>
  <si>
    <t>Total Bases?</t>
  </si>
  <si>
    <t>find fmol</t>
  </si>
  <si>
    <t>solve for vol</t>
  </si>
  <si>
    <t>dna g/mol/bp</t>
  </si>
  <si>
    <t>Name</t>
  </si>
  <si>
    <t>Concentration(ng/ul)</t>
  </si>
  <si>
    <t>total mol</t>
  </si>
  <si>
    <t>total vol</t>
  </si>
  <si>
    <t>mol/L concentration</t>
  </si>
  <si>
    <t>conversion of g/mol/bp</t>
  </si>
  <si>
    <t>bp total</t>
  </si>
  <si>
    <t>bp insert</t>
  </si>
  <si>
    <t>ratio</t>
  </si>
  <si>
    <t>con w g/L</t>
  </si>
  <si>
    <t>con g/L/bp</t>
  </si>
  <si>
    <t>Needed con g/L</t>
  </si>
  <si>
    <t>Concentration (ng/ul)</t>
  </si>
  <si>
    <t>Fragment Bases</t>
  </si>
  <si>
    <t>Volume (ul) - Should be &gt;1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</si>
</sst>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Aptos Narrow"/>
      <scheme val="minor"/>
    </font>
    <font>
      <b/>
      <sz val="12"/>
      <color theme="1"/>
      <name val="Aptos Narrow"/>
      <scheme val="minor"/>
    </font>
    <font>
      <b/>
      <sz val="12"/>
      <color theme="1"/>
      <name val="Arial"/>
    </font>
    <font>
      <sz val="12"/>
      <color theme="1"/>
      <name val="Aptos Narrow"/>
      <scheme val="minor"/>
    </font>
    <font>
      <sz val="12"/>
      <color theme="1"/>
      <name val="Arial"/>
    </font>
    <font>
      <sz val="12"/>
      <color theme="1"/>
      <name val="Calibri"/>
    </font>
    <font>
      <b/>
      <sz val="12"/>
      <color theme="1"/>
      <name val="Calibri"/>
    </font>
    <font>
      <vertAlign val="subscript"/>
      <sz val="12"/>
      <color theme="1"/>
      <name val="Calibri"/>
    </font>
    <font>
      <sz val="12"/>
      <color rgb="FFFF0000"/>
      <name val="Arial"/>
    </font>
    <font>
      <sz val="12"/>
      <color rgb="FFFF0000"/>
      <name val="Aptos Narrow"/>
      <scheme val="minor"/>
    </font>
    <font>
      <sz val="12"/>
      <color rgb="FFFF0000"/>
      <name val="Aptos Narrow"/>
      <family val="2"/>
      <scheme val="minor"/>
    </font>
    <font>
      <sz val="12"/>
      <color theme="4"/>
      <name val="Arial"/>
      <family val="2"/>
    </font>
    <font>
      <sz val="12"/>
      <color theme="4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2"/>
      <color theme="5" tint="-0.249977111117893"/>
      <name val="Aptos Narrow"/>
      <family val="2"/>
      <scheme val="minor"/>
    </font>
    <font>
      <sz val="12"/>
      <color theme="5" tint="-0.249977111117893"/>
      <name val="Aptos Narrow"/>
      <family val="2"/>
      <scheme val="minor"/>
    </font>
    <font>
      <b/>
      <sz val="12"/>
      <color theme="4" tint="-0.249977111117893"/>
      <name val="Aptos Narrow"/>
      <family val="2"/>
      <scheme val="minor"/>
    </font>
    <font>
      <sz val="12"/>
      <color theme="4" tint="-0.249977111117893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FF"/>
        <bgColor rgb="FFCCFFFF"/>
      </patternFill>
    </fill>
  </fills>
  <borders count="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center" vertical="center"/>
    </xf>
    <xf numFmtId="2" fontId="5" fillId="0" borderId="0" xfId="0" applyNumberFormat="1" applyFont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2" fontId="5" fillId="2" borderId="3" xfId="0" applyNumberFormat="1" applyFont="1" applyFill="1" applyBorder="1" applyAlignment="1">
      <alignment horizontal="center" vertical="center"/>
    </xf>
    <xf numFmtId="0" fontId="5" fillId="0" borderId="3" xfId="0" applyFont="1" applyBorder="1" applyAlignment="1">
      <alignment horizontal="left" vertical="center"/>
    </xf>
    <xf numFmtId="2" fontId="6" fillId="0" borderId="3" xfId="0" applyNumberFormat="1" applyFont="1" applyBorder="1" applyAlignment="1">
      <alignment horizontal="center" vertical="center" wrapText="1"/>
    </xf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3" fillId="0" borderId="0" xfId="0" applyFont="1"/>
    <xf numFmtId="0" fontId="14" fillId="0" borderId="0" xfId="0" applyFont="1"/>
    <xf numFmtId="0" fontId="12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15" fillId="0" borderId="0" xfId="0" applyFont="1" applyAlignment="1">
      <alignment horizontal="left"/>
    </xf>
    <xf numFmtId="2" fontId="16" fillId="0" borderId="0" xfId="0" applyNumberFormat="1" applyFont="1" applyAlignment="1">
      <alignment horizontal="left"/>
    </xf>
    <xf numFmtId="0" fontId="17" fillId="0" borderId="0" xfId="0" applyFont="1" applyAlignment="1">
      <alignment horizontal="left"/>
    </xf>
    <xf numFmtId="0" fontId="18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00"/>
  <sheetViews>
    <sheetView topLeftCell="D1" workbookViewId="0">
      <selection activeCell="P2" sqref="P2"/>
    </sheetView>
  </sheetViews>
  <sheetFormatPr defaultColWidth="11.25" defaultRowHeight="15" customHeight="1" x14ac:dyDescent="0.5"/>
  <cols>
    <col min="1" max="1" width="12.5" customWidth="1"/>
    <col min="2" max="2" width="10.75" customWidth="1"/>
    <col min="3" max="3" width="12.4375" customWidth="1"/>
    <col min="4" max="4" width="10.5625" customWidth="1"/>
    <col min="5" max="5" width="14.3125" customWidth="1"/>
    <col min="6" max="6" width="14.875" customWidth="1"/>
    <col min="7" max="13" width="10.5625" customWidth="1"/>
    <col min="14" max="14" width="14.75" customWidth="1"/>
    <col min="15" max="15" width="16.3125" customWidth="1"/>
    <col min="16" max="27" width="10.5625" customWidth="1"/>
  </cols>
  <sheetData>
    <row r="1" spans="1:27" ht="15.75" customHeight="1" x14ac:dyDescent="0.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5.75" customHeight="1" x14ac:dyDescent="0.5">
      <c r="A2" s="3" t="s">
        <v>17</v>
      </c>
      <c r="B2" s="3">
        <v>3292</v>
      </c>
      <c r="C2" s="3">
        <v>200</v>
      </c>
      <c r="D2" s="4">
        <v>4</v>
      </c>
      <c r="E2" s="3" t="s">
        <v>18</v>
      </c>
      <c r="F2" s="3">
        <v>1235</v>
      </c>
      <c r="G2" s="3">
        <v>204</v>
      </c>
      <c r="H2" s="3">
        <v>2262</v>
      </c>
      <c r="I2" s="3" t="s">
        <v>19</v>
      </c>
      <c r="J2" s="3" t="s">
        <v>20</v>
      </c>
      <c r="K2" s="3" t="s">
        <v>21</v>
      </c>
      <c r="L2" s="3" t="s">
        <v>22</v>
      </c>
      <c r="M2" s="3">
        <v>25</v>
      </c>
      <c r="N2" s="3">
        <f>E16</f>
        <v>3.25</v>
      </c>
      <c r="O2" s="3">
        <f t="shared" ref="O2:O7" si="0">N2*B2/H2</f>
        <v>4.7298850574712645</v>
      </c>
      <c r="P2" s="3">
        <f>O2/C2*D2</f>
        <v>9.4597701149425284E-2</v>
      </c>
      <c r="Q2" s="3">
        <f t="shared" ref="Q2:Q4" si="1">B2-H2</f>
        <v>1030</v>
      </c>
    </row>
    <row r="3" spans="1:27" ht="15.75" customHeight="1" x14ac:dyDescent="0.5">
      <c r="A3" s="3" t="s">
        <v>23</v>
      </c>
      <c r="B3" s="3">
        <v>2371</v>
      </c>
      <c r="C3" s="3">
        <v>221</v>
      </c>
      <c r="D3" s="4">
        <v>4</v>
      </c>
      <c r="E3" s="3" t="s">
        <v>24</v>
      </c>
      <c r="F3" s="3">
        <v>10</v>
      </c>
      <c r="G3" s="3">
        <v>718</v>
      </c>
      <c r="H3" s="3">
        <v>709</v>
      </c>
      <c r="I3" s="3" t="s">
        <v>19</v>
      </c>
      <c r="J3" s="3" t="s">
        <v>20</v>
      </c>
      <c r="K3" s="3" t="s">
        <v>21</v>
      </c>
      <c r="L3" s="3" t="s">
        <v>22</v>
      </c>
      <c r="M3" s="3">
        <v>50</v>
      </c>
      <c r="N3" s="3">
        <f>(650*D2*C2*(10^-6))</f>
        <v>0.52</v>
      </c>
      <c r="O3" s="3">
        <f t="shared" si="0"/>
        <v>1.7389562764456983</v>
      </c>
      <c r="P3" s="3">
        <f t="shared" ref="P3:P7" si="2">O3/C3*D3</f>
        <v>3.14743217456235E-2</v>
      </c>
      <c r="Q3" s="3">
        <f t="shared" si="1"/>
        <v>1662</v>
      </c>
    </row>
    <row r="4" spans="1:27" ht="15.75" customHeight="1" x14ac:dyDescent="0.5">
      <c r="A4" s="3" t="s">
        <v>25</v>
      </c>
      <c r="B4" s="3">
        <v>1761</v>
      </c>
      <c r="C4" s="3">
        <v>20</v>
      </c>
      <c r="D4" s="4">
        <v>1</v>
      </c>
      <c r="E4" s="3" t="s">
        <v>26</v>
      </c>
      <c r="F4" s="3">
        <v>10</v>
      </c>
      <c r="G4" s="3">
        <v>108</v>
      </c>
      <c r="H4" s="3">
        <v>99</v>
      </c>
      <c r="I4" s="3" t="s">
        <v>19</v>
      </c>
      <c r="J4" s="3" t="s">
        <v>20</v>
      </c>
      <c r="K4" s="3" t="s">
        <v>21</v>
      </c>
      <c r="L4" s="3" t="s">
        <v>22</v>
      </c>
      <c r="M4" s="3">
        <v>50</v>
      </c>
      <c r="N4" s="3">
        <f t="shared" ref="N3:N6" si="3">(650*H4*M4*(10^-6))</f>
        <v>3.2174999999999998</v>
      </c>
      <c r="O4" s="3">
        <f t="shared" si="0"/>
        <v>57.232500000000002</v>
      </c>
      <c r="P4" s="3">
        <f t="shared" si="2"/>
        <v>2.8616250000000001</v>
      </c>
      <c r="Q4" s="3">
        <f t="shared" si="1"/>
        <v>1662</v>
      </c>
    </row>
    <row r="5" spans="1:27" ht="15.75" customHeight="1" x14ac:dyDescent="0.5">
      <c r="A5" s="3" t="s">
        <v>27</v>
      </c>
      <c r="C5" s="3">
        <v>250</v>
      </c>
      <c r="D5" s="4">
        <v>1</v>
      </c>
      <c r="E5" s="3" t="s">
        <v>28</v>
      </c>
      <c r="F5" s="3">
        <v>21</v>
      </c>
      <c r="G5" s="3">
        <v>1184</v>
      </c>
      <c r="H5" s="3">
        <v>1164</v>
      </c>
      <c r="I5" s="3" t="s">
        <v>19</v>
      </c>
      <c r="J5" s="3" t="s">
        <v>20</v>
      </c>
      <c r="K5" s="3" t="s">
        <v>21</v>
      </c>
      <c r="L5" s="3" t="s">
        <v>22</v>
      </c>
      <c r="M5" s="3">
        <v>50</v>
      </c>
      <c r="N5" s="3">
        <f t="shared" si="3"/>
        <v>37.83</v>
      </c>
      <c r="O5" s="3">
        <f t="shared" si="0"/>
        <v>0</v>
      </c>
      <c r="P5" s="3">
        <f t="shared" si="2"/>
        <v>0</v>
      </c>
    </row>
    <row r="6" spans="1:27" ht="15.75" customHeight="1" x14ac:dyDescent="0.5">
      <c r="A6" s="3" t="s">
        <v>29</v>
      </c>
      <c r="C6" s="3">
        <v>80</v>
      </c>
      <c r="D6" s="4">
        <v>1</v>
      </c>
      <c r="E6" s="3" t="s">
        <v>30</v>
      </c>
      <c r="F6" s="3">
        <v>21</v>
      </c>
      <c r="G6" s="3">
        <v>1265</v>
      </c>
      <c r="H6" s="3">
        <v>1245</v>
      </c>
      <c r="I6" s="3" t="s">
        <v>19</v>
      </c>
      <c r="J6" s="3" t="s">
        <v>20</v>
      </c>
      <c r="K6" s="3" t="s">
        <v>21</v>
      </c>
      <c r="L6" s="3" t="s">
        <v>22</v>
      </c>
      <c r="M6" s="3">
        <v>50</v>
      </c>
      <c r="N6" s="3">
        <f t="shared" si="3"/>
        <v>40.462499999999999</v>
      </c>
      <c r="O6" s="3">
        <f t="shared" si="0"/>
        <v>0</v>
      </c>
      <c r="P6" s="3">
        <f t="shared" si="2"/>
        <v>0</v>
      </c>
    </row>
    <row r="7" spans="1:27" ht="15.75" customHeight="1" x14ac:dyDescent="0.5">
      <c r="A7" s="3" t="s">
        <v>31</v>
      </c>
      <c r="C7" s="3">
        <v>100</v>
      </c>
      <c r="D7" s="4">
        <v>1</v>
      </c>
      <c r="E7" s="3" t="s">
        <v>32</v>
      </c>
      <c r="F7" s="3">
        <v>21</v>
      </c>
      <c r="G7" s="3">
        <v>431</v>
      </c>
      <c r="H7" s="3">
        <v>411</v>
      </c>
      <c r="I7" s="3" t="s">
        <v>19</v>
      </c>
      <c r="J7" s="3" t="s">
        <v>20</v>
      </c>
      <c r="K7" s="3" t="s">
        <v>21</v>
      </c>
      <c r="L7" s="3" t="s">
        <v>22</v>
      </c>
      <c r="M7" s="3">
        <v>50</v>
      </c>
      <c r="N7" s="3">
        <f>(650*H7*M7*(10^-6))</f>
        <v>13.3575</v>
      </c>
      <c r="O7" s="3">
        <f t="shared" si="0"/>
        <v>0</v>
      </c>
      <c r="P7" s="3">
        <f t="shared" si="2"/>
        <v>0</v>
      </c>
    </row>
    <row r="8" spans="1:27" ht="15.75" customHeight="1" x14ac:dyDescent="0.5">
      <c r="A8" s="3" t="s">
        <v>45</v>
      </c>
      <c r="B8" s="3">
        <v>2846</v>
      </c>
      <c r="C8">
        <v>100</v>
      </c>
      <c r="D8" s="4"/>
      <c r="E8" s="3"/>
      <c r="F8" s="3"/>
      <c r="G8" s="3"/>
      <c r="H8" s="3">
        <v>2247</v>
      </c>
      <c r="I8" s="3"/>
      <c r="J8" s="3"/>
      <c r="K8" s="3"/>
      <c r="L8" s="3"/>
      <c r="M8" s="3">
        <v>50</v>
      </c>
      <c r="N8" s="3">
        <f>(650*H8*M8*(10^-6))</f>
        <v>73.027500000000003</v>
      </c>
      <c r="O8" s="3">
        <f>N8*B8/H8</f>
        <v>92.495000000000005</v>
      </c>
      <c r="P8" s="3">
        <f>O8/C8*D8</f>
        <v>0</v>
      </c>
      <c r="Q8" s="3">
        <f>B8-H8</f>
        <v>599</v>
      </c>
    </row>
    <row r="9" spans="1:27" ht="15.75" customHeight="1" x14ac:dyDescent="0.5">
      <c r="N9" s="5"/>
      <c r="O9" s="5" t="s">
        <v>33</v>
      </c>
      <c r="P9" s="6">
        <f>SUM(P1:P8)</f>
        <v>2.9876970228950488</v>
      </c>
    </row>
    <row r="10" spans="1:27" ht="15.75" customHeight="1" x14ac:dyDescent="0.5">
      <c r="N10" s="7" t="s">
        <v>34</v>
      </c>
      <c r="O10" s="8"/>
      <c r="P10" s="9">
        <f>P13-P12-P11-P9</f>
        <v>5.5123029771049517</v>
      </c>
    </row>
    <row r="11" spans="1:27" ht="15.75" customHeight="1" x14ac:dyDescent="0.5">
      <c r="N11" s="7" t="s">
        <v>35</v>
      </c>
      <c r="O11" s="8"/>
      <c r="P11" s="9">
        <v>1</v>
      </c>
    </row>
    <row r="12" spans="1:27" ht="15.75" customHeight="1" x14ac:dyDescent="0.5">
      <c r="N12" s="7" t="s">
        <v>36</v>
      </c>
      <c r="O12" s="8"/>
      <c r="P12" s="9">
        <v>0.5</v>
      </c>
    </row>
    <row r="13" spans="1:27" ht="15.75" customHeight="1" x14ac:dyDescent="0.5">
      <c r="N13" s="10" t="s">
        <v>37</v>
      </c>
      <c r="O13" s="10"/>
      <c r="P13" s="11">
        <v>10</v>
      </c>
    </row>
    <row r="14" spans="1:27" ht="15.75" customHeight="1" x14ac:dyDescent="0.5"/>
    <row r="15" spans="1:27" ht="15.75" customHeight="1" x14ac:dyDescent="0.5">
      <c r="B15" s="15" t="s">
        <v>38</v>
      </c>
      <c r="C15" s="15" t="s">
        <v>39</v>
      </c>
      <c r="D15" s="15" t="s">
        <v>40</v>
      </c>
      <c r="E15" s="15" t="s">
        <v>41</v>
      </c>
      <c r="F15" s="15" t="s">
        <v>42</v>
      </c>
      <c r="G15" s="15" t="s">
        <v>43</v>
      </c>
      <c r="H15" s="15"/>
      <c r="I15" s="15" t="s">
        <v>44</v>
      </c>
    </row>
    <row r="16" spans="1:27" ht="15.75" customHeight="1" x14ac:dyDescent="0.5">
      <c r="B16">
        <v>2560</v>
      </c>
      <c r="C16">
        <v>200</v>
      </c>
      <c r="D16">
        <v>25</v>
      </c>
      <c r="E16">
        <f>(650*C16*D16*(10^-6))</f>
        <v>3.25</v>
      </c>
      <c r="F16">
        <f>E16*B16/C16</f>
        <v>41.6</v>
      </c>
      <c r="G16">
        <v>0.5</v>
      </c>
      <c r="I16">
        <f>F16/G16</f>
        <v>83.2</v>
      </c>
      <c r="L16" s="16"/>
      <c r="M16" s="16"/>
    </row>
    <row r="17" spans="2:13" ht="15.75" customHeight="1" x14ac:dyDescent="0.5">
      <c r="M17" s="16"/>
    </row>
    <row r="18" spans="2:13" ht="15.75" customHeight="1" x14ac:dyDescent="0.5">
      <c r="B18" t="s">
        <v>0</v>
      </c>
      <c r="C18" t="s">
        <v>4</v>
      </c>
      <c r="D18" t="s">
        <v>5</v>
      </c>
      <c r="E18" t="s">
        <v>6</v>
      </c>
      <c r="F18" t="s">
        <v>7</v>
      </c>
      <c r="H18" t="s">
        <v>46</v>
      </c>
    </row>
    <row r="19" spans="2:13" ht="15.75" customHeight="1" x14ac:dyDescent="0.5">
      <c r="B19" t="s">
        <v>45</v>
      </c>
      <c r="C19" t="s">
        <v>18</v>
      </c>
      <c r="D19">
        <v>2830</v>
      </c>
      <c r="E19">
        <v>2231</v>
      </c>
      <c r="F19">
        <v>2247</v>
      </c>
      <c r="H19">
        <f>D19-E19+F19</f>
        <v>2846</v>
      </c>
    </row>
    <row r="20" spans="2:13" ht="15.75" customHeight="1" x14ac:dyDescent="0.5"/>
    <row r="21" spans="2:13" ht="15.75" customHeight="1" x14ac:dyDescent="0.5">
      <c r="B21" t="s">
        <v>5</v>
      </c>
      <c r="C21" t="s">
        <v>6</v>
      </c>
    </row>
    <row r="22" spans="2:13" ht="15.75" customHeight="1" x14ac:dyDescent="0.5">
      <c r="B22" s="3">
        <v>10</v>
      </c>
      <c r="C22" s="3">
        <v>108</v>
      </c>
    </row>
    <row r="23" spans="2:13" ht="15.75" customHeight="1" x14ac:dyDescent="0.5"/>
    <row r="24" spans="2:13" ht="15.75" customHeight="1" x14ac:dyDescent="0.5">
      <c r="B24" s="4" t="s">
        <v>38</v>
      </c>
      <c r="C24" s="4" t="s">
        <v>39</v>
      </c>
      <c r="D24" s="4" t="s">
        <v>40</v>
      </c>
      <c r="E24" s="4" t="s">
        <v>41</v>
      </c>
      <c r="F24" s="4" t="s">
        <v>42</v>
      </c>
      <c r="G24" s="4" t="s">
        <v>43</v>
      </c>
      <c r="H24" s="4" t="s">
        <v>44</v>
      </c>
    </row>
    <row r="25" spans="2:13" ht="15.75" customHeight="1" x14ac:dyDescent="0.5">
      <c r="B25" s="3">
        <v>2846</v>
      </c>
      <c r="C25" s="4">
        <v>2247</v>
      </c>
      <c r="D25" s="4">
        <v>25</v>
      </c>
      <c r="E25" s="3">
        <f>(650*C25*D25*(10^-6))</f>
        <v>36.513750000000002</v>
      </c>
      <c r="F25" s="3">
        <f>E25*(B25/C25)</f>
        <v>46.247500000000002</v>
      </c>
      <c r="G25" s="4">
        <v>0.5</v>
      </c>
      <c r="H25" s="3">
        <f>F25/G25</f>
        <v>92.495000000000005</v>
      </c>
    </row>
    <row r="26" spans="2:13" ht="15.75" customHeight="1" x14ac:dyDescent="0.5"/>
    <row r="27" spans="2:13" ht="15.75" customHeight="1" x14ac:dyDescent="0.5"/>
    <row r="28" spans="2:13" ht="15.75" customHeight="1" x14ac:dyDescent="0.5"/>
    <row r="29" spans="2:13" ht="15.75" customHeight="1" x14ac:dyDescent="0.5">
      <c r="B29" s="12" t="s">
        <v>38</v>
      </c>
      <c r="C29" s="12" t="s">
        <v>39</v>
      </c>
      <c r="D29" s="12" t="s">
        <v>40</v>
      </c>
      <c r="E29" s="12" t="s">
        <v>41</v>
      </c>
      <c r="F29" s="12" t="s">
        <v>42</v>
      </c>
      <c r="G29" s="12" t="s">
        <v>43</v>
      </c>
      <c r="H29" s="12" t="s">
        <v>44</v>
      </c>
      <c r="I29" s="13"/>
    </row>
    <row r="30" spans="2:13" ht="15.75" customHeight="1" x14ac:dyDescent="0.5">
      <c r="B30" s="12">
        <v>7000</v>
      </c>
      <c r="C30" s="12">
        <v>4000</v>
      </c>
      <c r="D30" s="12">
        <v>10</v>
      </c>
      <c r="E30" s="13">
        <f>(650*C30*D30*(10^-6))</f>
        <v>26</v>
      </c>
      <c r="F30" s="13">
        <f>E30*(B30/C30)</f>
        <v>45.5</v>
      </c>
      <c r="G30" s="12">
        <v>0.5</v>
      </c>
      <c r="H30" s="13">
        <f>F30/G30</f>
        <v>91</v>
      </c>
      <c r="I30" s="13"/>
    </row>
    <row r="31" spans="2:13" ht="15.75" customHeight="1" x14ac:dyDescent="0.5"/>
    <row r="32" spans="2:13" ht="15.75" customHeight="1" x14ac:dyDescent="0.5"/>
    <row r="33" spans="1:8" ht="15.75" customHeight="1" x14ac:dyDescent="0.5">
      <c r="B33" s="4" t="s">
        <v>38</v>
      </c>
      <c r="C33" s="4" t="s">
        <v>39</v>
      </c>
      <c r="D33" s="4" t="s">
        <v>40</v>
      </c>
      <c r="E33" s="4" t="s">
        <v>41</v>
      </c>
      <c r="F33" s="4" t="s">
        <v>42</v>
      </c>
      <c r="G33" s="4" t="s">
        <v>43</v>
      </c>
      <c r="H33" s="4" t="s">
        <v>44</v>
      </c>
    </row>
    <row r="34" spans="1:8" ht="15.75" customHeight="1" x14ac:dyDescent="0.5">
      <c r="A34" t="s">
        <v>45</v>
      </c>
      <c r="B34" s="3">
        <v>3000</v>
      </c>
      <c r="C34" s="4">
        <v>2000</v>
      </c>
      <c r="D34" s="4">
        <v>50</v>
      </c>
      <c r="E34" s="3">
        <f>(650*C34*D34*(10^-6))</f>
        <v>65</v>
      </c>
      <c r="F34" s="3">
        <f>E34*(B34/C34)</f>
        <v>97.5</v>
      </c>
      <c r="G34" s="4">
        <v>0.5</v>
      </c>
      <c r="H34" s="3">
        <f>F34/G34</f>
        <v>195</v>
      </c>
    </row>
    <row r="35" spans="1:8" ht="15.75" customHeight="1" x14ac:dyDescent="0.5">
      <c r="A35" t="s">
        <v>47</v>
      </c>
      <c r="B35" s="3">
        <v>2846</v>
      </c>
      <c r="C35" s="4">
        <v>2247</v>
      </c>
      <c r="D35" s="4">
        <f>E35/(650*(10^-6)*C35)</f>
        <v>27.028488026379804</v>
      </c>
      <c r="E35" s="3">
        <f>F35/(B35/C35)</f>
        <v>39.476458186929023</v>
      </c>
      <c r="F35" s="3">
        <f>G35*H35</f>
        <v>50</v>
      </c>
      <c r="G35" s="4">
        <v>0.5</v>
      </c>
      <c r="H35" s="3">
        <v>100</v>
      </c>
    </row>
    <row r="36" spans="1:8" ht="15.75" customHeight="1" x14ac:dyDescent="0.5">
      <c r="A36" t="s">
        <v>48</v>
      </c>
      <c r="B36" s="3">
        <v>2846</v>
      </c>
      <c r="C36" s="4">
        <v>2247</v>
      </c>
      <c r="D36" s="4">
        <v>50</v>
      </c>
      <c r="E36" s="3">
        <f>(650*C36*D36*(10^-6))</f>
        <v>73.027500000000003</v>
      </c>
      <c r="F36" s="3">
        <f>E36*(B36/C36)</f>
        <v>92.495000000000005</v>
      </c>
      <c r="G36" s="4">
        <f>F36/H36</f>
        <v>0.61663333333333337</v>
      </c>
      <c r="H36" s="14">
        <v>150</v>
      </c>
    </row>
    <row r="37" spans="1:8" ht="15.75" customHeight="1" x14ac:dyDescent="0.5"/>
    <row r="38" spans="1:8" ht="15.75" customHeight="1" x14ac:dyDescent="0.5"/>
    <row r="39" spans="1:8" ht="15.75" customHeight="1" x14ac:dyDescent="0.5"/>
    <row r="40" spans="1:8" ht="15.75" customHeight="1" x14ac:dyDescent="0.5"/>
    <row r="41" spans="1:8" ht="15.75" customHeight="1" x14ac:dyDescent="0.5"/>
    <row r="42" spans="1:8" ht="15.75" customHeight="1" x14ac:dyDescent="0.5"/>
    <row r="43" spans="1:8" ht="15.75" customHeight="1" x14ac:dyDescent="0.5"/>
    <row r="44" spans="1:8" ht="15.75" customHeight="1" x14ac:dyDescent="0.5"/>
    <row r="45" spans="1:8" ht="15.75" customHeight="1" x14ac:dyDescent="0.5"/>
    <row r="46" spans="1:8" ht="15.75" customHeight="1" x14ac:dyDescent="0.5"/>
    <row r="47" spans="1:8" ht="15.75" customHeight="1" x14ac:dyDescent="0.5"/>
    <row r="48" spans="1:8" ht="15.75" customHeight="1" x14ac:dyDescent="0.5"/>
    <row r="49" ht="15.75" customHeight="1" x14ac:dyDescent="0.5"/>
    <row r="50" ht="15.75" customHeight="1" x14ac:dyDescent="0.5"/>
    <row r="51" ht="15.75" customHeight="1" x14ac:dyDescent="0.5"/>
    <row r="52" ht="15.75" customHeight="1" x14ac:dyDescent="0.5"/>
    <row r="53" ht="15.75" customHeight="1" x14ac:dyDescent="0.5"/>
    <row r="54" ht="15.75" customHeight="1" x14ac:dyDescent="0.5"/>
    <row r="55" ht="15.75" customHeight="1" x14ac:dyDescent="0.5"/>
    <row r="56" ht="15.75" customHeight="1" x14ac:dyDescent="0.5"/>
    <row r="57" ht="15.75" customHeight="1" x14ac:dyDescent="0.5"/>
    <row r="58" ht="15.75" customHeight="1" x14ac:dyDescent="0.5"/>
    <row r="59" ht="15.75" customHeight="1" x14ac:dyDescent="0.5"/>
    <row r="60" ht="15.75" customHeight="1" x14ac:dyDescent="0.5"/>
    <row r="61" ht="15.75" customHeight="1" x14ac:dyDescent="0.5"/>
    <row r="62" ht="15.75" customHeight="1" x14ac:dyDescent="0.5"/>
    <row r="63" ht="15.75" customHeight="1" x14ac:dyDescent="0.5"/>
    <row r="64" ht="15.75" customHeight="1" x14ac:dyDescent="0.5"/>
    <row r="65" ht="15.75" customHeight="1" x14ac:dyDescent="0.5"/>
    <row r="66" ht="15.75" customHeight="1" x14ac:dyDescent="0.5"/>
    <row r="67" ht="15.75" customHeight="1" x14ac:dyDescent="0.5"/>
    <row r="68" ht="15.75" customHeight="1" x14ac:dyDescent="0.5"/>
    <row r="69" ht="15.75" customHeight="1" x14ac:dyDescent="0.5"/>
    <row r="70" ht="15.75" customHeight="1" x14ac:dyDescent="0.5"/>
    <row r="71" ht="15.75" customHeight="1" x14ac:dyDescent="0.5"/>
    <row r="72" ht="15.75" customHeight="1" x14ac:dyDescent="0.5"/>
    <row r="73" ht="15.75" customHeight="1" x14ac:dyDescent="0.5"/>
    <row r="74" ht="15.75" customHeight="1" x14ac:dyDescent="0.5"/>
    <row r="75" ht="15.75" customHeight="1" x14ac:dyDescent="0.5"/>
    <row r="76" ht="15.75" customHeight="1" x14ac:dyDescent="0.5"/>
    <row r="77" ht="15.75" customHeight="1" x14ac:dyDescent="0.5"/>
    <row r="78" ht="15.75" customHeight="1" x14ac:dyDescent="0.5"/>
    <row r="79" ht="15.75" customHeight="1" x14ac:dyDescent="0.5"/>
    <row r="80" ht="15.75" customHeight="1" x14ac:dyDescent="0.5"/>
    <row r="81" ht="15.75" customHeight="1" x14ac:dyDescent="0.5"/>
    <row r="82" ht="15.75" customHeight="1" x14ac:dyDescent="0.5"/>
    <row r="83" ht="15.75" customHeight="1" x14ac:dyDescent="0.5"/>
    <row r="84" ht="15.75" customHeight="1" x14ac:dyDescent="0.5"/>
    <row r="85" ht="15.75" customHeight="1" x14ac:dyDescent="0.5"/>
    <row r="86" ht="15.75" customHeight="1" x14ac:dyDescent="0.5"/>
    <row r="87" ht="15.75" customHeight="1" x14ac:dyDescent="0.5"/>
    <row r="88" ht="15.75" customHeight="1" x14ac:dyDescent="0.5"/>
    <row r="89" ht="15.75" customHeight="1" x14ac:dyDescent="0.5"/>
    <row r="90" ht="15.75" customHeight="1" x14ac:dyDescent="0.5"/>
    <row r="91" ht="15.75" customHeight="1" x14ac:dyDescent="0.5"/>
    <row r="92" ht="15.75" customHeight="1" x14ac:dyDescent="0.5"/>
    <row r="93" ht="15.75" customHeight="1" x14ac:dyDescent="0.5"/>
    <row r="94" ht="15.75" customHeight="1" x14ac:dyDescent="0.5"/>
    <row r="95" ht="15.75" customHeight="1" x14ac:dyDescent="0.5"/>
    <row r="96" ht="15.75" customHeight="1" x14ac:dyDescent="0.5"/>
    <row r="97" ht="15.75" customHeight="1" x14ac:dyDescent="0.5"/>
    <row r="98" ht="15.75" customHeight="1" x14ac:dyDescent="0.5"/>
    <row r="99" ht="15.75" customHeight="1" x14ac:dyDescent="0.5"/>
    <row r="100" ht="15.75" customHeight="1" x14ac:dyDescent="0.5"/>
    <row r="101" ht="15.75" customHeight="1" x14ac:dyDescent="0.5"/>
    <row r="102" ht="15.75" customHeight="1" x14ac:dyDescent="0.5"/>
    <row r="103" ht="15.75" customHeight="1" x14ac:dyDescent="0.5"/>
    <row r="104" ht="15.75" customHeight="1" x14ac:dyDescent="0.5"/>
    <row r="105" ht="15.75" customHeight="1" x14ac:dyDescent="0.5"/>
    <row r="106" ht="15.75" customHeight="1" x14ac:dyDescent="0.5"/>
    <row r="107" ht="15.75" customHeight="1" x14ac:dyDescent="0.5"/>
    <row r="108" ht="15.75" customHeight="1" x14ac:dyDescent="0.5"/>
    <row r="109" ht="15.75" customHeight="1" x14ac:dyDescent="0.5"/>
    <row r="110" ht="15.75" customHeight="1" x14ac:dyDescent="0.5"/>
    <row r="111" ht="15.75" customHeight="1" x14ac:dyDescent="0.5"/>
    <row r="112" ht="15.75" customHeight="1" x14ac:dyDescent="0.5"/>
    <row r="113" ht="15.75" customHeight="1" x14ac:dyDescent="0.5"/>
    <row r="114" ht="15.75" customHeight="1" x14ac:dyDescent="0.5"/>
    <row r="115" ht="15.75" customHeight="1" x14ac:dyDescent="0.5"/>
    <row r="116" ht="15.75" customHeight="1" x14ac:dyDescent="0.5"/>
    <row r="117" ht="15.75" customHeight="1" x14ac:dyDescent="0.5"/>
    <row r="118" ht="15.75" customHeight="1" x14ac:dyDescent="0.5"/>
    <row r="119" ht="15.75" customHeight="1" x14ac:dyDescent="0.5"/>
    <row r="120" ht="15.75" customHeight="1" x14ac:dyDescent="0.5"/>
    <row r="121" ht="15.75" customHeight="1" x14ac:dyDescent="0.5"/>
    <row r="122" ht="15.75" customHeight="1" x14ac:dyDescent="0.5"/>
    <row r="123" ht="15.75" customHeight="1" x14ac:dyDescent="0.5"/>
    <row r="124" ht="15.75" customHeight="1" x14ac:dyDescent="0.5"/>
    <row r="125" ht="15.75" customHeight="1" x14ac:dyDescent="0.5"/>
    <row r="126" ht="15.75" customHeight="1" x14ac:dyDescent="0.5"/>
    <row r="127" ht="15.75" customHeight="1" x14ac:dyDescent="0.5"/>
    <row r="128" ht="15.75" customHeight="1" x14ac:dyDescent="0.5"/>
    <row r="129" ht="15.75" customHeight="1" x14ac:dyDescent="0.5"/>
    <row r="130" ht="15.75" customHeight="1" x14ac:dyDescent="0.5"/>
    <row r="131" ht="15.75" customHeight="1" x14ac:dyDescent="0.5"/>
    <row r="132" ht="15.75" customHeight="1" x14ac:dyDescent="0.5"/>
    <row r="133" ht="15.75" customHeight="1" x14ac:dyDescent="0.5"/>
    <row r="134" ht="15.75" customHeight="1" x14ac:dyDescent="0.5"/>
    <row r="135" ht="15.75" customHeight="1" x14ac:dyDescent="0.5"/>
    <row r="136" ht="15.75" customHeight="1" x14ac:dyDescent="0.5"/>
    <row r="137" ht="15.75" customHeight="1" x14ac:dyDescent="0.5"/>
    <row r="138" ht="15.75" customHeight="1" x14ac:dyDescent="0.5"/>
    <row r="139" ht="15.75" customHeight="1" x14ac:dyDescent="0.5"/>
    <row r="140" ht="15.75" customHeight="1" x14ac:dyDescent="0.5"/>
    <row r="141" ht="15.75" customHeight="1" x14ac:dyDescent="0.5"/>
    <row r="142" ht="15.75" customHeight="1" x14ac:dyDescent="0.5"/>
    <row r="143" ht="15.75" customHeight="1" x14ac:dyDescent="0.5"/>
    <row r="144" ht="15.75" customHeight="1" x14ac:dyDescent="0.5"/>
    <row r="145" ht="15.75" customHeight="1" x14ac:dyDescent="0.5"/>
    <row r="146" ht="15.75" customHeight="1" x14ac:dyDescent="0.5"/>
    <row r="147" ht="15.75" customHeight="1" x14ac:dyDescent="0.5"/>
    <row r="148" ht="15.75" customHeight="1" x14ac:dyDescent="0.5"/>
    <row r="149" ht="15.75" customHeight="1" x14ac:dyDescent="0.5"/>
    <row r="150" ht="15.75" customHeight="1" x14ac:dyDescent="0.5"/>
    <row r="151" ht="15.75" customHeight="1" x14ac:dyDescent="0.5"/>
    <row r="152" ht="15.75" customHeight="1" x14ac:dyDescent="0.5"/>
    <row r="153" ht="15.75" customHeight="1" x14ac:dyDescent="0.5"/>
    <row r="154" ht="15.75" customHeight="1" x14ac:dyDescent="0.5"/>
    <row r="155" ht="15.75" customHeight="1" x14ac:dyDescent="0.5"/>
    <row r="156" ht="15.75" customHeight="1" x14ac:dyDescent="0.5"/>
    <row r="157" ht="15.75" customHeight="1" x14ac:dyDescent="0.5"/>
    <row r="158" ht="15.75" customHeight="1" x14ac:dyDescent="0.5"/>
    <row r="159" ht="15.75" customHeight="1" x14ac:dyDescent="0.5"/>
    <row r="160" ht="15.75" customHeight="1" x14ac:dyDescent="0.5"/>
    <row r="161" ht="15.75" customHeight="1" x14ac:dyDescent="0.5"/>
    <row r="162" ht="15.75" customHeight="1" x14ac:dyDescent="0.5"/>
    <row r="163" ht="15.75" customHeight="1" x14ac:dyDescent="0.5"/>
    <row r="164" ht="15.75" customHeight="1" x14ac:dyDescent="0.5"/>
    <row r="165" ht="15.75" customHeight="1" x14ac:dyDescent="0.5"/>
    <row r="166" ht="15.75" customHeight="1" x14ac:dyDescent="0.5"/>
    <row r="167" ht="15.75" customHeight="1" x14ac:dyDescent="0.5"/>
    <row r="168" ht="15.75" customHeight="1" x14ac:dyDescent="0.5"/>
    <row r="169" ht="15.75" customHeight="1" x14ac:dyDescent="0.5"/>
    <row r="170" ht="15.75" customHeight="1" x14ac:dyDescent="0.5"/>
    <row r="171" ht="15.75" customHeight="1" x14ac:dyDescent="0.5"/>
    <row r="172" ht="15.75" customHeight="1" x14ac:dyDescent="0.5"/>
    <row r="173" ht="15.75" customHeight="1" x14ac:dyDescent="0.5"/>
    <row r="174" ht="15.75" customHeight="1" x14ac:dyDescent="0.5"/>
    <row r="175" ht="15.75" customHeight="1" x14ac:dyDescent="0.5"/>
    <row r="176" ht="15.75" customHeight="1" x14ac:dyDescent="0.5"/>
    <row r="177" ht="15.75" customHeight="1" x14ac:dyDescent="0.5"/>
    <row r="178" ht="15.75" customHeight="1" x14ac:dyDescent="0.5"/>
    <row r="179" ht="15.75" customHeight="1" x14ac:dyDescent="0.5"/>
    <row r="180" ht="15.75" customHeight="1" x14ac:dyDescent="0.5"/>
    <row r="181" ht="15.75" customHeight="1" x14ac:dyDescent="0.5"/>
    <row r="182" ht="15.75" customHeight="1" x14ac:dyDescent="0.5"/>
    <row r="183" ht="15.75" customHeight="1" x14ac:dyDescent="0.5"/>
    <row r="184" ht="15.75" customHeight="1" x14ac:dyDescent="0.5"/>
    <row r="185" ht="15.75" customHeight="1" x14ac:dyDescent="0.5"/>
    <row r="186" ht="15.75" customHeight="1" x14ac:dyDescent="0.5"/>
    <row r="187" ht="15.75" customHeight="1" x14ac:dyDescent="0.5"/>
    <row r="188" ht="15.75" customHeight="1" x14ac:dyDescent="0.5"/>
    <row r="189" ht="15.75" customHeight="1" x14ac:dyDescent="0.5"/>
    <row r="190" ht="15.75" customHeight="1" x14ac:dyDescent="0.5"/>
    <row r="191" ht="15.75" customHeight="1" x14ac:dyDescent="0.5"/>
    <row r="192" ht="15.75" customHeight="1" x14ac:dyDescent="0.5"/>
    <row r="193" ht="15.75" customHeight="1" x14ac:dyDescent="0.5"/>
    <row r="194" ht="15.75" customHeight="1" x14ac:dyDescent="0.5"/>
    <row r="195" ht="15.75" customHeight="1" x14ac:dyDescent="0.5"/>
    <row r="196" ht="15.75" customHeight="1" x14ac:dyDescent="0.5"/>
    <row r="197" ht="15.75" customHeight="1" x14ac:dyDescent="0.5"/>
    <row r="198" ht="15.75" customHeight="1" x14ac:dyDescent="0.5"/>
    <row r="199" ht="15.75" customHeight="1" x14ac:dyDescent="0.5"/>
    <row r="200" ht="15.75" customHeight="1" x14ac:dyDescent="0.5"/>
    <row r="201" ht="15.75" customHeight="1" x14ac:dyDescent="0.5"/>
    <row r="202" ht="15.75" customHeight="1" x14ac:dyDescent="0.5"/>
    <row r="203" ht="15.75" customHeight="1" x14ac:dyDescent="0.5"/>
    <row r="204" ht="15.75" customHeight="1" x14ac:dyDescent="0.5"/>
    <row r="205" ht="15.75" customHeight="1" x14ac:dyDescent="0.5"/>
    <row r="206" ht="15.75" customHeight="1" x14ac:dyDescent="0.5"/>
    <row r="207" ht="15.75" customHeight="1" x14ac:dyDescent="0.5"/>
    <row r="208" ht="15.75" customHeight="1" x14ac:dyDescent="0.5"/>
    <row r="209" ht="15.75" customHeight="1" x14ac:dyDescent="0.5"/>
    <row r="210" ht="15.75" customHeight="1" x14ac:dyDescent="0.5"/>
    <row r="211" ht="15.75" customHeight="1" x14ac:dyDescent="0.5"/>
    <row r="212" ht="15.75" customHeight="1" x14ac:dyDescent="0.5"/>
    <row r="213" ht="15.75" customHeight="1" x14ac:dyDescent="0.5"/>
    <row r="214" ht="15.75" customHeight="1" x14ac:dyDescent="0.5"/>
    <row r="215" ht="15.75" customHeight="1" x14ac:dyDescent="0.5"/>
    <row r="216" ht="15.75" customHeight="1" x14ac:dyDescent="0.5"/>
    <row r="217" ht="15.75" customHeight="1" x14ac:dyDescent="0.5"/>
    <row r="218" ht="15.75" customHeight="1" x14ac:dyDescent="0.5"/>
    <row r="219" ht="15.75" customHeight="1" x14ac:dyDescent="0.5"/>
    <row r="220" ht="15.75" customHeight="1" x14ac:dyDescent="0.5"/>
    <row r="221" ht="15.75" customHeight="1" x14ac:dyDescent="0.5"/>
    <row r="222" ht="15.75" customHeight="1" x14ac:dyDescent="0.5"/>
    <row r="223" ht="15.75" customHeight="1" x14ac:dyDescent="0.5"/>
    <row r="224" ht="15.75" customHeight="1" x14ac:dyDescent="0.5"/>
    <row r="225" ht="15.75" customHeight="1" x14ac:dyDescent="0.5"/>
    <row r="226" ht="15.75" customHeight="1" x14ac:dyDescent="0.5"/>
    <row r="227" ht="15.75" customHeight="1" x14ac:dyDescent="0.5"/>
    <row r="228" ht="15.75" customHeight="1" x14ac:dyDescent="0.5"/>
    <row r="229" ht="15.75" customHeight="1" x14ac:dyDescent="0.5"/>
    <row r="230" ht="15.75" customHeight="1" x14ac:dyDescent="0.5"/>
    <row r="231" ht="15.75" customHeight="1" x14ac:dyDescent="0.5"/>
    <row r="232" ht="15.75" customHeight="1" x14ac:dyDescent="0.5"/>
    <row r="233" ht="15.75" customHeight="1" x14ac:dyDescent="0.5"/>
    <row r="234" ht="15.75" customHeight="1" x14ac:dyDescent="0.5"/>
    <row r="235" ht="15.75" customHeight="1" x14ac:dyDescent="0.5"/>
    <row r="236" ht="15.75" customHeight="1" x14ac:dyDescent="0.5"/>
    <row r="237" ht="15.75" customHeight="1" x14ac:dyDescent="0.5"/>
    <row r="238" ht="15.75" customHeight="1" x14ac:dyDescent="0.5"/>
    <row r="239" ht="15.75" customHeight="1" x14ac:dyDescent="0.5"/>
    <row r="240" ht="15.75" customHeight="1" x14ac:dyDescent="0.5"/>
    <row r="241" ht="15.75" customHeight="1" x14ac:dyDescent="0.5"/>
    <row r="242" ht="15.75" customHeight="1" x14ac:dyDescent="0.5"/>
    <row r="243" ht="15.75" customHeight="1" x14ac:dyDescent="0.5"/>
    <row r="244" ht="15.75" customHeight="1" x14ac:dyDescent="0.5"/>
    <row r="245" ht="15.75" customHeight="1" x14ac:dyDescent="0.5"/>
    <row r="246" ht="15.75" customHeight="1" x14ac:dyDescent="0.5"/>
    <row r="247" ht="15.75" customHeight="1" x14ac:dyDescent="0.5"/>
    <row r="248" ht="15.75" customHeight="1" x14ac:dyDescent="0.5"/>
    <row r="249" ht="15.75" customHeight="1" x14ac:dyDescent="0.5"/>
    <row r="250" ht="15.75" customHeight="1" x14ac:dyDescent="0.5"/>
    <row r="251" ht="15.75" customHeight="1" x14ac:dyDescent="0.5"/>
    <row r="252" ht="15.75" customHeight="1" x14ac:dyDescent="0.5"/>
    <row r="253" ht="15.75" customHeight="1" x14ac:dyDescent="0.5"/>
    <row r="254" ht="15.75" customHeight="1" x14ac:dyDescent="0.5"/>
    <row r="255" ht="15.75" customHeight="1" x14ac:dyDescent="0.5"/>
    <row r="256" ht="15.75" customHeight="1" x14ac:dyDescent="0.5"/>
    <row r="257" ht="15.75" customHeight="1" x14ac:dyDescent="0.5"/>
    <row r="258" ht="15.75" customHeight="1" x14ac:dyDescent="0.5"/>
    <row r="259" ht="15.75" customHeight="1" x14ac:dyDescent="0.5"/>
    <row r="260" ht="15.75" customHeight="1" x14ac:dyDescent="0.5"/>
    <row r="261" ht="15.75" customHeight="1" x14ac:dyDescent="0.5"/>
    <row r="262" ht="15.75" customHeight="1" x14ac:dyDescent="0.5"/>
    <row r="263" ht="15.75" customHeight="1" x14ac:dyDescent="0.5"/>
    <row r="264" ht="15.75" customHeight="1" x14ac:dyDescent="0.5"/>
    <row r="265" ht="15.75" customHeight="1" x14ac:dyDescent="0.5"/>
    <row r="266" ht="15.75" customHeight="1" x14ac:dyDescent="0.5"/>
    <row r="267" ht="15.75" customHeight="1" x14ac:dyDescent="0.5"/>
    <row r="268" ht="15.75" customHeight="1" x14ac:dyDescent="0.5"/>
    <row r="269" ht="15.75" customHeight="1" x14ac:dyDescent="0.5"/>
    <row r="270" ht="15.75" customHeight="1" x14ac:dyDescent="0.5"/>
    <row r="271" ht="15.75" customHeight="1" x14ac:dyDescent="0.5"/>
    <row r="272" ht="15.75" customHeight="1" x14ac:dyDescent="0.5"/>
    <row r="273" ht="15.75" customHeight="1" x14ac:dyDescent="0.5"/>
    <row r="274" ht="15.75" customHeight="1" x14ac:dyDescent="0.5"/>
    <row r="275" ht="15.75" customHeight="1" x14ac:dyDescent="0.5"/>
    <row r="276" ht="15.75" customHeight="1" x14ac:dyDescent="0.5"/>
    <row r="277" ht="15.75" customHeight="1" x14ac:dyDescent="0.5"/>
    <row r="278" ht="15.75" customHeight="1" x14ac:dyDescent="0.5"/>
    <row r="279" ht="15.75" customHeight="1" x14ac:dyDescent="0.5"/>
    <row r="280" ht="15.75" customHeight="1" x14ac:dyDescent="0.5"/>
    <row r="281" ht="15.75" customHeight="1" x14ac:dyDescent="0.5"/>
    <row r="282" ht="15.75" customHeight="1" x14ac:dyDescent="0.5"/>
    <row r="283" ht="15.75" customHeight="1" x14ac:dyDescent="0.5"/>
    <row r="284" ht="15.75" customHeight="1" x14ac:dyDescent="0.5"/>
    <row r="285" ht="15.75" customHeight="1" x14ac:dyDescent="0.5"/>
    <row r="286" ht="15.75" customHeight="1" x14ac:dyDescent="0.5"/>
    <row r="287" ht="15.75" customHeight="1" x14ac:dyDescent="0.5"/>
    <row r="288" ht="15.75" customHeight="1" x14ac:dyDescent="0.5"/>
    <row r="289" ht="15.75" customHeight="1" x14ac:dyDescent="0.5"/>
    <row r="290" ht="15.75" customHeight="1" x14ac:dyDescent="0.5"/>
    <row r="291" ht="15.75" customHeight="1" x14ac:dyDescent="0.5"/>
    <row r="292" ht="15.75" customHeight="1" x14ac:dyDescent="0.5"/>
    <row r="293" ht="15.75" customHeight="1" x14ac:dyDescent="0.5"/>
    <row r="294" ht="15.75" customHeight="1" x14ac:dyDescent="0.5"/>
    <row r="295" ht="15.75" customHeight="1" x14ac:dyDescent="0.5"/>
    <row r="296" ht="15.75" customHeight="1" x14ac:dyDescent="0.5"/>
    <row r="297" ht="15.75" customHeight="1" x14ac:dyDescent="0.5"/>
    <row r="298" ht="15.75" customHeight="1" x14ac:dyDescent="0.5"/>
    <row r="299" ht="15.75" customHeight="1" x14ac:dyDescent="0.5"/>
    <row r="300" ht="15.75" customHeight="1" x14ac:dyDescent="0.5"/>
    <row r="301" ht="15.75" customHeight="1" x14ac:dyDescent="0.5"/>
    <row r="302" ht="15.75" customHeight="1" x14ac:dyDescent="0.5"/>
    <row r="303" ht="15.75" customHeight="1" x14ac:dyDescent="0.5"/>
    <row r="304" ht="15.75" customHeight="1" x14ac:dyDescent="0.5"/>
    <row r="305" ht="15.75" customHeight="1" x14ac:dyDescent="0.5"/>
    <row r="306" ht="15.75" customHeight="1" x14ac:dyDescent="0.5"/>
    <row r="307" ht="15.75" customHeight="1" x14ac:dyDescent="0.5"/>
    <row r="308" ht="15.75" customHeight="1" x14ac:dyDescent="0.5"/>
    <row r="309" ht="15.75" customHeight="1" x14ac:dyDescent="0.5"/>
    <row r="310" ht="15.75" customHeight="1" x14ac:dyDescent="0.5"/>
    <row r="311" ht="15.75" customHeight="1" x14ac:dyDescent="0.5"/>
    <row r="312" ht="15.75" customHeight="1" x14ac:dyDescent="0.5"/>
    <row r="313" ht="15.75" customHeight="1" x14ac:dyDescent="0.5"/>
    <row r="314" ht="15.75" customHeight="1" x14ac:dyDescent="0.5"/>
    <row r="315" ht="15.75" customHeight="1" x14ac:dyDescent="0.5"/>
    <row r="316" ht="15.75" customHeight="1" x14ac:dyDescent="0.5"/>
    <row r="317" ht="15.75" customHeight="1" x14ac:dyDescent="0.5"/>
    <row r="318" ht="15.75" customHeight="1" x14ac:dyDescent="0.5"/>
    <row r="319" ht="15.75" customHeight="1" x14ac:dyDescent="0.5"/>
    <row r="320" ht="15.75" customHeight="1" x14ac:dyDescent="0.5"/>
    <row r="321" ht="15.75" customHeight="1" x14ac:dyDescent="0.5"/>
    <row r="322" ht="15.75" customHeight="1" x14ac:dyDescent="0.5"/>
    <row r="323" ht="15.75" customHeight="1" x14ac:dyDescent="0.5"/>
    <row r="324" ht="15.75" customHeight="1" x14ac:dyDescent="0.5"/>
    <row r="325" ht="15.75" customHeight="1" x14ac:dyDescent="0.5"/>
    <row r="326" ht="15.75" customHeight="1" x14ac:dyDescent="0.5"/>
    <row r="327" ht="15.75" customHeight="1" x14ac:dyDescent="0.5"/>
    <row r="328" ht="15.75" customHeight="1" x14ac:dyDescent="0.5"/>
    <row r="329" ht="15.75" customHeight="1" x14ac:dyDescent="0.5"/>
    <row r="330" ht="15.75" customHeight="1" x14ac:dyDescent="0.5"/>
    <row r="331" ht="15.75" customHeight="1" x14ac:dyDescent="0.5"/>
    <row r="332" ht="15.75" customHeight="1" x14ac:dyDescent="0.5"/>
    <row r="333" ht="15.75" customHeight="1" x14ac:dyDescent="0.5"/>
    <row r="334" ht="15.75" customHeight="1" x14ac:dyDescent="0.5"/>
    <row r="335" ht="15.75" customHeight="1" x14ac:dyDescent="0.5"/>
    <row r="336" ht="15.75" customHeight="1" x14ac:dyDescent="0.5"/>
    <row r="337" ht="15.75" customHeight="1" x14ac:dyDescent="0.5"/>
    <row r="338" ht="15.75" customHeight="1" x14ac:dyDescent="0.5"/>
    <row r="339" ht="15.75" customHeight="1" x14ac:dyDescent="0.5"/>
    <row r="340" ht="15.75" customHeight="1" x14ac:dyDescent="0.5"/>
    <row r="341" ht="15.75" customHeight="1" x14ac:dyDescent="0.5"/>
    <row r="342" ht="15.75" customHeight="1" x14ac:dyDescent="0.5"/>
    <row r="343" ht="15.75" customHeight="1" x14ac:dyDescent="0.5"/>
    <row r="344" ht="15.75" customHeight="1" x14ac:dyDescent="0.5"/>
    <row r="345" ht="15.75" customHeight="1" x14ac:dyDescent="0.5"/>
    <row r="346" ht="15.75" customHeight="1" x14ac:dyDescent="0.5"/>
    <row r="347" ht="15.75" customHeight="1" x14ac:dyDescent="0.5"/>
    <row r="348" ht="15.75" customHeight="1" x14ac:dyDescent="0.5"/>
    <row r="349" ht="15.75" customHeight="1" x14ac:dyDescent="0.5"/>
    <row r="350" ht="15.75" customHeight="1" x14ac:dyDescent="0.5"/>
    <row r="351" ht="15.75" customHeight="1" x14ac:dyDescent="0.5"/>
    <row r="352" ht="15.75" customHeight="1" x14ac:dyDescent="0.5"/>
    <row r="353" ht="15.75" customHeight="1" x14ac:dyDescent="0.5"/>
    <row r="354" ht="15.75" customHeight="1" x14ac:dyDescent="0.5"/>
    <row r="355" ht="15.75" customHeight="1" x14ac:dyDescent="0.5"/>
    <row r="356" ht="15.75" customHeight="1" x14ac:dyDescent="0.5"/>
    <row r="357" ht="15.75" customHeight="1" x14ac:dyDescent="0.5"/>
    <row r="358" ht="15.75" customHeight="1" x14ac:dyDescent="0.5"/>
    <row r="359" ht="15.75" customHeight="1" x14ac:dyDescent="0.5"/>
    <row r="360" ht="15.75" customHeight="1" x14ac:dyDescent="0.5"/>
    <row r="361" ht="15.75" customHeight="1" x14ac:dyDescent="0.5"/>
    <row r="362" ht="15.75" customHeight="1" x14ac:dyDescent="0.5"/>
    <row r="363" ht="15.75" customHeight="1" x14ac:dyDescent="0.5"/>
    <row r="364" ht="15.75" customHeight="1" x14ac:dyDescent="0.5"/>
    <row r="365" ht="15.75" customHeight="1" x14ac:dyDescent="0.5"/>
    <row r="366" ht="15.75" customHeight="1" x14ac:dyDescent="0.5"/>
    <row r="367" ht="15.75" customHeight="1" x14ac:dyDescent="0.5"/>
    <row r="368" ht="15.75" customHeight="1" x14ac:dyDescent="0.5"/>
    <row r="369" ht="15.75" customHeight="1" x14ac:dyDescent="0.5"/>
    <row r="370" ht="15.75" customHeight="1" x14ac:dyDescent="0.5"/>
    <row r="371" ht="15.75" customHeight="1" x14ac:dyDescent="0.5"/>
    <row r="372" ht="15.75" customHeight="1" x14ac:dyDescent="0.5"/>
    <row r="373" ht="15.75" customHeight="1" x14ac:dyDescent="0.5"/>
    <row r="374" ht="15.75" customHeight="1" x14ac:dyDescent="0.5"/>
    <row r="375" ht="15.75" customHeight="1" x14ac:dyDescent="0.5"/>
    <row r="376" ht="15.75" customHeight="1" x14ac:dyDescent="0.5"/>
    <row r="377" ht="15.75" customHeight="1" x14ac:dyDescent="0.5"/>
    <row r="378" ht="15.75" customHeight="1" x14ac:dyDescent="0.5"/>
    <row r="379" ht="15.75" customHeight="1" x14ac:dyDescent="0.5"/>
    <row r="380" ht="15.75" customHeight="1" x14ac:dyDescent="0.5"/>
    <row r="381" ht="15.75" customHeight="1" x14ac:dyDescent="0.5"/>
    <row r="382" ht="15.75" customHeight="1" x14ac:dyDescent="0.5"/>
    <row r="383" ht="15.75" customHeight="1" x14ac:dyDescent="0.5"/>
    <row r="384" ht="15.75" customHeight="1" x14ac:dyDescent="0.5"/>
    <row r="385" ht="15.75" customHeight="1" x14ac:dyDescent="0.5"/>
    <row r="386" ht="15.75" customHeight="1" x14ac:dyDescent="0.5"/>
    <row r="387" ht="15.75" customHeight="1" x14ac:dyDescent="0.5"/>
    <row r="388" ht="15.75" customHeight="1" x14ac:dyDescent="0.5"/>
    <row r="389" ht="15.75" customHeight="1" x14ac:dyDescent="0.5"/>
    <row r="390" ht="15.75" customHeight="1" x14ac:dyDescent="0.5"/>
    <row r="391" ht="15.75" customHeight="1" x14ac:dyDescent="0.5"/>
    <row r="392" ht="15.75" customHeight="1" x14ac:dyDescent="0.5"/>
    <row r="393" ht="15.75" customHeight="1" x14ac:dyDescent="0.5"/>
    <row r="394" ht="15.75" customHeight="1" x14ac:dyDescent="0.5"/>
    <row r="395" ht="15.75" customHeight="1" x14ac:dyDescent="0.5"/>
    <row r="396" ht="15.75" customHeight="1" x14ac:dyDescent="0.5"/>
    <row r="397" ht="15.75" customHeight="1" x14ac:dyDescent="0.5"/>
    <row r="398" ht="15.75" customHeight="1" x14ac:dyDescent="0.5"/>
    <row r="399" ht="15.75" customHeight="1" x14ac:dyDescent="0.5"/>
    <row r="400" ht="15.75" customHeight="1" x14ac:dyDescent="0.5"/>
    <row r="401" ht="15.75" customHeight="1" x14ac:dyDescent="0.5"/>
    <row r="402" ht="15.75" customHeight="1" x14ac:dyDescent="0.5"/>
    <row r="403" ht="15.75" customHeight="1" x14ac:dyDescent="0.5"/>
    <row r="404" ht="15.75" customHeight="1" x14ac:dyDescent="0.5"/>
    <row r="405" ht="15.75" customHeight="1" x14ac:dyDescent="0.5"/>
    <row r="406" ht="15.75" customHeight="1" x14ac:dyDescent="0.5"/>
    <row r="407" ht="15.75" customHeight="1" x14ac:dyDescent="0.5"/>
    <row r="408" ht="15.75" customHeight="1" x14ac:dyDescent="0.5"/>
    <row r="409" ht="15.75" customHeight="1" x14ac:dyDescent="0.5"/>
    <row r="410" ht="15.75" customHeight="1" x14ac:dyDescent="0.5"/>
    <row r="411" ht="15.75" customHeight="1" x14ac:dyDescent="0.5"/>
    <row r="412" ht="15.75" customHeight="1" x14ac:dyDescent="0.5"/>
    <row r="413" ht="15.75" customHeight="1" x14ac:dyDescent="0.5"/>
    <row r="414" ht="15.75" customHeight="1" x14ac:dyDescent="0.5"/>
    <row r="415" ht="15.75" customHeight="1" x14ac:dyDescent="0.5"/>
    <row r="416" ht="15.75" customHeight="1" x14ac:dyDescent="0.5"/>
    <row r="417" ht="15.75" customHeight="1" x14ac:dyDescent="0.5"/>
    <row r="418" ht="15.75" customHeight="1" x14ac:dyDescent="0.5"/>
    <row r="419" ht="15.75" customHeight="1" x14ac:dyDescent="0.5"/>
    <row r="420" ht="15.75" customHeight="1" x14ac:dyDescent="0.5"/>
    <row r="421" ht="15.75" customHeight="1" x14ac:dyDescent="0.5"/>
    <row r="422" ht="15.75" customHeight="1" x14ac:dyDescent="0.5"/>
    <row r="423" ht="15.75" customHeight="1" x14ac:dyDescent="0.5"/>
    <row r="424" ht="15.75" customHeight="1" x14ac:dyDescent="0.5"/>
    <row r="425" ht="15.75" customHeight="1" x14ac:dyDescent="0.5"/>
    <row r="426" ht="15.75" customHeight="1" x14ac:dyDescent="0.5"/>
    <row r="427" ht="15.75" customHeight="1" x14ac:dyDescent="0.5"/>
    <row r="428" ht="15.75" customHeight="1" x14ac:dyDescent="0.5"/>
    <row r="429" ht="15.75" customHeight="1" x14ac:dyDescent="0.5"/>
    <row r="430" ht="15.75" customHeight="1" x14ac:dyDescent="0.5"/>
    <row r="431" ht="15.75" customHeight="1" x14ac:dyDescent="0.5"/>
    <row r="432" ht="15.75" customHeight="1" x14ac:dyDescent="0.5"/>
    <row r="433" ht="15.75" customHeight="1" x14ac:dyDescent="0.5"/>
    <row r="434" ht="15.75" customHeight="1" x14ac:dyDescent="0.5"/>
    <row r="435" ht="15.75" customHeight="1" x14ac:dyDescent="0.5"/>
    <row r="436" ht="15.75" customHeight="1" x14ac:dyDescent="0.5"/>
    <row r="437" ht="15.75" customHeight="1" x14ac:dyDescent="0.5"/>
    <row r="438" ht="15.75" customHeight="1" x14ac:dyDescent="0.5"/>
    <row r="439" ht="15.75" customHeight="1" x14ac:dyDescent="0.5"/>
    <row r="440" ht="15.75" customHeight="1" x14ac:dyDescent="0.5"/>
    <row r="441" ht="15.75" customHeight="1" x14ac:dyDescent="0.5"/>
    <row r="442" ht="15.75" customHeight="1" x14ac:dyDescent="0.5"/>
    <row r="443" ht="15.75" customHeight="1" x14ac:dyDescent="0.5"/>
    <row r="444" ht="15.75" customHeight="1" x14ac:dyDescent="0.5"/>
    <row r="445" ht="15.75" customHeight="1" x14ac:dyDescent="0.5"/>
    <row r="446" ht="15.75" customHeight="1" x14ac:dyDescent="0.5"/>
    <row r="447" ht="15.75" customHeight="1" x14ac:dyDescent="0.5"/>
    <row r="448" ht="15.75" customHeight="1" x14ac:dyDescent="0.5"/>
    <row r="449" ht="15.75" customHeight="1" x14ac:dyDescent="0.5"/>
    <row r="450" ht="15.75" customHeight="1" x14ac:dyDescent="0.5"/>
    <row r="451" ht="15.75" customHeight="1" x14ac:dyDescent="0.5"/>
    <row r="452" ht="15.75" customHeight="1" x14ac:dyDescent="0.5"/>
    <row r="453" ht="15.75" customHeight="1" x14ac:dyDescent="0.5"/>
    <row r="454" ht="15.75" customHeight="1" x14ac:dyDescent="0.5"/>
    <row r="455" ht="15.75" customHeight="1" x14ac:dyDescent="0.5"/>
    <row r="456" ht="15.75" customHeight="1" x14ac:dyDescent="0.5"/>
    <row r="457" ht="15.75" customHeight="1" x14ac:dyDescent="0.5"/>
    <row r="458" ht="15.75" customHeight="1" x14ac:dyDescent="0.5"/>
    <row r="459" ht="15.75" customHeight="1" x14ac:dyDescent="0.5"/>
    <row r="460" ht="15.75" customHeight="1" x14ac:dyDescent="0.5"/>
    <row r="461" ht="15.75" customHeight="1" x14ac:dyDescent="0.5"/>
    <row r="462" ht="15.75" customHeight="1" x14ac:dyDescent="0.5"/>
    <row r="463" ht="15.75" customHeight="1" x14ac:dyDescent="0.5"/>
    <row r="464" ht="15.75" customHeight="1" x14ac:dyDescent="0.5"/>
    <row r="465" ht="15.75" customHeight="1" x14ac:dyDescent="0.5"/>
    <row r="466" ht="15.75" customHeight="1" x14ac:dyDescent="0.5"/>
    <row r="467" ht="15.75" customHeight="1" x14ac:dyDescent="0.5"/>
    <row r="468" ht="15.75" customHeight="1" x14ac:dyDescent="0.5"/>
    <row r="469" ht="15.75" customHeight="1" x14ac:dyDescent="0.5"/>
    <row r="470" ht="15.75" customHeight="1" x14ac:dyDescent="0.5"/>
    <row r="471" ht="15.75" customHeight="1" x14ac:dyDescent="0.5"/>
    <row r="472" ht="15.75" customHeight="1" x14ac:dyDescent="0.5"/>
    <row r="473" ht="15.75" customHeight="1" x14ac:dyDescent="0.5"/>
    <row r="474" ht="15.75" customHeight="1" x14ac:dyDescent="0.5"/>
    <row r="475" ht="15.75" customHeight="1" x14ac:dyDescent="0.5"/>
    <row r="476" ht="15.75" customHeight="1" x14ac:dyDescent="0.5"/>
    <row r="477" ht="15.75" customHeight="1" x14ac:dyDescent="0.5"/>
    <row r="478" ht="15.75" customHeight="1" x14ac:dyDescent="0.5"/>
    <row r="479" ht="15.75" customHeight="1" x14ac:dyDescent="0.5"/>
    <row r="480" ht="15.75" customHeight="1" x14ac:dyDescent="0.5"/>
    <row r="481" ht="15.75" customHeight="1" x14ac:dyDescent="0.5"/>
    <row r="482" ht="15.75" customHeight="1" x14ac:dyDescent="0.5"/>
    <row r="483" ht="15.75" customHeight="1" x14ac:dyDescent="0.5"/>
    <row r="484" ht="15.75" customHeight="1" x14ac:dyDescent="0.5"/>
    <row r="485" ht="15.75" customHeight="1" x14ac:dyDescent="0.5"/>
    <row r="486" ht="15.75" customHeight="1" x14ac:dyDescent="0.5"/>
    <row r="487" ht="15.75" customHeight="1" x14ac:dyDescent="0.5"/>
    <row r="488" ht="15.75" customHeight="1" x14ac:dyDescent="0.5"/>
    <row r="489" ht="15.75" customHeight="1" x14ac:dyDescent="0.5"/>
    <row r="490" ht="15.75" customHeight="1" x14ac:dyDescent="0.5"/>
    <row r="491" ht="15.75" customHeight="1" x14ac:dyDescent="0.5"/>
    <row r="492" ht="15.75" customHeight="1" x14ac:dyDescent="0.5"/>
    <row r="493" ht="15.75" customHeight="1" x14ac:dyDescent="0.5"/>
    <row r="494" ht="15.75" customHeight="1" x14ac:dyDescent="0.5"/>
    <row r="495" ht="15.75" customHeight="1" x14ac:dyDescent="0.5"/>
    <row r="496" ht="15.75" customHeight="1" x14ac:dyDescent="0.5"/>
    <row r="497" ht="15.75" customHeight="1" x14ac:dyDescent="0.5"/>
    <row r="498" ht="15.75" customHeight="1" x14ac:dyDescent="0.5"/>
    <row r="499" ht="15.75" customHeight="1" x14ac:dyDescent="0.5"/>
    <row r="500" ht="15.75" customHeight="1" x14ac:dyDescent="0.5"/>
    <row r="501" ht="15.75" customHeight="1" x14ac:dyDescent="0.5"/>
    <row r="502" ht="15.75" customHeight="1" x14ac:dyDescent="0.5"/>
    <row r="503" ht="15.75" customHeight="1" x14ac:dyDescent="0.5"/>
    <row r="504" ht="15.75" customHeight="1" x14ac:dyDescent="0.5"/>
    <row r="505" ht="15.75" customHeight="1" x14ac:dyDescent="0.5"/>
    <row r="506" ht="15.75" customHeight="1" x14ac:dyDescent="0.5"/>
    <row r="507" ht="15.75" customHeight="1" x14ac:dyDescent="0.5"/>
    <row r="508" ht="15.75" customHeight="1" x14ac:dyDescent="0.5"/>
    <row r="509" ht="15.75" customHeight="1" x14ac:dyDescent="0.5"/>
    <row r="510" ht="15.75" customHeight="1" x14ac:dyDescent="0.5"/>
    <row r="511" ht="15.75" customHeight="1" x14ac:dyDescent="0.5"/>
    <row r="512" ht="15.75" customHeight="1" x14ac:dyDescent="0.5"/>
    <row r="513" ht="15.75" customHeight="1" x14ac:dyDescent="0.5"/>
    <row r="514" ht="15.75" customHeight="1" x14ac:dyDescent="0.5"/>
    <row r="515" ht="15.75" customHeight="1" x14ac:dyDescent="0.5"/>
    <row r="516" ht="15.75" customHeight="1" x14ac:dyDescent="0.5"/>
    <row r="517" ht="15.75" customHeight="1" x14ac:dyDescent="0.5"/>
    <row r="518" ht="15.75" customHeight="1" x14ac:dyDescent="0.5"/>
    <row r="519" ht="15.75" customHeight="1" x14ac:dyDescent="0.5"/>
    <row r="520" ht="15.75" customHeight="1" x14ac:dyDescent="0.5"/>
    <row r="521" ht="15.75" customHeight="1" x14ac:dyDescent="0.5"/>
    <row r="522" ht="15.75" customHeight="1" x14ac:dyDescent="0.5"/>
    <row r="523" ht="15.75" customHeight="1" x14ac:dyDescent="0.5"/>
    <row r="524" ht="15.75" customHeight="1" x14ac:dyDescent="0.5"/>
    <row r="525" ht="15.75" customHeight="1" x14ac:dyDescent="0.5"/>
    <row r="526" ht="15.75" customHeight="1" x14ac:dyDescent="0.5"/>
    <row r="527" ht="15.75" customHeight="1" x14ac:dyDescent="0.5"/>
    <row r="528" ht="15.75" customHeight="1" x14ac:dyDescent="0.5"/>
    <row r="529" ht="15.75" customHeight="1" x14ac:dyDescent="0.5"/>
    <row r="530" ht="15.75" customHeight="1" x14ac:dyDescent="0.5"/>
    <row r="531" ht="15.75" customHeight="1" x14ac:dyDescent="0.5"/>
    <row r="532" ht="15.75" customHeight="1" x14ac:dyDescent="0.5"/>
    <row r="533" ht="15.75" customHeight="1" x14ac:dyDescent="0.5"/>
    <row r="534" ht="15.75" customHeight="1" x14ac:dyDescent="0.5"/>
    <row r="535" ht="15.75" customHeight="1" x14ac:dyDescent="0.5"/>
    <row r="536" ht="15.75" customHeight="1" x14ac:dyDescent="0.5"/>
    <row r="537" ht="15.75" customHeight="1" x14ac:dyDescent="0.5"/>
    <row r="538" ht="15.75" customHeight="1" x14ac:dyDescent="0.5"/>
    <row r="539" ht="15.75" customHeight="1" x14ac:dyDescent="0.5"/>
    <row r="540" ht="15.75" customHeight="1" x14ac:dyDescent="0.5"/>
    <row r="541" ht="15.75" customHeight="1" x14ac:dyDescent="0.5"/>
    <row r="542" ht="15.75" customHeight="1" x14ac:dyDescent="0.5"/>
    <row r="543" ht="15.75" customHeight="1" x14ac:dyDescent="0.5"/>
    <row r="544" ht="15.75" customHeight="1" x14ac:dyDescent="0.5"/>
    <row r="545" ht="15.75" customHeight="1" x14ac:dyDescent="0.5"/>
    <row r="546" ht="15.75" customHeight="1" x14ac:dyDescent="0.5"/>
    <row r="547" ht="15.75" customHeight="1" x14ac:dyDescent="0.5"/>
    <row r="548" ht="15.75" customHeight="1" x14ac:dyDescent="0.5"/>
    <row r="549" ht="15.75" customHeight="1" x14ac:dyDescent="0.5"/>
    <row r="550" ht="15.75" customHeight="1" x14ac:dyDescent="0.5"/>
    <row r="551" ht="15.75" customHeight="1" x14ac:dyDescent="0.5"/>
    <row r="552" ht="15.75" customHeight="1" x14ac:dyDescent="0.5"/>
    <row r="553" ht="15.75" customHeight="1" x14ac:dyDescent="0.5"/>
    <row r="554" ht="15.75" customHeight="1" x14ac:dyDescent="0.5"/>
    <row r="555" ht="15.75" customHeight="1" x14ac:dyDescent="0.5"/>
    <row r="556" ht="15.75" customHeight="1" x14ac:dyDescent="0.5"/>
    <row r="557" ht="15.75" customHeight="1" x14ac:dyDescent="0.5"/>
    <row r="558" ht="15.75" customHeight="1" x14ac:dyDescent="0.5"/>
    <row r="559" ht="15.75" customHeight="1" x14ac:dyDescent="0.5"/>
    <row r="560" ht="15.75" customHeight="1" x14ac:dyDescent="0.5"/>
    <row r="561" ht="15.75" customHeight="1" x14ac:dyDescent="0.5"/>
    <row r="562" ht="15.75" customHeight="1" x14ac:dyDescent="0.5"/>
    <row r="563" ht="15.75" customHeight="1" x14ac:dyDescent="0.5"/>
    <row r="564" ht="15.75" customHeight="1" x14ac:dyDescent="0.5"/>
    <row r="565" ht="15.75" customHeight="1" x14ac:dyDescent="0.5"/>
    <row r="566" ht="15.75" customHeight="1" x14ac:dyDescent="0.5"/>
    <row r="567" ht="15.75" customHeight="1" x14ac:dyDescent="0.5"/>
    <row r="568" ht="15.75" customHeight="1" x14ac:dyDescent="0.5"/>
    <row r="569" ht="15.75" customHeight="1" x14ac:dyDescent="0.5"/>
    <row r="570" ht="15.75" customHeight="1" x14ac:dyDescent="0.5"/>
    <row r="571" ht="15.75" customHeight="1" x14ac:dyDescent="0.5"/>
    <row r="572" ht="15.75" customHeight="1" x14ac:dyDescent="0.5"/>
    <row r="573" ht="15.75" customHeight="1" x14ac:dyDescent="0.5"/>
    <row r="574" ht="15.75" customHeight="1" x14ac:dyDescent="0.5"/>
    <row r="575" ht="15.75" customHeight="1" x14ac:dyDescent="0.5"/>
    <row r="576" ht="15.75" customHeight="1" x14ac:dyDescent="0.5"/>
    <row r="577" ht="15.75" customHeight="1" x14ac:dyDescent="0.5"/>
    <row r="578" ht="15.75" customHeight="1" x14ac:dyDescent="0.5"/>
    <row r="579" ht="15.75" customHeight="1" x14ac:dyDescent="0.5"/>
    <row r="580" ht="15.75" customHeight="1" x14ac:dyDescent="0.5"/>
    <row r="581" ht="15.75" customHeight="1" x14ac:dyDescent="0.5"/>
    <row r="582" ht="15.75" customHeight="1" x14ac:dyDescent="0.5"/>
    <row r="583" ht="15.75" customHeight="1" x14ac:dyDescent="0.5"/>
    <row r="584" ht="15.75" customHeight="1" x14ac:dyDescent="0.5"/>
    <row r="585" ht="15.75" customHeight="1" x14ac:dyDescent="0.5"/>
    <row r="586" ht="15.75" customHeight="1" x14ac:dyDescent="0.5"/>
    <row r="587" ht="15.75" customHeight="1" x14ac:dyDescent="0.5"/>
    <row r="588" ht="15.75" customHeight="1" x14ac:dyDescent="0.5"/>
    <row r="589" ht="15.75" customHeight="1" x14ac:dyDescent="0.5"/>
    <row r="590" ht="15.75" customHeight="1" x14ac:dyDescent="0.5"/>
    <row r="591" ht="15.75" customHeight="1" x14ac:dyDescent="0.5"/>
    <row r="592" ht="15.75" customHeight="1" x14ac:dyDescent="0.5"/>
    <row r="593" ht="15.75" customHeight="1" x14ac:dyDescent="0.5"/>
    <row r="594" ht="15.75" customHeight="1" x14ac:dyDescent="0.5"/>
    <row r="595" ht="15.75" customHeight="1" x14ac:dyDescent="0.5"/>
    <row r="596" ht="15.75" customHeight="1" x14ac:dyDescent="0.5"/>
    <row r="597" ht="15.75" customHeight="1" x14ac:dyDescent="0.5"/>
    <row r="598" ht="15.75" customHeight="1" x14ac:dyDescent="0.5"/>
    <row r="599" ht="15.75" customHeight="1" x14ac:dyDescent="0.5"/>
    <row r="600" ht="15.75" customHeight="1" x14ac:dyDescent="0.5"/>
    <row r="601" ht="15.75" customHeight="1" x14ac:dyDescent="0.5"/>
    <row r="602" ht="15.75" customHeight="1" x14ac:dyDescent="0.5"/>
    <row r="603" ht="15.75" customHeight="1" x14ac:dyDescent="0.5"/>
    <row r="604" ht="15.75" customHeight="1" x14ac:dyDescent="0.5"/>
    <row r="605" ht="15.75" customHeight="1" x14ac:dyDescent="0.5"/>
    <row r="606" ht="15.75" customHeight="1" x14ac:dyDescent="0.5"/>
    <row r="607" ht="15.75" customHeight="1" x14ac:dyDescent="0.5"/>
    <row r="608" ht="15.75" customHeight="1" x14ac:dyDescent="0.5"/>
    <row r="609" ht="15.75" customHeight="1" x14ac:dyDescent="0.5"/>
    <row r="610" ht="15.75" customHeight="1" x14ac:dyDescent="0.5"/>
    <row r="611" ht="15.75" customHeight="1" x14ac:dyDescent="0.5"/>
    <row r="612" ht="15.75" customHeight="1" x14ac:dyDescent="0.5"/>
    <row r="613" ht="15.75" customHeight="1" x14ac:dyDescent="0.5"/>
    <row r="614" ht="15.75" customHeight="1" x14ac:dyDescent="0.5"/>
    <row r="615" ht="15.75" customHeight="1" x14ac:dyDescent="0.5"/>
    <row r="616" ht="15.75" customHeight="1" x14ac:dyDescent="0.5"/>
    <row r="617" ht="15.75" customHeight="1" x14ac:dyDescent="0.5"/>
    <row r="618" ht="15.75" customHeight="1" x14ac:dyDescent="0.5"/>
    <row r="619" ht="15.75" customHeight="1" x14ac:dyDescent="0.5"/>
    <row r="620" ht="15.75" customHeight="1" x14ac:dyDescent="0.5"/>
    <row r="621" ht="15.75" customHeight="1" x14ac:dyDescent="0.5"/>
    <row r="622" ht="15.75" customHeight="1" x14ac:dyDescent="0.5"/>
    <row r="623" ht="15.75" customHeight="1" x14ac:dyDescent="0.5"/>
    <row r="624" ht="15.75" customHeight="1" x14ac:dyDescent="0.5"/>
    <row r="625" ht="15.75" customHeight="1" x14ac:dyDescent="0.5"/>
    <row r="626" ht="15.75" customHeight="1" x14ac:dyDescent="0.5"/>
    <row r="627" ht="15.75" customHeight="1" x14ac:dyDescent="0.5"/>
    <row r="628" ht="15.75" customHeight="1" x14ac:dyDescent="0.5"/>
    <row r="629" ht="15.75" customHeight="1" x14ac:dyDescent="0.5"/>
    <row r="630" ht="15.75" customHeight="1" x14ac:dyDescent="0.5"/>
    <row r="631" ht="15.75" customHeight="1" x14ac:dyDescent="0.5"/>
    <row r="632" ht="15.75" customHeight="1" x14ac:dyDescent="0.5"/>
    <row r="633" ht="15.75" customHeight="1" x14ac:dyDescent="0.5"/>
    <row r="634" ht="15.75" customHeight="1" x14ac:dyDescent="0.5"/>
    <row r="635" ht="15.75" customHeight="1" x14ac:dyDescent="0.5"/>
    <row r="636" ht="15.75" customHeight="1" x14ac:dyDescent="0.5"/>
    <row r="637" ht="15.75" customHeight="1" x14ac:dyDescent="0.5"/>
    <row r="638" ht="15.75" customHeight="1" x14ac:dyDescent="0.5"/>
    <row r="639" ht="15.75" customHeight="1" x14ac:dyDescent="0.5"/>
    <row r="640" ht="15.75" customHeight="1" x14ac:dyDescent="0.5"/>
    <row r="641" ht="15.75" customHeight="1" x14ac:dyDescent="0.5"/>
    <row r="642" ht="15.75" customHeight="1" x14ac:dyDescent="0.5"/>
    <row r="643" ht="15.75" customHeight="1" x14ac:dyDescent="0.5"/>
    <row r="644" ht="15.75" customHeight="1" x14ac:dyDescent="0.5"/>
    <row r="645" ht="15.75" customHeight="1" x14ac:dyDescent="0.5"/>
    <row r="646" ht="15.75" customHeight="1" x14ac:dyDescent="0.5"/>
    <row r="647" ht="15.75" customHeight="1" x14ac:dyDescent="0.5"/>
    <row r="648" ht="15.75" customHeight="1" x14ac:dyDescent="0.5"/>
    <row r="649" ht="15.75" customHeight="1" x14ac:dyDescent="0.5"/>
    <row r="650" ht="15.75" customHeight="1" x14ac:dyDescent="0.5"/>
    <row r="651" ht="15.75" customHeight="1" x14ac:dyDescent="0.5"/>
    <row r="652" ht="15.75" customHeight="1" x14ac:dyDescent="0.5"/>
    <row r="653" ht="15.75" customHeight="1" x14ac:dyDescent="0.5"/>
    <row r="654" ht="15.75" customHeight="1" x14ac:dyDescent="0.5"/>
    <row r="655" ht="15.75" customHeight="1" x14ac:dyDescent="0.5"/>
    <row r="656" ht="15.75" customHeight="1" x14ac:dyDescent="0.5"/>
    <row r="657" ht="15.75" customHeight="1" x14ac:dyDescent="0.5"/>
    <row r="658" ht="15.75" customHeight="1" x14ac:dyDescent="0.5"/>
    <row r="659" ht="15.75" customHeight="1" x14ac:dyDescent="0.5"/>
    <row r="660" ht="15.75" customHeight="1" x14ac:dyDescent="0.5"/>
    <row r="661" ht="15.75" customHeight="1" x14ac:dyDescent="0.5"/>
    <row r="662" ht="15.75" customHeight="1" x14ac:dyDescent="0.5"/>
    <row r="663" ht="15.75" customHeight="1" x14ac:dyDescent="0.5"/>
    <row r="664" ht="15.75" customHeight="1" x14ac:dyDescent="0.5"/>
    <row r="665" ht="15.75" customHeight="1" x14ac:dyDescent="0.5"/>
    <row r="666" ht="15.75" customHeight="1" x14ac:dyDescent="0.5"/>
    <row r="667" ht="15.75" customHeight="1" x14ac:dyDescent="0.5"/>
    <row r="668" ht="15.75" customHeight="1" x14ac:dyDescent="0.5"/>
    <row r="669" ht="15.75" customHeight="1" x14ac:dyDescent="0.5"/>
    <row r="670" ht="15.75" customHeight="1" x14ac:dyDescent="0.5"/>
    <row r="671" ht="15.75" customHeight="1" x14ac:dyDescent="0.5"/>
    <row r="672" ht="15.75" customHeight="1" x14ac:dyDescent="0.5"/>
    <row r="673" ht="15.75" customHeight="1" x14ac:dyDescent="0.5"/>
    <row r="674" ht="15.75" customHeight="1" x14ac:dyDescent="0.5"/>
    <row r="675" ht="15.75" customHeight="1" x14ac:dyDescent="0.5"/>
    <row r="676" ht="15.75" customHeight="1" x14ac:dyDescent="0.5"/>
    <row r="677" ht="15.75" customHeight="1" x14ac:dyDescent="0.5"/>
    <row r="678" ht="15.75" customHeight="1" x14ac:dyDescent="0.5"/>
    <row r="679" ht="15.75" customHeight="1" x14ac:dyDescent="0.5"/>
    <row r="680" ht="15.75" customHeight="1" x14ac:dyDescent="0.5"/>
    <row r="681" ht="15.75" customHeight="1" x14ac:dyDescent="0.5"/>
    <row r="682" ht="15.75" customHeight="1" x14ac:dyDescent="0.5"/>
    <row r="683" ht="15.75" customHeight="1" x14ac:dyDescent="0.5"/>
    <row r="684" ht="15.75" customHeight="1" x14ac:dyDescent="0.5"/>
    <row r="685" ht="15.75" customHeight="1" x14ac:dyDescent="0.5"/>
    <row r="686" ht="15.75" customHeight="1" x14ac:dyDescent="0.5"/>
    <row r="687" ht="15.75" customHeight="1" x14ac:dyDescent="0.5"/>
    <row r="688" ht="15.75" customHeight="1" x14ac:dyDescent="0.5"/>
    <row r="689" ht="15.75" customHeight="1" x14ac:dyDescent="0.5"/>
    <row r="690" ht="15.75" customHeight="1" x14ac:dyDescent="0.5"/>
    <row r="691" ht="15.75" customHeight="1" x14ac:dyDescent="0.5"/>
    <row r="692" ht="15.75" customHeight="1" x14ac:dyDescent="0.5"/>
    <row r="693" ht="15.75" customHeight="1" x14ac:dyDescent="0.5"/>
    <row r="694" ht="15.75" customHeight="1" x14ac:dyDescent="0.5"/>
    <row r="695" ht="15.75" customHeight="1" x14ac:dyDescent="0.5"/>
    <row r="696" ht="15.75" customHeight="1" x14ac:dyDescent="0.5"/>
    <row r="697" ht="15.75" customHeight="1" x14ac:dyDescent="0.5"/>
    <row r="698" ht="15.75" customHeight="1" x14ac:dyDescent="0.5"/>
    <row r="699" ht="15.75" customHeight="1" x14ac:dyDescent="0.5"/>
    <row r="700" ht="15.75" customHeight="1" x14ac:dyDescent="0.5"/>
    <row r="701" ht="15.75" customHeight="1" x14ac:dyDescent="0.5"/>
    <row r="702" ht="15.75" customHeight="1" x14ac:dyDescent="0.5"/>
    <row r="703" ht="15.75" customHeight="1" x14ac:dyDescent="0.5"/>
    <row r="704" ht="15.75" customHeight="1" x14ac:dyDescent="0.5"/>
    <row r="705" ht="15.75" customHeight="1" x14ac:dyDescent="0.5"/>
    <row r="706" ht="15.75" customHeight="1" x14ac:dyDescent="0.5"/>
    <row r="707" ht="15.75" customHeight="1" x14ac:dyDescent="0.5"/>
    <row r="708" ht="15.75" customHeight="1" x14ac:dyDescent="0.5"/>
    <row r="709" ht="15.75" customHeight="1" x14ac:dyDescent="0.5"/>
    <row r="710" ht="15.75" customHeight="1" x14ac:dyDescent="0.5"/>
    <row r="711" ht="15.75" customHeight="1" x14ac:dyDescent="0.5"/>
    <row r="712" ht="15.75" customHeight="1" x14ac:dyDescent="0.5"/>
    <row r="713" ht="15.75" customHeight="1" x14ac:dyDescent="0.5"/>
    <row r="714" ht="15.75" customHeight="1" x14ac:dyDescent="0.5"/>
    <row r="715" ht="15.75" customHeight="1" x14ac:dyDescent="0.5"/>
    <row r="716" ht="15.75" customHeight="1" x14ac:dyDescent="0.5"/>
    <row r="717" ht="15.75" customHeight="1" x14ac:dyDescent="0.5"/>
    <row r="718" ht="15.75" customHeight="1" x14ac:dyDescent="0.5"/>
    <row r="719" ht="15.75" customHeight="1" x14ac:dyDescent="0.5"/>
    <row r="720" ht="15.75" customHeight="1" x14ac:dyDescent="0.5"/>
    <row r="721" ht="15.75" customHeight="1" x14ac:dyDescent="0.5"/>
    <row r="722" ht="15.75" customHeight="1" x14ac:dyDescent="0.5"/>
    <row r="723" ht="15.75" customHeight="1" x14ac:dyDescent="0.5"/>
    <row r="724" ht="15.75" customHeight="1" x14ac:dyDescent="0.5"/>
    <row r="725" ht="15.75" customHeight="1" x14ac:dyDescent="0.5"/>
    <row r="726" ht="15.75" customHeight="1" x14ac:dyDescent="0.5"/>
    <row r="727" ht="15.75" customHeight="1" x14ac:dyDescent="0.5"/>
    <row r="728" ht="15.75" customHeight="1" x14ac:dyDescent="0.5"/>
    <row r="729" ht="15.75" customHeight="1" x14ac:dyDescent="0.5"/>
    <row r="730" ht="15.75" customHeight="1" x14ac:dyDescent="0.5"/>
    <row r="731" ht="15.75" customHeight="1" x14ac:dyDescent="0.5"/>
    <row r="732" ht="15.75" customHeight="1" x14ac:dyDescent="0.5"/>
    <row r="733" ht="15.75" customHeight="1" x14ac:dyDescent="0.5"/>
    <row r="734" ht="15.75" customHeight="1" x14ac:dyDescent="0.5"/>
    <row r="735" ht="15.75" customHeight="1" x14ac:dyDescent="0.5"/>
    <row r="736" ht="15.75" customHeight="1" x14ac:dyDescent="0.5"/>
    <row r="737" ht="15.75" customHeight="1" x14ac:dyDescent="0.5"/>
    <row r="738" ht="15.75" customHeight="1" x14ac:dyDescent="0.5"/>
    <row r="739" ht="15.75" customHeight="1" x14ac:dyDescent="0.5"/>
    <row r="740" ht="15.75" customHeight="1" x14ac:dyDescent="0.5"/>
    <row r="741" ht="15.75" customHeight="1" x14ac:dyDescent="0.5"/>
    <row r="742" ht="15.75" customHeight="1" x14ac:dyDescent="0.5"/>
    <row r="743" ht="15.75" customHeight="1" x14ac:dyDescent="0.5"/>
    <row r="744" ht="15.75" customHeight="1" x14ac:dyDescent="0.5"/>
    <row r="745" ht="15.75" customHeight="1" x14ac:dyDescent="0.5"/>
    <row r="746" ht="15.75" customHeight="1" x14ac:dyDescent="0.5"/>
    <row r="747" ht="15.75" customHeight="1" x14ac:dyDescent="0.5"/>
    <row r="748" ht="15.75" customHeight="1" x14ac:dyDescent="0.5"/>
    <row r="749" ht="15.75" customHeight="1" x14ac:dyDescent="0.5"/>
    <row r="750" ht="15.75" customHeight="1" x14ac:dyDescent="0.5"/>
    <row r="751" ht="15.75" customHeight="1" x14ac:dyDescent="0.5"/>
    <row r="752" ht="15.75" customHeight="1" x14ac:dyDescent="0.5"/>
    <row r="753" ht="15.75" customHeight="1" x14ac:dyDescent="0.5"/>
    <row r="754" ht="15.75" customHeight="1" x14ac:dyDescent="0.5"/>
    <row r="755" ht="15.75" customHeight="1" x14ac:dyDescent="0.5"/>
    <row r="756" ht="15.75" customHeight="1" x14ac:dyDescent="0.5"/>
    <row r="757" ht="15.75" customHeight="1" x14ac:dyDescent="0.5"/>
    <row r="758" ht="15.75" customHeight="1" x14ac:dyDescent="0.5"/>
    <row r="759" ht="15.75" customHeight="1" x14ac:dyDescent="0.5"/>
    <row r="760" ht="15.75" customHeight="1" x14ac:dyDescent="0.5"/>
    <row r="761" ht="15.75" customHeight="1" x14ac:dyDescent="0.5"/>
    <row r="762" ht="15.75" customHeight="1" x14ac:dyDescent="0.5"/>
    <row r="763" ht="15.75" customHeight="1" x14ac:dyDescent="0.5"/>
    <row r="764" ht="15.75" customHeight="1" x14ac:dyDescent="0.5"/>
    <row r="765" ht="15.75" customHeight="1" x14ac:dyDescent="0.5"/>
    <row r="766" ht="15.75" customHeight="1" x14ac:dyDescent="0.5"/>
    <row r="767" ht="15.75" customHeight="1" x14ac:dyDescent="0.5"/>
    <row r="768" ht="15.75" customHeight="1" x14ac:dyDescent="0.5"/>
    <row r="769" ht="15.75" customHeight="1" x14ac:dyDescent="0.5"/>
    <row r="770" ht="15.75" customHeight="1" x14ac:dyDescent="0.5"/>
    <row r="771" ht="15.75" customHeight="1" x14ac:dyDescent="0.5"/>
    <row r="772" ht="15.75" customHeight="1" x14ac:dyDescent="0.5"/>
    <row r="773" ht="15.75" customHeight="1" x14ac:dyDescent="0.5"/>
    <row r="774" ht="15.75" customHeight="1" x14ac:dyDescent="0.5"/>
    <row r="775" ht="15.75" customHeight="1" x14ac:dyDescent="0.5"/>
    <row r="776" ht="15.75" customHeight="1" x14ac:dyDescent="0.5"/>
    <row r="777" ht="15.75" customHeight="1" x14ac:dyDescent="0.5"/>
    <row r="778" ht="15.75" customHeight="1" x14ac:dyDescent="0.5"/>
    <row r="779" ht="15.75" customHeight="1" x14ac:dyDescent="0.5"/>
    <row r="780" ht="15.75" customHeight="1" x14ac:dyDescent="0.5"/>
    <row r="781" ht="15.75" customHeight="1" x14ac:dyDescent="0.5"/>
    <row r="782" ht="15.75" customHeight="1" x14ac:dyDescent="0.5"/>
    <row r="783" ht="15.75" customHeight="1" x14ac:dyDescent="0.5"/>
    <row r="784" ht="15.75" customHeight="1" x14ac:dyDescent="0.5"/>
    <row r="785" ht="15.75" customHeight="1" x14ac:dyDescent="0.5"/>
    <row r="786" ht="15.75" customHeight="1" x14ac:dyDescent="0.5"/>
    <row r="787" ht="15.75" customHeight="1" x14ac:dyDescent="0.5"/>
    <row r="788" ht="15.75" customHeight="1" x14ac:dyDescent="0.5"/>
    <row r="789" ht="15.75" customHeight="1" x14ac:dyDescent="0.5"/>
    <row r="790" ht="15.75" customHeight="1" x14ac:dyDescent="0.5"/>
    <row r="791" ht="15.75" customHeight="1" x14ac:dyDescent="0.5"/>
    <row r="792" ht="15.75" customHeight="1" x14ac:dyDescent="0.5"/>
    <row r="793" ht="15.75" customHeight="1" x14ac:dyDescent="0.5"/>
    <row r="794" ht="15.75" customHeight="1" x14ac:dyDescent="0.5"/>
    <row r="795" ht="15.75" customHeight="1" x14ac:dyDescent="0.5"/>
    <row r="796" ht="15.75" customHeight="1" x14ac:dyDescent="0.5"/>
    <row r="797" ht="15.75" customHeight="1" x14ac:dyDescent="0.5"/>
    <row r="798" ht="15.75" customHeight="1" x14ac:dyDescent="0.5"/>
    <row r="799" ht="15.75" customHeight="1" x14ac:dyDescent="0.5"/>
    <row r="800" ht="15.75" customHeight="1" x14ac:dyDescent="0.5"/>
    <row r="801" ht="15.75" customHeight="1" x14ac:dyDescent="0.5"/>
    <row r="802" ht="15.75" customHeight="1" x14ac:dyDescent="0.5"/>
    <row r="803" ht="15.75" customHeight="1" x14ac:dyDescent="0.5"/>
    <row r="804" ht="15.75" customHeight="1" x14ac:dyDescent="0.5"/>
    <row r="805" ht="15.75" customHeight="1" x14ac:dyDescent="0.5"/>
    <row r="806" ht="15.75" customHeight="1" x14ac:dyDescent="0.5"/>
    <row r="807" ht="15.75" customHeight="1" x14ac:dyDescent="0.5"/>
    <row r="808" ht="15.75" customHeight="1" x14ac:dyDescent="0.5"/>
    <row r="809" ht="15.75" customHeight="1" x14ac:dyDescent="0.5"/>
    <row r="810" ht="15.75" customHeight="1" x14ac:dyDescent="0.5"/>
    <row r="811" ht="15.75" customHeight="1" x14ac:dyDescent="0.5"/>
    <row r="812" ht="15.75" customHeight="1" x14ac:dyDescent="0.5"/>
    <row r="813" ht="15.75" customHeight="1" x14ac:dyDescent="0.5"/>
    <row r="814" ht="15.75" customHeight="1" x14ac:dyDescent="0.5"/>
    <row r="815" ht="15.75" customHeight="1" x14ac:dyDescent="0.5"/>
    <row r="816" ht="15.75" customHeight="1" x14ac:dyDescent="0.5"/>
    <row r="817" ht="15.75" customHeight="1" x14ac:dyDescent="0.5"/>
    <row r="818" ht="15.75" customHeight="1" x14ac:dyDescent="0.5"/>
    <row r="819" ht="15.75" customHeight="1" x14ac:dyDescent="0.5"/>
    <row r="820" ht="15.75" customHeight="1" x14ac:dyDescent="0.5"/>
    <row r="821" ht="15.75" customHeight="1" x14ac:dyDescent="0.5"/>
    <row r="822" ht="15.75" customHeight="1" x14ac:dyDescent="0.5"/>
    <row r="823" ht="15.75" customHeight="1" x14ac:dyDescent="0.5"/>
    <row r="824" ht="15.75" customHeight="1" x14ac:dyDescent="0.5"/>
    <row r="825" ht="15.75" customHeight="1" x14ac:dyDescent="0.5"/>
    <row r="826" ht="15.75" customHeight="1" x14ac:dyDescent="0.5"/>
    <row r="827" ht="15.75" customHeight="1" x14ac:dyDescent="0.5"/>
    <row r="828" ht="15.75" customHeight="1" x14ac:dyDescent="0.5"/>
    <row r="829" ht="15.75" customHeight="1" x14ac:dyDescent="0.5"/>
    <row r="830" ht="15.75" customHeight="1" x14ac:dyDescent="0.5"/>
    <row r="831" ht="15.75" customHeight="1" x14ac:dyDescent="0.5"/>
    <row r="832" ht="15.75" customHeight="1" x14ac:dyDescent="0.5"/>
    <row r="833" ht="15.75" customHeight="1" x14ac:dyDescent="0.5"/>
    <row r="834" ht="15.75" customHeight="1" x14ac:dyDescent="0.5"/>
    <row r="835" ht="15.75" customHeight="1" x14ac:dyDescent="0.5"/>
    <row r="836" ht="15.75" customHeight="1" x14ac:dyDescent="0.5"/>
    <row r="837" ht="15.75" customHeight="1" x14ac:dyDescent="0.5"/>
    <row r="838" ht="15.75" customHeight="1" x14ac:dyDescent="0.5"/>
    <row r="839" ht="15.75" customHeight="1" x14ac:dyDescent="0.5"/>
    <row r="840" ht="15.75" customHeight="1" x14ac:dyDescent="0.5"/>
    <row r="841" ht="15.75" customHeight="1" x14ac:dyDescent="0.5"/>
    <row r="842" ht="15.75" customHeight="1" x14ac:dyDescent="0.5"/>
    <row r="843" ht="15.75" customHeight="1" x14ac:dyDescent="0.5"/>
    <row r="844" ht="15.75" customHeight="1" x14ac:dyDescent="0.5"/>
    <row r="845" ht="15.75" customHeight="1" x14ac:dyDescent="0.5"/>
    <row r="846" ht="15.75" customHeight="1" x14ac:dyDescent="0.5"/>
    <row r="847" ht="15.75" customHeight="1" x14ac:dyDescent="0.5"/>
    <row r="848" ht="15.75" customHeight="1" x14ac:dyDescent="0.5"/>
    <row r="849" ht="15.75" customHeight="1" x14ac:dyDescent="0.5"/>
    <row r="850" ht="15.75" customHeight="1" x14ac:dyDescent="0.5"/>
    <row r="851" ht="15.75" customHeight="1" x14ac:dyDescent="0.5"/>
    <row r="852" ht="15.75" customHeight="1" x14ac:dyDescent="0.5"/>
    <row r="853" ht="15.75" customHeight="1" x14ac:dyDescent="0.5"/>
    <row r="854" ht="15.75" customHeight="1" x14ac:dyDescent="0.5"/>
    <row r="855" ht="15.75" customHeight="1" x14ac:dyDescent="0.5"/>
    <row r="856" ht="15.75" customHeight="1" x14ac:dyDescent="0.5"/>
    <row r="857" ht="15.75" customHeight="1" x14ac:dyDescent="0.5"/>
    <row r="858" ht="15.75" customHeight="1" x14ac:dyDescent="0.5"/>
    <row r="859" ht="15.75" customHeight="1" x14ac:dyDescent="0.5"/>
    <row r="860" ht="15.75" customHeight="1" x14ac:dyDescent="0.5"/>
    <row r="861" ht="15.75" customHeight="1" x14ac:dyDescent="0.5"/>
    <row r="862" ht="15.75" customHeight="1" x14ac:dyDescent="0.5"/>
    <row r="863" ht="15.75" customHeight="1" x14ac:dyDescent="0.5"/>
    <row r="864" ht="15.75" customHeight="1" x14ac:dyDescent="0.5"/>
    <row r="865" ht="15.75" customHeight="1" x14ac:dyDescent="0.5"/>
    <row r="866" ht="15.75" customHeight="1" x14ac:dyDescent="0.5"/>
    <row r="867" ht="15.75" customHeight="1" x14ac:dyDescent="0.5"/>
    <row r="868" ht="15.75" customHeight="1" x14ac:dyDescent="0.5"/>
    <row r="869" ht="15.75" customHeight="1" x14ac:dyDescent="0.5"/>
    <row r="870" ht="15.75" customHeight="1" x14ac:dyDescent="0.5"/>
    <row r="871" ht="15.75" customHeight="1" x14ac:dyDescent="0.5"/>
    <row r="872" ht="15.75" customHeight="1" x14ac:dyDescent="0.5"/>
    <row r="873" ht="15.75" customHeight="1" x14ac:dyDescent="0.5"/>
    <row r="874" ht="15.75" customHeight="1" x14ac:dyDescent="0.5"/>
    <row r="875" ht="15.75" customHeight="1" x14ac:dyDescent="0.5"/>
    <row r="876" ht="15.75" customHeight="1" x14ac:dyDescent="0.5"/>
    <row r="877" ht="15.75" customHeight="1" x14ac:dyDescent="0.5"/>
    <row r="878" ht="15.75" customHeight="1" x14ac:dyDescent="0.5"/>
    <row r="879" ht="15.75" customHeight="1" x14ac:dyDescent="0.5"/>
    <row r="880" ht="15.75" customHeight="1" x14ac:dyDescent="0.5"/>
    <row r="881" ht="15.75" customHeight="1" x14ac:dyDescent="0.5"/>
    <row r="882" ht="15.75" customHeight="1" x14ac:dyDescent="0.5"/>
    <row r="883" ht="15.75" customHeight="1" x14ac:dyDescent="0.5"/>
    <row r="884" ht="15.75" customHeight="1" x14ac:dyDescent="0.5"/>
    <row r="885" ht="15.75" customHeight="1" x14ac:dyDescent="0.5"/>
    <row r="886" ht="15.75" customHeight="1" x14ac:dyDescent="0.5"/>
    <row r="887" ht="15.75" customHeight="1" x14ac:dyDescent="0.5"/>
    <row r="888" ht="15.75" customHeight="1" x14ac:dyDescent="0.5"/>
    <row r="889" ht="15.75" customHeight="1" x14ac:dyDescent="0.5"/>
    <row r="890" ht="15.75" customHeight="1" x14ac:dyDescent="0.5"/>
    <row r="891" ht="15.75" customHeight="1" x14ac:dyDescent="0.5"/>
    <row r="892" ht="15.75" customHeight="1" x14ac:dyDescent="0.5"/>
    <row r="893" ht="15.75" customHeight="1" x14ac:dyDescent="0.5"/>
    <row r="894" ht="15.75" customHeight="1" x14ac:dyDescent="0.5"/>
    <row r="895" ht="15.75" customHeight="1" x14ac:dyDescent="0.5"/>
    <row r="896" ht="15.75" customHeight="1" x14ac:dyDescent="0.5"/>
    <row r="897" ht="15.75" customHeight="1" x14ac:dyDescent="0.5"/>
    <row r="898" ht="15.75" customHeight="1" x14ac:dyDescent="0.5"/>
    <row r="899" ht="15.75" customHeight="1" x14ac:dyDescent="0.5"/>
    <row r="900" ht="15.75" customHeight="1" x14ac:dyDescent="0.5"/>
    <row r="901" ht="15.75" customHeight="1" x14ac:dyDescent="0.5"/>
    <row r="902" ht="15.75" customHeight="1" x14ac:dyDescent="0.5"/>
    <row r="903" ht="15.75" customHeight="1" x14ac:dyDescent="0.5"/>
    <row r="904" ht="15.75" customHeight="1" x14ac:dyDescent="0.5"/>
    <row r="905" ht="15.75" customHeight="1" x14ac:dyDescent="0.5"/>
    <row r="906" ht="15.75" customHeight="1" x14ac:dyDescent="0.5"/>
    <row r="907" ht="15.75" customHeight="1" x14ac:dyDescent="0.5"/>
    <row r="908" ht="15.75" customHeight="1" x14ac:dyDescent="0.5"/>
    <row r="909" ht="15.75" customHeight="1" x14ac:dyDescent="0.5"/>
    <row r="910" ht="15.75" customHeight="1" x14ac:dyDescent="0.5"/>
    <row r="911" ht="15.75" customHeight="1" x14ac:dyDescent="0.5"/>
    <row r="912" ht="15.75" customHeight="1" x14ac:dyDescent="0.5"/>
    <row r="913" ht="15.75" customHeight="1" x14ac:dyDescent="0.5"/>
    <row r="914" ht="15.75" customHeight="1" x14ac:dyDescent="0.5"/>
    <row r="915" ht="15.75" customHeight="1" x14ac:dyDescent="0.5"/>
    <row r="916" ht="15.75" customHeight="1" x14ac:dyDescent="0.5"/>
    <row r="917" ht="15.75" customHeight="1" x14ac:dyDescent="0.5"/>
    <row r="918" ht="15.75" customHeight="1" x14ac:dyDescent="0.5"/>
    <row r="919" ht="15.75" customHeight="1" x14ac:dyDescent="0.5"/>
    <row r="920" ht="15.75" customHeight="1" x14ac:dyDescent="0.5"/>
    <row r="921" ht="15.75" customHeight="1" x14ac:dyDescent="0.5"/>
    <row r="922" ht="15.75" customHeight="1" x14ac:dyDescent="0.5"/>
    <row r="923" ht="15.75" customHeight="1" x14ac:dyDescent="0.5"/>
    <row r="924" ht="15.75" customHeight="1" x14ac:dyDescent="0.5"/>
    <row r="925" ht="15.75" customHeight="1" x14ac:dyDescent="0.5"/>
    <row r="926" ht="15.75" customHeight="1" x14ac:dyDescent="0.5"/>
    <row r="927" ht="15.75" customHeight="1" x14ac:dyDescent="0.5"/>
    <row r="928" ht="15.75" customHeight="1" x14ac:dyDescent="0.5"/>
    <row r="929" ht="15.75" customHeight="1" x14ac:dyDescent="0.5"/>
    <row r="930" ht="15.75" customHeight="1" x14ac:dyDescent="0.5"/>
    <row r="931" ht="15.75" customHeight="1" x14ac:dyDescent="0.5"/>
    <row r="932" ht="15.75" customHeight="1" x14ac:dyDescent="0.5"/>
    <row r="933" ht="15.75" customHeight="1" x14ac:dyDescent="0.5"/>
    <row r="934" ht="15.75" customHeight="1" x14ac:dyDescent="0.5"/>
    <row r="935" ht="15.75" customHeight="1" x14ac:dyDescent="0.5"/>
    <row r="936" ht="15.75" customHeight="1" x14ac:dyDescent="0.5"/>
    <row r="937" ht="15.75" customHeight="1" x14ac:dyDescent="0.5"/>
    <row r="938" ht="15.75" customHeight="1" x14ac:dyDescent="0.5"/>
    <row r="939" ht="15.75" customHeight="1" x14ac:dyDescent="0.5"/>
    <row r="940" ht="15.75" customHeight="1" x14ac:dyDescent="0.5"/>
    <row r="941" ht="15.75" customHeight="1" x14ac:dyDescent="0.5"/>
    <row r="942" ht="15.75" customHeight="1" x14ac:dyDescent="0.5"/>
    <row r="943" ht="15.75" customHeight="1" x14ac:dyDescent="0.5"/>
    <row r="944" ht="15.75" customHeight="1" x14ac:dyDescent="0.5"/>
    <row r="945" ht="15.75" customHeight="1" x14ac:dyDescent="0.5"/>
    <row r="946" ht="15.75" customHeight="1" x14ac:dyDescent="0.5"/>
    <row r="947" ht="15.75" customHeight="1" x14ac:dyDescent="0.5"/>
    <row r="948" ht="15.75" customHeight="1" x14ac:dyDescent="0.5"/>
    <row r="949" ht="15.75" customHeight="1" x14ac:dyDescent="0.5"/>
    <row r="950" ht="15.75" customHeight="1" x14ac:dyDescent="0.5"/>
    <row r="951" ht="15.75" customHeight="1" x14ac:dyDescent="0.5"/>
    <row r="952" ht="15.75" customHeight="1" x14ac:dyDescent="0.5"/>
    <row r="953" ht="15.75" customHeight="1" x14ac:dyDescent="0.5"/>
    <row r="954" ht="15.75" customHeight="1" x14ac:dyDescent="0.5"/>
    <row r="955" ht="15.75" customHeight="1" x14ac:dyDescent="0.5"/>
    <row r="956" ht="15.75" customHeight="1" x14ac:dyDescent="0.5"/>
    <row r="957" ht="15.75" customHeight="1" x14ac:dyDescent="0.5"/>
    <row r="958" ht="15.75" customHeight="1" x14ac:dyDescent="0.5"/>
    <row r="959" ht="15.75" customHeight="1" x14ac:dyDescent="0.5"/>
    <row r="960" ht="15.75" customHeight="1" x14ac:dyDescent="0.5"/>
    <row r="961" ht="15.75" customHeight="1" x14ac:dyDescent="0.5"/>
    <row r="962" ht="15.75" customHeight="1" x14ac:dyDescent="0.5"/>
    <row r="963" ht="15.75" customHeight="1" x14ac:dyDescent="0.5"/>
    <row r="964" ht="15.75" customHeight="1" x14ac:dyDescent="0.5"/>
    <row r="965" ht="15.75" customHeight="1" x14ac:dyDescent="0.5"/>
    <row r="966" ht="15.75" customHeight="1" x14ac:dyDescent="0.5"/>
    <row r="967" ht="15.75" customHeight="1" x14ac:dyDescent="0.5"/>
    <row r="968" ht="15.75" customHeight="1" x14ac:dyDescent="0.5"/>
    <row r="969" ht="15.75" customHeight="1" x14ac:dyDescent="0.5"/>
    <row r="970" ht="15.75" customHeight="1" x14ac:dyDescent="0.5"/>
    <row r="971" ht="15.75" customHeight="1" x14ac:dyDescent="0.5"/>
    <row r="972" ht="15.75" customHeight="1" x14ac:dyDescent="0.5"/>
    <row r="973" ht="15.75" customHeight="1" x14ac:dyDescent="0.5"/>
    <row r="974" ht="15.75" customHeight="1" x14ac:dyDescent="0.5"/>
    <row r="975" ht="15.75" customHeight="1" x14ac:dyDescent="0.5"/>
    <row r="976" ht="15.75" customHeight="1" x14ac:dyDescent="0.5"/>
    <row r="977" ht="15.75" customHeight="1" x14ac:dyDescent="0.5"/>
    <row r="978" ht="15.75" customHeight="1" x14ac:dyDescent="0.5"/>
    <row r="979" ht="15.75" customHeight="1" x14ac:dyDescent="0.5"/>
    <row r="980" ht="15.75" customHeight="1" x14ac:dyDescent="0.5"/>
    <row r="981" ht="15.75" customHeight="1" x14ac:dyDescent="0.5"/>
    <row r="982" ht="15.75" customHeight="1" x14ac:dyDescent="0.5"/>
    <row r="983" ht="15.75" customHeight="1" x14ac:dyDescent="0.5"/>
    <row r="984" ht="15.75" customHeight="1" x14ac:dyDescent="0.5"/>
    <row r="985" ht="15.75" customHeight="1" x14ac:dyDescent="0.5"/>
    <row r="986" ht="15.75" customHeight="1" x14ac:dyDescent="0.5"/>
    <row r="987" ht="15.75" customHeight="1" x14ac:dyDescent="0.5"/>
    <row r="988" ht="15.75" customHeight="1" x14ac:dyDescent="0.5"/>
    <row r="989" ht="15.75" customHeight="1" x14ac:dyDescent="0.5"/>
    <row r="990" ht="15.75" customHeight="1" x14ac:dyDescent="0.5"/>
    <row r="991" ht="15.75" customHeight="1" x14ac:dyDescent="0.5"/>
    <row r="992" ht="15.75" customHeight="1" x14ac:dyDescent="0.5"/>
    <row r="993" ht="15.75" customHeight="1" x14ac:dyDescent="0.5"/>
    <row r="994" ht="15.75" customHeight="1" x14ac:dyDescent="0.5"/>
    <row r="995" ht="15.75" customHeight="1" x14ac:dyDescent="0.5"/>
    <row r="996" ht="15.75" customHeight="1" x14ac:dyDescent="0.5"/>
    <row r="997" ht="15.75" customHeight="1" x14ac:dyDescent="0.5"/>
    <row r="998" ht="15.75" customHeight="1" x14ac:dyDescent="0.5"/>
    <row r="999" ht="15.75" customHeight="1" x14ac:dyDescent="0.5"/>
    <row r="1000" ht="15.75" customHeight="1" x14ac:dyDescent="0.5"/>
  </sheetData>
  <pageMargins left="0.75" right="0.75" top="1" bottom="1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16A14-58B8-4560-B68F-79BF98740172}">
  <dimension ref="A1:N8"/>
  <sheetViews>
    <sheetView workbookViewId="0">
      <selection sqref="A1:A3"/>
    </sheetView>
  </sheetViews>
  <sheetFormatPr defaultRowHeight="15.75" x14ac:dyDescent="0.5"/>
  <cols>
    <col min="3" max="3" width="10.6875" bestFit="1" customWidth="1"/>
    <col min="6" max="6" width="13.25" customWidth="1"/>
    <col min="7" max="7" width="14.8125" customWidth="1"/>
    <col min="8" max="8" width="11.6875" bestFit="1" customWidth="1"/>
    <col min="9" max="9" width="12.8125" customWidth="1"/>
    <col min="11" max="11" width="9.6875" bestFit="1" customWidth="1"/>
    <col min="13" max="13" width="13.9375" customWidth="1"/>
  </cols>
  <sheetData>
    <row r="1" spans="1:14" x14ac:dyDescent="0.5">
      <c r="A1" s="17" t="s">
        <v>50</v>
      </c>
      <c r="B1" s="1" t="s">
        <v>1</v>
      </c>
      <c r="C1" s="17" t="s">
        <v>51</v>
      </c>
      <c r="D1" s="1" t="s">
        <v>7</v>
      </c>
      <c r="E1" s="17" t="s">
        <v>12</v>
      </c>
      <c r="F1" s="1" t="s">
        <v>13</v>
      </c>
      <c r="G1" s="1" t="s">
        <v>14</v>
      </c>
      <c r="H1" s="1" t="s">
        <v>15</v>
      </c>
      <c r="I1" s="17" t="s">
        <v>49</v>
      </c>
      <c r="K1" s="17" t="s">
        <v>2</v>
      </c>
    </row>
    <row r="2" spans="1:14" x14ac:dyDescent="0.5">
      <c r="A2" s="3" t="s">
        <v>17</v>
      </c>
      <c r="B2" s="16">
        <v>3000</v>
      </c>
      <c r="C2" s="3">
        <v>200</v>
      </c>
      <c r="D2" s="3">
        <v>1000</v>
      </c>
      <c r="E2" s="3">
        <v>25</v>
      </c>
      <c r="F2" s="3">
        <f>(I2*D2*E2)</f>
        <v>16.25</v>
      </c>
      <c r="G2" s="3">
        <f>F2*B2/D2</f>
        <v>48.75</v>
      </c>
      <c r="H2" s="16">
        <v>0.5</v>
      </c>
      <c r="I2">
        <f>650*10^-6</f>
        <v>6.4999999999999997E-4</v>
      </c>
      <c r="K2" s="16">
        <f>((E2*B2*I2)/H2)*(D2/B2)</f>
        <v>32.5</v>
      </c>
    </row>
    <row r="3" spans="1:14" x14ac:dyDescent="0.5">
      <c r="A3" s="18" t="s">
        <v>17</v>
      </c>
      <c r="B3" s="18">
        <v>3292</v>
      </c>
      <c r="C3" s="18">
        <v>200</v>
      </c>
      <c r="D3" s="18">
        <v>1031</v>
      </c>
      <c r="E3" s="18">
        <v>25</v>
      </c>
      <c r="F3" s="3">
        <f>(I3*D3*E3)</f>
        <v>16.75375</v>
      </c>
      <c r="G3" s="18">
        <v>53.495000000000005</v>
      </c>
      <c r="H3" s="18">
        <v>0.5</v>
      </c>
      <c r="I3" s="18">
        <v>6.4999999999999997E-4</v>
      </c>
      <c r="K3" s="18">
        <f>(E3*B3*I3)/H3</f>
        <v>106.99</v>
      </c>
    </row>
    <row r="7" spans="1:14" x14ac:dyDescent="0.5">
      <c r="B7" s="16" t="s">
        <v>52</v>
      </c>
      <c r="C7" s="16" t="s">
        <v>53</v>
      </c>
      <c r="D7" s="16" t="s">
        <v>54</v>
      </c>
      <c r="F7" s="16" t="s">
        <v>55</v>
      </c>
      <c r="H7" s="16" t="s">
        <v>60</v>
      </c>
      <c r="I7" s="16" t="s">
        <v>56</v>
      </c>
      <c r="J7" s="16" t="s">
        <v>57</v>
      </c>
      <c r="K7" s="16" t="s">
        <v>58</v>
      </c>
      <c r="L7" s="16" t="s">
        <v>59</v>
      </c>
      <c r="M7" s="16" t="s">
        <v>61</v>
      </c>
    </row>
    <row r="8" spans="1:14" x14ac:dyDescent="0.5">
      <c r="B8" s="16">
        <f>50*(10^-15)</f>
        <v>5.0000000000000002E-14</v>
      </c>
      <c r="C8">
        <f>2.86*(10^-6)</f>
        <v>2.8599999999999997E-6</v>
      </c>
      <c r="D8">
        <f>B8/C8</f>
        <v>1.7482517482517483E-8</v>
      </c>
      <c r="F8">
        <f>650</f>
        <v>650</v>
      </c>
      <c r="H8">
        <f>F8*D8</f>
        <v>1.1363636363636365E-5</v>
      </c>
      <c r="I8">
        <v>2845</v>
      </c>
      <c r="J8">
        <v>2247</v>
      </c>
      <c r="K8">
        <f>J8/I8</f>
        <v>0.78980667838312835</v>
      </c>
      <c r="L8">
        <f>I8*H8</f>
        <v>3.2329545454545458E-2</v>
      </c>
      <c r="M8">
        <f>L8/K8</f>
        <v>4.0933492130922039E-2</v>
      </c>
      <c r="N8">
        <f>M8*(10^9)/(10^6)</f>
        <v>40.933492130922041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871C7-083C-4DCA-A917-F756E31F1582}">
  <dimension ref="A1:I100"/>
  <sheetViews>
    <sheetView tabSelected="1" workbookViewId="0">
      <selection sqref="A1:I8"/>
    </sheetView>
  </sheetViews>
  <sheetFormatPr defaultRowHeight="15.75" x14ac:dyDescent="0.5"/>
  <cols>
    <col min="1" max="1" width="21.75" style="20" customWidth="1"/>
    <col min="2" max="2" width="19" style="20" customWidth="1"/>
    <col min="3" max="3" width="11.125" style="20" customWidth="1"/>
    <col min="4" max="4" width="15.1875" style="20" customWidth="1"/>
    <col min="5" max="5" width="14.125" style="20" customWidth="1"/>
    <col min="6" max="6" width="12.8125" style="20" customWidth="1"/>
    <col min="7" max="7" width="23.0625" style="20" customWidth="1"/>
    <col min="9" max="9" width="24.5625" style="20" customWidth="1"/>
    <col min="10" max="16384" width="9" style="20"/>
  </cols>
  <sheetData>
    <row r="1" spans="1:9" x14ac:dyDescent="0.5">
      <c r="A1" s="19" t="s">
        <v>0</v>
      </c>
      <c r="B1" s="24" t="s">
        <v>62</v>
      </c>
      <c r="C1" s="24" t="s">
        <v>12</v>
      </c>
      <c r="D1" s="24" t="s">
        <v>63</v>
      </c>
      <c r="E1" s="24" t="s">
        <v>1</v>
      </c>
      <c r="F1" s="22" t="s">
        <v>13</v>
      </c>
      <c r="G1" s="22" t="s">
        <v>14</v>
      </c>
      <c r="H1" s="24" t="s">
        <v>3</v>
      </c>
      <c r="I1" s="22" t="s">
        <v>64</v>
      </c>
    </row>
    <row r="2" spans="1:9" x14ac:dyDescent="0.5">
      <c r="A2" s="21" t="s">
        <v>17</v>
      </c>
      <c r="B2" s="25">
        <v>16</v>
      </c>
      <c r="C2" s="25">
        <v>25</v>
      </c>
      <c r="D2" s="25">
        <v>2262</v>
      </c>
      <c r="E2" s="25">
        <v>3292</v>
      </c>
      <c r="F2" s="23">
        <f>(650*C2*D2*(10^-6))</f>
        <v>36.7575</v>
      </c>
      <c r="G2" s="23">
        <f>F2*E2/D2</f>
        <v>53.495000000000005</v>
      </c>
      <c r="H2" s="25">
        <v>1</v>
      </c>
      <c r="I2" s="23">
        <f>G2/B2*H2</f>
        <v>3.3434375000000003</v>
      </c>
    </row>
    <row r="3" spans="1:9" x14ac:dyDescent="0.5">
      <c r="A3" s="21" t="s">
        <v>23</v>
      </c>
      <c r="B3" s="25">
        <v>30</v>
      </c>
      <c r="C3" s="25">
        <v>50</v>
      </c>
      <c r="D3" s="25">
        <v>709</v>
      </c>
      <c r="E3" s="25">
        <v>2371</v>
      </c>
      <c r="F3" s="23">
        <f t="shared" ref="F3:F66" si="0">(650*C3*D3*(10^-6))</f>
        <v>23.0425</v>
      </c>
      <c r="G3" s="23">
        <f t="shared" ref="G3:G66" si="1">F3*E3/D3</f>
        <v>77.057500000000005</v>
      </c>
      <c r="H3" s="25">
        <v>1</v>
      </c>
      <c r="I3" s="23">
        <f t="shared" ref="I3:I66" si="2">G3/B3*H3</f>
        <v>2.5685833333333337</v>
      </c>
    </row>
    <row r="4" spans="1:9" x14ac:dyDescent="0.5">
      <c r="A4" s="21" t="s">
        <v>25</v>
      </c>
      <c r="B4" s="25">
        <v>20</v>
      </c>
      <c r="C4" s="25">
        <v>50</v>
      </c>
      <c r="D4" s="25">
        <v>99</v>
      </c>
      <c r="E4" s="25">
        <v>1761</v>
      </c>
      <c r="F4" s="23">
        <f t="shared" si="0"/>
        <v>3.2174999999999998</v>
      </c>
      <c r="G4" s="23">
        <f t="shared" si="1"/>
        <v>57.232500000000002</v>
      </c>
      <c r="H4" s="25">
        <v>1</v>
      </c>
      <c r="I4" s="23">
        <f t="shared" si="2"/>
        <v>2.8616250000000001</v>
      </c>
    </row>
    <row r="5" spans="1:9" x14ac:dyDescent="0.5">
      <c r="A5" s="21" t="s">
        <v>27</v>
      </c>
      <c r="B5" s="25">
        <v>250</v>
      </c>
      <c r="C5" s="25">
        <v>50</v>
      </c>
      <c r="D5" s="25">
        <v>1164</v>
      </c>
      <c r="E5" s="25">
        <v>2754</v>
      </c>
      <c r="F5" s="23">
        <f t="shared" si="0"/>
        <v>37.83</v>
      </c>
      <c r="G5" s="23">
        <f t="shared" si="1"/>
        <v>89.504999999999995</v>
      </c>
      <c r="H5" s="25">
        <v>4</v>
      </c>
      <c r="I5" s="23">
        <f t="shared" si="2"/>
        <v>1.43208</v>
      </c>
    </row>
    <row r="6" spans="1:9" x14ac:dyDescent="0.5">
      <c r="A6" s="21" t="s">
        <v>29</v>
      </c>
      <c r="B6" s="25">
        <v>80</v>
      </c>
      <c r="C6" s="25">
        <v>50</v>
      </c>
      <c r="D6" s="25">
        <v>1245</v>
      </c>
      <c r="E6" s="25">
        <v>2957</v>
      </c>
      <c r="F6" s="23">
        <f t="shared" si="0"/>
        <v>40.462499999999999</v>
      </c>
      <c r="G6" s="23">
        <f t="shared" si="1"/>
        <v>96.102500000000006</v>
      </c>
      <c r="H6" s="25">
        <v>1</v>
      </c>
      <c r="I6" s="23">
        <f t="shared" si="2"/>
        <v>1.2012812500000001</v>
      </c>
    </row>
    <row r="7" spans="1:9" x14ac:dyDescent="0.5">
      <c r="A7" s="21" t="s">
        <v>31</v>
      </c>
      <c r="B7" s="25">
        <v>5</v>
      </c>
      <c r="C7" s="25">
        <v>50</v>
      </c>
      <c r="D7" s="25">
        <v>411</v>
      </c>
      <c r="E7" s="25">
        <v>3102</v>
      </c>
      <c r="F7" s="23">
        <f t="shared" si="0"/>
        <v>13.3575</v>
      </c>
      <c r="G7" s="23">
        <f t="shared" si="1"/>
        <v>100.815</v>
      </c>
      <c r="H7" s="25">
        <v>1</v>
      </c>
      <c r="I7" s="23">
        <f t="shared" si="2"/>
        <v>20.163</v>
      </c>
    </row>
    <row r="8" spans="1:9" x14ac:dyDescent="0.5">
      <c r="A8" s="21" t="s">
        <v>45</v>
      </c>
      <c r="B8" s="25">
        <v>100</v>
      </c>
      <c r="C8" s="25">
        <v>50</v>
      </c>
      <c r="D8" s="25">
        <v>2247</v>
      </c>
      <c r="E8" s="25">
        <v>2846</v>
      </c>
      <c r="F8" s="23">
        <f t="shared" si="0"/>
        <v>73.027500000000003</v>
      </c>
      <c r="G8" s="23">
        <f t="shared" si="1"/>
        <v>92.495000000000005</v>
      </c>
      <c r="H8" s="25">
        <v>1</v>
      </c>
      <c r="I8" s="23">
        <f t="shared" si="2"/>
        <v>0.92495000000000005</v>
      </c>
    </row>
    <row r="9" spans="1:9" x14ac:dyDescent="0.5">
      <c r="F9" s="23"/>
      <c r="G9" s="23"/>
      <c r="I9" s="23"/>
    </row>
    <row r="10" spans="1:9" x14ac:dyDescent="0.5">
      <c r="F10" s="23"/>
      <c r="G10" s="23"/>
      <c r="I10" s="23"/>
    </row>
    <row r="11" spans="1:9" x14ac:dyDescent="0.5">
      <c r="F11" s="23"/>
      <c r="G11" s="23"/>
      <c r="I11" s="23"/>
    </row>
    <row r="12" spans="1:9" x14ac:dyDescent="0.5">
      <c r="F12" s="23"/>
      <c r="G12" s="23"/>
      <c r="I12" s="23"/>
    </row>
    <row r="13" spans="1:9" x14ac:dyDescent="0.5">
      <c r="F13" s="23"/>
      <c r="G13" s="23"/>
      <c r="I13" s="23"/>
    </row>
    <row r="14" spans="1:9" x14ac:dyDescent="0.5">
      <c r="F14" s="23"/>
      <c r="G14" s="23"/>
      <c r="I14" s="23"/>
    </row>
    <row r="15" spans="1:9" x14ac:dyDescent="0.5">
      <c r="F15" s="23"/>
      <c r="G15" s="23"/>
      <c r="I15" s="23"/>
    </row>
    <row r="16" spans="1:9" x14ac:dyDescent="0.5">
      <c r="F16" s="23"/>
      <c r="G16" s="23"/>
      <c r="I16" s="23"/>
    </row>
    <row r="17" spans="6:9" x14ac:dyDescent="0.5">
      <c r="F17" s="23"/>
      <c r="G17" s="23"/>
      <c r="I17" s="23"/>
    </row>
    <row r="18" spans="6:9" x14ac:dyDescent="0.5">
      <c r="F18" s="23"/>
      <c r="G18" s="23"/>
      <c r="I18" s="23"/>
    </row>
    <row r="19" spans="6:9" x14ac:dyDescent="0.5">
      <c r="F19" s="23"/>
      <c r="G19" s="23"/>
      <c r="I19" s="23"/>
    </row>
    <row r="20" spans="6:9" x14ac:dyDescent="0.5">
      <c r="F20" s="23"/>
      <c r="G20" s="23"/>
      <c r="I20" s="23"/>
    </row>
    <row r="21" spans="6:9" x14ac:dyDescent="0.5">
      <c r="F21" s="23"/>
      <c r="G21" s="23"/>
      <c r="I21" s="23"/>
    </row>
    <row r="22" spans="6:9" x14ac:dyDescent="0.5">
      <c r="F22" s="23"/>
      <c r="G22" s="23"/>
      <c r="I22" s="23"/>
    </row>
    <row r="23" spans="6:9" x14ac:dyDescent="0.5">
      <c r="F23" s="23"/>
      <c r="G23" s="23"/>
      <c r="I23" s="23"/>
    </row>
    <row r="24" spans="6:9" x14ac:dyDescent="0.5">
      <c r="F24" s="23"/>
      <c r="G24" s="23"/>
      <c r="I24" s="23"/>
    </row>
    <row r="25" spans="6:9" x14ac:dyDescent="0.5">
      <c r="F25" s="23"/>
      <c r="G25" s="23"/>
      <c r="I25" s="23"/>
    </row>
    <row r="26" spans="6:9" x14ac:dyDescent="0.5">
      <c r="F26" s="23"/>
      <c r="G26" s="23"/>
      <c r="I26" s="23"/>
    </row>
    <row r="27" spans="6:9" x14ac:dyDescent="0.5">
      <c r="F27" s="23"/>
      <c r="G27" s="23"/>
      <c r="I27" s="23"/>
    </row>
    <row r="28" spans="6:9" x14ac:dyDescent="0.5">
      <c r="F28" s="23"/>
      <c r="G28" s="23"/>
      <c r="I28" s="23"/>
    </row>
    <row r="29" spans="6:9" x14ac:dyDescent="0.5">
      <c r="F29" s="23"/>
      <c r="G29" s="23"/>
      <c r="I29" s="23"/>
    </row>
    <row r="30" spans="6:9" x14ac:dyDescent="0.5">
      <c r="F30" s="23"/>
      <c r="G30" s="23"/>
      <c r="I30" s="23"/>
    </row>
    <row r="31" spans="6:9" x14ac:dyDescent="0.5">
      <c r="F31" s="23"/>
      <c r="G31" s="23"/>
      <c r="I31" s="23"/>
    </row>
    <row r="32" spans="6:9" x14ac:dyDescent="0.5">
      <c r="F32" s="23"/>
      <c r="G32" s="23"/>
      <c r="I32" s="23"/>
    </row>
    <row r="33" spans="6:9" x14ac:dyDescent="0.5">
      <c r="F33" s="23"/>
      <c r="G33" s="23"/>
      <c r="I33" s="23"/>
    </row>
    <row r="34" spans="6:9" x14ac:dyDescent="0.5">
      <c r="F34" s="23"/>
      <c r="G34" s="23"/>
      <c r="I34" s="23"/>
    </row>
    <row r="35" spans="6:9" x14ac:dyDescent="0.5">
      <c r="F35" s="23"/>
      <c r="G35" s="23"/>
      <c r="I35" s="23"/>
    </row>
    <row r="36" spans="6:9" x14ac:dyDescent="0.5">
      <c r="F36" s="23"/>
      <c r="G36" s="23"/>
      <c r="I36" s="23"/>
    </row>
    <row r="37" spans="6:9" x14ac:dyDescent="0.5">
      <c r="F37" s="23"/>
      <c r="G37" s="23"/>
      <c r="I37" s="23"/>
    </row>
    <row r="38" spans="6:9" x14ac:dyDescent="0.5">
      <c r="F38" s="23"/>
      <c r="G38" s="23"/>
      <c r="I38" s="23"/>
    </row>
    <row r="39" spans="6:9" x14ac:dyDescent="0.5">
      <c r="F39" s="23"/>
      <c r="G39" s="23"/>
      <c r="I39" s="23"/>
    </row>
    <row r="40" spans="6:9" x14ac:dyDescent="0.5">
      <c r="F40" s="23"/>
      <c r="G40" s="23"/>
      <c r="I40" s="23"/>
    </row>
    <row r="41" spans="6:9" x14ac:dyDescent="0.5">
      <c r="F41" s="23"/>
      <c r="G41" s="23"/>
      <c r="I41" s="23"/>
    </row>
    <row r="42" spans="6:9" x14ac:dyDescent="0.5">
      <c r="F42" s="23"/>
      <c r="G42" s="23"/>
      <c r="I42" s="23"/>
    </row>
    <row r="43" spans="6:9" x14ac:dyDescent="0.5">
      <c r="F43" s="23"/>
      <c r="G43" s="23"/>
      <c r="I43" s="23"/>
    </row>
    <row r="44" spans="6:9" x14ac:dyDescent="0.5">
      <c r="F44" s="23"/>
      <c r="G44" s="23"/>
      <c r="I44" s="23"/>
    </row>
    <row r="45" spans="6:9" x14ac:dyDescent="0.5">
      <c r="F45" s="23"/>
      <c r="G45" s="23"/>
      <c r="I45" s="23"/>
    </row>
    <row r="46" spans="6:9" x14ac:dyDescent="0.5">
      <c r="F46" s="23"/>
      <c r="G46" s="23"/>
      <c r="I46" s="23"/>
    </row>
    <row r="47" spans="6:9" x14ac:dyDescent="0.5">
      <c r="F47" s="23"/>
      <c r="G47" s="23"/>
      <c r="I47" s="23"/>
    </row>
    <row r="48" spans="6:9" x14ac:dyDescent="0.5">
      <c r="F48" s="23"/>
      <c r="G48" s="23"/>
      <c r="I48" s="23"/>
    </row>
    <row r="49" spans="6:9" x14ac:dyDescent="0.5">
      <c r="F49" s="23"/>
      <c r="G49" s="23"/>
      <c r="I49" s="23"/>
    </row>
    <row r="50" spans="6:9" x14ac:dyDescent="0.5">
      <c r="F50" s="23"/>
      <c r="G50" s="23"/>
      <c r="I50" s="23"/>
    </row>
    <row r="51" spans="6:9" x14ac:dyDescent="0.5">
      <c r="F51" s="23"/>
      <c r="G51" s="23"/>
      <c r="I51" s="23"/>
    </row>
    <row r="52" spans="6:9" x14ac:dyDescent="0.5">
      <c r="F52" s="23"/>
      <c r="G52" s="23"/>
      <c r="I52" s="23"/>
    </row>
    <row r="53" spans="6:9" x14ac:dyDescent="0.5">
      <c r="F53" s="23"/>
      <c r="G53" s="23"/>
      <c r="I53" s="23"/>
    </row>
    <row r="54" spans="6:9" x14ac:dyDescent="0.5">
      <c r="F54" s="23"/>
      <c r="G54" s="23"/>
      <c r="I54" s="23"/>
    </row>
    <row r="55" spans="6:9" x14ac:dyDescent="0.5">
      <c r="F55" s="23"/>
      <c r="G55" s="23"/>
      <c r="I55" s="23"/>
    </row>
    <row r="56" spans="6:9" x14ac:dyDescent="0.5">
      <c r="F56" s="23"/>
      <c r="G56" s="23"/>
      <c r="I56" s="23"/>
    </row>
    <row r="57" spans="6:9" x14ac:dyDescent="0.5">
      <c r="F57" s="23"/>
      <c r="G57" s="23"/>
      <c r="I57" s="23"/>
    </row>
    <row r="58" spans="6:9" x14ac:dyDescent="0.5">
      <c r="F58" s="23"/>
      <c r="G58" s="23"/>
      <c r="I58" s="23"/>
    </row>
    <row r="59" spans="6:9" x14ac:dyDescent="0.5">
      <c r="F59" s="23"/>
      <c r="G59" s="23"/>
      <c r="I59" s="23"/>
    </row>
    <row r="60" spans="6:9" x14ac:dyDescent="0.5">
      <c r="F60" s="23"/>
      <c r="G60" s="23"/>
      <c r="I60" s="23"/>
    </row>
    <row r="61" spans="6:9" x14ac:dyDescent="0.5">
      <c r="F61" s="23"/>
      <c r="G61" s="23"/>
      <c r="I61" s="23"/>
    </row>
    <row r="62" spans="6:9" x14ac:dyDescent="0.5">
      <c r="F62" s="23"/>
      <c r="G62" s="23"/>
      <c r="I62" s="23"/>
    </row>
    <row r="63" spans="6:9" x14ac:dyDescent="0.5">
      <c r="F63" s="23"/>
      <c r="G63" s="23"/>
      <c r="I63" s="23"/>
    </row>
    <row r="64" spans="6:9" x14ac:dyDescent="0.5">
      <c r="F64" s="23"/>
      <c r="G64" s="23"/>
      <c r="I64" s="23"/>
    </row>
    <row r="65" spans="6:9" x14ac:dyDescent="0.5">
      <c r="F65" s="23"/>
      <c r="G65" s="23"/>
      <c r="I65" s="23"/>
    </row>
    <row r="66" spans="6:9" x14ac:dyDescent="0.5">
      <c r="F66" s="23"/>
      <c r="G66" s="23"/>
      <c r="I66" s="23"/>
    </row>
    <row r="67" spans="6:9" x14ac:dyDescent="0.5">
      <c r="F67" s="23"/>
      <c r="G67" s="23"/>
      <c r="I67" s="23"/>
    </row>
    <row r="68" spans="6:9" x14ac:dyDescent="0.5">
      <c r="F68" s="23"/>
      <c r="G68" s="23"/>
      <c r="I68" s="23"/>
    </row>
    <row r="69" spans="6:9" x14ac:dyDescent="0.5">
      <c r="F69" s="23"/>
      <c r="G69" s="23"/>
      <c r="I69" s="23"/>
    </row>
    <row r="70" spans="6:9" x14ac:dyDescent="0.5">
      <c r="F70" s="23"/>
      <c r="G70" s="23"/>
      <c r="I70" s="23"/>
    </row>
    <row r="71" spans="6:9" x14ac:dyDescent="0.5">
      <c r="F71" s="23"/>
      <c r="G71" s="23"/>
      <c r="I71" s="23"/>
    </row>
    <row r="72" spans="6:9" x14ac:dyDescent="0.5">
      <c r="F72" s="23"/>
      <c r="G72" s="23"/>
      <c r="I72" s="23"/>
    </row>
    <row r="73" spans="6:9" x14ac:dyDescent="0.5">
      <c r="F73" s="23"/>
      <c r="G73" s="23"/>
      <c r="I73" s="23"/>
    </row>
    <row r="74" spans="6:9" x14ac:dyDescent="0.5">
      <c r="F74" s="23"/>
      <c r="G74" s="23"/>
      <c r="I74" s="23"/>
    </row>
    <row r="75" spans="6:9" x14ac:dyDescent="0.5">
      <c r="F75" s="23"/>
      <c r="G75" s="23"/>
      <c r="I75" s="23"/>
    </row>
    <row r="76" spans="6:9" x14ac:dyDescent="0.5">
      <c r="F76" s="23"/>
      <c r="G76" s="23"/>
      <c r="I76" s="23"/>
    </row>
    <row r="77" spans="6:9" x14ac:dyDescent="0.5">
      <c r="F77" s="23"/>
      <c r="G77" s="23"/>
      <c r="I77" s="23"/>
    </row>
    <row r="78" spans="6:9" x14ac:dyDescent="0.5">
      <c r="F78" s="23"/>
      <c r="G78" s="23"/>
      <c r="I78" s="23"/>
    </row>
    <row r="79" spans="6:9" x14ac:dyDescent="0.5">
      <c r="F79" s="23"/>
      <c r="G79" s="23"/>
      <c r="I79" s="23"/>
    </row>
    <row r="80" spans="6:9" x14ac:dyDescent="0.5">
      <c r="F80" s="23"/>
      <c r="G80" s="23"/>
      <c r="I80" s="23"/>
    </row>
    <row r="81" spans="6:9" x14ac:dyDescent="0.5">
      <c r="F81" s="23"/>
      <c r="G81" s="23"/>
      <c r="I81" s="23"/>
    </row>
    <row r="82" spans="6:9" x14ac:dyDescent="0.5">
      <c r="F82" s="23"/>
      <c r="G82" s="23"/>
      <c r="I82" s="23"/>
    </row>
    <row r="83" spans="6:9" x14ac:dyDescent="0.5">
      <c r="F83" s="23"/>
      <c r="G83" s="23"/>
      <c r="I83" s="23"/>
    </row>
    <row r="84" spans="6:9" x14ac:dyDescent="0.5">
      <c r="F84" s="23"/>
      <c r="G84" s="23"/>
      <c r="I84" s="23"/>
    </row>
    <row r="85" spans="6:9" x14ac:dyDescent="0.5">
      <c r="F85" s="23"/>
      <c r="G85" s="23"/>
      <c r="I85" s="23"/>
    </row>
    <row r="86" spans="6:9" x14ac:dyDescent="0.5">
      <c r="F86" s="23"/>
      <c r="G86" s="23"/>
      <c r="I86" s="23"/>
    </row>
    <row r="87" spans="6:9" x14ac:dyDescent="0.5">
      <c r="F87" s="23"/>
      <c r="G87" s="23"/>
      <c r="I87" s="23"/>
    </row>
    <row r="88" spans="6:9" x14ac:dyDescent="0.5">
      <c r="F88" s="23"/>
      <c r="G88" s="23"/>
      <c r="I88" s="23"/>
    </row>
    <row r="89" spans="6:9" x14ac:dyDescent="0.5">
      <c r="F89" s="23"/>
      <c r="G89" s="23"/>
      <c r="I89" s="23"/>
    </row>
    <row r="90" spans="6:9" x14ac:dyDescent="0.5">
      <c r="F90" s="23"/>
      <c r="G90" s="23"/>
      <c r="I90" s="23"/>
    </row>
    <row r="91" spans="6:9" x14ac:dyDescent="0.5">
      <c r="F91" s="23"/>
      <c r="G91" s="23"/>
      <c r="I91" s="23"/>
    </row>
    <row r="92" spans="6:9" x14ac:dyDescent="0.5">
      <c r="F92" s="23"/>
      <c r="G92" s="23"/>
      <c r="I92" s="23"/>
    </row>
    <row r="93" spans="6:9" x14ac:dyDescent="0.5">
      <c r="F93" s="23"/>
      <c r="G93" s="23"/>
      <c r="I93" s="23"/>
    </row>
    <row r="94" spans="6:9" x14ac:dyDescent="0.5">
      <c r="F94" s="23"/>
      <c r="G94" s="23"/>
      <c r="I94" s="23"/>
    </row>
    <row r="95" spans="6:9" x14ac:dyDescent="0.5">
      <c r="F95" s="23"/>
      <c r="G95" s="23"/>
      <c r="I95" s="23"/>
    </row>
    <row r="96" spans="6:9" x14ac:dyDescent="0.5">
      <c r="F96" s="23"/>
      <c r="G96" s="23"/>
      <c r="I96" s="23"/>
    </row>
    <row r="97" spans="6:9" x14ac:dyDescent="0.5">
      <c r="F97" s="23"/>
      <c r="G97" s="23"/>
      <c r="I97" s="23"/>
    </row>
    <row r="98" spans="6:9" x14ac:dyDescent="0.5">
      <c r="F98" s="23"/>
      <c r="G98" s="23"/>
      <c r="I98" s="23"/>
    </row>
    <row r="99" spans="6:9" x14ac:dyDescent="0.5">
      <c r="F99" s="23"/>
      <c r="G99" s="23"/>
      <c r="I99" s="23"/>
    </row>
    <row r="100" spans="6:9" x14ac:dyDescent="0.5">
      <c r="F100" s="23"/>
      <c r="G100" s="23"/>
      <c r="I100" s="2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MoClo Golden Gate calculator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Veerhoff, Miles</cp:lastModifiedBy>
  <dcterms:created xsi:type="dcterms:W3CDTF">2024-10-17T03:42:03Z</dcterms:created>
  <dcterms:modified xsi:type="dcterms:W3CDTF">2025-06-26T16:38:32Z</dcterms:modified>
</cp:coreProperties>
</file>