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iansolberg/Downloads/"/>
    </mc:Choice>
  </mc:AlternateContent>
  <xr:revisionPtr revIDLastSave="0" documentId="13_ncr:1_{864A8E77-28AD-5B45-8577-CFC0D03B65D2}" xr6:coauthVersionLast="47" xr6:coauthVersionMax="47" xr10:uidLastSave="{00000000-0000-0000-0000-000000000000}"/>
  <bookViews>
    <workbookView xWindow="0" yWindow="500" windowWidth="28800" windowHeight="16460" xr2:uid="{EC6D5C9F-7749-374B-BD09-7D3930FC177D}"/>
  </bookViews>
  <sheets>
    <sheet name="Model" sheetId="2" r:id="rId1"/>
    <sheet name="Ma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" i="2" l="1"/>
  <c r="K23" i="2" s="1"/>
  <c r="J25" i="2"/>
  <c r="J23" i="2" s="1"/>
  <c r="I25" i="2"/>
  <c r="I23" i="2" s="1"/>
  <c r="H25" i="2"/>
  <c r="H23" i="2" s="1"/>
  <c r="C4" i="1"/>
  <c r="J13" i="2"/>
  <c r="M13" i="2"/>
  <c r="S4" i="2"/>
  <c r="R4" i="2"/>
  <c r="Q4" i="2"/>
  <c r="K18" i="2"/>
  <c r="J18" i="2"/>
  <c r="I18" i="2"/>
  <c r="H18" i="2"/>
  <c r="K13" i="2"/>
  <c r="I13" i="2"/>
  <c r="H13" i="2"/>
  <c r="G13" i="2"/>
  <c r="F10" i="2"/>
  <c r="E10" i="2"/>
  <c r="D10" i="2"/>
  <c r="C10" i="2"/>
  <c r="F6" i="2"/>
  <c r="F15" i="2" s="1"/>
  <c r="E6" i="2"/>
  <c r="E15" i="2" s="1"/>
  <c r="D6" i="2"/>
  <c r="D15" i="2" s="1"/>
  <c r="C6" i="2"/>
  <c r="C15" i="2" s="1"/>
  <c r="G6" i="2"/>
  <c r="G15" i="2" s="1"/>
  <c r="K6" i="2"/>
  <c r="K15" i="2" s="1"/>
  <c r="J6" i="2"/>
  <c r="J15" i="2" s="1"/>
  <c r="I6" i="2"/>
  <c r="I15" i="2" s="1"/>
  <c r="H6" i="2"/>
  <c r="H15" i="2" s="1"/>
  <c r="K10" i="2"/>
  <c r="J10" i="2"/>
  <c r="I10" i="2"/>
  <c r="H10" i="2"/>
  <c r="G10" i="2"/>
  <c r="C9" i="1"/>
  <c r="C7" i="1"/>
  <c r="R7" i="2" l="1"/>
</calcChain>
</file>

<file path=xl/sharedStrings.xml><?xml version="1.0" encoding="utf-8"?>
<sst xmlns="http://schemas.openxmlformats.org/spreadsheetml/2006/main" count="56" uniqueCount="53">
  <si>
    <t>Price</t>
  </si>
  <si>
    <t>THE BIG SIX</t>
  </si>
  <si>
    <t>Shares</t>
  </si>
  <si>
    <t>MC</t>
  </si>
  <si>
    <t>Debt</t>
  </si>
  <si>
    <t>EV</t>
  </si>
  <si>
    <t>Net cash</t>
  </si>
  <si>
    <t>Enterprise value = The value you are paying for the business itself</t>
  </si>
  <si>
    <t>Founded</t>
  </si>
  <si>
    <t>Daniel Dines</t>
  </si>
  <si>
    <t>Q421</t>
  </si>
  <si>
    <t>Q122</t>
  </si>
  <si>
    <t>Q222</t>
  </si>
  <si>
    <t>Revenue</t>
  </si>
  <si>
    <t>Gross Profit</t>
  </si>
  <si>
    <t>Q121</t>
  </si>
  <si>
    <t>Q322</t>
  </si>
  <si>
    <t>Q422</t>
  </si>
  <si>
    <t>Q221</t>
  </si>
  <si>
    <t>Q321</t>
  </si>
  <si>
    <t>COGS</t>
  </si>
  <si>
    <t>R&amp;D</t>
  </si>
  <si>
    <t>S&amp;M</t>
  </si>
  <si>
    <t>G&amp;A</t>
  </si>
  <si>
    <t>OpEx</t>
  </si>
  <si>
    <t>Q120</t>
  </si>
  <si>
    <t>Q220</t>
  </si>
  <si>
    <t>Q320</t>
  </si>
  <si>
    <t>Q420</t>
  </si>
  <si>
    <t>Cash + Marketable Securities</t>
  </si>
  <si>
    <t>EPS</t>
  </si>
  <si>
    <t>Net New ARR ($M)</t>
  </si>
  <si>
    <t>ARR ($M)</t>
  </si>
  <si>
    <t>Revenue Growth YoY</t>
  </si>
  <si>
    <t>P/S</t>
  </si>
  <si>
    <t>Last 12/mo</t>
  </si>
  <si>
    <t>Revenue Growth Fiscal Full Year</t>
  </si>
  <si>
    <t>Non-GAAP Gross Margin</t>
  </si>
  <si>
    <t>Net Retention Rate</t>
  </si>
  <si>
    <t>Forecast</t>
  </si>
  <si>
    <t>CEO</t>
  </si>
  <si>
    <t>Non-GAAP Free Cash Flow</t>
  </si>
  <si>
    <t>$-0,33</t>
  </si>
  <si>
    <t>$0,00</t>
  </si>
  <si>
    <t>$-0,41</t>
  </si>
  <si>
    <t>$0,19</t>
  </si>
  <si>
    <t>$-1,11</t>
  </si>
  <si>
    <t>$0,37</t>
  </si>
  <si>
    <t>$-0,23</t>
  </si>
  <si>
    <t>Mcap</t>
  </si>
  <si>
    <t>Stock price</t>
  </si>
  <si>
    <t>x</t>
  </si>
  <si>
    <t>Big lock-ups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</si>
</sst>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2" applyFont="1"/>
    <xf numFmtId="43" fontId="0" fillId="0" borderId="0" xfId="1" applyFont="1"/>
    <xf numFmtId="43" fontId="0" fillId="0" borderId="0" xfId="1" applyFont="1" applyAlignment="1">
      <alignment horizontal="right"/>
    </xf>
    <xf numFmtId="2" fontId="0" fillId="0" borderId="0" xfId="1" applyNumberFormat="1" applyFon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1" fontId="0" fillId="0" borderId="0" xfId="0" applyNumberFormat="1"/>
    <xf numFmtId="0" fontId="0" fillId="0" borderId="1" xfId="0" applyBorder="1"/>
    <xf numFmtId="0" fontId="0" fillId="0" borderId="0" xfId="0" applyFont="1"/>
    <xf numFmtId="43" fontId="0" fillId="0" borderId="0" xfId="0" applyNumberFormat="1"/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349319</xdr:colOff>
      <xdr:row>10</xdr:row>
      <xdr:rowOff>77020</xdr:rowOff>
    </xdr:from>
    <xdr:to>
      <xdr:col>21</xdr:col>
      <xdr:colOff>826457</xdr:colOff>
      <xdr:row>50</xdr:row>
      <xdr:rowOff>61818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5C361DF-E8FC-AB20-D13D-DCD5807AB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62319" y="2109020"/>
          <a:ext cx="7792338" cy="8112798"/>
        </a:xfrm>
        <a:prstGeom prst="rect">
          <a:avLst/>
        </a:prstGeom>
      </xdr:spPr>
    </xdr:pic>
    <xdr:clientData/>
  </xdr:twoCellAnchor>
  <xdr:twoCellAnchor editAs="oneCell">
    <xdr:from>
      <xdr:col>14</xdr:col>
      <xdr:colOff>425938</xdr:colOff>
      <xdr:row>53</xdr:row>
      <xdr:rowOff>82700</xdr:rowOff>
    </xdr:from>
    <xdr:to>
      <xdr:col>25</xdr:col>
      <xdr:colOff>365359</xdr:colOff>
      <xdr:row>84</xdr:row>
      <xdr:rowOff>60568</xdr:rowOff>
    </xdr:to>
    <xdr:pic>
      <xdr:nvPicPr>
        <xdr:cNvPr id="3" name="Bilde 2" descr="Robotic Process Automation Market to Hit USD 23.9 Bn by">
          <a:extLst>
            <a:ext uri="{FF2B5EF4-FFF2-40B4-BE49-F238E27FC236}">
              <a16:creationId xmlns:a16="http://schemas.microsoft.com/office/drawing/2014/main" id="{E1D18799-A72A-01C5-7B92-811907CCE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38938" y="10852300"/>
          <a:ext cx="10607421" cy="627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762000</xdr:colOff>
      <xdr:row>35</xdr:row>
      <xdr:rowOff>0</xdr:rowOff>
    </xdr:from>
    <xdr:to>
      <xdr:col>13</xdr:col>
      <xdr:colOff>50800</xdr:colOff>
      <xdr:row>75</xdr:row>
      <xdr:rowOff>127000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3A775BC3-BA40-941D-850A-523B81710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7112000"/>
          <a:ext cx="13563600" cy="825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1AFC-0200-8646-B72F-3425955E55E0}">
  <dimension ref="A2:Z29"/>
  <sheetViews>
    <sheetView tabSelected="1" zoomScale="50" workbookViewId="0">
      <selection activeCell="Z29" sqref="Z29"/>
    </sheetView>
  </sheetViews>
  <sheetFormatPr baseColWidth="10" defaultRowHeight="16" x14ac:dyDescent="0.2"/>
  <cols>
    <col min="2" max="2" width="24.5" customWidth="1"/>
    <col min="3" max="6" width="12" bestFit="1" customWidth="1"/>
    <col min="7" max="7" width="14.33203125" bestFit="1" customWidth="1"/>
    <col min="8" max="8" width="20" customWidth="1"/>
    <col min="9" max="9" width="16.83203125" customWidth="1"/>
    <col min="10" max="11" width="14.33203125" bestFit="1" customWidth="1"/>
    <col min="12" max="12" width="11.83203125" customWidth="1"/>
    <col min="13" max="13" width="11.6640625" bestFit="1" customWidth="1"/>
    <col min="16" max="16" width="26.83203125" customWidth="1"/>
    <col min="17" max="19" width="11.83203125" bestFit="1" customWidth="1"/>
  </cols>
  <sheetData>
    <row r="2" spans="1:26" x14ac:dyDescent="0.2">
      <c r="M2" t="s">
        <v>39</v>
      </c>
    </row>
    <row r="3" spans="1:26" x14ac:dyDescent="0.2">
      <c r="A3" s="10"/>
      <c r="B3" s="10"/>
      <c r="C3" s="10" t="s">
        <v>25</v>
      </c>
      <c r="D3" s="10" t="s">
        <v>26</v>
      </c>
      <c r="E3" s="10" t="s">
        <v>27</v>
      </c>
      <c r="F3" s="10" t="s">
        <v>28</v>
      </c>
      <c r="G3" s="10" t="s">
        <v>15</v>
      </c>
      <c r="H3" s="10" t="s">
        <v>18</v>
      </c>
      <c r="I3" s="10" t="s">
        <v>19</v>
      </c>
      <c r="J3" s="10" t="s">
        <v>10</v>
      </c>
      <c r="K3" s="10" t="s">
        <v>11</v>
      </c>
      <c r="L3" s="10"/>
      <c r="M3" s="10" t="s">
        <v>12</v>
      </c>
      <c r="N3" s="10" t="s">
        <v>16</v>
      </c>
      <c r="O3" s="10" t="s">
        <v>17</v>
      </c>
      <c r="P3" s="10"/>
      <c r="Q3" s="10">
        <v>2020</v>
      </c>
      <c r="R3" s="10">
        <v>2021</v>
      </c>
      <c r="S3" s="10" t="s">
        <v>35</v>
      </c>
      <c r="T3" s="10"/>
      <c r="U3" s="10"/>
      <c r="V3" s="10"/>
      <c r="W3" s="10"/>
      <c r="X3" s="10"/>
      <c r="Y3" s="10"/>
      <c r="Z3" s="10"/>
    </row>
    <row r="4" spans="1:26" x14ac:dyDescent="0.2">
      <c r="B4" t="s">
        <v>13</v>
      </c>
      <c r="C4" s="2">
        <v>113103</v>
      </c>
      <c r="D4" s="2">
        <v>139376</v>
      </c>
      <c r="E4" s="2">
        <v>147289</v>
      </c>
      <c r="F4" s="2">
        <v>207875</v>
      </c>
      <c r="G4" s="2">
        <v>186217</v>
      </c>
      <c r="H4" s="2">
        <v>195521</v>
      </c>
      <c r="I4" s="2">
        <v>220816</v>
      </c>
      <c r="J4" s="2">
        <v>289698</v>
      </c>
      <c r="K4" s="2">
        <v>245066</v>
      </c>
      <c r="L4" s="2"/>
      <c r="M4" s="2">
        <v>230000</v>
      </c>
      <c r="Q4" s="12">
        <f>C4+D4+E4+F4</f>
        <v>607643</v>
      </c>
      <c r="R4" s="12">
        <f>G4+H4+I4+J4</f>
        <v>892252</v>
      </c>
      <c r="S4" s="12">
        <f>H4+I4+J4+K4</f>
        <v>951101</v>
      </c>
    </row>
    <row r="5" spans="1:26" x14ac:dyDescent="0.2">
      <c r="B5" t="s">
        <v>20</v>
      </c>
      <c r="C5" s="2">
        <v>13638</v>
      </c>
      <c r="D5" s="2">
        <v>14698</v>
      </c>
      <c r="E5" s="2">
        <v>17385</v>
      </c>
      <c r="F5" s="2">
        <v>20136</v>
      </c>
      <c r="G5" s="2">
        <v>49010</v>
      </c>
      <c r="H5" s="2">
        <v>35594</v>
      </c>
      <c r="I5" s="2">
        <v>43100</v>
      </c>
      <c r="J5" s="2">
        <v>41164</v>
      </c>
      <c r="K5" s="2">
        <v>45016</v>
      </c>
      <c r="L5" s="2"/>
    </row>
    <row r="6" spans="1:26" x14ac:dyDescent="0.2">
      <c r="B6" t="s">
        <v>14</v>
      </c>
      <c r="C6" s="2">
        <f t="shared" ref="C6:F6" si="0">C4-C5</f>
        <v>99465</v>
      </c>
      <c r="D6" s="2">
        <f t="shared" si="0"/>
        <v>124678</v>
      </c>
      <c r="E6" s="2">
        <f t="shared" si="0"/>
        <v>129904</v>
      </c>
      <c r="F6" s="2">
        <f t="shared" si="0"/>
        <v>187739</v>
      </c>
      <c r="G6" s="2">
        <f>G4-G5</f>
        <v>137207</v>
      </c>
      <c r="H6" s="2">
        <f t="shared" ref="H6:K6" si="1">H4-H5</f>
        <v>159927</v>
      </c>
      <c r="I6" s="2">
        <f t="shared" si="1"/>
        <v>177716</v>
      </c>
      <c r="J6" s="2">
        <f t="shared" si="1"/>
        <v>248534</v>
      </c>
      <c r="K6" s="2">
        <f t="shared" si="1"/>
        <v>200050</v>
      </c>
      <c r="L6" s="2"/>
      <c r="M6" s="1"/>
    </row>
    <row r="7" spans="1:26" x14ac:dyDescent="0.2">
      <c r="B7" t="s">
        <v>22</v>
      </c>
      <c r="C7" s="2">
        <v>90931</v>
      </c>
      <c r="D7" s="2">
        <v>90331</v>
      </c>
      <c r="E7" s="2">
        <v>99512</v>
      </c>
      <c r="F7" s="2">
        <v>99380</v>
      </c>
      <c r="G7" s="2">
        <v>205751</v>
      </c>
      <c r="H7" s="2">
        <v>144268</v>
      </c>
      <c r="I7" s="2">
        <v>172906</v>
      </c>
      <c r="J7" s="2">
        <v>174757</v>
      </c>
      <c r="K7" s="2">
        <v>189782</v>
      </c>
      <c r="L7" s="2"/>
      <c r="P7" t="s">
        <v>36</v>
      </c>
      <c r="R7" s="1">
        <f>R4/Q4-1</f>
        <v>0.46838192820455427</v>
      </c>
    </row>
    <row r="8" spans="1:26" x14ac:dyDescent="0.2">
      <c r="B8" t="s">
        <v>21</v>
      </c>
      <c r="C8" s="2">
        <v>26729</v>
      </c>
      <c r="D8" s="2">
        <v>26541</v>
      </c>
      <c r="E8" s="2">
        <v>27456</v>
      </c>
      <c r="F8" s="2">
        <v>29194</v>
      </c>
      <c r="G8" s="2">
        <v>93040</v>
      </c>
      <c r="H8" s="2">
        <v>57646</v>
      </c>
      <c r="I8" s="2">
        <v>61559</v>
      </c>
      <c r="J8" s="2">
        <v>64412</v>
      </c>
      <c r="K8" s="2">
        <v>68690</v>
      </c>
      <c r="L8" s="2"/>
    </row>
    <row r="9" spans="1:26" x14ac:dyDescent="0.2">
      <c r="B9" t="s">
        <v>23</v>
      </c>
      <c r="C9" s="2">
        <v>26676</v>
      </c>
      <c r="D9" s="2">
        <v>24834</v>
      </c>
      <c r="E9" s="2">
        <v>65951</v>
      </c>
      <c r="F9" s="2">
        <v>44574</v>
      </c>
      <c r="G9" s="2">
        <v>74415</v>
      </c>
      <c r="H9" s="2">
        <v>55834</v>
      </c>
      <c r="I9" s="2">
        <v>59498</v>
      </c>
      <c r="J9" s="2">
        <v>60244</v>
      </c>
      <c r="K9" s="2">
        <v>57530</v>
      </c>
      <c r="L9" s="2"/>
    </row>
    <row r="10" spans="1:26" x14ac:dyDescent="0.2">
      <c r="B10" t="s">
        <v>24</v>
      </c>
      <c r="C10" s="2">
        <f>C7+C8+C9</f>
        <v>144336</v>
      </c>
      <c r="D10" s="2">
        <f t="shared" ref="D10:F10" si="2">D7+D8+D9</f>
        <v>141706</v>
      </c>
      <c r="E10" s="2">
        <f t="shared" si="2"/>
        <v>192919</v>
      </c>
      <c r="F10" s="2">
        <f t="shared" si="2"/>
        <v>173148</v>
      </c>
      <c r="G10" s="2">
        <f>G7+G8+G9</f>
        <v>373206</v>
      </c>
      <c r="H10" s="2">
        <f t="shared" ref="H10:K10" si="3">H7+H8+H9</f>
        <v>257748</v>
      </c>
      <c r="I10" s="2">
        <f t="shared" si="3"/>
        <v>293963</v>
      </c>
      <c r="J10" s="2">
        <f t="shared" si="3"/>
        <v>299413</v>
      </c>
      <c r="K10" s="2">
        <f t="shared" si="3"/>
        <v>316002</v>
      </c>
      <c r="L10" s="2"/>
    </row>
    <row r="13" spans="1:26" x14ac:dyDescent="0.2">
      <c r="B13" s="11" t="s">
        <v>33</v>
      </c>
      <c r="G13" s="1">
        <f>G4/C4-1</f>
        <v>0.64643731819668804</v>
      </c>
      <c r="H13" s="1">
        <f>H4/D4-1</f>
        <v>0.40283119044885773</v>
      </c>
      <c r="I13" s="1">
        <f>I4/E4-1</f>
        <v>0.49920224864042795</v>
      </c>
      <c r="J13" s="1">
        <f>J4/F4-1</f>
        <v>0.39361635598316291</v>
      </c>
      <c r="K13" s="1">
        <f>K4/G4-1</f>
        <v>0.31602377870978482</v>
      </c>
      <c r="L13" s="1"/>
      <c r="M13" s="1">
        <f>M4/H4-1</f>
        <v>0.17634422900864877</v>
      </c>
    </row>
    <row r="14" spans="1:26" x14ac:dyDescent="0.2">
      <c r="B14" s="11" t="s">
        <v>38</v>
      </c>
      <c r="G14" s="1"/>
      <c r="H14" s="1"/>
      <c r="I14" s="1"/>
      <c r="J14" s="1">
        <v>1.45</v>
      </c>
      <c r="K14" s="1">
        <v>1.38</v>
      </c>
      <c r="L14" s="1"/>
    </row>
    <row r="15" spans="1:26" x14ac:dyDescent="0.2">
      <c r="B15" s="11" t="s">
        <v>37</v>
      </c>
      <c r="C15" s="1">
        <f t="shared" ref="C15:K15" si="4">C6/C4</f>
        <v>0.87941964404127215</v>
      </c>
      <c r="D15" s="1">
        <f t="shared" si="4"/>
        <v>0.89454425439099994</v>
      </c>
      <c r="E15" s="1">
        <f t="shared" si="4"/>
        <v>0.88196674564970912</v>
      </c>
      <c r="F15" s="1">
        <f t="shared" si="4"/>
        <v>0.90313409500901987</v>
      </c>
      <c r="G15" s="1">
        <f t="shared" si="4"/>
        <v>0.7368124285108234</v>
      </c>
      <c r="H15" s="1">
        <f t="shared" si="4"/>
        <v>0.81795305875072244</v>
      </c>
      <c r="I15" s="1">
        <f t="shared" si="4"/>
        <v>0.80481486848779071</v>
      </c>
      <c r="J15" s="1">
        <f t="shared" si="4"/>
        <v>0.85790719991163211</v>
      </c>
      <c r="K15" s="1">
        <f t="shared" si="4"/>
        <v>0.81631070813576756</v>
      </c>
      <c r="L15" s="1"/>
    </row>
    <row r="16" spans="1:26" x14ac:dyDescent="0.2">
      <c r="B16" s="1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3" x14ac:dyDescent="0.2">
      <c r="B17" t="s">
        <v>32</v>
      </c>
      <c r="G17">
        <v>652.6</v>
      </c>
      <c r="H17">
        <v>726.5</v>
      </c>
      <c r="I17">
        <v>818.4</v>
      </c>
      <c r="J17">
        <v>925.3</v>
      </c>
      <c r="K17">
        <v>977.1</v>
      </c>
      <c r="M17">
        <v>1087</v>
      </c>
    </row>
    <row r="18" spans="2:13" x14ac:dyDescent="0.2">
      <c r="B18" t="s">
        <v>31</v>
      </c>
      <c r="H18">
        <f>H17-G17</f>
        <v>73.899999999999977</v>
      </c>
      <c r="I18">
        <f t="shared" ref="I18:K18" si="5">I17-H17</f>
        <v>91.899999999999977</v>
      </c>
      <c r="J18">
        <f t="shared" si="5"/>
        <v>106.89999999999998</v>
      </c>
      <c r="K18">
        <f t="shared" si="5"/>
        <v>51.800000000000068</v>
      </c>
    </row>
    <row r="20" spans="2:13" x14ac:dyDescent="0.2">
      <c r="B20" t="s">
        <v>41</v>
      </c>
      <c r="C20" s="5"/>
      <c r="D20" s="5"/>
      <c r="E20" s="5"/>
      <c r="F20" s="5"/>
      <c r="G20" s="5">
        <v>20.100000000000001</v>
      </c>
      <c r="H20" s="5">
        <v>3.5</v>
      </c>
      <c r="I20" s="5">
        <v>-7.7</v>
      </c>
      <c r="J20" s="5">
        <v>9.8000000000000007</v>
      </c>
      <c r="K20" s="5">
        <v>-53.8</v>
      </c>
      <c r="L20" s="5"/>
    </row>
    <row r="21" spans="2:13" x14ac:dyDescent="0.2"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2:13" x14ac:dyDescent="0.2">
      <c r="B22" t="s">
        <v>30</v>
      </c>
      <c r="C22" t="s">
        <v>42</v>
      </c>
      <c r="D22" t="s">
        <v>43</v>
      </c>
      <c r="E22" t="s">
        <v>44</v>
      </c>
      <c r="F22" t="s">
        <v>45</v>
      </c>
      <c r="G22" t="s">
        <v>46</v>
      </c>
      <c r="H22" t="s">
        <v>45</v>
      </c>
      <c r="I22" t="s">
        <v>48</v>
      </c>
      <c r="J22" t="s">
        <v>47</v>
      </c>
      <c r="K22" t="s">
        <v>48</v>
      </c>
    </row>
    <row r="23" spans="2:13" x14ac:dyDescent="0.2">
      <c r="B23" t="s">
        <v>34</v>
      </c>
      <c r="G23" s="12"/>
      <c r="H23" s="12">
        <f>H25/(E4+F4+G4+H4)</f>
        <v>44.655870115700594</v>
      </c>
      <c r="I23" s="12">
        <f>I25/(F4+G4+H4+I4)</f>
        <v>32.935943309037562</v>
      </c>
      <c r="J23" s="12">
        <f>J25/(G4+H4+I4+J4)</f>
        <v>21.974075709552906</v>
      </c>
      <c r="K23" s="12">
        <f>K25/(H4+I4+J4+K4)</f>
        <v>10.540612406043101</v>
      </c>
      <c r="M23" s="12"/>
    </row>
    <row r="25" spans="2:13" x14ac:dyDescent="0.2">
      <c r="B25" t="s">
        <v>49</v>
      </c>
      <c r="C25" s="3"/>
      <c r="D25" s="2"/>
      <c r="E25" s="2"/>
      <c r="F25" s="2"/>
      <c r="G25" s="2"/>
      <c r="H25" s="2">
        <f t="shared" ref="H25:K25" si="6">H27*H26</f>
        <v>32907000</v>
      </c>
      <c r="I25" s="2">
        <f t="shared" si="6"/>
        <v>26692243.600000001</v>
      </c>
      <c r="J25" s="2">
        <f t="shared" si="6"/>
        <v>19606413</v>
      </c>
      <c r="K25" s="2">
        <f t="shared" si="6"/>
        <v>10025187</v>
      </c>
    </row>
    <row r="26" spans="2:13" x14ac:dyDescent="0.2">
      <c r="B26" t="s">
        <v>2</v>
      </c>
      <c r="C26" s="8">
        <v>159003</v>
      </c>
      <c r="D26" s="8">
        <v>162914</v>
      </c>
      <c r="E26" s="8">
        <v>171280</v>
      </c>
      <c r="F26" s="8">
        <v>179624</v>
      </c>
      <c r="G26" s="8">
        <v>215352</v>
      </c>
      <c r="H26" s="8">
        <v>526512</v>
      </c>
      <c r="I26" s="8">
        <v>531718</v>
      </c>
      <c r="J26" s="8">
        <v>537162</v>
      </c>
      <c r="K26" s="8">
        <v>541902</v>
      </c>
    </row>
    <row r="27" spans="2:13" x14ac:dyDescent="0.2">
      <c r="B27" t="s">
        <v>50</v>
      </c>
      <c r="C27" s="2"/>
      <c r="D27" s="2"/>
      <c r="E27" s="2"/>
      <c r="F27" s="2"/>
      <c r="G27" s="2">
        <v>72</v>
      </c>
      <c r="H27" s="2">
        <v>62.5</v>
      </c>
      <c r="I27" s="2">
        <v>50.2</v>
      </c>
      <c r="J27" s="2">
        <v>36.5</v>
      </c>
      <c r="K27" s="2">
        <v>18.5</v>
      </c>
    </row>
    <row r="29" spans="2:13" x14ac:dyDescent="0.2">
      <c r="B29" t="s">
        <v>52</v>
      </c>
      <c r="H29" t="s">
        <v>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9350-89F4-B14C-AC93-BEF706B37379}">
  <dimension ref="A1:L40"/>
  <sheetViews>
    <sheetView zoomScale="101" workbookViewId="0">
      <selection activeCell="D9" sqref="D9"/>
    </sheetView>
  </sheetViews>
  <sheetFormatPr baseColWidth="10" defaultRowHeight="16" x14ac:dyDescent="0.2"/>
  <cols>
    <col min="2" max="2" width="28.83203125" customWidth="1"/>
    <col min="3" max="3" width="28.5" customWidth="1"/>
  </cols>
  <sheetData>
    <row r="1" spans="1:12" x14ac:dyDescent="0.2">
      <c r="A1" s="5"/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A2" s="5"/>
      <c r="B2" s="5" t="s">
        <v>0</v>
      </c>
      <c r="C2" s="4">
        <v>18.899999999999999</v>
      </c>
      <c r="D2" s="5"/>
      <c r="E2" s="5"/>
      <c r="F2" s="5"/>
      <c r="G2" s="5"/>
      <c r="H2" s="5"/>
      <c r="I2" s="5"/>
      <c r="J2" s="5"/>
      <c r="K2" s="5"/>
      <c r="L2" s="5"/>
    </row>
    <row r="3" spans="1:12" x14ac:dyDescent="0.2">
      <c r="A3" s="5"/>
      <c r="B3" s="5" t="s">
        <v>2</v>
      </c>
      <c r="C3" s="7">
        <v>541902</v>
      </c>
      <c r="D3" s="5"/>
      <c r="E3" s="5"/>
      <c r="F3" s="5"/>
      <c r="G3" s="5"/>
      <c r="H3" s="5"/>
      <c r="I3" s="5"/>
      <c r="J3" s="5"/>
      <c r="K3" s="5"/>
      <c r="L3" s="5"/>
    </row>
    <row r="4" spans="1:12" x14ac:dyDescent="0.2">
      <c r="A4" s="5"/>
      <c r="B4" s="5" t="s">
        <v>3</v>
      </c>
      <c r="C4" s="7">
        <f>C3*C2</f>
        <v>10241947.799999999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">
      <c r="A5" s="5"/>
      <c r="B5" s="5" t="s">
        <v>29</v>
      </c>
      <c r="C5" s="8">
        <v>1793966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">
      <c r="A6" s="5"/>
      <c r="B6" s="5" t="s">
        <v>4</v>
      </c>
      <c r="C6" s="7">
        <v>544526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">
      <c r="A7" s="5"/>
      <c r="B7" s="5" t="s">
        <v>5</v>
      </c>
      <c r="C7" s="7">
        <f>C4-C5+C6</f>
        <v>8992507.7999999989</v>
      </c>
      <c r="D7" s="5"/>
      <c r="E7" s="5"/>
      <c r="F7" s="5"/>
      <c r="G7" s="5"/>
      <c r="H7" s="5"/>
      <c r="I7" s="5"/>
      <c r="J7" s="5"/>
      <c r="K7" s="5"/>
      <c r="L7" s="5"/>
    </row>
    <row r="8" spans="1:12" x14ac:dyDescent="0.2">
      <c r="A8" s="5"/>
      <c r="B8" s="5"/>
      <c r="C8" s="6"/>
      <c r="D8" s="5"/>
      <c r="E8" s="5"/>
      <c r="F8" s="5"/>
      <c r="G8" s="5"/>
      <c r="H8" s="5"/>
      <c r="I8" s="5"/>
      <c r="J8" s="5"/>
      <c r="K8" s="5"/>
      <c r="L8" s="5"/>
    </row>
    <row r="9" spans="1:12" x14ac:dyDescent="0.2">
      <c r="A9" s="5"/>
      <c r="B9" s="5" t="s">
        <v>6</v>
      </c>
      <c r="C9" s="3">
        <f>C5-C6</f>
        <v>1249440</v>
      </c>
      <c r="D9" s="5"/>
      <c r="E9" s="5"/>
      <c r="F9" s="5"/>
      <c r="G9" s="5"/>
      <c r="H9" s="5"/>
      <c r="I9" s="5"/>
      <c r="J9" s="5"/>
      <c r="K9" s="5"/>
      <c r="L9" s="5"/>
    </row>
    <row r="10" spans="1:12" x14ac:dyDescent="0.2">
      <c r="A10" s="5"/>
      <c r="B10" s="5"/>
      <c r="C10" s="3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">
      <c r="A11" s="5"/>
      <c r="B11" s="5" t="s">
        <v>8</v>
      </c>
      <c r="C11" s="9">
        <v>2005</v>
      </c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">
      <c r="A12" s="5"/>
      <c r="B12" s="5" t="s">
        <v>40</v>
      </c>
      <c r="C12" s="6" t="s">
        <v>9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">
      <c r="A14" s="5"/>
      <c r="B14" s="5" t="s">
        <v>7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x14ac:dyDescent="0.2">
      <c r="B38" s="5"/>
      <c r="C38" s="5"/>
      <c r="D38" s="5"/>
      <c r="E38" s="5"/>
    </row>
    <row r="39" spans="1:12" x14ac:dyDescent="0.2">
      <c r="B39" s="5"/>
      <c r="C39" s="5"/>
      <c r="D39" s="5"/>
    </row>
    <row r="40" spans="1:12" x14ac:dyDescent="0.2">
      <c r="B4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Model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2022-08-02T15:09:57Z</dcterms:created>
  <dcterms:modified xsi:type="dcterms:W3CDTF">2022-08-03T20:53:00Z</dcterms:modified>
</cp:coreProperties>
</file>