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tables/table3.xml" ContentType="application/vnd.openxmlformats-officedocument.spreadsheetml.table+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24226"/>
  <mc:AlternateContent xmlns:mc="http://schemas.openxmlformats.org/markup-compatibility/2006">
    <mc:Choice Requires="x15">
      <x15ac:absPath xmlns:x15ac="http://schemas.microsoft.com/office/spreadsheetml/2010/11/ac" url="C:\Users\Sara\OneDrive\Desktop\SmartCat Task\"/>
    </mc:Choice>
  </mc:AlternateContent>
  <xr:revisionPtr revIDLastSave="0" documentId="13_ncr:1_{A55CB48C-B8BD-44CC-A300-A783A6D5A13F}" xr6:coauthVersionLast="47" xr6:coauthVersionMax="47" xr10:uidLastSave="{00000000-0000-0000-0000-000000000000}"/>
  <bookViews>
    <workbookView xWindow="-120" yWindow="-120" windowWidth="38640" windowHeight="21120" activeTab="1" xr2:uid="{00000000-000D-0000-FFFF-FFFF00000000}"/>
  </bookViews>
  <sheets>
    <sheet name="Raw Data" sheetId="3" r:id="rId1"/>
    <sheet name="Working Sheet" sheetId="1" r:id="rId2"/>
    <sheet name="Lead Trends " sheetId="2" r:id="rId3"/>
    <sheet name="MQL-SQL Conv" sheetId="4" r:id="rId4"/>
    <sheet name="SQL-Won Conv" sheetId="5" r:id="rId5"/>
    <sheet name="Revenue" sheetId="6" r:id="rId6"/>
    <sheet name="Funnel Analysis" sheetId="8" r:id="rId7"/>
    <sheet name="Source Rep Performance" sheetId="13" r:id="rId8"/>
    <sheet name="Forecasting Calcs" sheetId="12" state="hidden" r:id="rId9"/>
  </sheets>
  <definedNames>
    <definedName name="_xlnm._FilterDatabase" localSheetId="0" hidden="1">'Raw Data'!$A$1:$K$101</definedName>
    <definedName name="_xlnm._FilterDatabase" localSheetId="1" hidden="1">'Working Sheet'!$A$1:$M$101</definedName>
    <definedName name="_xlchart.v2.0" hidden="1">'Funnel Analysis'!$B$9:$B$13</definedName>
    <definedName name="_xlchart.v2.1" hidden="1">'Funnel Analysis'!$C$8</definedName>
    <definedName name="_xlchart.v2.2" hidden="1">'Funnel Analysis'!$C$9:$C$13</definedName>
    <definedName name="_xlchart.v2.3" hidden="1">'Funnel Analysis'!$D$8</definedName>
    <definedName name="_xlchart.v2.4" hidden="1">'Funnel Analysis'!$D$9:$D$13</definedName>
    <definedName name="Slicer_Lead_Source">#N/A</definedName>
    <definedName name="Slicer_Months__Created_Date">#N/A</definedName>
  </definedNames>
  <calcPr calcId="191029"/>
  <pivotCaches>
    <pivotCache cacheId="0" r:id="rId10"/>
    <pivotCache cacheId="1" r:id="rId11"/>
    <pivotCache cacheId="2"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13" l="1"/>
  <c r="H11" i="13"/>
  <c r="H14" i="13"/>
  <c r="H12" i="13"/>
  <c r="P2" i="1" a="1"/>
  <c r="P2" i="1" s="1"/>
  <c r="D11" i="8"/>
  <c r="D12" i="8"/>
  <c r="D13" i="8"/>
  <c r="D10" i="8"/>
  <c r="B16" i="12"/>
  <c r="B14" i="12"/>
  <c r="B12" i="12"/>
  <c r="B10" i="12"/>
  <c r="O2" i="1"/>
  <c r="B8" i="12"/>
  <c r="B1" i="12"/>
  <c r="N101" i="1"/>
  <c r="M101" i="1"/>
  <c r="L101" i="1"/>
  <c r="N100" i="1"/>
  <c r="M100" i="1"/>
  <c r="L100" i="1"/>
  <c r="N99" i="1"/>
  <c r="M99" i="1"/>
  <c r="L99" i="1"/>
  <c r="N98" i="1"/>
  <c r="M98" i="1"/>
  <c r="L98" i="1"/>
  <c r="N97" i="1"/>
  <c r="M97" i="1"/>
  <c r="L97" i="1"/>
  <c r="N96" i="1"/>
  <c r="M96" i="1"/>
  <c r="L96" i="1"/>
  <c r="N95" i="1"/>
  <c r="M95" i="1"/>
  <c r="L95" i="1"/>
  <c r="N94" i="1"/>
  <c r="M94" i="1"/>
  <c r="L94" i="1"/>
  <c r="N93" i="1"/>
  <c r="M93" i="1"/>
  <c r="L93" i="1"/>
  <c r="N92" i="1"/>
  <c r="M92" i="1"/>
  <c r="L92" i="1"/>
  <c r="N91" i="1"/>
  <c r="M91" i="1"/>
  <c r="L91" i="1"/>
  <c r="N90" i="1"/>
  <c r="M90" i="1"/>
  <c r="L90" i="1"/>
  <c r="N89" i="1"/>
  <c r="M89" i="1"/>
  <c r="L89" i="1"/>
  <c r="N88" i="1"/>
  <c r="M88" i="1"/>
  <c r="L88" i="1"/>
  <c r="N87" i="1"/>
  <c r="M87" i="1"/>
  <c r="L87" i="1"/>
  <c r="N86" i="1"/>
  <c r="M86" i="1"/>
  <c r="L86" i="1"/>
  <c r="N85" i="1"/>
  <c r="M85" i="1"/>
  <c r="L85" i="1"/>
  <c r="N84" i="1"/>
  <c r="M84" i="1"/>
  <c r="L84" i="1"/>
  <c r="N83" i="1"/>
  <c r="M83" i="1"/>
  <c r="L83" i="1"/>
  <c r="N82" i="1"/>
  <c r="M82" i="1"/>
  <c r="L82" i="1"/>
  <c r="N81" i="1"/>
  <c r="M81" i="1"/>
  <c r="L81" i="1"/>
  <c r="N80" i="1"/>
  <c r="M80" i="1"/>
  <c r="L80" i="1"/>
  <c r="N79" i="1"/>
  <c r="M79" i="1"/>
  <c r="L79" i="1"/>
  <c r="N78" i="1"/>
  <c r="M78" i="1"/>
  <c r="L78" i="1"/>
  <c r="N77" i="1"/>
  <c r="M77" i="1"/>
  <c r="L77" i="1"/>
  <c r="N76" i="1"/>
  <c r="M76" i="1"/>
  <c r="L76" i="1"/>
  <c r="N75" i="1"/>
  <c r="M75" i="1"/>
  <c r="L75"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64" i="1"/>
  <c r="M64" i="1"/>
  <c r="L64" i="1"/>
  <c r="N63" i="1"/>
  <c r="M63" i="1"/>
  <c r="L63" i="1"/>
  <c r="N62" i="1"/>
  <c r="M62" i="1"/>
  <c r="L62" i="1"/>
  <c r="N61" i="1"/>
  <c r="M61" i="1"/>
  <c r="L61" i="1"/>
  <c r="N60" i="1"/>
  <c r="M60" i="1"/>
  <c r="L60" i="1"/>
  <c r="N59" i="1"/>
  <c r="M59" i="1"/>
  <c r="L59" i="1"/>
  <c r="N58" i="1"/>
  <c r="M58" i="1"/>
  <c r="L58" i="1"/>
  <c r="N57" i="1"/>
  <c r="M57" i="1"/>
  <c r="L57" i="1"/>
  <c r="N56" i="1"/>
  <c r="M56" i="1"/>
  <c r="L56" i="1"/>
  <c r="N55" i="1"/>
  <c r="M55" i="1"/>
  <c r="L55" i="1"/>
  <c r="N54" i="1"/>
  <c r="M54" i="1"/>
  <c r="L54" i="1"/>
  <c r="N53" i="1"/>
  <c r="M53" i="1"/>
  <c r="L53" i="1"/>
  <c r="N52" i="1"/>
  <c r="M52" i="1"/>
  <c r="L52" i="1"/>
  <c r="N51" i="1"/>
  <c r="M51" i="1"/>
  <c r="L51" i="1"/>
  <c r="N50" i="1"/>
  <c r="M50" i="1"/>
  <c r="L50" i="1"/>
  <c r="N49" i="1"/>
  <c r="M49" i="1"/>
  <c r="L49" i="1"/>
  <c r="N48" i="1"/>
  <c r="M48" i="1"/>
  <c r="L48" i="1"/>
  <c r="N47" i="1"/>
  <c r="M47" i="1"/>
  <c r="L47" i="1"/>
  <c r="N46" i="1"/>
  <c r="M46" i="1"/>
  <c r="L46" i="1"/>
  <c r="N45" i="1"/>
  <c r="M45" i="1"/>
  <c r="L45" i="1"/>
  <c r="N44" i="1"/>
  <c r="M44" i="1"/>
  <c r="L44" i="1"/>
  <c r="N43" i="1"/>
  <c r="M43" i="1"/>
  <c r="L43" i="1"/>
  <c r="N42" i="1"/>
  <c r="M42" i="1"/>
  <c r="L42" i="1"/>
  <c r="N41" i="1"/>
  <c r="M41" i="1"/>
  <c r="L41" i="1"/>
  <c r="N40" i="1"/>
  <c r="M40" i="1"/>
  <c r="L40" i="1"/>
  <c r="N39" i="1"/>
  <c r="M39" i="1"/>
  <c r="L39" i="1"/>
  <c r="N38" i="1"/>
  <c r="M38" i="1"/>
  <c r="L38" i="1"/>
  <c r="N37" i="1"/>
  <c r="M37" i="1"/>
  <c r="L37" i="1"/>
  <c r="N36" i="1"/>
  <c r="M36" i="1"/>
  <c r="L36" i="1"/>
  <c r="N35" i="1"/>
  <c r="M35" i="1"/>
  <c r="L35" i="1"/>
  <c r="N34" i="1"/>
  <c r="M34" i="1"/>
  <c r="L34" i="1"/>
  <c r="N33" i="1"/>
  <c r="M33" i="1"/>
  <c r="L33" i="1"/>
  <c r="N32" i="1"/>
  <c r="M32" i="1"/>
  <c r="L32" i="1"/>
  <c r="N31" i="1"/>
  <c r="M31" i="1"/>
  <c r="L31" i="1"/>
  <c r="N30" i="1"/>
  <c r="M30" i="1"/>
  <c r="L30" i="1"/>
  <c r="N29" i="1"/>
  <c r="M29" i="1"/>
  <c r="L29" i="1"/>
  <c r="N28" i="1"/>
  <c r="M28" i="1"/>
  <c r="L28" i="1"/>
  <c r="N27" i="1"/>
  <c r="M27" i="1"/>
  <c r="L27" i="1"/>
  <c r="N26" i="1"/>
  <c r="M26" i="1"/>
  <c r="L26" i="1"/>
  <c r="N25" i="1"/>
  <c r="M25" i="1"/>
  <c r="L25" i="1"/>
  <c r="N24" i="1"/>
  <c r="M24" i="1"/>
  <c r="L24" i="1"/>
  <c r="N23" i="1"/>
  <c r="M23" i="1"/>
  <c r="L23" i="1"/>
  <c r="N22" i="1"/>
  <c r="M22" i="1"/>
  <c r="L22" i="1"/>
  <c r="N21" i="1"/>
  <c r="M21" i="1"/>
  <c r="L21" i="1"/>
  <c r="N20" i="1"/>
  <c r="M20" i="1"/>
  <c r="L20" i="1"/>
  <c r="N19" i="1"/>
  <c r="M19" i="1"/>
  <c r="L19" i="1"/>
  <c r="N18" i="1"/>
  <c r="M18" i="1"/>
  <c r="L18" i="1"/>
  <c r="N17" i="1"/>
  <c r="M17" i="1"/>
  <c r="L17" i="1"/>
  <c r="N16" i="1"/>
  <c r="M16" i="1"/>
  <c r="L16" i="1"/>
  <c r="N15" i="1"/>
  <c r="M15" i="1"/>
  <c r="L15" i="1"/>
  <c r="N14" i="1"/>
  <c r="M14" i="1"/>
  <c r="L14" i="1"/>
  <c r="N13" i="1"/>
  <c r="M13" i="1"/>
  <c r="L13" i="1"/>
  <c r="N12" i="1"/>
  <c r="M12" i="1"/>
  <c r="L12" i="1"/>
  <c r="N11" i="1"/>
  <c r="M11" i="1"/>
  <c r="L11" i="1"/>
  <c r="N10" i="1"/>
  <c r="M10" i="1"/>
  <c r="L10" i="1"/>
  <c r="N9" i="1"/>
  <c r="M9" i="1"/>
  <c r="L9" i="1"/>
  <c r="N8" i="1"/>
  <c r="M8" i="1"/>
  <c r="L8" i="1"/>
  <c r="N7" i="1"/>
  <c r="M7" i="1"/>
  <c r="L7" i="1"/>
  <c r="N6" i="1"/>
  <c r="M6" i="1"/>
  <c r="L6" i="1"/>
  <c r="N5" i="1"/>
  <c r="M5" i="1"/>
  <c r="L5" i="1"/>
  <c r="N4" i="1"/>
  <c r="M4" i="1"/>
  <c r="D9" i="5" s="1"/>
  <c r="L4" i="1"/>
  <c r="N3" i="1"/>
  <c r="M3" i="1"/>
  <c r="L3" i="1"/>
  <c r="N2" i="1"/>
  <c r="M2" i="1"/>
  <c r="L2" i="1"/>
  <c r="C9" i="5" l="1"/>
  <c r="E9" i="5" s="1"/>
  <c r="C14" i="4"/>
  <c r="C10" i="5"/>
  <c r="D10" i="5"/>
  <c r="E10" i="5" s="1"/>
  <c r="C9" i="4"/>
  <c r="C11" i="5"/>
  <c r="D9" i="4"/>
  <c r="D11" i="5"/>
  <c r="E11" i="5" s="1"/>
  <c r="C10" i="4"/>
  <c r="C12" i="5"/>
  <c r="D10" i="4"/>
  <c r="D12" i="5"/>
  <c r="E12" i="5" s="1"/>
  <c r="C11" i="4"/>
  <c r="C13" i="5"/>
  <c r="D11" i="4"/>
  <c r="D13" i="5"/>
  <c r="E13" i="5" s="1"/>
  <c r="C12" i="4"/>
  <c r="C14" i="5"/>
  <c r="D12" i="4"/>
  <c r="D14" i="5"/>
  <c r="E14" i="5" s="1"/>
  <c r="C13" i="4"/>
  <c r="D13" i="4"/>
  <c r="D14" i="4"/>
  <c r="E14" i="4" s="1"/>
  <c r="E12" i="4" l="1"/>
  <c r="E13" i="4"/>
  <c r="E11" i="4"/>
  <c r="E10" i="4"/>
  <c r="E9"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<sst xmlns="http://schemas.openxmlformats.org/spreadsheetml/2006/main" count="1037" uniqueCount="181">
  <si>
    <t>Lead ID</t>
  </si>
  <si>
    <t>Lead Source</t>
  </si>
  <si>
    <t>Created Date</t>
  </si>
  <si>
    <t>MQL Date</t>
  </si>
  <si>
    <t>SQL Date</t>
  </si>
  <si>
    <t>Deal Created</t>
  </si>
  <si>
    <t>Deal Closed</t>
  </si>
  <si>
    <t>Deal Stage</t>
  </si>
  <si>
    <t>Deal Value</t>
  </si>
  <si>
    <t>Owner</t>
  </si>
  <si>
    <t>Status</t>
  </si>
  <si>
    <t>L001</t>
  </si>
  <si>
    <t>L002</t>
  </si>
  <si>
    <t>L003</t>
  </si>
  <si>
    <t>L004</t>
  </si>
  <si>
    <t>L005</t>
  </si>
  <si>
    <t>L006</t>
  </si>
  <si>
    <t>L007</t>
  </si>
  <si>
    <t>L008</t>
  </si>
  <si>
    <t>L009</t>
  </si>
  <si>
    <t>L010</t>
  </si>
  <si>
    <t>L011</t>
  </si>
  <si>
    <t>L012</t>
  </si>
  <si>
    <t>L013</t>
  </si>
  <si>
    <t>L014</t>
  </si>
  <si>
    <t>L015</t>
  </si>
  <si>
    <t>L016</t>
  </si>
  <si>
    <t>L017</t>
  </si>
  <si>
    <t>L018</t>
  </si>
  <si>
    <t>L019</t>
  </si>
  <si>
    <t>L020</t>
  </si>
  <si>
    <t>L021</t>
  </si>
  <si>
    <t>L022</t>
  </si>
  <si>
    <t>L023</t>
  </si>
  <si>
    <t>L024</t>
  </si>
  <si>
    <t>L025</t>
  </si>
  <si>
    <t>L026</t>
  </si>
  <si>
    <t>L027</t>
  </si>
  <si>
    <t>L028</t>
  </si>
  <si>
    <t>L029</t>
  </si>
  <si>
    <t>L030</t>
  </si>
  <si>
    <t>L031</t>
  </si>
  <si>
    <t>L032</t>
  </si>
  <si>
    <t>L033</t>
  </si>
  <si>
    <t>L034</t>
  </si>
  <si>
    <t>L035</t>
  </si>
  <si>
    <t>L036</t>
  </si>
  <si>
    <t>L037</t>
  </si>
  <si>
    <t>L038</t>
  </si>
  <si>
    <t>L039</t>
  </si>
  <si>
    <t>L040</t>
  </si>
  <si>
    <t>L041</t>
  </si>
  <si>
    <t>L042</t>
  </si>
  <si>
    <t>L043</t>
  </si>
  <si>
    <t>L044</t>
  </si>
  <si>
    <t>L045</t>
  </si>
  <si>
    <t>L046</t>
  </si>
  <si>
    <t>L047</t>
  </si>
  <si>
    <t>L048</t>
  </si>
  <si>
    <t>L049</t>
  </si>
  <si>
    <t>L050</t>
  </si>
  <si>
    <t>L051</t>
  </si>
  <si>
    <t>L052</t>
  </si>
  <si>
    <t>L053</t>
  </si>
  <si>
    <t>L054</t>
  </si>
  <si>
    <t>L055</t>
  </si>
  <si>
    <t>L056</t>
  </si>
  <si>
    <t>L057</t>
  </si>
  <si>
    <t>L058</t>
  </si>
  <si>
    <t>L059</t>
  </si>
  <si>
    <t>L060</t>
  </si>
  <si>
    <t>L061</t>
  </si>
  <si>
    <t>L062</t>
  </si>
  <si>
    <t>L063</t>
  </si>
  <si>
    <t>L064</t>
  </si>
  <si>
    <t>L065</t>
  </si>
  <si>
    <t>L066</t>
  </si>
  <si>
    <t>L067</t>
  </si>
  <si>
    <t>L068</t>
  </si>
  <si>
    <t>L069</t>
  </si>
  <si>
    <t>L070</t>
  </si>
  <si>
    <t>L071</t>
  </si>
  <si>
    <t>L072</t>
  </si>
  <si>
    <t>L073</t>
  </si>
  <si>
    <t>L074</t>
  </si>
  <si>
    <t>L075</t>
  </si>
  <si>
    <t>L076</t>
  </si>
  <si>
    <t>L077</t>
  </si>
  <si>
    <t>L078</t>
  </si>
  <si>
    <t>L079</t>
  </si>
  <si>
    <t>L080</t>
  </si>
  <si>
    <t>L081</t>
  </si>
  <si>
    <t>L082</t>
  </si>
  <si>
    <t>L083</t>
  </si>
  <si>
    <t>L084</t>
  </si>
  <si>
    <t>L085</t>
  </si>
  <si>
    <t>L086</t>
  </si>
  <si>
    <t>L087</t>
  </si>
  <si>
    <t>L088</t>
  </si>
  <si>
    <t>L089</t>
  </si>
  <si>
    <t>L090</t>
  </si>
  <si>
    <t>L091</t>
  </si>
  <si>
    <t>L092</t>
  </si>
  <si>
    <t>L093</t>
  </si>
  <si>
    <t>L094</t>
  </si>
  <si>
    <t>L095</t>
  </si>
  <si>
    <t>L096</t>
  </si>
  <si>
    <t>L097</t>
  </si>
  <si>
    <t>L098</t>
  </si>
  <si>
    <t>L099</t>
  </si>
  <si>
    <t>L100</t>
  </si>
  <si>
    <t>Website</t>
  </si>
  <si>
    <t>Event</t>
  </si>
  <si>
    <t>Outbound</t>
  </si>
  <si>
    <t>LinkedIn</t>
  </si>
  <si>
    <t>Referral</t>
  </si>
  <si>
    <t>Closed Won</t>
  </si>
  <si>
    <t>Open</t>
  </si>
  <si>
    <t>Closed Lost</t>
  </si>
  <si>
    <t>John</t>
  </si>
  <si>
    <t>Maria</t>
  </si>
  <si>
    <t>Alice</t>
  </si>
  <si>
    <t>Won</t>
  </si>
  <si>
    <t>Lost</t>
  </si>
  <si>
    <t>Grand Total</t>
  </si>
  <si>
    <t>Jan</t>
  </si>
  <si>
    <t>Feb</t>
  </si>
  <si>
    <t>Mar</t>
  </si>
  <si>
    <t>Apr</t>
  </si>
  <si>
    <t>May</t>
  </si>
  <si>
    <t>MQL Month</t>
  </si>
  <si>
    <t>SQL Month</t>
  </si>
  <si>
    <t>Month</t>
  </si>
  <si>
    <t>2025-01</t>
  </si>
  <si>
    <t>2025-02</t>
  </si>
  <si>
    <t>2025-03</t>
  </si>
  <si>
    <t>2025-04</t>
  </si>
  <si>
    <t>2025-05</t>
  </si>
  <si>
    <t>2025-06</t>
  </si>
  <si>
    <t>MQLs</t>
  </si>
  <si>
    <t>SQLs</t>
  </si>
  <si>
    <t>Conversion Rate</t>
  </si>
  <si>
    <t>Time to Close (Days)</t>
  </si>
  <si>
    <t>Funnel Stage</t>
  </si>
  <si>
    <t>Count</t>
  </si>
  <si>
    <t>Drop-off Rate</t>
  </si>
  <si>
    <t>Total Leads</t>
  </si>
  <si>
    <t>MQLs </t>
  </si>
  <si>
    <t>Deals Created</t>
  </si>
  <si>
    <t>-</t>
  </si>
  <si>
    <t>Average Deal Value</t>
  </si>
  <si>
    <t>Lead-to-MQL</t>
  </si>
  <si>
    <t>MQL-to-SQL</t>
  </si>
  <si>
    <t>SQL-to-Closed Won</t>
  </si>
  <si>
    <t>Deals Needed</t>
  </si>
  <si>
    <t>Leads Needed</t>
  </si>
  <si>
    <t>10% Improved Conversions Lead-to-Revenue Rate:</t>
  </si>
  <si>
    <t>New Leads Needed</t>
  </si>
  <si>
    <t>Lead Trend</t>
  </si>
  <si>
    <t>Leads</t>
  </si>
  <si>
    <t>Months</t>
  </si>
  <si>
    <t>SQL to Closed Won Conversion &amp; Avg. Time to Close</t>
  </si>
  <si>
    <t>Monthly Leads by Source</t>
  </si>
  <si>
    <t>MQL to SQL Conversion (Monthly)</t>
  </si>
  <si>
    <t>Avg Days to Close</t>
  </si>
  <si>
    <t>Revenue</t>
  </si>
  <si>
    <t>Revenue by Lead Source &amp; Sales Rep</t>
  </si>
  <si>
    <t>Sales Rep</t>
  </si>
  <si>
    <t>Funnel Bottlenecks</t>
  </si>
  <si>
    <t>Conversion Rates:</t>
  </si>
  <si>
    <t>Overall Lead-to-Revenue Rate:</t>
  </si>
  <si>
    <t>Average</t>
  </si>
  <si>
    <t>Average DV</t>
  </si>
  <si>
    <t>Is Won Deal</t>
  </si>
  <si>
    <t>Avg. Days</t>
  </si>
  <si>
    <t>%</t>
  </si>
  <si>
    <t>Deals Won</t>
  </si>
  <si>
    <t>Source</t>
  </si>
  <si>
    <t>Total Amount</t>
  </si>
  <si>
    <t>Average Time-to-Close by Lead &amp; Rep</t>
  </si>
  <si>
    <t>Source &amp; Rep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</si>
</sst>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x16r2:formatCode16="[$-en-150,1]dd/mm/yyyy;@"/>
    <numFmt numFmtId="165" formatCode="_-[$$-409]* #,##0_ ;_-[$$-409]* \-#,##0\ ;_-[$$-409]* &quot;-&quot;??_ ;_-@_ "/>
    <numFmt numFmtId="166" formatCode="[$$-409]#,##0"/>
  </numFmts>
  <fonts count="9"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b/>
      <sz val="36"/>
      <color theme="0"/>
      <name val="Calibri"/>
      <family val="2"/>
      <scheme val="minor"/>
    </font>
    <font>
      <b/>
      <sz val="48"/>
      <color theme="0"/>
      <name val="Calibri"/>
      <family val="2"/>
      <scheme val="minor"/>
    </font>
    <font>
      <b/>
      <sz val="32"/>
      <color theme="0"/>
      <name val="Calibri"/>
      <family val="2"/>
      <scheme val="minor"/>
    </font>
    <font>
      <sz val="12"/>
      <color rgb="FF404040"/>
      <name val="Calibri"/>
      <family val="2"/>
      <scheme val="minor"/>
    </font>
    <font>
      <b/>
      <sz val="12"/>
      <color rgb="FF404040"/>
      <name val="Calibri"/>
      <family val="2"/>
      <scheme val="minor"/>
    </font>
  </fonts>
  <fills count="3">
    <fill>
      <patternFill patternType="none"/>
    </fill>
    <fill>
      <patternFill patternType="gray125"/>
    </fill>
    <fill>
      <patternFill patternType="solid">
        <fgColor theme="4"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9" fontId="2" fillId="0" borderId="0" applyFont="0" applyFill="0" applyBorder="0" applyAlignment="0" applyProtection="0"/>
  </cellStyleXfs>
  <cellXfs count="21">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165" fontId="1" fillId="0" borderId="1" xfId="0" applyNumberFormat="1" applyFont="1" applyBorder="1" applyAlignment="1">
      <alignment horizontal="center" vertical="top"/>
    </xf>
    <xf numFmtId="165" fontId="0" fillId="0" borderId="0" xfId="0" applyNumberFormat="1"/>
    <xf numFmtId="0" fontId="0" fillId="0" borderId="0" xfId="0" pivotButton="1"/>
    <xf numFmtId="0" fontId="0" fillId="0" borderId="0" xfId="0" applyAlignment="1">
      <alignment horizontal="left"/>
    </xf>
    <xf numFmtId="0" fontId="0" fillId="0" borderId="2" xfId="0" applyBorder="1" applyAlignment="1">
      <alignment horizontal="center" vertical="top"/>
    </xf>
    <xf numFmtId="9" fontId="0" fillId="0" borderId="0" xfId="1" applyFont="1"/>
    <xf numFmtId="1" fontId="0" fillId="0" borderId="0" xfId="0" applyNumberFormat="1"/>
    <xf numFmtId="166" fontId="0" fillId="0" borderId="0" xfId="0" applyNumberFormat="1"/>
    <xf numFmtId="0" fontId="4" fillId="0" borderId="0" xfId="0" applyFont="1" applyAlignment="1">
      <alignment vertical="center"/>
    </xf>
    <xf numFmtId="0" fontId="0" fillId="0" borderId="0" xfId="0" applyAlignment="1">
      <alignment horizontal="right"/>
    </xf>
    <xf numFmtId="9" fontId="0" fillId="0" borderId="0" xfId="0" applyNumberFormat="1"/>
    <xf numFmtId="0" fontId="8" fillId="0" borderId="0" xfId="0" applyFont="1"/>
    <xf numFmtId="0" fontId="7" fillId="0" borderId="0" xfId="0" applyFont="1"/>
    <xf numFmtId="2" fontId="0" fillId="0" borderId="0" xfId="0" applyNumberFormat="1"/>
    <xf numFmtId="0" fontId="5" fillId="2" borderId="0" xfId="0" applyFont="1" applyFill="1" applyAlignment="1">
      <alignment horizontal="center" vertical="center"/>
    </xf>
    <xf numFmtId="0" fontId="4" fillId="2" borderId="0" xfId="0" applyFont="1" applyFill="1" applyAlignment="1">
      <alignment horizontal="center" vertical="center"/>
    </xf>
    <xf numFmtId="0" fontId="6" fillId="2" borderId="0" xfId="0" applyFont="1" applyFill="1" applyAlignment="1">
      <alignment horizontal="center" vertical="center"/>
    </xf>
  </cellXfs>
  <cellStyles count="2">
    <cellStyle name="Normal" xfId="0" builtinId="0"/>
    <cellStyle name="Percent" xfId="1" builtinId="5"/>
  </cellStyles>
  <dxfs count="10">
    <dxf>
      <font>
        <b val="0"/>
        <i val="0"/>
        <strike val="0"/>
        <condense val="0"/>
        <extend val="0"/>
        <outline val="0"/>
        <shadow val="0"/>
        <u val="none"/>
        <vertAlign val="baseline"/>
        <sz val="11"/>
        <color theme="1"/>
        <name val="Calibri"/>
        <family val="2"/>
        <scheme val="minor"/>
      </font>
    </dxf>
    <dxf>
      <numFmt numFmtId="166" formatCode="[$$-409]#,##0"/>
    </dxf>
    <dxf>
      <numFmt numFmtId="1" formatCode="0"/>
    </dxf>
    <dxf>
      <numFmt numFmtId="1" formatCode="0"/>
    </dxf>
    <dxf>
      <numFmt numFmtId="166" formatCode="[$$-409]#,##0"/>
    </dxf>
    <dxf>
      <numFmt numFmtId="166" formatCode="[$$-409]#,##0"/>
    </dxf>
    <dxf>
      <numFmt numFmtId="166" formatCode="[$$-409]#,##0"/>
    </dxf>
    <dxf>
      <numFmt numFmtId="166" formatCode="[$$-409]#,##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s>
  <tableStyles count="0" defaultTableStyle="TableStyleMedium9" defaultPivotStyle="PivotStyleLight16"/>
  <colors>
    <mruColors>
      <color rgb="FF0799B6"/>
      <color rgb="FFF2E6CF"/>
      <color rgb="FF9CD2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[SalesOps_TechnicalTask_SaraMilkovic.xlsx]Lead Trends !PivotTable1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u="none" strike="noStrike" baseline="0"/>
              <a:t>Monthly Leads by Source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'Lead Trends '!$E$8:$E$9</c:f>
              <c:strCache>
                <c:ptCount val="1"/>
                <c:pt idx="0">
                  <c:v>LinkedIn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'Lead Trends '!$D$10:$D$15</c:f>
              <c:strCache>
                <c:ptCount val="5"/>
                <c:pt idx="0">
                  <c:v>Jan</c:v>
                </c:pt>
                <c:pt idx="1">
                  <c:v>Feb</c:v>
                </c:pt>
                <c:pt idx="2">
                  <c:v>Mar</c:v>
                </c:pt>
                <c:pt idx="3">
                  <c:v>Apr</c:v>
                </c:pt>
                <c:pt idx="4">
                  <c:v>May</c:v>
                </c:pt>
              </c:strCache>
            </c:strRef>
          </c:cat>
          <c:val>
            <c:numRef>
              <c:f>'Lead Trends '!$E$10:$E$15</c:f>
              <c:numCache>
                <c:formatCode>General</c:formatCode>
                <c:ptCount val="5"/>
                <c:pt idx="0">
                  <c:v>3</c:v>
                </c:pt>
                <c:pt idx="1">
                  <c:v>5</c:v>
                </c:pt>
                <c:pt idx="2">
                  <c:v>3</c:v>
                </c:pt>
                <c:pt idx="3">
                  <c:v>1</c:v>
                </c:pt>
                <c:pt idx="4">
                  <c:v>3</c:v>
                </c:pt>
              </c:numCache>
            </c:numRef>
          </c:val>
          <c:extLst>
            <c:ext xmlns:c16="http://schemas.microsoft.com/office/drawing/2014/chart" uri="{C3380CC4-5D6E-409C-BE32-E72D297353CC}">
              <c16:uniqueId val="{00000000-7FB8-4C61-8BE1-B4CB6E39F31B}"/>
            </c:ext>
          </c:extLst>
        </c:ser>
        <c:ser>
          <c:idx val="1"/>
          <c:order val="1"/>
          <c:tx>
            <c:strRef>
              <c:f>'Lead Trends '!$F$8:$F$9</c:f>
              <c:strCache>
                <c:ptCount val="1"/>
                <c:pt idx="0">
                  <c:v>Website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'Lead Trends '!$D$10:$D$15</c:f>
              <c:strCache>
                <c:ptCount val="5"/>
                <c:pt idx="0">
                  <c:v>Jan</c:v>
                </c:pt>
                <c:pt idx="1">
                  <c:v>Feb</c:v>
                </c:pt>
                <c:pt idx="2">
                  <c:v>Mar</c:v>
                </c:pt>
                <c:pt idx="3">
                  <c:v>Apr</c:v>
                </c:pt>
                <c:pt idx="4">
                  <c:v>May</c:v>
                </c:pt>
              </c:strCache>
            </c:strRef>
          </c:cat>
          <c:val>
            <c:numRef>
              <c:f>'Lead Trends '!$F$10:$F$15</c:f>
              <c:numCache>
                <c:formatCode>General</c:formatCode>
                <c:ptCount val="5"/>
                <c:pt idx="0">
                  <c:v>3</c:v>
                </c:pt>
                <c:pt idx="1">
                  <c:v>2</c:v>
                </c:pt>
                <c:pt idx="2">
                  <c:v>4</c:v>
                </c:pt>
                <c:pt idx="3">
                  <c:v>3</c:v>
                </c:pt>
                <c:pt idx="4">
                  <c:v>4</c:v>
                </c:pt>
              </c:numCache>
            </c:numRef>
          </c:val>
          <c:extLst>
            <c:ext xmlns:c16="http://schemas.microsoft.com/office/drawing/2014/chart" uri="{C3380CC4-5D6E-409C-BE32-E72D297353CC}">
              <c16:uniqueId val="{0000001D-7FB8-4C61-8BE1-B4CB6E39F31B}"/>
            </c:ext>
          </c:extLst>
        </c:ser>
        <c:ser>
          <c:idx val="2"/>
          <c:order val="2"/>
          <c:tx>
            <c:strRef>
              <c:f>'Lead Trends '!$G$8:$G$9</c:f>
              <c:strCache>
                <c:ptCount val="1"/>
                <c:pt idx="0">
                  <c:v>Event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'Lead Trends '!$D$10:$D$15</c:f>
              <c:strCache>
                <c:ptCount val="5"/>
                <c:pt idx="0">
                  <c:v>Jan</c:v>
                </c:pt>
                <c:pt idx="1">
                  <c:v>Feb</c:v>
                </c:pt>
                <c:pt idx="2">
                  <c:v>Mar</c:v>
                </c:pt>
                <c:pt idx="3">
                  <c:v>Apr</c:v>
                </c:pt>
                <c:pt idx="4">
                  <c:v>May</c:v>
                </c:pt>
              </c:strCache>
            </c:strRef>
          </c:cat>
          <c:val>
            <c:numRef>
              <c:f>'Lead Trends '!$G$10:$G$15</c:f>
              <c:numCache>
                <c:formatCode>General</c:formatCode>
                <c:ptCount val="5"/>
                <c:pt idx="0">
                  <c:v>4</c:v>
                </c:pt>
                <c:pt idx="1">
                  <c:v>8</c:v>
                </c:pt>
                <c:pt idx="2">
                  <c:v>4</c:v>
                </c:pt>
                <c:pt idx="3">
                  <c:v>2</c:v>
                </c:pt>
                <c:pt idx="4">
                  <c:v>1</c:v>
                </c:pt>
              </c:numCache>
            </c:numRef>
          </c:val>
          <c:extLst>
            <c:ext xmlns:c16="http://schemas.microsoft.com/office/drawing/2014/chart" uri="{C3380CC4-5D6E-409C-BE32-E72D297353CC}">
              <c16:uniqueId val="{0000001E-7FB8-4C61-8BE1-B4CB6E39F31B}"/>
            </c:ext>
          </c:extLst>
        </c:ser>
        <c:ser>
          <c:idx val="3"/>
          <c:order val="3"/>
          <c:tx>
            <c:strRef>
              <c:f>'Lead Trends '!$H$8:$H$9</c:f>
              <c:strCache>
                <c:ptCount val="1"/>
                <c:pt idx="0">
                  <c:v>Outbound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'Lead Trends '!$D$10:$D$15</c:f>
              <c:strCache>
                <c:ptCount val="5"/>
                <c:pt idx="0">
                  <c:v>Jan</c:v>
                </c:pt>
                <c:pt idx="1">
                  <c:v>Feb</c:v>
                </c:pt>
                <c:pt idx="2">
                  <c:v>Mar</c:v>
                </c:pt>
                <c:pt idx="3">
                  <c:v>Apr</c:v>
                </c:pt>
                <c:pt idx="4">
                  <c:v>May</c:v>
                </c:pt>
              </c:strCache>
            </c:strRef>
          </c:cat>
          <c:val>
            <c:numRef>
              <c:f>'Lead Trends '!$H$10:$H$15</c:f>
              <c:numCache>
                <c:formatCode>General</c:formatCode>
                <c:ptCount val="5"/>
                <c:pt idx="0">
                  <c:v>6</c:v>
                </c:pt>
                <c:pt idx="1">
                  <c:v>3</c:v>
                </c:pt>
                <c:pt idx="2">
                  <c:v>3</c:v>
                </c:pt>
                <c:pt idx="3">
                  <c:v>4</c:v>
                </c:pt>
                <c:pt idx="4">
                  <c:v>5</c:v>
                </c:pt>
              </c:numCache>
            </c:numRef>
          </c:val>
          <c:extLst>
            <c:ext xmlns:c16="http://schemas.microsoft.com/office/drawing/2014/chart" uri="{C3380CC4-5D6E-409C-BE32-E72D297353CC}">
              <c16:uniqueId val="{0000001F-7FB8-4C61-8BE1-B4CB6E39F31B}"/>
            </c:ext>
          </c:extLst>
        </c:ser>
        <c:ser>
          <c:idx val="4"/>
          <c:order val="4"/>
          <c:tx>
            <c:strRef>
              <c:f>'Lead Trends '!$I$8:$I$9</c:f>
              <c:strCache>
                <c:ptCount val="1"/>
                <c:pt idx="0">
                  <c:v>Referral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'Lead Trends '!$D$10:$D$15</c:f>
              <c:strCache>
                <c:ptCount val="5"/>
                <c:pt idx="0">
                  <c:v>Jan</c:v>
                </c:pt>
                <c:pt idx="1">
                  <c:v>Feb</c:v>
                </c:pt>
                <c:pt idx="2">
                  <c:v>Mar</c:v>
                </c:pt>
                <c:pt idx="3">
                  <c:v>Apr</c:v>
                </c:pt>
                <c:pt idx="4">
                  <c:v>May</c:v>
                </c:pt>
              </c:strCache>
            </c:strRef>
          </c:cat>
          <c:val>
            <c:numRef>
              <c:f>'Lead Trends '!$I$10:$I$15</c:f>
              <c:numCache>
                <c:formatCode>General</c:formatCode>
                <c:ptCount val="5"/>
                <c:pt idx="0">
                  <c:v>8</c:v>
                </c:pt>
                <c:pt idx="1">
                  <c:v>8</c:v>
                </c:pt>
                <c:pt idx="2">
                  <c:v>3</c:v>
                </c:pt>
                <c:pt idx="3">
                  <c:v>5</c:v>
                </c:pt>
                <c:pt idx="4">
                  <c:v>5</c:v>
                </c:pt>
              </c:numCache>
            </c:numRef>
          </c:val>
          <c:extLst>
            <c:ext xmlns:c16="http://schemas.microsoft.com/office/drawing/2014/chart" uri="{C3380CC4-5D6E-409C-BE32-E72D297353CC}">
              <c16:uniqueId val="{00000020-7FB8-4C61-8BE1-B4CB6E39F31B}"/>
            </c:ext>
          </c:extLst>
        </c:ser>
        <c:dLbls>
          <c:dLblPos val="ctr"/>
          <c:showLegendKey val="0"/>
          <c:showVal val="1"/>
          <c:showCatName val="0"/>
          <c:showSerName val="0"/>
          <c:showPercent val="0"/>
          <c:showBubbleSize val="0"/>
        </c:dLbls>
        <c:gapWidth val="150"/>
        <c:overlap val="100"/>
        <c:axId val="237801791"/>
        <c:axId val="237811391"/>
      </c:barChart>
      <c:catAx>
        <c:axId val="237801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237811391"/>
        <c:crosses val="autoZero"/>
        <c:auto val="1"/>
        <c:lblAlgn val="ctr"/>
        <c:lblOffset val="100"/>
        <c:noMultiLvlLbl val="0"/>
      </c:catAx>
      <c:valAx>
        <c:axId val="2378113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 of Leads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237801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150"/>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u="none" strike="noStrike" baseline="0"/>
              <a:t>MQL to SQL Conversion (Monthly)</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'MQL-SQL Conv'!$C$8</c:f>
              <c:strCache>
                <c:ptCount val="1"/>
                <c:pt idx="0">
                  <c:v>MQLs</c:v>
                </c:pt>
              </c:strCache>
            </c:strRef>
          </c:tx>
          <c:spPr>
            <a:solidFill>
              <a:schemeClr val="accent1"/>
            </a:solidFill>
            <a:ln>
              <a:noFill/>
            </a:ln>
            <a:effectLst/>
          </c:spPr>
          <c:invertIfNegative val="0"/>
          <c:cat>
            <c:strRef>
              <c:f>'MQL-SQL Conv'!$B$9:$B$14</c:f>
              <c:strCache>
                <c:ptCount val="6"/>
                <c:pt idx="0">
                  <c:v>2025-01</c:v>
                </c:pt>
                <c:pt idx="1">
                  <c:v>2025-02</c:v>
                </c:pt>
                <c:pt idx="2">
                  <c:v>2025-03</c:v>
                </c:pt>
                <c:pt idx="3">
                  <c:v>2025-04</c:v>
                </c:pt>
                <c:pt idx="4">
                  <c:v>2025-05</c:v>
                </c:pt>
                <c:pt idx="5">
                  <c:v>2025-06</c:v>
                </c:pt>
              </c:strCache>
            </c:strRef>
          </c:cat>
          <c:val>
            <c:numRef>
              <c:f>'MQL-SQL Conv'!$C$9:$C$14</c:f>
              <c:numCache>
                <c:formatCode>General</c:formatCode>
                <c:ptCount val="6"/>
                <c:pt idx="0">
                  <c:v>16</c:v>
                </c:pt>
                <c:pt idx="1">
                  <c:v>16</c:v>
                </c:pt>
                <c:pt idx="2">
                  <c:v>11</c:v>
                </c:pt>
                <c:pt idx="3">
                  <c:v>10</c:v>
                </c:pt>
                <c:pt idx="4">
                  <c:v>10</c:v>
                </c:pt>
                <c:pt idx="5">
                  <c:v>3</c:v>
                </c:pt>
              </c:numCache>
            </c:numRef>
          </c:val>
          <c:extLst>
            <c:ext xmlns:c16="http://schemas.microsoft.com/office/drawing/2014/chart" uri="{C3380CC4-5D6E-409C-BE32-E72D297353CC}">
              <c16:uniqueId val="{00000000-8872-4F10-8445-5C26A30F74B8}"/>
            </c:ext>
          </c:extLst>
        </c:ser>
        <c:ser>
          <c:idx val="1"/>
          <c:order val="1"/>
          <c:tx>
            <c:strRef>
              <c:f>'MQL-SQL Conv'!$D$8</c:f>
              <c:strCache>
                <c:ptCount val="1"/>
                <c:pt idx="0">
                  <c:v>SQLs</c:v>
                </c:pt>
              </c:strCache>
            </c:strRef>
          </c:tx>
          <c:spPr>
            <a:solidFill>
              <a:schemeClr val="accent2"/>
            </a:solidFill>
            <a:ln>
              <a:noFill/>
            </a:ln>
            <a:effectLst/>
          </c:spPr>
          <c:invertIfNegative val="0"/>
          <c:cat>
            <c:strRef>
              <c:f>'MQL-SQL Conv'!$B$9:$B$14</c:f>
              <c:strCache>
                <c:ptCount val="6"/>
                <c:pt idx="0">
                  <c:v>2025-01</c:v>
                </c:pt>
                <c:pt idx="1">
                  <c:v>2025-02</c:v>
                </c:pt>
                <c:pt idx="2">
                  <c:v>2025-03</c:v>
                </c:pt>
                <c:pt idx="3">
                  <c:v>2025-04</c:v>
                </c:pt>
                <c:pt idx="4">
                  <c:v>2025-05</c:v>
                </c:pt>
                <c:pt idx="5">
                  <c:v>2025-06</c:v>
                </c:pt>
              </c:strCache>
            </c:strRef>
          </c:cat>
          <c:val>
            <c:numRef>
              <c:f>'MQL-SQL Conv'!$D$9:$D$14</c:f>
              <c:numCache>
                <c:formatCode>General</c:formatCode>
                <c:ptCount val="6"/>
                <c:pt idx="0">
                  <c:v>6</c:v>
                </c:pt>
                <c:pt idx="1">
                  <c:v>11</c:v>
                </c:pt>
                <c:pt idx="2">
                  <c:v>7</c:v>
                </c:pt>
                <c:pt idx="3">
                  <c:v>4</c:v>
                </c:pt>
                <c:pt idx="4">
                  <c:v>7</c:v>
                </c:pt>
                <c:pt idx="5">
                  <c:v>3</c:v>
                </c:pt>
              </c:numCache>
            </c:numRef>
          </c:val>
          <c:extLst>
            <c:ext xmlns:c16="http://schemas.microsoft.com/office/drawing/2014/chart" uri="{C3380CC4-5D6E-409C-BE32-E72D297353CC}">
              <c16:uniqueId val="{00000001-8872-4F10-8445-5C26A30F74B8}"/>
            </c:ext>
          </c:extLst>
        </c:ser>
        <c:dLbls>
          <c:showLegendKey val="0"/>
          <c:showVal val="0"/>
          <c:showCatName val="0"/>
          <c:showSerName val="0"/>
          <c:showPercent val="0"/>
          <c:showBubbleSize val="0"/>
        </c:dLbls>
        <c:gapWidth val="219"/>
        <c:overlap val="-27"/>
        <c:axId val="2034412207"/>
        <c:axId val="2034413647"/>
      </c:barChart>
      <c:lineChart>
        <c:grouping val="standard"/>
        <c:varyColors val="0"/>
        <c:ser>
          <c:idx val="2"/>
          <c:order val="2"/>
          <c:tx>
            <c:strRef>
              <c:f>'MQL-SQL Conv'!$E$8</c:f>
              <c:strCache>
                <c:ptCount val="1"/>
                <c:pt idx="0">
                  <c:v>Conversion Rate</c:v>
                </c:pt>
              </c:strCache>
            </c:strRef>
          </c:tx>
          <c:spPr>
            <a:ln w="28575" cap="rnd">
              <a:solidFill>
                <a:schemeClr val="accent3"/>
              </a:solidFill>
              <a:round/>
            </a:ln>
            <a:effectLst/>
          </c:spPr>
          <c:marker>
            <c:symbol val="none"/>
          </c:marker>
          <c:dLbls>
            <c:dLbl>
              <c:idx val="0"/>
              <c:layout>
                <c:manualLayout>
                  <c:x val="-7.8048780487804878E-3"/>
                  <c:y val="-7.606971792975895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872-4F10-8445-5C26A30F74B8}"/>
                </c:ext>
              </c:extLst>
            </c:dLbl>
            <c:dLbl>
              <c:idx val="1"/>
              <c:layout>
                <c:manualLayout>
                  <c:x val="-4.7695925977362704E-17"/>
                  <c:y val="-7.606971792975895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872-4F10-8445-5C26A30F74B8}"/>
                </c:ext>
              </c:extLst>
            </c:dLbl>
            <c:dLbl>
              <c:idx val="2"/>
              <c:layout>
                <c:manualLayout>
                  <c:x val="-4.7695925977362704E-17"/>
                  <c:y val="-4.226095440542165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872-4F10-8445-5C26A30F74B8}"/>
                </c:ext>
              </c:extLst>
            </c:dLbl>
            <c:dLbl>
              <c:idx val="3"/>
              <c:layout>
                <c:manualLayout>
                  <c:x val="0"/>
                  <c:y val="1.69043817621687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872-4F10-8445-5C26A30F74B8}"/>
                </c:ext>
              </c:extLst>
            </c:dLbl>
            <c:dLbl>
              <c:idx val="4"/>
              <c:layout>
                <c:manualLayout>
                  <c:x val="0"/>
                  <c:y val="3.380876352433731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872-4F10-8445-5C26A30F74B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a:noFill/>
                    </a:ln>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'MQL-SQL Conv'!$B$9:$B$14</c:f>
              <c:strCache>
                <c:ptCount val="6"/>
                <c:pt idx="0">
                  <c:v>2025-01</c:v>
                </c:pt>
                <c:pt idx="1">
                  <c:v>2025-02</c:v>
                </c:pt>
                <c:pt idx="2">
                  <c:v>2025-03</c:v>
                </c:pt>
                <c:pt idx="3">
                  <c:v>2025-04</c:v>
                </c:pt>
                <c:pt idx="4">
                  <c:v>2025-05</c:v>
                </c:pt>
                <c:pt idx="5">
                  <c:v>2025-06</c:v>
                </c:pt>
              </c:strCache>
            </c:strRef>
          </c:cat>
          <c:val>
            <c:numRef>
              <c:f>'MQL-SQL Conv'!$E$9:$E$14</c:f>
              <c:numCache>
                <c:formatCode>0%</c:formatCode>
                <c:ptCount val="6"/>
                <c:pt idx="0">
                  <c:v>0.375</c:v>
                </c:pt>
                <c:pt idx="1">
                  <c:v>0.6875</c:v>
                </c:pt>
                <c:pt idx="2">
                  <c:v>0.63636363636363635</c:v>
                </c:pt>
                <c:pt idx="3">
                  <c:v>0.4</c:v>
                </c:pt>
                <c:pt idx="4">
                  <c:v>0.7</c:v>
                </c:pt>
                <c:pt idx="5">
                  <c:v>1</c:v>
                </c:pt>
              </c:numCache>
            </c:numRef>
          </c:val>
          <c:smooth val="0"/>
          <c:extLst>
            <c:ext xmlns:c16="http://schemas.microsoft.com/office/drawing/2014/chart" uri="{C3380CC4-5D6E-409C-BE32-E72D297353CC}">
              <c16:uniqueId val="{00000002-8872-4F10-8445-5C26A30F74B8}"/>
            </c:ext>
          </c:extLst>
        </c:ser>
        <c:dLbls>
          <c:showLegendKey val="0"/>
          <c:showVal val="0"/>
          <c:showCatName val="0"/>
          <c:showSerName val="0"/>
          <c:showPercent val="0"/>
          <c:showBubbleSize val="0"/>
        </c:dLbls>
        <c:marker val="1"/>
        <c:smooth val="0"/>
        <c:axId val="2034421807"/>
        <c:axId val="2034419887"/>
      </c:lineChart>
      <c:catAx>
        <c:axId val="20344122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2034413647"/>
        <c:crosses val="autoZero"/>
        <c:auto val="1"/>
        <c:lblAlgn val="ctr"/>
        <c:lblOffset val="100"/>
        <c:noMultiLvlLbl val="0"/>
      </c:catAx>
      <c:valAx>
        <c:axId val="2034413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2034412207"/>
        <c:crosses val="autoZero"/>
        <c:crossBetween val="between"/>
      </c:valAx>
      <c:valAx>
        <c:axId val="2034419887"/>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2034421807"/>
        <c:crosses val="max"/>
        <c:crossBetween val="between"/>
      </c:valAx>
      <c:catAx>
        <c:axId val="2034421807"/>
        <c:scaling>
          <c:orientation val="minMax"/>
        </c:scaling>
        <c:delete val="1"/>
        <c:axPos val="b"/>
        <c:numFmt formatCode="General" sourceLinked="1"/>
        <c:majorTickMark val="none"/>
        <c:minorTickMark val="none"/>
        <c:tickLblPos val="nextTo"/>
        <c:crossAx val="203441988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150"/>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SQL to Closed Won Conversion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150"/>
        </a:p>
      </c:txPr>
    </c:title>
    <c:autoTitleDeleted val="0"/>
    <c:plotArea>
      <c:layout/>
      <c:barChart>
        <c:barDir val="col"/>
        <c:grouping val="clustered"/>
        <c:varyColors val="0"/>
        <c:ser>
          <c:idx val="0"/>
          <c:order val="0"/>
          <c:tx>
            <c:strRef>
              <c:f>'SQL-Won Conv'!$C$8</c:f>
              <c:strCache>
                <c:ptCount val="1"/>
                <c:pt idx="0">
                  <c:v>SQLs</c:v>
                </c:pt>
              </c:strCache>
            </c:strRef>
          </c:tx>
          <c:spPr>
            <a:solidFill>
              <a:schemeClr val="accent1"/>
            </a:solidFill>
            <a:ln>
              <a:noFill/>
            </a:ln>
            <a:effectLst/>
          </c:spPr>
          <c:invertIfNegative val="0"/>
          <c:dLbls>
            <c:delete val="1"/>
          </c:dLbls>
          <c:cat>
            <c:strRef>
              <c:f>'SQL-Won Conv'!$B$9:$B$14</c:f>
              <c:strCache>
                <c:ptCount val="6"/>
                <c:pt idx="0">
                  <c:v>2025-01</c:v>
                </c:pt>
                <c:pt idx="1">
                  <c:v>2025-02</c:v>
                </c:pt>
                <c:pt idx="2">
                  <c:v>2025-03</c:v>
                </c:pt>
                <c:pt idx="3">
                  <c:v>2025-04</c:v>
                </c:pt>
                <c:pt idx="4">
                  <c:v>2025-05</c:v>
                </c:pt>
                <c:pt idx="5">
                  <c:v>2025-06</c:v>
                </c:pt>
              </c:strCache>
            </c:strRef>
          </c:cat>
          <c:val>
            <c:numRef>
              <c:f>'SQL-Won Conv'!$C$9:$C$14</c:f>
              <c:numCache>
                <c:formatCode>General</c:formatCode>
                <c:ptCount val="6"/>
                <c:pt idx="0">
                  <c:v>6</c:v>
                </c:pt>
                <c:pt idx="1">
                  <c:v>11</c:v>
                </c:pt>
                <c:pt idx="2">
                  <c:v>7</c:v>
                </c:pt>
                <c:pt idx="3">
                  <c:v>4</c:v>
                </c:pt>
                <c:pt idx="4">
                  <c:v>7</c:v>
                </c:pt>
                <c:pt idx="5">
                  <c:v>3</c:v>
                </c:pt>
              </c:numCache>
            </c:numRef>
          </c:val>
          <c:extLst>
            <c:ext xmlns:c16="http://schemas.microsoft.com/office/drawing/2014/chart" uri="{C3380CC4-5D6E-409C-BE32-E72D297353CC}">
              <c16:uniqueId val="{00000000-A987-4082-B647-EF09BFBC7E35}"/>
            </c:ext>
          </c:extLst>
        </c:ser>
        <c:ser>
          <c:idx val="1"/>
          <c:order val="1"/>
          <c:tx>
            <c:strRef>
              <c:f>'SQL-Won Conv'!$D$8</c:f>
              <c:strCache>
                <c:ptCount val="1"/>
                <c:pt idx="0">
                  <c:v>Closed Won</c:v>
                </c:pt>
              </c:strCache>
            </c:strRef>
          </c:tx>
          <c:spPr>
            <a:solidFill>
              <a:schemeClr val="accent2"/>
            </a:solidFill>
            <a:ln>
              <a:noFill/>
            </a:ln>
            <a:effectLst/>
          </c:spPr>
          <c:invertIfNegative val="0"/>
          <c:dLbls>
            <c:delete val="1"/>
          </c:dLbls>
          <c:cat>
            <c:strRef>
              <c:f>'SQL-Won Conv'!$B$9:$B$14</c:f>
              <c:strCache>
                <c:ptCount val="6"/>
                <c:pt idx="0">
                  <c:v>2025-01</c:v>
                </c:pt>
                <c:pt idx="1">
                  <c:v>2025-02</c:v>
                </c:pt>
                <c:pt idx="2">
                  <c:v>2025-03</c:v>
                </c:pt>
                <c:pt idx="3">
                  <c:v>2025-04</c:v>
                </c:pt>
                <c:pt idx="4">
                  <c:v>2025-05</c:v>
                </c:pt>
                <c:pt idx="5">
                  <c:v>2025-06</c:v>
                </c:pt>
              </c:strCache>
            </c:strRef>
          </c:cat>
          <c:val>
            <c:numRef>
              <c:f>'SQL-Won Conv'!$D$9:$D$14</c:f>
              <c:numCache>
                <c:formatCode>General</c:formatCode>
                <c:ptCount val="6"/>
                <c:pt idx="0">
                  <c:v>3</c:v>
                </c:pt>
                <c:pt idx="1">
                  <c:v>5</c:v>
                </c:pt>
                <c:pt idx="2">
                  <c:v>3</c:v>
                </c:pt>
                <c:pt idx="3">
                  <c:v>1</c:v>
                </c:pt>
                <c:pt idx="4">
                  <c:v>3</c:v>
                </c:pt>
                <c:pt idx="5">
                  <c:v>1</c:v>
                </c:pt>
              </c:numCache>
            </c:numRef>
          </c:val>
          <c:extLst>
            <c:ext xmlns:c16="http://schemas.microsoft.com/office/drawing/2014/chart" uri="{C3380CC4-5D6E-409C-BE32-E72D297353CC}">
              <c16:uniqueId val="{00000001-A987-4082-B647-EF09BFBC7E35}"/>
            </c:ext>
          </c:extLst>
        </c:ser>
        <c:dLbls>
          <c:showLegendKey val="0"/>
          <c:showVal val="1"/>
          <c:showCatName val="0"/>
          <c:showSerName val="0"/>
          <c:showPercent val="0"/>
          <c:showBubbleSize val="0"/>
        </c:dLbls>
        <c:gapWidth val="219"/>
        <c:overlap val="-27"/>
        <c:axId val="2042907839"/>
        <c:axId val="2042911199"/>
      </c:barChart>
      <c:lineChart>
        <c:grouping val="standard"/>
        <c:varyColors val="0"/>
        <c:ser>
          <c:idx val="2"/>
          <c:order val="2"/>
          <c:tx>
            <c:strRef>
              <c:f>'SQL-Won Conv'!$E$8</c:f>
              <c:strCache>
                <c:ptCount val="1"/>
                <c:pt idx="0">
                  <c:v>Conversion Rate</c:v>
                </c:pt>
              </c:strCache>
            </c:strRef>
          </c:tx>
          <c:spPr>
            <a:ln w="28575" cap="rnd">
              <a:solidFill>
                <a:schemeClr val="accent3"/>
              </a:solidFill>
              <a:round/>
            </a:ln>
            <a:effectLst/>
          </c:spPr>
          <c:marker>
            <c:symbol val="none"/>
          </c:marker>
          <c:dLbls>
            <c:dLbl>
              <c:idx val="0"/>
              <c:layout>
                <c:manualLayout>
                  <c:x val="0"/>
                  <c:y val="-5.3601330607309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987-4082-B647-EF09BFBC7E35}"/>
                </c:ext>
              </c:extLst>
            </c:dLbl>
            <c:dLbl>
              <c:idx val="1"/>
              <c:layout>
                <c:manualLayout>
                  <c:x val="0"/>
                  <c:y val="-5.36013306073094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987-4082-B647-EF09BFBC7E35}"/>
                </c:ext>
              </c:extLst>
            </c:dLbl>
            <c:dLbl>
              <c:idx val="2"/>
              <c:layout>
                <c:manualLayout>
                  <c:x val="0"/>
                  <c:y val="-2.68006653036547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987-4082-B647-EF09BFBC7E35}"/>
                </c:ext>
              </c:extLst>
            </c:dLbl>
            <c:dLbl>
              <c:idx val="3"/>
              <c:layout>
                <c:manualLayout>
                  <c:x val="-7.2320006104728956E-17"/>
                  <c:y val="1.34003326518273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987-4082-B647-EF09BFBC7E35}"/>
                </c:ext>
              </c:extLst>
            </c:dLbl>
            <c:dLbl>
              <c:idx val="4"/>
              <c:layout>
                <c:manualLayout>
                  <c:x val="0"/>
                  <c:y val="-2.68006653036547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987-4082-B647-EF09BFBC7E3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'SQL-Won Conv'!$B$9:$B$14</c:f>
              <c:strCache>
                <c:ptCount val="6"/>
                <c:pt idx="0">
                  <c:v>2025-01</c:v>
                </c:pt>
                <c:pt idx="1">
                  <c:v>2025-02</c:v>
                </c:pt>
                <c:pt idx="2">
                  <c:v>2025-03</c:v>
                </c:pt>
                <c:pt idx="3">
                  <c:v>2025-04</c:v>
                </c:pt>
                <c:pt idx="4">
                  <c:v>2025-05</c:v>
                </c:pt>
                <c:pt idx="5">
                  <c:v>2025-06</c:v>
                </c:pt>
              </c:strCache>
            </c:strRef>
          </c:cat>
          <c:val>
            <c:numRef>
              <c:f>'SQL-Won Conv'!$E$9:$E$14</c:f>
              <c:numCache>
                <c:formatCode>0%</c:formatCode>
                <c:ptCount val="6"/>
                <c:pt idx="0">
                  <c:v>0.5</c:v>
                </c:pt>
                <c:pt idx="1">
                  <c:v>0.45454545454545453</c:v>
                </c:pt>
                <c:pt idx="2">
                  <c:v>0.42857142857142855</c:v>
                </c:pt>
                <c:pt idx="3">
                  <c:v>0.25</c:v>
                </c:pt>
                <c:pt idx="4">
                  <c:v>0.42857142857142855</c:v>
                </c:pt>
                <c:pt idx="5">
                  <c:v>0.33333333333333331</c:v>
                </c:pt>
              </c:numCache>
            </c:numRef>
          </c:val>
          <c:smooth val="0"/>
          <c:extLst>
            <c:ext xmlns:c16="http://schemas.microsoft.com/office/drawing/2014/chart" uri="{C3380CC4-5D6E-409C-BE32-E72D297353CC}">
              <c16:uniqueId val="{00000002-A987-4082-B647-EF09BFBC7E35}"/>
            </c:ext>
          </c:extLst>
        </c:ser>
        <c:dLbls>
          <c:showLegendKey val="0"/>
          <c:showVal val="1"/>
          <c:showCatName val="0"/>
          <c:showSerName val="0"/>
          <c:showPercent val="0"/>
          <c:showBubbleSize val="0"/>
        </c:dLbls>
        <c:marker val="1"/>
        <c:smooth val="0"/>
        <c:axId val="2042910239"/>
        <c:axId val="2042906399"/>
      </c:lineChart>
      <c:catAx>
        <c:axId val="2042907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2042911199"/>
        <c:crosses val="autoZero"/>
        <c:auto val="1"/>
        <c:lblAlgn val="ctr"/>
        <c:lblOffset val="100"/>
        <c:noMultiLvlLbl val="0"/>
      </c:catAx>
      <c:valAx>
        <c:axId val="2042911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2042907839"/>
        <c:crosses val="autoZero"/>
        <c:crossBetween val="between"/>
      </c:valAx>
      <c:valAx>
        <c:axId val="2042906399"/>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2042910239"/>
        <c:crosses val="max"/>
        <c:crossBetween val="between"/>
      </c:valAx>
      <c:catAx>
        <c:axId val="2042910239"/>
        <c:scaling>
          <c:orientation val="minMax"/>
        </c:scaling>
        <c:delete val="1"/>
        <c:axPos val="b"/>
        <c:numFmt formatCode="General" sourceLinked="1"/>
        <c:majorTickMark val="none"/>
        <c:minorTickMark val="none"/>
        <c:tickLblPos val="nextTo"/>
        <c:crossAx val="204290639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150"/>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[SalesOps_TechnicalTask_SaraMilkovic.xlsx]Revenue!PivotTable8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Revenue by Lead Source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Revenue!$I$9</c:f>
              <c:strCache>
                <c:ptCount val="1"/>
                <c:pt idx="0">
                  <c:v>Total</c:v>
                </c:pt>
              </c:strCache>
            </c:strRef>
          </c:tx>
          <c:spPr>
            <a:solidFill>
              <a:schemeClr val="accent1"/>
            </a:solidFill>
            <a:ln>
              <a:noFill/>
            </a:ln>
            <a:effectLst/>
          </c:spPr>
          <c:invertIfNegative val="0"/>
          <c:cat>
            <c:strRef>
              <c:f>Revenue!$H$10:$H$15</c:f>
              <c:strCache>
                <c:ptCount val="5"/>
                <c:pt idx="0">
                  <c:v>Event</c:v>
                </c:pt>
                <c:pt idx="1">
                  <c:v>Referral</c:v>
                </c:pt>
                <c:pt idx="2">
                  <c:v>LinkedIn</c:v>
                </c:pt>
                <c:pt idx="3">
                  <c:v>Outbound</c:v>
                </c:pt>
                <c:pt idx="4">
                  <c:v>Website</c:v>
                </c:pt>
              </c:strCache>
            </c:strRef>
          </c:cat>
          <c:val>
            <c:numRef>
              <c:f>Revenue!$I$10:$I$15</c:f>
              <c:numCache>
                <c:formatCode>[$$-409]#,##0</c:formatCode>
                <c:ptCount val="5"/>
                <c:pt idx="0">
                  <c:v>32546</c:v>
                </c:pt>
                <c:pt idx="1">
                  <c:v>31642</c:v>
                </c:pt>
                <c:pt idx="2">
                  <c:v>17144</c:v>
                </c:pt>
                <c:pt idx="3">
                  <c:v>13283</c:v>
                </c:pt>
                <c:pt idx="4">
                  <c:v>3791</c:v>
                </c:pt>
              </c:numCache>
            </c:numRef>
          </c:val>
          <c:extLst>
            <c:ext xmlns:c16="http://schemas.microsoft.com/office/drawing/2014/chart" uri="{C3380CC4-5D6E-409C-BE32-E72D297353CC}">
              <c16:uniqueId val="{00000000-0D72-4059-9576-4803E5E1B9EE}"/>
            </c:ext>
          </c:extLst>
        </c:ser>
        <c:dLbls>
          <c:showLegendKey val="0"/>
          <c:showVal val="0"/>
          <c:showCatName val="0"/>
          <c:showSerName val="0"/>
          <c:showPercent val="0"/>
          <c:showBubbleSize val="0"/>
        </c:dLbls>
        <c:gapWidth val="219"/>
        <c:overlap val="-27"/>
        <c:axId val="424735503"/>
        <c:axId val="424735983"/>
      </c:barChart>
      <c:catAx>
        <c:axId val="424735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424735983"/>
        <c:crosses val="autoZero"/>
        <c:auto val="1"/>
        <c:lblAlgn val="ctr"/>
        <c:lblOffset val="100"/>
        <c:noMultiLvlLbl val="0"/>
      </c:catAx>
      <c:valAx>
        <c:axId val="424735983"/>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424735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150"/>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[SalesOps_TechnicalTask_SaraMilkovic.xlsx]Revenue!PivotTable9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Revenue by Sales Rep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Revenue!$L$11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086-4E1D-A805-FC80042C5B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CA2-424E-A82C-035279EDBBC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CA2-424E-A82C-035279EDBBC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Revenue!$K$12:$K$15</c:f>
              <c:strCache>
                <c:ptCount val="3"/>
                <c:pt idx="0">
                  <c:v>John</c:v>
                </c:pt>
                <c:pt idx="1">
                  <c:v>Alice</c:v>
                </c:pt>
                <c:pt idx="2">
                  <c:v>Maria</c:v>
                </c:pt>
              </c:strCache>
            </c:strRef>
          </c:cat>
          <c:val>
            <c:numRef>
              <c:f>Revenue!$L$12:$L$15</c:f>
              <c:numCache>
                <c:formatCode>[$$-409]#,##0</c:formatCode>
                <c:ptCount val="3"/>
                <c:pt idx="0">
                  <c:v>44438</c:v>
                </c:pt>
                <c:pt idx="1">
                  <c:v>28428</c:v>
                </c:pt>
                <c:pt idx="2">
                  <c:v>25540</c:v>
                </c:pt>
              </c:numCache>
            </c:numRef>
          </c:val>
          <c:extLst>
            <c:ext xmlns:c16="http://schemas.microsoft.com/office/drawing/2014/chart" uri="{C3380CC4-5D6E-409C-BE32-E72D297353CC}">
              <c16:uniqueId val="{00000000-9086-4E1D-A805-FC80042C5B9B}"/>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150"/>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[SalesOps_TechnicalTask_SaraMilkovic.xlsx]Revenue!PivotTable9</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Revenue by Sales Rep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Revenue!$L$11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85E-4B84-B952-88D8C76487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85E-4B84-B952-88D8C764871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85E-4B84-B952-88D8C764871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Revenue!$K$12:$K$15</c:f>
              <c:strCache>
                <c:ptCount val="3"/>
                <c:pt idx="0">
                  <c:v>John</c:v>
                </c:pt>
                <c:pt idx="1">
                  <c:v>Alice</c:v>
                </c:pt>
                <c:pt idx="2">
                  <c:v>Maria</c:v>
                </c:pt>
              </c:strCache>
            </c:strRef>
          </c:cat>
          <c:val>
            <c:numRef>
              <c:f>Revenue!$L$12:$L$15</c:f>
              <c:numCache>
                <c:formatCode>[$$-409]#,##0</c:formatCode>
                <c:ptCount val="3"/>
                <c:pt idx="0">
                  <c:v>44438</c:v>
                </c:pt>
                <c:pt idx="1">
                  <c:v>28428</c:v>
                </c:pt>
                <c:pt idx="2">
                  <c:v>25540</c:v>
                </c:pt>
              </c:numCache>
            </c:numRef>
          </c:val>
          <c:extLst>
            <c:ext xmlns:c16="http://schemas.microsoft.com/office/drawing/2014/chart" uri="{C3380CC4-5D6E-409C-BE32-E72D297353CC}">
              <c16:uniqueId val="{00000006-685E-4B84-B952-88D8C7648713}"/>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150"/>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[SalesOps_TechnicalTask_SaraMilkovic.xlsx]Source Rep Performance!PivotTable2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Deals Won by Source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'Source Rep Performance'!$C$8</c:f>
              <c:strCache>
                <c:ptCount val="1"/>
                <c:pt idx="0">
                  <c:v>Total Amount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'Source Rep Performance'!$B$9:$B$14</c:f>
              <c:strCache>
                <c:ptCount val="5"/>
                <c:pt idx="0">
                  <c:v>LinkedIn</c:v>
                </c:pt>
                <c:pt idx="1">
                  <c:v>Website</c:v>
                </c:pt>
                <c:pt idx="2">
                  <c:v>Event</c:v>
                </c:pt>
                <c:pt idx="3">
                  <c:v>Outbound</c:v>
                </c:pt>
                <c:pt idx="4">
                  <c:v>Referral</c:v>
                </c:pt>
              </c:strCache>
            </c:strRef>
          </c:cat>
          <c:val>
            <c:numRef>
              <c:f>'Source Rep Performance'!$C$9:$C$14</c:f>
              <c:numCache>
                <c:formatCode>General</c:formatCode>
                <c:ptCount val="5"/>
                <c:pt idx="0">
                  <c:v>15</c:v>
                </c:pt>
                <c:pt idx="1">
                  <c:v>16</c:v>
                </c:pt>
                <c:pt idx="2">
                  <c:v>19</c:v>
                </c:pt>
                <c:pt idx="3">
                  <c:v>21</c:v>
                </c:pt>
                <c:pt idx="4">
                  <c:v>29</c:v>
                </c:pt>
              </c:numCache>
            </c:numRef>
          </c:val>
          <c:extLst>
            <c:ext xmlns:c16="http://schemas.microsoft.com/office/drawing/2014/chart" uri="{C3380CC4-5D6E-409C-BE32-E72D297353CC}">
              <c16:uniqueId val="{00000000-E443-4AFC-933D-A5DE19E47E1B}"/>
            </c:ext>
          </c:extLst>
        </c:ser>
        <c:ser>
          <c:idx val="1"/>
          <c:order val="1"/>
          <c:tx>
            <c:strRef>
              <c:f>'Source Rep Performance'!$D$8</c:f>
              <c:strCache>
                <c:ptCount val="1"/>
                <c:pt idx="0">
                  <c:v>Deals Won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'Source Rep Performance'!$B$9:$B$14</c:f>
              <c:strCache>
                <c:ptCount val="5"/>
                <c:pt idx="0">
                  <c:v>LinkedIn</c:v>
                </c:pt>
                <c:pt idx="1">
                  <c:v>Website</c:v>
                </c:pt>
                <c:pt idx="2">
                  <c:v>Event</c:v>
                </c:pt>
                <c:pt idx="3">
                  <c:v>Outbound</c:v>
                </c:pt>
                <c:pt idx="4">
                  <c:v>Referral</c:v>
                </c:pt>
              </c:strCache>
            </c:strRef>
          </c:cat>
          <c:val>
            <c:numRef>
              <c:f>'Source Rep Performance'!$D$9:$D$14</c:f>
              <c:numCache>
                <c:formatCode>General</c:formatCode>
                <c:ptCount val="5"/>
                <c:pt idx="0">
                  <c:v>2</c:v>
                </c:pt>
                <c:pt idx="1">
                  <c:v>1</c:v>
                </c:pt>
                <c:pt idx="2">
                  <c:v>4</c:v>
                </c:pt>
                <c:pt idx="3">
                  <c:v>2</c:v>
                </c:pt>
                <c:pt idx="4">
                  <c:v>7</c:v>
                </c:pt>
              </c:numCache>
            </c:numRef>
          </c:val>
          <c:extLst>
            <c:ext xmlns:c16="http://schemas.microsoft.com/office/drawing/2014/chart" uri="{C3380CC4-5D6E-409C-BE32-E72D297353CC}">
              <c16:uniqueId val="{00000001-E443-4AFC-933D-A5DE19E47E1B}"/>
            </c:ext>
          </c:extLst>
        </c:ser>
        <c:dLbls>
          <c:dLblPos val="outEnd"/>
          <c:showLegendKey val="0"/>
          <c:showVal val="1"/>
          <c:showCatName val="0"/>
          <c:showSerName val="0"/>
          <c:showPercent val="0"/>
          <c:showBubbleSize val="0"/>
        </c:dLbls>
        <c:gapWidth val="182"/>
        <c:axId val="607284864"/>
        <c:axId val="607293504"/>
      </c:barChart>
      <c:catAx>
        <c:axId val="607284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607293504"/>
        <c:crosses val="autoZero"/>
        <c:auto val="1"/>
        <c:lblAlgn val="ctr"/>
        <c:lblOffset val="100"/>
        <c:noMultiLvlLbl val="0"/>
      </c:catAx>
      <c:valAx>
        <c:axId val="6072935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607284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150"/>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[SalesOps_TechnicalTask_SaraMilkovic.xlsx]Source Rep Performance!PivotTable6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Time-to-Close by Lead &amp;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150"/>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'Source Rep Performance'!$C$27:$C$28</c:f>
              <c:strCache>
                <c:ptCount val="1"/>
                <c:pt idx="0">
                  <c:v>John</c:v>
                </c:pt>
              </c:strCache>
            </c:strRef>
          </c:tx>
          <c:spPr>
            <a:solidFill>
              <a:schemeClr val="accent1"/>
            </a:solidFill>
            <a:ln>
              <a:noFill/>
            </a:ln>
            <a:effectLst/>
          </c:spPr>
          <c:invertIfNegative val="0"/>
          <c:cat>
            <c:strRef>
              <c:f>'Source Rep Performance'!$B$29:$B$34</c:f>
              <c:strCache>
                <c:ptCount val="5"/>
                <c:pt idx="0">
                  <c:v>Event</c:v>
                </c:pt>
                <c:pt idx="1">
                  <c:v>LinkedIn</c:v>
                </c:pt>
                <c:pt idx="2">
                  <c:v>Outbound</c:v>
                </c:pt>
                <c:pt idx="3">
                  <c:v>Referral</c:v>
                </c:pt>
                <c:pt idx="4">
                  <c:v>Website</c:v>
                </c:pt>
              </c:strCache>
            </c:strRef>
          </c:cat>
          <c:val>
            <c:numRef>
              <c:f>'Source Rep Performance'!$C$29:$C$34</c:f>
              <c:numCache>
                <c:formatCode>0</c:formatCode>
                <c:ptCount val="5"/>
                <c:pt idx="0">
                  <c:v>17</c:v>
                </c:pt>
                <c:pt idx="1">
                  <c:v>20</c:v>
                </c:pt>
                <c:pt idx="2">
                  <c:v>9</c:v>
                </c:pt>
                <c:pt idx="3">
                  <c:v>15.333333333333334</c:v>
                </c:pt>
                <c:pt idx="4">
                  <c:v>8</c:v>
                </c:pt>
              </c:numCache>
            </c:numRef>
          </c:val>
          <c:extLst>
            <c:ext xmlns:c16="http://schemas.microsoft.com/office/drawing/2014/chart" uri="{C3380CC4-5D6E-409C-BE32-E72D297353CC}">
              <c16:uniqueId val="{00000000-5182-4C11-909A-A10077DF0154}"/>
            </c:ext>
          </c:extLst>
        </c:ser>
        <c:ser>
          <c:idx val="1"/>
          <c:order val="1"/>
          <c:tx>
            <c:strRef>
              <c:f>'Source Rep Performance'!$D$27:$D$28</c:f>
              <c:strCache>
                <c:ptCount val="1"/>
                <c:pt idx="0">
                  <c:v>Alice</c:v>
                </c:pt>
              </c:strCache>
            </c:strRef>
          </c:tx>
          <c:spPr>
            <a:solidFill>
              <a:schemeClr val="accent2"/>
            </a:solidFill>
            <a:ln>
              <a:noFill/>
            </a:ln>
            <a:effectLst/>
          </c:spPr>
          <c:invertIfNegative val="0"/>
          <c:cat>
            <c:strRef>
              <c:f>'Source Rep Performance'!$B$29:$B$34</c:f>
              <c:strCache>
                <c:ptCount val="5"/>
                <c:pt idx="0">
                  <c:v>Event</c:v>
                </c:pt>
                <c:pt idx="1">
                  <c:v>LinkedIn</c:v>
                </c:pt>
                <c:pt idx="2">
                  <c:v>Outbound</c:v>
                </c:pt>
                <c:pt idx="3">
                  <c:v>Referral</c:v>
                </c:pt>
                <c:pt idx="4">
                  <c:v>Website</c:v>
                </c:pt>
              </c:strCache>
            </c:strRef>
          </c:cat>
          <c:val>
            <c:numRef>
              <c:f>'Source Rep Performance'!$D$29:$D$34</c:f>
              <c:numCache>
                <c:formatCode>0</c:formatCode>
                <c:ptCount val="5"/>
                <c:pt idx="0">
                  <c:v>14.5</c:v>
                </c:pt>
                <c:pt idx="1">
                  <c:v>18</c:v>
                </c:pt>
                <c:pt idx="2">
                  <c:v>10</c:v>
                </c:pt>
                <c:pt idx="3">
                  <c:v>16</c:v>
                </c:pt>
              </c:numCache>
            </c:numRef>
          </c:val>
          <c:extLst>
            <c:ext xmlns:c16="http://schemas.microsoft.com/office/drawing/2014/chart" uri="{C3380CC4-5D6E-409C-BE32-E72D297353CC}">
              <c16:uniqueId val="{00000001-5182-4C11-909A-A10077DF0154}"/>
            </c:ext>
          </c:extLst>
        </c:ser>
        <c:ser>
          <c:idx val="2"/>
          <c:order val="2"/>
          <c:tx>
            <c:strRef>
              <c:f>'Source Rep Performance'!$E$27:$E$28</c:f>
              <c:strCache>
                <c:ptCount val="1"/>
                <c:pt idx="0">
                  <c:v>Maria</c:v>
                </c:pt>
              </c:strCache>
            </c:strRef>
          </c:tx>
          <c:spPr>
            <a:solidFill>
              <a:schemeClr val="accent3"/>
            </a:solidFill>
            <a:ln>
              <a:noFill/>
            </a:ln>
            <a:effectLst/>
          </c:spPr>
          <c:invertIfNegative val="0"/>
          <c:cat>
            <c:strRef>
              <c:f>'Source Rep Performance'!$B$29:$B$34</c:f>
              <c:strCache>
                <c:ptCount val="5"/>
                <c:pt idx="0">
                  <c:v>Event</c:v>
                </c:pt>
                <c:pt idx="1">
                  <c:v>LinkedIn</c:v>
                </c:pt>
                <c:pt idx="2">
                  <c:v>Outbound</c:v>
                </c:pt>
                <c:pt idx="3">
                  <c:v>Referral</c:v>
                </c:pt>
                <c:pt idx="4">
                  <c:v>Website</c:v>
                </c:pt>
              </c:strCache>
            </c:strRef>
          </c:cat>
          <c:val>
            <c:numRef>
              <c:f>'Source Rep Performance'!$E$29:$E$34</c:f>
              <c:numCache>
                <c:formatCode>0</c:formatCode>
                <c:ptCount val="5"/>
                <c:pt idx="0">
                  <c:v>15</c:v>
                </c:pt>
                <c:pt idx="3">
                  <c:v>17.333333333333332</c:v>
                </c:pt>
              </c:numCache>
            </c:numRef>
          </c:val>
          <c:extLst>
            <c:ext xmlns:c16="http://schemas.microsoft.com/office/drawing/2014/chart" uri="{C3380CC4-5D6E-409C-BE32-E72D297353CC}">
              <c16:uniqueId val="{00000002-5182-4C11-909A-A10077DF0154}"/>
            </c:ext>
          </c:extLst>
        </c:ser>
        <c:dLbls>
          <c:showLegendKey val="0"/>
          <c:showVal val="0"/>
          <c:showCatName val="0"/>
          <c:showSerName val="0"/>
          <c:showPercent val="0"/>
          <c:showBubbleSize val="0"/>
        </c:dLbls>
        <c:gapWidth val="219"/>
        <c:overlap val="-27"/>
        <c:axId val="840512272"/>
        <c:axId val="840510352"/>
      </c:barChart>
      <c:catAx>
        <c:axId val="840512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840510352"/>
        <c:crosses val="autoZero"/>
        <c:auto val="1"/>
        <c:lblAlgn val="ctr"/>
        <c:lblOffset val="100"/>
        <c:noMultiLvlLbl val="0"/>
      </c:catAx>
      <c:valAx>
        <c:axId val="8405103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840512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150"/>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data id="1">
      <cx:strDim type="cat">
        <cx:f>_xlchart.v2.0</cx:f>
      </cx:strDim>
      <cx:numDim type="val">
        <cx:f>_xlchart.v2.4</cx:f>
      </cx:numDim>
    </cx:data>
  </cx:chartData>
  <cx:chart>
    <cx:title pos="t" align="ctr" overlay="0">
      <cx:tx>
        <cx:txData>
          <cx:v>Funnel Bottlenecks</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a:rPr>
            <a:t>Funnel Bottlenecks</a:t>
          </a:r>
        </a:p>
      </cx:txPr>
    </cx:title>
    <cx:plotArea>
      <cx:plotAreaRegion>
        <cx:series layoutId="funnel" uniqueId="{81331892-4639-4996-A5BB-F28260490A34}" formatIdx="0">
          <cx:tx>
            <cx:txData>
              <cx:f>_xlchart.v2.1</cx:f>
              <cx:v>Count</cx:v>
            </cx:txData>
          </cx:tx>
          <cx:dataLabels>
            <cx:visibility seriesName="0" categoryName="0" value="1"/>
          </cx:dataLabels>
          <cx:dataId val="0"/>
        </cx:series>
        <cx:series layoutId="funnel" hidden="1" uniqueId="{31821A47-915F-4ECA-8B83-A679E89C13F0}" formatIdx="1">
          <cx:tx>
            <cx:txData>
              <cx:f>_xlchart.v2.3</cx:f>
              <cx:v>Drop-off Rate</cx:v>
            </cx:txData>
          </cx:tx>
          <cx:dataLabels>
            <cx:visibility seriesName="0" categoryName="0" value="1"/>
          </cx:dataLabels>
          <cx:dataId val="1"/>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9523</xdr:colOff>
      <xdr:row>16</xdr:row>
      <xdr:rowOff>157162</xdr:rowOff>
    </xdr:from>
    <xdr:to>
      <xdr:col>14</xdr:col>
      <xdr:colOff>9524</xdr:colOff>
      <xdr:row>33</xdr:row>
      <xdr:rowOff>180976</xdr:rowOff>
    </xdr:to>
    <xdr:graphicFrame macro="">
      <xdr:nvGraphicFramePr>
        <xdr:cNvPr id="2" name="Chart 1">
          <a:extLst>
            <a:ext uri="{FF2B5EF4-FFF2-40B4-BE49-F238E27FC236}">
              <a16:creationId xmlns:a16="http://schemas.microsoft.com/office/drawing/2014/main" id="{2F0AB5C0-7F07-1C2F-46ED-66ACC93BB3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0</xdr:colOff>
      <xdr:row>6</xdr:row>
      <xdr:rowOff>152401</xdr:rowOff>
    </xdr:from>
    <xdr:to>
      <xdr:col>14</xdr:col>
      <xdr:colOff>0</xdr:colOff>
      <xdr:row>15</xdr:row>
      <xdr:rowOff>152401</xdr:rowOff>
    </xdr:to>
    <mc:AlternateContent xmlns:mc="http://schemas.openxmlformats.org/markup-compatibility/2006" xmlns:a14="http://schemas.microsoft.com/office/drawing/2010/main">
      <mc:Choice Requires="a14">
        <xdr:graphicFrame macro="">
          <xdr:nvGraphicFramePr>
            <xdr:cNvPr id="3" name="Lead Source">
              <a:extLst>
                <a:ext uri="{FF2B5EF4-FFF2-40B4-BE49-F238E27FC236}">
                  <a16:creationId xmlns:a16="http://schemas.microsoft.com/office/drawing/2014/main" id="{D5BF5B4E-40EF-2950-15E8-8D4D255E748E}"/>
                </a:ext>
              </a:extLst>
            </xdr:cNvPr>
            <xdr:cNvGraphicFramePr/>
          </xdr:nvGraphicFramePr>
          <xdr:xfrm>
            <a:off x="0" y="0"/>
            <a:ext cx="0" cy="0"/>
          </xdr:xfrm>
          <a:graphic>
            <a:graphicData uri="http://schemas.microsoft.com/office/drawing/2010/slicer">
              <sle:slicer xmlns:sle="http://schemas.microsoft.com/office/drawing/2010/slicer" name="Lead Source"/>
            </a:graphicData>
          </a:graphic>
        </xdr:graphicFrame>
      </mc:Choice>
      <mc:Fallback xmlns="">
        <xdr:sp macro="" textlink="">
          <xdr:nvSpPr>
            <xdr:cNvPr id="0" name=""/>
            <xdr:cNvSpPr>
              <a:spLocks noTextEdit="1"/>
            </xdr:cNvSpPr>
          </xdr:nvSpPr>
          <xdr:spPr>
            <a:xfrm>
              <a:off x="7286625" y="1295401"/>
              <a:ext cx="1409700" cy="1714500"/>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19050</xdr:colOff>
      <xdr:row>6</xdr:row>
      <xdr:rowOff>152401</xdr:rowOff>
    </xdr:from>
    <xdr:to>
      <xdr:col>2</xdr:col>
      <xdr:colOff>28575</xdr:colOff>
      <xdr:row>15</xdr:row>
      <xdr:rowOff>180974</xdr:rowOff>
    </xdr:to>
    <mc:AlternateContent xmlns:mc="http://schemas.openxmlformats.org/markup-compatibility/2006" xmlns:a14="http://schemas.microsoft.com/office/drawing/2010/main">
      <mc:Choice Requires="a14">
        <xdr:graphicFrame macro="">
          <xdr:nvGraphicFramePr>
            <xdr:cNvPr id="5" name="Months">
              <a:extLst>
                <a:ext uri="{FF2B5EF4-FFF2-40B4-BE49-F238E27FC236}">
                  <a16:creationId xmlns:a16="http://schemas.microsoft.com/office/drawing/2014/main" id="{B5A11D8C-1BA5-2453-3C81-9B4EE7BF50E8}"/>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209550" y="1295401"/>
              <a:ext cx="1828800" cy="1743073"/>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9526</xdr:colOff>
      <xdr:row>7</xdr:row>
      <xdr:rowOff>4762</xdr:rowOff>
    </xdr:from>
    <xdr:to>
      <xdr:col>15</xdr:col>
      <xdr:colOff>2</xdr:colOff>
      <xdr:row>21</xdr:row>
      <xdr:rowOff>190499</xdr:rowOff>
    </xdr:to>
    <xdr:graphicFrame macro="">
      <xdr:nvGraphicFramePr>
        <xdr:cNvPr id="2" name="Chart 1">
          <a:extLst>
            <a:ext uri="{FF2B5EF4-FFF2-40B4-BE49-F238E27FC236}">
              <a16:creationId xmlns:a16="http://schemas.microsoft.com/office/drawing/2014/main" id="{FA558C84-E077-4B52-B364-7286B5904B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6</xdr:row>
      <xdr:rowOff>185736</xdr:rowOff>
    </xdr:from>
    <xdr:to>
      <xdr:col>15</xdr:col>
      <xdr:colOff>0</xdr:colOff>
      <xdr:row>23</xdr:row>
      <xdr:rowOff>9525</xdr:rowOff>
    </xdr:to>
    <xdr:graphicFrame macro="">
      <xdr:nvGraphicFramePr>
        <xdr:cNvPr id="2" name="Chart 1">
          <a:extLst>
            <a:ext uri="{FF2B5EF4-FFF2-40B4-BE49-F238E27FC236}">
              <a16:creationId xmlns:a16="http://schemas.microsoft.com/office/drawing/2014/main" id="{2E551D48-ECE5-AA1D-B048-8AB56A70C9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16</xdr:row>
      <xdr:rowOff>4762</xdr:rowOff>
    </xdr:from>
    <xdr:to>
      <xdr:col>7</xdr:col>
      <xdr:colOff>1095375</xdr:colOff>
      <xdr:row>30</xdr:row>
      <xdr:rowOff>0</xdr:rowOff>
    </xdr:to>
    <xdr:graphicFrame macro="">
      <xdr:nvGraphicFramePr>
        <xdr:cNvPr id="3" name="Chart 2">
          <a:extLst>
            <a:ext uri="{FF2B5EF4-FFF2-40B4-BE49-F238E27FC236}">
              <a16:creationId xmlns:a16="http://schemas.microsoft.com/office/drawing/2014/main" id="{0A66E0AE-B7AE-CD98-B185-3CD65CE115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1362074</xdr:colOff>
      <xdr:row>16</xdr:row>
      <xdr:rowOff>4762</xdr:rowOff>
    </xdr:from>
    <xdr:to>
      <xdr:col>15</xdr:col>
      <xdr:colOff>9524</xdr:colOff>
      <xdr:row>29</xdr:row>
      <xdr:rowOff>180975</xdr:rowOff>
    </xdr:to>
    <xdr:graphicFrame macro="">
      <xdr:nvGraphicFramePr>
        <xdr:cNvPr id="4" name="Chart 3">
          <a:extLst>
            <a:ext uri="{FF2B5EF4-FFF2-40B4-BE49-F238E27FC236}">
              <a16:creationId xmlns:a16="http://schemas.microsoft.com/office/drawing/2014/main" id="{E45D8C99-95B5-32C3-3D46-3EB814D107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4762</xdr:colOff>
      <xdr:row>6</xdr:row>
      <xdr:rowOff>185737</xdr:rowOff>
    </xdr:from>
    <xdr:to>
      <xdr:col>15</xdr:col>
      <xdr:colOff>0</xdr:colOff>
      <xdr:row>21</xdr:row>
      <xdr:rowOff>71437</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2C0ABC0D-5E80-DA00-20A0-408B131F7EB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709987" y="1328737"/>
              <a:ext cx="6853238" cy="2743200"/>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9</xdr:col>
      <xdr:colOff>161926</xdr:colOff>
      <xdr:row>34</xdr:row>
      <xdr:rowOff>180975</xdr:rowOff>
    </xdr:from>
    <xdr:to>
      <xdr:col>15</xdr:col>
      <xdr:colOff>1</xdr:colOff>
      <xdr:row>49</xdr:row>
      <xdr:rowOff>180975</xdr:rowOff>
    </xdr:to>
    <xdr:graphicFrame macro="">
      <xdr:nvGraphicFramePr>
        <xdr:cNvPr id="2" name="Chart 1">
          <a:extLst>
            <a:ext uri="{FF2B5EF4-FFF2-40B4-BE49-F238E27FC236}">
              <a16:creationId xmlns:a16="http://schemas.microsoft.com/office/drawing/2014/main" id="{5693D3C5-BBE5-4758-B621-B4FF3BF510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34</xdr:row>
      <xdr:rowOff>185737</xdr:rowOff>
    </xdr:from>
    <xdr:to>
      <xdr:col>9</xdr:col>
      <xdr:colOff>1</xdr:colOff>
      <xdr:row>49</xdr:row>
      <xdr:rowOff>180975</xdr:rowOff>
    </xdr:to>
    <xdr:graphicFrame macro="">
      <xdr:nvGraphicFramePr>
        <xdr:cNvPr id="5" name="Chart 4">
          <a:extLst>
            <a:ext uri="{FF2B5EF4-FFF2-40B4-BE49-F238E27FC236}">
              <a16:creationId xmlns:a16="http://schemas.microsoft.com/office/drawing/2014/main" id="{1D81896D-5B00-30FB-A00A-969BC0F9EB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195262</xdr:colOff>
      <xdr:row>15</xdr:row>
      <xdr:rowOff>4761</xdr:rowOff>
    </xdr:from>
    <xdr:to>
      <xdr:col>15</xdr:col>
      <xdr:colOff>0</xdr:colOff>
      <xdr:row>34</xdr:row>
      <xdr:rowOff>9524</xdr:rowOff>
    </xdr:to>
    <xdr:graphicFrame macro="">
      <xdr:nvGraphicFramePr>
        <xdr:cNvPr id="6" name="Chart 5">
          <a:extLst>
            <a:ext uri="{FF2B5EF4-FFF2-40B4-BE49-F238E27FC236}">
              <a16:creationId xmlns:a16="http://schemas.microsoft.com/office/drawing/2014/main" id="{067F123C-D5C9-3FC4-4F6D-F7E4B92DC6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refreshedDate="45828.592733564816" createdVersion="8" refreshedVersion="8" minRefreshableVersion="3" recordCount="100" xr:uid="{EECBA51A-99E8-431E-9B14-9C1E7E4046A6}">
  <cacheSource type="worksheet">
    <worksheetSource ref="A1:K101" sheet="Working Sheet"/>
  </cacheSource>
  <cacheFields count="13">
    <cacheField name="Lead ID" numFmtId="0">
      <sharedItems/>
    </cacheField>
    <cacheField name="Lead Source" numFmtId="0">
      <sharedItems count="5">
        <s v="Website"/>
        <s v="Event"/>
        <s v="Outbound"/>
        <s v="LinkedIn"/>
        <s v="Referral"/>
      </sharedItems>
    </cacheField>
    <cacheField name="Created Date" numFmtId="164">
      <sharedItems containsSemiMixedTypes="0" containsNonDate="0" containsDate="1" containsString="0" minDate="2025-01-01T00:00:00" maxDate="2025-05-31T00:00:00" count="72">
        <d v="2025-01-07T00:00:00"/>
        <d v="2025-02-05T00:00:00"/>
        <d v="2025-05-20T00:00:00"/>
        <d v="2025-04-18T00:00:00"/>
        <d v="2025-03-13T00:00:00"/>
        <d v="2025-03-29T00:00:00"/>
        <d v="2025-02-25T00:00:00"/>
        <d v="2025-03-09T00:00:00"/>
        <d v="2025-05-22T00:00:00"/>
        <d v="2025-04-03T00:00:00"/>
        <d v="2025-03-01T00:00:00"/>
        <d v="2025-04-27T00:00:00"/>
        <d v="2025-02-13T00:00:00"/>
        <d v="2025-02-11T00:00:00"/>
        <d v="2025-02-26T00:00:00"/>
        <d v="2025-01-15T00:00:00"/>
        <d v="2025-03-22T00:00:00"/>
        <d v="2025-02-24T00:00:00"/>
        <d v="2025-05-18T00:00:00"/>
        <d v="2025-04-20T00:00:00"/>
        <d v="2025-02-10T00:00:00"/>
        <d v="2025-04-09T00:00:00"/>
        <d v="2025-04-30T00:00:00"/>
        <d v="2025-01-29T00:00:00"/>
        <d v="2025-05-09T00:00:00"/>
        <d v="2025-02-20T00:00:00"/>
        <d v="2025-03-03T00:00:00"/>
        <d v="2025-01-21T00:00:00"/>
        <d v="2025-01-18T00:00:00"/>
        <d v="2025-02-02T00:00:00"/>
        <d v="2025-05-16T00:00:00"/>
        <d v="2025-03-21T00:00:00"/>
        <d v="2025-04-23T00:00:00"/>
        <d v="2025-01-19T00:00:00"/>
        <d v="2025-05-28T00:00:00"/>
        <d v="2025-02-18T00:00:00"/>
        <d v="2025-04-21T00:00:00"/>
        <d v="2025-02-19T00:00:00"/>
        <d v="2025-01-20T00:00:00"/>
        <d v="2025-01-24T00:00:00"/>
        <d v="2025-04-15T00:00:00"/>
        <d v="2025-01-16T00:00:00"/>
        <d v="2025-04-19T00:00:00"/>
        <d v="2025-02-09T00:00:00"/>
        <d v="2025-05-11T00:00:00"/>
        <d v="2025-05-29T00:00:00"/>
        <d v="2025-05-25T00:00:00"/>
        <d v="2025-04-28T00:00:00"/>
        <d v="2025-01-26T00:00:00"/>
        <d v="2025-03-04T00:00:00"/>
        <d v="2025-01-03T00:00:00"/>
        <d v="2025-01-30T00:00:00"/>
        <d v="2025-02-22T00:00:00"/>
        <d v="2025-05-10T00:00:00"/>
        <d v="2025-01-01T00:00:00"/>
        <d v="2025-05-24T00:00:00"/>
        <d v="2025-02-08T00:00:00"/>
        <d v="2025-05-30T00:00:00"/>
        <d v="2025-02-23T00:00:00"/>
        <d v="2025-01-27T00:00:00"/>
        <d v="2025-02-15T00:00:00"/>
        <d v="2025-03-27T00:00:00"/>
        <d v="2025-01-10T00:00:00"/>
        <d v="2025-01-08T00:00:00"/>
        <d v="2025-03-30T00:00:00"/>
        <d v="2025-04-22T00:00:00"/>
        <d v="2025-01-12T00:00:00"/>
        <d v="2025-04-04T00:00:00"/>
        <d v="2025-03-18T00:00:00"/>
        <d v="2025-03-17T00:00:00"/>
        <d v="2025-02-14T00:00:00"/>
        <d v="2025-03-15T00:00:00"/>
      </sharedItems>
      <fieldGroup par="12"/>
    </cacheField>
    <cacheField name="MQL Date" numFmtId="164">
      <sharedItems containsNonDate="0" containsDate="1" containsString="0" containsBlank="1" minDate="2025-01-08T00:00:00" maxDate="2025-06-05T00:00:00"/>
    </cacheField>
    <cacheField name="SQL Date" numFmtId="164">
      <sharedItems containsNonDate="0" containsDate="1" containsString="0" containsBlank="1" minDate="2025-01-11T00:00:00" maxDate="2025-06-07T00:00:00"/>
    </cacheField>
    <cacheField name="Deal Created" numFmtId="164">
      <sharedItems containsNonDate="0" containsDate="1" containsString="0" containsBlank="1" minDate="2025-01-14T00:00:00" maxDate="2025-06-09T00:00:00"/>
    </cacheField>
    <cacheField name="Deal Closed" numFmtId="164">
      <sharedItems containsNonDate="0" containsDate="1" containsString="0" containsBlank="1" minDate="2025-01-22T00:00:00" maxDate="2025-06-18T00:00:00"/>
    </cacheField>
    <cacheField name="Deal Stage" numFmtId="0">
      <sharedItems containsBlank="1"/>
    </cacheField>
    <cacheField name="Deal Value" numFmtId="165">
      <sharedItems containsString="0" containsBlank="1" containsNumber="1" containsInteger="1" minValue="2916" maxValue="9713"/>
    </cacheField>
    <cacheField name="Owner" numFmtId="0">
      <sharedItems/>
    </cacheField>
    <cacheField name="Status" numFmtId="0">
      <sharedItems/>
    </cacheField>
    <cacheField name="Days (Created Date)" numFmtId="0" databaseField="0">
      <fieldGroup base="2">
        <rangePr groupBy="days" startDate="2025-01-01T00:00:00" endDate="2025-05-31T00:00:00"/>
        <groupItems count="368">
          <s v="&lt;01/01/202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t"/>
          <s v="02-Sept"/>
          <s v="03-Sept"/>
          <s v="04-Sept"/>
          <s v="05-Sept"/>
          <s v="06-Sept"/>
          <s v="07-Sept"/>
          <s v="08-Sept"/>
          <s v="09-Sept"/>
          <s v="10-Sept"/>
          <s v="11-Sept"/>
          <s v="12-Sept"/>
          <s v="13-Sept"/>
          <s v="14-Sept"/>
          <s v="15-Sept"/>
          <s v="16-Sept"/>
          <s v="17-Sept"/>
          <s v="18-Sept"/>
          <s v="19-Sept"/>
          <s v="20-Sept"/>
          <s v="21-Sept"/>
          <s v="22-Sept"/>
          <s v="23-Sept"/>
          <s v="24-Sept"/>
          <s v="25-Sept"/>
          <s v="26-Sept"/>
          <s v="27-Sept"/>
          <s v="28-Sept"/>
          <s v="29-Sept"/>
          <s v="30-Sept"/>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05/2025"/>
        </groupItems>
      </fieldGroup>
    </cacheField>
    <cacheField name="Months (Created Date)" numFmtId="0" databaseField="0">
      <fieldGroup base="2">
        <rangePr groupBy="months" startDate="2025-01-01T00:00:00" endDate="2025-05-31T00:00:00"/>
        <groupItems count="14">
          <s v="&lt;01/01/2025"/>
          <s v="Jan"/>
          <s v="Feb"/>
          <s v="Mar"/>
          <s v="Apr"/>
          <s v="May"/>
          <s v="Jun"/>
          <s v="Jul"/>
          <s v="Aug"/>
          <s v="Sept"/>
          <s v="Oct"/>
          <s v="Nov"/>
          <s v="Dec"/>
          <s v="&gt;31/05/2025"/>
        </groupItems>
      </fieldGroup>
    </cacheField>
  </cacheFields>
  <extLst>
    <ext xmlns:x14="http://schemas.microsoft.com/office/spreadsheetml/2009/9/main" uri="{725AE2AE-9491-48be-B2B4-4EB974FC3084}">
      <x14:pivotCacheDefinition pivotCacheId="104412080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refreshedDate="45829.366528356484" createdVersion="8" refreshedVersion="8" minRefreshableVersion="3" recordCount="100" xr:uid="{30054136-C3AE-4904-AACB-DF272D3AE88C}">
  <cacheSource type="worksheet">
    <worksheetSource ref="A1:N101" sheet="Working Sheet"/>
  </cacheSource>
  <cacheFields count="14">
    <cacheField name="Lead ID" numFmtId="0">
      <sharedItems/>
    </cacheField>
    <cacheField name="Lead Source" numFmtId="0">
      <sharedItems count="5">
        <s v="Website"/>
        <s v="Event"/>
        <s v="Outbound"/>
        <s v="LinkedIn"/>
        <s v="Referral"/>
      </sharedItems>
    </cacheField>
    <cacheField name="Created Date" numFmtId="164">
      <sharedItems containsSemiMixedTypes="0" containsNonDate="0" containsDate="1" containsString="0" minDate="2025-01-01T00:00:00" maxDate="2025-05-31T00:00:00"/>
    </cacheField>
    <cacheField name="MQL Date" numFmtId="164">
      <sharedItems containsNonDate="0" containsDate="1" containsString="0" containsBlank="1" minDate="2025-01-08T00:00:00" maxDate="2025-06-05T00:00:00"/>
    </cacheField>
    <cacheField name="SQL Date" numFmtId="164">
      <sharedItems containsNonDate="0" containsDate="1" containsString="0" containsBlank="1" minDate="2025-01-11T00:00:00" maxDate="2025-06-07T00:00:00"/>
    </cacheField>
    <cacheField name="Deal Created" numFmtId="164">
      <sharedItems containsNonDate="0" containsDate="1" containsString="0" containsBlank="1" minDate="2025-01-14T00:00:00" maxDate="2025-06-09T00:00:00"/>
    </cacheField>
    <cacheField name="Deal Closed" numFmtId="164">
      <sharedItems containsNonDate="0" containsDate="1" containsString="0" containsBlank="1" minDate="2025-01-22T00:00:00" maxDate="2025-06-18T00:00:00"/>
    </cacheField>
    <cacheField name="Deal Stage" numFmtId="0">
      <sharedItems containsBlank="1"/>
    </cacheField>
    <cacheField name="Deal Value" numFmtId="165">
      <sharedItems containsString="0" containsBlank="1" containsNumber="1" containsInteger="1" minValue="2916" maxValue="9713"/>
    </cacheField>
    <cacheField name="Owner" numFmtId="0">
      <sharedItems count="3">
        <s v="John"/>
        <s v="Maria"/>
        <s v="Alice"/>
      </sharedItems>
    </cacheField>
    <cacheField name="Status" numFmtId="0">
      <sharedItems/>
    </cacheField>
    <cacheField name="MQL Month" numFmtId="0">
      <sharedItems/>
    </cacheField>
    <cacheField name="SQL Month" numFmtId="0">
      <sharedItems count="7">
        <s v=""/>
        <s v="2025-05"/>
        <s v="2025-03"/>
        <s v="2025-04"/>
        <s v="2025-02"/>
        <s v="2025-01"/>
        <s v="2025-06"/>
      </sharedItems>
    </cacheField>
    <cacheField name="Time to Close (Days)" numFmtId="0">
      <sharedItems containsMixedTypes="1" containsNumber="1" containsInteger="1" minValue="7" maxValue="2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refreshedDate="45829.549178240741" createdVersion="8" refreshedVersion="8" minRefreshableVersion="3" recordCount="100" xr:uid="{CC42CF75-5402-4E54-BA83-BCF55386707B}">
  <cacheSource type="worksheet">
    <worksheetSource ref="A1:P101" sheet="Working Sheet"/>
  </cacheSource>
  <cacheFields count="17">
    <cacheField name="Lead ID" numFmtId="0">
      <sharedItems/>
    </cacheField>
    <cacheField name="Lead Source" numFmtId="0">
      <sharedItems count="5">
        <s v="Website"/>
        <s v="Event"/>
        <s v="Outbound"/>
        <s v="LinkedIn"/>
        <s v="Referral"/>
      </sharedItems>
    </cacheField>
    <cacheField name="Created Date" numFmtId="164">
      <sharedItems containsSemiMixedTypes="0" containsNonDate="0" containsDate="1" containsString="0" minDate="2025-01-01T00:00:00" maxDate="2025-05-31T00:00:00"/>
    </cacheField>
    <cacheField name="MQL Date" numFmtId="164">
      <sharedItems containsNonDate="0" containsDate="1" containsString="0" containsBlank="1" minDate="2025-01-08T00:00:00" maxDate="2025-06-05T00:00:00"/>
    </cacheField>
    <cacheField name="SQL Date" numFmtId="164">
      <sharedItems containsNonDate="0" containsDate="1" containsString="0" containsBlank="1" minDate="2025-01-11T00:00:00" maxDate="2025-06-07T00:00:00"/>
    </cacheField>
    <cacheField name="Deal Created" numFmtId="164">
      <sharedItems containsNonDate="0" containsDate="1" containsString="0" containsBlank="1" minDate="2025-01-14T00:00:00" maxDate="2025-06-09T00:00:00"/>
    </cacheField>
    <cacheField name="Deal Closed" numFmtId="164">
      <sharedItems containsNonDate="0" containsDate="1" containsString="0" containsBlank="1" minDate="2025-01-22T00:00:00" maxDate="2025-06-18T00:00:00"/>
    </cacheField>
    <cacheField name="Deal Stage" numFmtId="0">
      <sharedItems containsBlank="1" count="4">
        <m/>
        <s v="Closed Won"/>
        <s v="Open"/>
        <s v="Closed Lost"/>
      </sharedItems>
    </cacheField>
    <cacheField name="Deal Value" numFmtId="165">
      <sharedItems containsString="0" containsBlank="1" containsNumber="1" containsInteger="1" minValue="2916" maxValue="9713"/>
    </cacheField>
    <cacheField name="Owner" numFmtId="0">
      <sharedItems count="3">
        <s v="John"/>
        <s v="Maria"/>
        <s v="Alice"/>
      </sharedItems>
    </cacheField>
    <cacheField name="Status" numFmtId="0">
      <sharedItems/>
    </cacheField>
    <cacheField name="MQL Month" numFmtId="0">
      <sharedItems/>
    </cacheField>
    <cacheField name="SQL Month" numFmtId="0">
      <sharedItems/>
    </cacheField>
    <cacheField name="Time to Close (Days)" numFmtId="0">
      <sharedItems containsMixedTypes="1" containsNumber="1" containsInteger="1" minValue="7" maxValue="22"/>
    </cacheField>
    <cacheField name="Average DV" numFmtId="0">
      <sharedItems containsString="0" containsBlank="1" containsNumber="1" minValue="6150.375" maxValue="6150.375"/>
    </cacheField>
    <cacheField name="Is Won Deal" numFmtId="0">
      <sharedItems containsSemiMixedTypes="0" containsString="0" containsNumber="1" containsInteger="1" minValue="0" maxValue="1"/>
    </cacheField>
    <cacheField name="Conversion Rate" numFmtId="0" formula="'Is Won Deal'/'Lead ID'"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L001"/>
    <x v="0"/>
    <x v="0"/>
    <d v="2025-01-10T00:00:00"/>
    <m/>
    <m/>
    <m/>
    <m/>
    <m/>
    <s v="John"/>
    <s v="Open"/>
  </r>
  <r>
    <s v="L002"/>
    <x v="1"/>
    <x v="1"/>
    <m/>
    <m/>
    <m/>
    <m/>
    <m/>
    <m/>
    <s v="Maria"/>
    <s v="Open"/>
  </r>
  <r>
    <s v="L003"/>
    <x v="0"/>
    <x v="2"/>
    <d v="2025-05-21T00:00:00"/>
    <d v="2025-05-26T00:00:00"/>
    <d v="2025-05-28T00:00:00"/>
    <d v="2025-06-03T00:00:00"/>
    <s v="Closed Won"/>
    <n v="3791"/>
    <s v="John"/>
    <s v="Won"/>
  </r>
  <r>
    <s v="L004"/>
    <x v="2"/>
    <x v="0"/>
    <d v="2025-01-12T00:00:00"/>
    <m/>
    <m/>
    <m/>
    <m/>
    <m/>
    <s v="John"/>
    <s v="Open"/>
  </r>
  <r>
    <s v="L005"/>
    <x v="2"/>
    <x v="3"/>
    <d v="2025-04-20T00:00:00"/>
    <m/>
    <m/>
    <m/>
    <m/>
    <m/>
    <s v="Alice"/>
    <s v="Open"/>
  </r>
  <r>
    <s v="L006"/>
    <x v="2"/>
    <x v="4"/>
    <d v="2025-03-14T00:00:00"/>
    <m/>
    <m/>
    <m/>
    <m/>
    <m/>
    <s v="John"/>
    <s v="Open"/>
  </r>
  <r>
    <s v="L007"/>
    <x v="3"/>
    <x v="5"/>
    <m/>
    <m/>
    <m/>
    <m/>
    <m/>
    <m/>
    <s v="Alice"/>
    <s v="Open"/>
  </r>
  <r>
    <s v="L008"/>
    <x v="1"/>
    <x v="6"/>
    <d v="2025-02-28T00:00:00"/>
    <d v="2025-03-01T00:00:00"/>
    <d v="2025-03-02T00:00:00"/>
    <d v="2025-03-19T00:00:00"/>
    <s v="Closed Won"/>
    <n v="8942"/>
    <s v="Alice"/>
    <s v="Won"/>
  </r>
  <r>
    <s v="L009"/>
    <x v="2"/>
    <x v="7"/>
    <d v="2025-03-10T00:00:00"/>
    <d v="2025-03-14T00:00:00"/>
    <d v="2025-03-17T00:00:00"/>
    <d v="2025-03-25T00:00:00"/>
    <s v="Open"/>
    <m/>
    <s v="Alice"/>
    <s v="Open"/>
  </r>
  <r>
    <s v="L010"/>
    <x v="0"/>
    <x v="8"/>
    <d v="2025-05-25T00:00:00"/>
    <m/>
    <m/>
    <m/>
    <m/>
    <m/>
    <s v="Maria"/>
    <s v="Open"/>
  </r>
  <r>
    <s v="L011"/>
    <x v="2"/>
    <x v="9"/>
    <d v="2025-04-08T00:00:00"/>
    <d v="2025-04-10T00:00:00"/>
    <d v="2025-04-13T00:00:00"/>
    <d v="2025-04-20T00:00:00"/>
    <s v="Closed Won"/>
    <n v="3866"/>
    <s v="Alice"/>
    <s v="Won"/>
  </r>
  <r>
    <s v="L012"/>
    <x v="0"/>
    <x v="10"/>
    <d v="2025-03-02T00:00:00"/>
    <m/>
    <m/>
    <m/>
    <m/>
    <m/>
    <s v="Alice"/>
    <s v="Open"/>
  </r>
  <r>
    <s v="L013"/>
    <x v="4"/>
    <x v="11"/>
    <d v="2025-04-30T00:00:00"/>
    <d v="2025-05-02T00:00:00"/>
    <d v="2025-05-04T00:00:00"/>
    <d v="2025-05-20T00:00:00"/>
    <s v="Closed Won"/>
    <n v="4187"/>
    <s v="Maria"/>
    <s v="Won"/>
  </r>
  <r>
    <s v="L014"/>
    <x v="0"/>
    <x v="12"/>
    <d v="2025-02-18T00:00:00"/>
    <m/>
    <m/>
    <m/>
    <m/>
    <m/>
    <s v="Maria"/>
    <s v="Open"/>
  </r>
  <r>
    <s v="L015"/>
    <x v="1"/>
    <x v="13"/>
    <d v="2025-02-15T00:00:00"/>
    <d v="2025-02-19T00:00:00"/>
    <m/>
    <m/>
    <m/>
    <m/>
    <s v="Alice"/>
    <s v="Open"/>
  </r>
  <r>
    <s v="L016"/>
    <x v="2"/>
    <x v="14"/>
    <m/>
    <m/>
    <m/>
    <m/>
    <m/>
    <m/>
    <s v="Maria"/>
    <s v="Open"/>
  </r>
  <r>
    <s v="L017"/>
    <x v="4"/>
    <x v="15"/>
    <m/>
    <m/>
    <m/>
    <m/>
    <m/>
    <m/>
    <s v="John"/>
    <s v="Open"/>
  </r>
  <r>
    <s v="L018"/>
    <x v="0"/>
    <x v="16"/>
    <d v="2025-03-26T00:00:00"/>
    <d v="2025-03-29T00:00:00"/>
    <d v="2025-03-30T00:00:00"/>
    <d v="2025-04-10T00:00:00"/>
    <s v="Open"/>
    <m/>
    <s v="Maria"/>
    <s v="Open"/>
  </r>
  <r>
    <s v="L019"/>
    <x v="4"/>
    <x v="17"/>
    <d v="2025-02-28T00:00:00"/>
    <d v="2025-03-04T00:00:00"/>
    <d v="2025-03-07T00:00:00"/>
    <d v="2025-03-26T00:00:00"/>
    <s v="Closed Won"/>
    <n v="3143"/>
    <s v="John"/>
    <s v="Won"/>
  </r>
  <r>
    <s v="L020"/>
    <x v="2"/>
    <x v="18"/>
    <d v="2025-05-21T00:00:00"/>
    <m/>
    <m/>
    <m/>
    <m/>
    <m/>
    <s v="Maria"/>
    <s v="Open"/>
  </r>
  <r>
    <s v="L021"/>
    <x v="2"/>
    <x v="19"/>
    <d v="2025-04-25T00:00:00"/>
    <m/>
    <m/>
    <m/>
    <m/>
    <m/>
    <s v="Alice"/>
    <s v="Open"/>
  </r>
  <r>
    <s v="L022"/>
    <x v="4"/>
    <x v="14"/>
    <d v="2025-02-28T00:00:00"/>
    <d v="2025-03-05T00:00:00"/>
    <d v="2025-03-07T00:00:00"/>
    <d v="2025-03-14T00:00:00"/>
    <s v="Closed Lost"/>
    <m/>
    <s v="John"/>
    <s v="Lost"/>
  </r>
  <r>
    <s v="L023"/>
    <x v="1"/>
    <x v="20"/>
    <d v="2025-02-14T00:00:00"/>
    <m/>
    <m/>
    <m/>
    <m/>
    <m/>
    <s v="Maria"/>
    <s v="Open"/>
  </r>
  <r>
    <s v="L024"/>
    <x v="0"/>
    <x v="21"/>
    <m/>
    <m/>
    <m/>
    <m/>
    <m/>
    <m/>
    <s v="Alice"/>
    <s v="Open"/>
  </r>
  <r>
    <s v="L025"/>
    <x v="2"/>
    <x v="22"/>
    <m/>
    <m/>
    <m/>
    <m/>
    <m/>
    <m/>
    <s v="Maria"/>
    <s v="Open"/>
  </r>
  <r>
    <s v="L026"/>
    <x v="4"/>
    <x v="8"/>
    <m/>
    <m/>
    <m/>
    <m/>
    <m/>
    <m/>
    <s v="John"/>
    <s v="Open"/>
  </r>
  <r>
    <s v="L027"/>
    <x v="0"/>
    <x v="18"/>
    <d v="2025-05-21T00:00:00"/>
    <m/>
    <m/>
    <m/>
    <m/>
    <m/>
    <s v="Maria"/>
    <s v="Open"/>
  </r>
  <r>
    <s v="L028"/>
    <x v="4"/>
    <x v="23"/>
    <d v="2025-02-01T00:00:00"/>
    <d v="2025-02-05T00:00:00"/>
    <d v="2025-02-06T00:00:00"/>
    <d v="2025-02-25T00:00:00"/>
    <s v="Closed Won"/>
    <n v="7915"/>
    <s v="Maria"/>
    <s v="Won"/>
  </r>
  <r>
    <s v="L029"/>
    <x v="4"/>
    <x v="24"/>
    <d v="2025-05-11T00:00:00"/>
    <d v="2025-05-16T00:00:00"/>
    <d v="2025-05-17T00:00:00"/>
    <d v="2025-05-31T00:00:00"/>
    <s v="Open"/>
    <m/>
    <s v="Maria"/>
    <s v="Open"/>
  </r>
  <r>
    <s v="L030"/>
    <x v="2"/>
    <x v="25"/>
    <m/>
    <m/>
    <m/>
    <m/>
    <m/>
    <m/>
    <s v="John"/>
    <s v="Open"/>
  </r>
  <r>
    <s v="L031"/>
    <x v="4"/>
    <x v="13"/>
    <d v="2025-02-16T00:00:00"/>
    <d v="2025-02-21T00:00:00"/>
    <d v="2025-02-22T00:00:00"/>
    <d v="2025-03-09T00:00:00"/>
    <s v="Closed Won"/>
    <n v="2916"/>
    <s v="Alice"/>
    <s v="Won"/>
  </r>
  <r>
    <s v="L032"/>
    <x v="4"/>
    <x v="26"/>
    <d v="2025-03-04T00:00:00"/>
    <m/>
    <m/>
    <m/>
    <m/>
    <m/>
    <s v="John"/>
    <s v="Open"/>
  </r>
  <r>
    <s v="L033"/>
    <x v="2"/>
    <x v="27"/>
    <d v="2025-01-22T00:00:00"/>
    <m/>
    <m/>
    <m/>
    <m/>
    <m/>
    <s v="Maria"/>
    <s v="Open"/>
  </r>
  <r>
    <s v="L034"/>
    <x v="3"/>
    <x v="28"/>
    <m/>
    <m/>
    <m/>
    <m/>
    <m/>
    <m/>
    <s v="Maria"/>
    <s v="Open"/>
  </r>
  <r>
    <s v="L035"/>
    <x v="1"/>
    <x v="29"/>
    <d v="2025-02-06T00:00:00"/>
    <d v="2025-02-11T00:00:00"/>
    <m/>
    <m/>
    <m/>
    <m/>
    <s v="John"/>
    <s v="Open"/>
  </r>
  <r>
    <s v="L036"/>
    <x v="4"/>
    <x v="30"/>
    <m/>
    <m/>
    <m/>
    <m/>
    <m/>
    <m/>
    <s v="Maria"/>
    <s v="Open"/>
  </r>
  <r>
    <s v="L037"/>
    <x v="3"/>
    <x v="17"/>
    <m/>
    <m/>
    <m/>
    <m/>
    <m/>
    <m/>
    <s v="Maria"/>
    <s v="Open"/>
  </r>
  <r>
    <s v="L038"/>
    <x v="1"/>
    <x v="31"/>
    <m/>
    <m/>
    <m/>
    <m/>
    <m/>
    <m/>
    <s v="Alice"/>
    <s v="Open"/>
  </r>
  <r>
    <s v="L039"/>
    <x v="4"/>
    <x v="32"/>
    <d v="2025-04-28T00:00:00"/>
    <d v="2025-05-02T00:00:00"/>
    <d v="2025-05-03T00:00:00"/>
    <d v="2025-05-15T00:00:00"/>
    <s v="Closed Won"/>
    <n v="4769"/>
    <s v="John"/>
    <s v="Won"/>
  </r>
  <r>
    <s v="L040"/>
    <x v="2"/>
    <x v="8"/>
    <m/>
    <m/>
    <m/>
    <m/>
    <m/>
    <m/>
    <s v="John"/>
    <s v="Open"/>
  </r>
  <r>
    <s v="L041"/>
    <x v="2"/>
    <x v="14"/>
    <d v="2025-02-27T00:00:00"/>
    <d v="2025-02-28T00:00:00"/>
    <d v="2025-03-03T00:00:00"/>
    <d v="2025-03-09T00:00:00"/>
    <s v="Closed Won"/>
    <n v="9417"/>
    <s v="John"/>
    <s v="Won"/>
  </r>
  <r>
    <s v="L042"/>
    <x v="4"/>
    <x v="33"/>
    <d v="2025-01-24T00:00:00"/>
    <d v="2025-01-26T00:00:00"/>
    <m/>
    <m/>
    <m/>
    <m/>
    <s v="Alice"/>
    <s v="Open"/>
  </r>
  <r>
    <s v="L043"/>
    <x v="3"/>
    <x v="17"/>
    <d v="2025-03-01T00:00:00"/>
    <m/>
    <m/>
    <m/>
    <m/>
    <m/>
    <s v="John"/>
    <s v="Open"/>
  </r>
  <r>
    <s v="L044"/>
    <x v="2"/>
    <x v="34"/>
    <d v="2025-06-01T00:00:00"/>
    <d v="2025-06-03T00:00:00"/>
    <m/>
    <m/>
    <m/>
    <m/>
    <s v="Alice"/>
    <s v="Open"/>
  </r>
  <r>
    <s v="L045"/>
    <x v="3"/>
    <x v="35"/>
    <m/>
    <m/>
    <m/>
    <m/>
    <m/>
    <m/>
    <s v="John"/>
    <s v="Open"/>
  </r>
  <r>
    <s v="L046"/>
    <x v="0"/>
    <x v="36"/>
    <d v="2025-04-24T00:00:00"/>
    <m/>
    <m/>
    <m/>
    <m/>
    <m/>
    <s v="Alice"/>
    <s v="Open"/>
  </r>
  <r>
    <s v="L047"/>
    <x v="3"/>
    <x v="22"/>
    <d v="2025-05-01T00:00:00"/>
    <d v="2025-05-02T00:00:00"/>
    <d v="2025-05-03T00:00:00"/>
    <d v="2025-05-20T00:00:00"/>
    <s v="Closed Lost"/>
    <m/>
    <s v="John"/>
    <s v="Lost"/>
  </r>
  <r>
    <s v="L048"/>
    <x v="1"/>
    <x v="37"/>
    <d v="2025-02-21T00:00:00"/>
    <d v="2025-02-26T00:00:00"/>
    <d v="2025-02-28T00:00:00"/>
    <d v="2025-03-09T00:00:00"/>
    <s v="Closed Won"/>
    <n v="4281"/>
    <s v="Alice"/>
    <s v="Won"/>
  </r>
  <r>
    <s v="L049"/>
    <x v="1"/>
    <x v="38"/>
    <d v="2025-01-24T00:00:00"/>
    <d v="2025-01-29T00:00:00"/>
    <d v="2025-01-30T00:00:00"/>
    <d v="2025-02-05T00:00:00"/>
    <s v="Closed Lost"/>
    <m/>
    <s v="Maria"/>
    <s v="Lost"/>
  </r>
  <r>
    <s v="L050"/>
    <x v="0"/>
    <x v="39"/>
    <m/>
    <m/>
    <m/>
    <m/>
    <m/>
    <m/>
    <s v="John"/>
    <s v="Open"/>
  </r>
  <r>
    <s v="L051"/>
    <x v="1"/>
    <x v="40"/>
    <d v="2025-04-19T00:00:00"/>
    <d v="2025-04-23T00:00:00"/>
    <m/>
    <m/>
    <m/>
    <m/>
    <s v="John"/>
    <s v="Open"/>
  </r>
  <r>
    <s v="L052"/>
    <x v="3"/>
    <x v="41"/>
    <d v="2025-01-18T00:00:00"/>
    <d v="2025-01-22T00:00:00"/>
    <d v="2025-01-23T00:00:00"/>
    <d v="2025-02-09T00:00:00"/>
    <s v="Closed Won"/>
    <n v="8423"/>
    <s v="Alice"/>
    <s v="Won"/>
  </r>
  <r>
    <s v="L053"/>
    <x v="4"/>
    <x v="42"/>
    <d v="2025-04-24T00:00:00"/>
    <m/>
    <m/>
    <m/>
    <m/>
    <m/>
    <s v="Maria"/>
    <s v="Open"/>
  </r>
  <r>
    <s v="L054"/>
    <x v="3"/>
    <x v="43"/>
    <m/>
    <m/>
    <m/>
    <m/>
    <m/>
    <m/>
    <s v="John"/>
    <s v="Open"/>
  </r>
  <r>
    <s v="L055"/>
    <x v="4"/>
    <x v="6"/>
    <d v="2025-02-26T00:00:00"/>
    <m/>
    <m/>
    <m/>
    <m/>
    <m/>
    <s v="Maria"/>
    <s v="Open"/>
  </r>
  <r>
    <s v="L056"/>
    <x v="2"/>
    <x v="41"/>
    <m/>
    <m/>
    <m/>
    <m/>
    <m/>
    <m/>
    <s v="Maria"/>
    <s v="Open"/>
  </r>
  <r>
    <s v="L057"/>
    <x v="4"/>
    <x v="15"/>
    <d v="2025-01-16T00:00:00"/>
    <m/>
    <m/>
    <m/>
    <m/>
    <m/>
    <s v="Maria"/>
    <s v="Open"/>
  </r>
  <r>
    <s v="L058"/>
    <x v="3"/>
    <x v="24"/>
    <d v="2025-05-14T00:00:00"/>
    <m/>
    <m/>
    <m/>
    <m/>
    <m/>
    <s v="John"/>
    <s v="Open"/>
  </r>
  <r>
    <s v="L059"/>
    <x v="0"/>
    <x v="44"/>
    <m/>
    <m/>
    <m/>
    <m/>
    <m/>
    <m/>
    <s v="John"/>
    <s v="Open"/>
  </r>
  <r>
    <s v="L060"/>
    <x v="1"/>
    <x v="28"/>
    <d v="2025-01-23T00:00:00"/>
    <d v="2025-01-24T00:00:00"/>
    <d v="2025-01-27T00:00:00"/>
    <d v="2025-02-08T00:00:00"/>
    <s v="Closed Won"/>
    <n v="9713"/>
    <s v="Maria"/>
    <s v="Won"/>
  </r>
  <r>
    <s v="L061"/>
    <x v="1"/>
    <x v="45"/>
    <d v="2025-06-03T00:00:00"/>
    <m/>
    <m/>
    <m/>
    <m/>
    <m/>
    <s v="John"/>
    <s v="Open"/>
  </r>
  <r>
    <s v="L062"/>
    <x v="2"/>
    <x v="27"/>
    <m/>
    <m/>
    <m/>
    <m/>
    <m/>
    <m/>
    <s v="Alice"/>
    <s v="Open"/>
  </r>
  <r>
    <s v="L063"/>
    <x v="2"/>
    <x v="46"/>
    <d v="2025-05-30T00:00:00"/>
    <d v="2025-06-02T00:00:00"/>
    <d v="2025-06-04T00:00:00"/>
    <d v="2025-06-15T00:00:00"/>
    <s v="Closed Lost"/>
    <m/>
    <s v="Alice"/>
    <s v="Lost"/>
  </r>
  <r>
    <s v="L064"/>
    <x v="1"/>
    <x v="7"/>
    <d v="2025-03-13T00:00:00"/>
    <d v="2025-03-15T00:00:00"/>
    <d v="2025-03-18T00:00:00"/>
    <d v="2025-04-01T00:00:00"/>
    <s v="Closed Won"/>
    <n v="9610"/>
    <s v="John"/>
    <s v="Won"/>
  </r>
  <r>
    <s v="L065"/>
    <x v="0"/>
    <x v="47"/>
    <m/>
    <m/>
    <m/>
    <m/>
    <m/>
    <m/>
    <s v="Maria"/>
    <s v="Open"/>
  </r>
  <r>
    <s v="L066"/>
    <x v="2"/>
    <x v="48"/>
    <d v="2025-01-27T00:00:00"/>
    <d v="2025-02-01T00:00:00"/>
    <m/>
    <m/>
    <m/>
    <m/>
    <s v="John"/>
    <s v="Open"/>
  </r>
  <r>
    <s v="L067"/>
    <x v="2"/>
    <x v="7"/>
    <d v="2025-03-11T00:00:00"/>
    <m/>
    <m/>
    <m/>
    <m/>
    <m/>
    <s v="Alice"/>
    <s v="Open"/>
  </r>
  <r>
    <s v="L068"/>
    <x v="0"/>
    <x v="49"/>
    <m/>
    <m/>
    <m/>
    <m/>
    <m/>
    <m/>
    <s v="Alice"/>
    <s v="Open"/>
  </r>
  <r>
    <s v="L069"/>
    <x v="4"/>
    <x v="20"/>
    <d v="2025-02-14T00:00:00"/>
    <d v="2025-02-19T00:00:00"/>
    <d v="2025-02-22T00:00:00"/>
    <d v="2025-03-08T00:00:00"/>
    <s v="Closed Lost"/>
    <m/>
    <s v="Maria"/>
    <s v="Lost"/>
  </r>
  <r>
    <s v="L070"/>
    <x v="2"/>
    <x v="50"/>
    <d v="2025-01-08T00:00:00"/>
    <d v="2025-01-11T00:00:00"/>
    <d v="2025-01-14T00:00:00"/>
    <d v="2025-01-22T00:00:00"/>
    <s v="Open"/>
    <m/>
    <s v="John"/>
    <s v="Open"/>
  </r>
  <r>
    <s v="L071"/>
    <x v="4"/>
    <x v="51"/>
    <d v="2025-01-31T00:00:00"/>
    <d v="2025-02-05T00:00:00"/>
    <d v="2025-02-06T00:00:00"/>
    <d v="2025-02-19T00:00:00"/>
    <s v="Closed Won"/>
    <n v="3725"/>
    <s v="Maria"/>
    <s v="Won"/>
  </r>
  <r>
    <s v="L072"/>
    <x v="4"/>
    <x v="52"/>
    <m/>
    <m/>
    <m/>
    <m/>
    <m/>
    <m/>
    <s v="Maria"/>
    <s v="Open"/>
  </r>
  <r>
    <s v="L073"/>
    <x v="4"/>
    <x v="53"/>
    <d v="2025-05-14T00:00:00"/>
    <d v="2025-05-17T00:00:00"/>
    <d v="2025-05-18T00:00:00"/>
    <d v="2025-05-25T00:00:00"/>
    <s v="Closed Lost"/>
    <m/>
    <s v="Alice"/>
    <s v="Lost"/>
  </r>
  <r>
    <s v="L074"/>
    <x v="0"/>
    <x v="54"/>
    <m/>
    <m/>
    <m/>
    <m/>
    <m/>
    <m/>
    <s v="Alice"/>
    <s v="Open"/>
  </r>
  <r>
    <s v="L075"/>
    <x v="1"/>
    <x v="7"/>
    <d v="2025-03-11T00:00:00"/>
    <m/>
    <m/>
    <m/>
    <m/>
    <m/>
    <s v="Maria"/>
    <s v="Open"/>
  </r>
  <r>
    <s v="L076"/>
    <x v="3"/>
    <x v="8"/>
    <m/>
    <m/>
    <m/>
    <m/>
    <m/>
    <m/>
    <s v="Maria"/>
    <s v="Open"/>
  </r>
  <r>
    <s v="L077"/>
    <x v="3"/>
    <x v="55"/>
    <d v="2025-05-25T00:00:00"/>
    <m/>
    <m/>
    <m/>
    <m/>
    <m/>
    <s v="John"/>
    <s v="Open"/>
  </r>
  <r>
    <s v="L078"/>
    <x v="0"/>
    <x v="56"/>
    <d v="2025-02-13T00:00:00"/>
    <m/>
    <m/>
    <m/>
    <m/>
    <m/>
    <s v="John"/>
    <s v="Open"/>
  </r>
  <r>
    <s v="L079"/>
    <x v="4"/>
    <x v="57"/>
    <d v="2025-06-04T00:00:00"/>
    <d v="2025-06-06T00:00:00"/>
    <d v="2025-06-08T00:00:00"/>
    <d v="2025-06-17T00:00:00"/>
    <s v="Closed Won"/>
    <n v="4987"/>
    <s v="John"/>
    <s v="Won"/>
  </r>
  <r>
    <s v="L080"/>
    <x v="4"/>
    <x v="58"/>
    <m/>
    <m/>
    <m/>
    <m/>
    <m/>
    <m/>
    <s v="Maria"/>
    <s v="Open"/>
  </r>
  <r>
    <s v="L081"/>
    <x v="1"/>
    <x v="59"/>
    <d v="2025-01-30T00:00:00"/>
    <d v="2025-02-04T00:00:00"/>
    <d v="2025-02-06T00:00:00"/>
    <d v="2025-02-15T00:00:00"/>
    <s v="Open"/>
    <m/>
    <s v="John"/>
    <s v="Open"/>
  </r>
  <r>
    <s v="L082"/>
    <x v="1"/>
    <x v="60"/>
    <d v="2025-02-19T00:00:00"/>
    <m/>
    <m/>
    <m/>
    <m/>
    <m/>
    <s v="John"/>
    <s v="Open"/>
  </r>
  <r>
    <s v="L083"/>
    <x v="1"/>
    <x v="61"/>
    <d v="2025-03-31T00:00:00"/>
    <d v="2025-04-02T00:00:00"/>
    <d v="2025-04-04T00:00:00"/>
    <d v="2025-04-14T00:00:00"/>
    <s v="Closed Lost"/>
    <m/>
    <s v="John"/>
    <s v="Lost"/>
  </r>
  <r>
    <s v="L084"/>
    <x v="3"/>
    <x v="62"/>
    <d v="2025-01-14T00:00:00"/>
    <d v="2025-01-16T00:00:00"/>
    <d v="2025-01-17T00:00:00"/>
    <d v="2025-02-05T00:00:00"/>
    <s v="Closed Won"/>
    <n v="8721"/>
    <s v="John"/>
    <s v="Won"/>
  </r>
  <r>
    <s v="L085"/>
    <x v="1"/>
    <x v="0"/>
    <d v="2025-01-09T00:00:00"/>
    <m/>
    <m/>
    <m/>
    <m/>
    <m/>
    <s v="Alice"/>
    <s v="Open"/>
  </r>
  <r>
    <s v="L086"/>
    <x v="4"/>
    <x v="4"/>
    <d v="2025-03-14T00:00:00"/>
    <d v="2025-03-17T00:00:00"/>
    <d v="2025-03-19T00:00:00"/>
    <d v="2025-04-05T00:00:00"/>
    <s v="Closed Lost"/>
    <m/>
    <s v="Maria"/>
    <s v="Lost"/>
  </r>
  <r>
    <s v="L087"/>
    <x v="4"/>
    <x v="63"/>
    <m/>
    <m/>
    <m/>
    <m/>
    <m/>
    <m/>
    <s v="John"/>
    <s v="Open"/>
  </r>
  <r>
    <s v="L088"/>
    <x v="4"/>
    <x v="60"/>
    <m/>
    <m/>
    <m/>
    <m/>
    <m/>
    <m/>
    <s v="Maria"/>
    <s v="Open"/>
  </r>
  <r>
    <s v="L089"/>
    <x v="4"/>
    <x v="62"/>
    <d v="2025-01-11T00:00:00"/>
    <m/>
    <m/>
    <m/>
    <m/>
    <m/>
    <s v="Maria"/>
    <s v="Open"/>
  </r>
  <r>
    <s v="L090"/>
    <x v="3"/>
    <x v="64"/>
    <m/>
    <m/>
    <m/>
    <m/>
    <m/>
    <m/>
    <s v="Maria"/>
    <s v="Open"/>
  </r>
  <r>
    <s v="L091"/>
    <x v="4"/>
    <x v="65"/>
    <d v="2025-04-27T00:00:00"/>
    <d v="2025-05-02T00:00:00"/>
    <d v="2025-05-03T00:00:00"/>
    <d v="2025-05-20T00:00:00"/>
    <s v="Open"/>
    <m/>
    <s v="John"/>
    <s v="Open"/>
  </r>
  <r>
    <s v="L092"/>
    <x v="4"/>
    <x v="66"/>
    <d v="2025-01-16T00:00:00"/>
    <m/>
    <m/>
    <m/>
    <m/>
    <m/>
    <s v="John"/>
    <s v="Open"/>
  </r>
  <r>
    <s v="L093"/>
    <x v="2"/>
    <x v="18"/>
    <m/>
    <m/>
    <m/>
    <m/>
    <m/>
    <m/>
    <s v="Maria"/>
    <s v="Open"/>
  </r>
  <r>
    <s v="L094"/>
    <x v="1"/>
    <x v="67"/>
    <d v="2025-04-08T00:00:00"/>
    <d v="2025-04-09T00:00:00"/>
    <d v="2025-04-12T00:00:00"/>
    <d v="2025-04-27T00:00:00"/>
    <s v="Closed Lost"/>
    <m/>
    <s v="Maria"/>
    <s v="Lost"/>
  </r>
  <r>
    <s v="L095"/>
    <x v="0"/>
    <x v="68"/>
    <m/>
    <m/>
    <m/>
    <m/>
    <m/>
    <m/>
    <s v="Maria"/>
    <s v="Open"/>
  </r>
  <r>
    <s v="L096"/>
    <x v="4"/>
    <x v="40"/>
    <m/>
    <m/>
    <m/>
    <m/>
    <m/>
    <m/>
    <s v="Alice"/>
    <s v="Open"/>
  </r>
  <r>
    <s v="L097"/>
    <x v="3"/>
    <x v="69"/>
    <m/>
    <m/>
    <m/>
    <m/>
    <m/>
    <m/>
    <s v="Maria"/>
    <s v="Open"/>
  </r>
  <r>
    <s v="L098"/>
    <x v="1"/>
    <x v="37"/>
    <m/>
    <m/>
    <m/>
    <m/>
    <m/>
    <m/>
    <s v="Alice"/>
    <s v="Open"/>
  </r>
  <r>
    <s v="L099"/>
    <x v="3"/>
    <x v="70"/>
    <d v="2025-02-19T00:00:00"/>
    <d v="2025-02-24T00:00:00"/>
    <d v="2025-02-26T00:00:00"/>
    <d v="2025-03-15T00:00:00"/>
    <s v="Closed Lost"/>
    <m/>
    <s v="John"/>
    <s v="Lost"/>
  </r>
  <r>
    <s v="L100"/>
    <x v="4"/>
    <x v="71"/>
    <m/>
    <m/>
    <m/>
    <m/>
    <m/>
    <m/>
    <s v="John"/>
    <s v="Ope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L001"/>
    <x v="0"/>
    <d v="2025-01-07T00:00:00"/>
    <d v="2025-01-10T00:00:00"/>
    <m/>
    <m/>
    <m/>
    <m/>
    <m/>
    <x v="0"/>
    <s v="Open"/>
    <s v="2025-01"/>
    <x v="0"/>
    <s v=""/>
  </r>
  <r>
    <s v="L002"/>
    <x v="1"/>
    <d v="2025-02-05T00:00:00"/>
    <m/>
    <m/>
    <m/>
    <m/>
    <m/>
    <m/>
    <x v="1"/>
    <s v="Open"/>
    <s v=""/>
    <x v="0"/>
    <s v=""/>
  </r>
  <r>
    <s v="L003"/>
    <x v="0"/>
    <d v="2025-05-20T00:00:00"/>
    <d v="2025-05-21T00:00:00"/>
    <d v="2025-05-26T00:00:00"/>
    <d v="2025-05-28T00:00:00"/>
    <d v="2025-06-03T00:00:00"/>
    <s v="Closed Won"/>
    <n v="3791"/>
    <x v="0"/>
    <s v="Won"/>
    <s v="2025-05"/>
    <x v="1"/>
    <n v="8"/>
  </r>
  <r>
    <s v="L004"/>
    <x v="2"/>
    <d v="2025-01-07T00:00:00"/>
    <d v="2025-01-12T00:00:00"/>
    <m/>
    <m/>
    <m/>
    <m/>
    <m/>
    <x v="0"/>
    <s v="Open"/>
    <s v="2025-01"/>
    <x v="0"/>
    <s v=""/>
  </r>
  <r>
    <s v="L005"/>
    <x v="2"/>
    <d v="2025-04-18T00:00:00"/>
    <d v="2025-04-20T00:00:00"/>
    <m/>
    <m/>
    <m/>
    <m/>
    <m/>
    <x v="2"/>
    <s v="Open"/>
    <s v="2025-04"/>
    <x v="0"/>
    <s v=""/>
  </r>
  <r>
    <s v="L006"/>
    <x v="2"/>
    <d v="2025-03-13T00:00:00"/>
    <d v="2025-03-14T00:00:00"/>
    <m/>
    <m/>
    <m/>
    <m/>
    <m/>
    <x v="0"/>
    <s v="Open"/>
    <s v="2025-03"/>
    <x v="0"/>
    <s v=""/>
  </r>
  <r>
    <s v="L007"/>
    <x v="3"/>
    <d v="2025-03-29T00:00:00"/>
    <m/>
    <m/>
    <m/>
    <m/>
    <m/>
    <m/>
    <x v="2"/>
    <s v="Open"/>
    <s v=""/>
    <x v="0"/>
    <s v=""/>
  </r>
  <r>
    <s v="L008"/>
    <x v="1"/>
    <d v="2025-02-25T00:00:00"/>
    <d v="2025-02-28T00:00:00"/>
    <d v="2025-03-01T00:00:00"/>
    <d v="2025-03-02T00:00:00"/>
    <d v="2025-03-19T00:00:00"/>
    <s v="Closed Won"/>
    <n v="8942"/>
    <x v="2"/>
    <s v="Won"/>
    <s v="2025-02"/>
    <x v="2"/>
    <n v="18"/>
  </r>
  <r>
    <s v="L009"/>
    <x v="2"/>
    <d v="2025-03-09T00:00:00"/>
    <d v="2025-03-10T00:00:00"/>
    <d v="2025-03-14T00:00:00"/>
    <d v="2025-03-17T00:00:00"/>
    <d v="2025-03-25T00:00:00"/>
    <s v="Open"/>
    <m/>
    <x v="2"/>
    <s v="Open"/>
    <s v="2025-03"/>
    <x v="2"/>
    <n v="11"/>
  </r>
  <r>
    <s v="L010"/>
    <x v="0"/>
    <d v="2025-05-22T00:00:00"/>
    <d v="2025-05-25T00:00:00"/>
    <m/>
    <m/>
    <m/>
    <m/>
    <m/>
    <x v="1"/>
    <s v="Open"/>
    <s v="2025-05"/>
    <x v="0"/>
    <s v=""/>
  </r>
  <r>
    <s v="L011"/>
    <x v="2"/>
    <d v="2025-04-03T00:00:00"/>
    <d v="2025-04-08T00:00:00"/>
    <d v="2025-04-10T00:00:00"/>
    <d v="2025-04-13T00:00:00"/>
    <d v="2025-04-20T00:00:00"/>
    <s v="Closed Won"/>
    <n v="3866"/>
    <x v="2"/>
    <s v="Won"/>
    <s v="2025-04"/>
    <x v="3"/>
    <n v="10"/>
  </r>
  <r>
    <s v="L012"/>
    <x v="0"/>
    <d v="2025-03-01T00:00:00"/>
    <d v="2025-03-02T00:00:00"/>
    <m/>
    <m/>
    <m/>
    <m/>
    <m/>
    <x v="2"/>
    <s v="Open"/>
    <s v="2025-03"/>
    <x v="0"/>
    <s v=""/>
  </r>
  <r>
    <s v="L013"/>
    <x v="4"/>
    <d v="2025-04-27T00:00:00"/>
    <d v="2025-04-30T00:00:00"/>
    <d v="2025-05-02T00:00:00"/>
    <d v="2025-05-04T00:00:00"/>
    <d v="2025-05-20T00:00:00"/>
    <s v="Closed Won"/>
    <n v="4187"/>
    <x v="1"/>
    <s v="Won"/>
    <s v="2025-04"/>
    <x v="1"/>
    <n v="18"/>
  </r>
  <r>
    <s v="L014"/>
    <x v="0"/>
    <d v="2025-02-13T00:00:00"/>
    <d v="2025-02-18T00:00:00"/>
    <m/>
    <m/>
    <m/>
    <m/>
    <m/>
    <x v="1"/>
    <s v="Open"/>
    <s v="2025-02"/>
    <x v="0"/>
    <s v=""/>
  </r>
  <r>
    <s v="L015"/>
    <x v="1"/>
    <d v="2025-02-11T00:00:00"/>
    <d v="2025-02-15T00:00:00"/>
    <d v="2025-02-19T00:00:00"/>
    <m/>
    <m/>
    <m/>
    <m/>
    <x v="2"/>
    <s v="Open"/>
    <s v="2025-02"/>
    <x v="4"/>
    <s v=""/>
  </r>
  <r>
    <s v="L016"/>
    <x v="2"/>
    <d v="2025-02-26T00:00:00"/>
    <m/>
    <m/>
    <m/>
    <m/>
    <m/>
    <m/>
    <x v="1"/>
    <s v="Open"/>
    <s v=""/>
    <x v="0"/>
    <s v=""/>
  </r>
  <r>
    <s v="L017"/>
    <x v="4"/>
    <d v="2025-01-15T00:00:00"/>
    <m/>
    <m/>
    <m/>
    <m/>
    <m/>
    <m/>
    <x v="0"/>
    <s v="Open"/>
    <s v=""/>
    <x v="0"/>
    <s v=""/>
  </r>
  <r>
    <s v="L018"/>
    <x v="0"/>
    <d v="2025-03-22T00:00:00"/>
    <d v="2025-03-26T00:00:00"/>
    <d v="2025-03-29T00:00:00"/>
    <d v="2025-03-30T00:00:00"/>
    <d v="2025-04-10T00:00:00"/>
    <s v="Open"/>
    <m/>
    <x v="1"/>
    <s v="Open"/>
    <s v="2025-03"/>
    <x v="2"/>
    <n v="12"/>
  </r>
  <r>
    <s v="L019"/>
    <x v="4"/>
    <d v="2025-02-24T00:00:00"/>
    <d v="2025-02-28T00:00:00"/>
    <d v="2025-03-04T00:00:00"/>
    <d v="2025-03-07T00:00:00"/>
    <d v="2025-03-26T00:00:00"/>
    <s v="Closed Won"/>
    <n v="3143"/>
    <x v="0"/>
    <s v="Won"/>
    <s v="2025-02"/>
    <x v="2"/>
    <n v="22"/>
  </r>
  <r>
    <s v="L020"/>
    <x v="2"/>
    <d v="2025-05-18T00:00:00"/>
    <d v="2025-05-21T00:00:00"/>
    <m/>
    <m/>
    <m/>
    <m/>
    <m/>
    <x v="1"/>
    <s v="Open"/>
    <s v="2025-05"/>
    <x v="0"/>
    <s v=""/>
  </r>
  <r>
    <s v="L021"/>
    <x v="2"/>
    <d v="2025-04-20T00:00:00"/>
    <d v="2025-04-25T00:00:00"/>
    <m/>
    <m/>
    <m/>
    <m/>
    <m/>
    <x v="2"/>
    <s v="Open"/>
    <s v="2025-04"/>
    <x v="0"/>
    <s v=""/>
  </r>
  <r>
    <s v="L022"/>
    <x v="4"/>
    <d v="2025-02-26T00:00:00"/>
    <d v="2025-02-28T00:00:00"/>
    <d v="2025-03-05T00:00:00"/>
    <d v="2025-03-07T00:00:00"/>
    <d v="2025-03-14T00:00:00"/>
    <s v="Closed Lost"/>
    <m/>
    <x v="0"/>
    <s v="Lost"/>
    <s v="2025-02"/>
    <x v="2"/>
    <n v="9"/>
  </r>
  <r>
    <s v="L023"/>
    <x v="1"/>
    <d v="2025-02-10T00:00:00"/>
    <d v="2025-02-14T00:00:00"/>
    <m/>
    <m/>
    <m/>
    <m/>
    <m/>
    <x v="1"/>
    <s v="Open"/>
    <s v="2025-02"/>
    <x v="0"/>
    <s v=""/>
  </r>
  <r>
    <s v="L024"/>
    <x v="0"/>
    <d v="2025-04-09T00:00:00"/>
    <m/>
    <m/>
    <m/>
    <m/>
    <m/>
    <m/>
    <x v="2"/>
    <s v="Open"/>
    <s v=""/>
    <x v="0"/>
    <s v=""/>
  </r>
  <r>
    <s v="L025"/>
    <x v="2"/>
    <d v="2025-04-30T00:00:00"/>
    <m/>
    <m/>
    <m/>
    <m/>
    <m/>
    <m/>
    <x v="1"/>
    <s v="Open"/>
    <s v=""/>
    <x v="0"/>
    <s v=""/>
  </r>
  <r>
    <s v="L026"/>
    <x v="4"/>
    <d v="2025-05-22T00:00:00"/>
    <m/>
    <m/>
    <m/>
    <m/>
    <m/>
    <m/>
    <x v="0"/>
    <s v="Open"/>
    <s v=""/>
    <x v="0"/>
    <s v=""/>
  </r>
  <r>
    <s v="L027"/>
    <x v="0"/>
    <d v="2025-05-18T00:00:00"/>
    <d v="2025-05-21T00:00:00"/>
    <m/>
    <m/>
    <m/>
    <m/>
    <m/>
    <x v="1"/>
    <s v="Open"/>
    <s v="2025-05"/>
    <x v="0"/>
    <s v=""/>
  </r>
  <r>
    <s v="L028"/>
    <x v="4"/>
    <d v="2025-01-29T00:00:00"/>
    <d v="2025-02-01T00:00:00"/>
    <d v="2025-02-05T00:00:00"/>
    <d v="2025-02-06T00:00:00"/>
    <d v="2025-02-25T00:00:00"/>
    <s v="Closed Won"/>
    <n v="7915"/>
    <x v="1"/>
    <s v="Won"/>
    <s v="2025-02"/>
    <x v="4"/>
    <n v="20"/>
  </r>
  <r>
    <s v="L029"/>
    <x v="4"/>
    <d v="2025-05-09T00:00:00"/>
    <d v="2025-05-11T00:00:00"/>
    <d v="2025-05-16T00:00:00"/>
    <d v="2025-05-17T00:00:00"/>
    <d v="2025-05-31T00:00:00"/>
    <s v="Open"/>
    <m/>
    <x v="1"/>
    <s v="Open"/>
    <s v="2025-05"/>
    <x v="1"/>
    <n v="15"/>
  </r>
  <r>
    <s v="L030"/>
    <x v="2"/>
    <d v="2025-02-20T00:00:00"/>
    <m/>
    <m/>
    <m/>
    <m/>
    <m/>
    <m/>
    <x v="0"/>
    <s v="Open"/>
    <s v=""/>
    <x v="0"/>
    <s v=""/>
  </r>
  <r>
    <s v="L031"/>
    <x v="4"/>
    <d v="2025-02-11T00:00:00"/>
    <d v="2025-02-16T00:00:00"/>
    <d v="2025-02-21T00:00:00"/>
    <d v="2025-02-22T00:00:00"/>
    <d v="2025-03-09T00:00:00"/>
    <s v="Closed Won"/>
    <n v="2916"/>
    <x v="2"/>
    <s v="Won"/>
    <s v="2025-02"/>
    <x v="4"/>
    <n v="16"/>
  </r>
  <r>
    <s v="L032"/>
    <x v="4"/>
    <d v="2025-03-03T00:00:00"/>
    <d v="2025-03-04T00:00:00"/>
    <m/>
    <m/>
    <m/>
    <m/>
    <m/>
    <x v="0"/>
    <s v="Open"/>
    <s v="2025-03"/>
    <x v="0"/>
    <s v=""/>
  </r>
  <r>
    <s v="L033"/>
    <x v="2"/>
    <d v="2025-01-21T00:00:00"/>
    <d v="2025-01-22T00:00:00"/>
    <m/>
    <m/>
    <m/>
    <m/>
    <m/>
    <x v="1"/>
    <s v="Open"/>
    <s v="2025-01"/>
    <x v="0"/>
    <s v=""/>
  </r>
  <r>
    <s v="L034"/>
    <x v="3"/>
    <d v="2025-01-18T00:00:00"/>
    <m/>
    <m/>
    <m/>
    <m/>
    <m/>
    <m/>
    <x v="1"/>
    <s v="Open"/>
    <s v=""/>
    <x v="0"/>
    <s v=""/>
  </r>
  <r>
    <s v="L035"/>
    <x v="1"/>
    <d v="2025-02-02T00:00:00"/>
    <d v="2025-02-06T00:00:00"/>
    <d v="2025-02-11T00:00:00"/>
    <m/>
    <m/>
    <m/>
    <m/>
    <x v="0"/>
    <s v="Open"/>
    <s v="2025-02"/>
    <x v="4"/>
    <s v=""/>
  </r>
  <r>
    <s v="L036"/>
    <x v="4"/>
    <d v="2025-05-16T00:00:00"/>
    <m/>
    <m/>
    <m/>
    <m/>
    <m/>
    <m/>
    <x v="1"/>
    <s v="Open"/>
    <s v=""/>
    <x v="0"/>
    <s v=""/>
  </r>
  <r>
    <s v="L037"/>
    <x v="3"/>
    <d v="2025-02-24T00:00:00"/>
    <m/>
    <m/>
    <m/>
    <m/>
    <m/>
    <m/>
    <x v="1"/>
    <s v="Open"/>
    <s v=""/>
    <x v="0"/>
    <s v=""/>
  </r>
  <r>
    <s v="L038"/>
    <x v="1"/>
    <d v="2025-03-21T00:00:00"/>
    <m/>
    <m/>
    <m/>
    <m/>
    <m/>
    <m/>
    <x v="2"/>
    <s v="Open"/>
    <s v=""/>
    <x v="0"/>
    <s v=""/>
  </r>
  <r>
    <s v="L039"/>
    <x v="4"/>
    <d v="2025-04-23T00:00:00"/>
    <d v="2025-04-28T00:00:00"/>
    <d v="2025-05-02T00:00:00"/>
    <d v="2025-05-03T00:00:00"/>
    <d v="2025-05-15T00:00:00"/>
    <s v="Closed Won"/>
    <n v="4769"/>
    <x v="0"/>
    <s v="Won"/>
    <s v="2025-04"/>
    <x v="1"/>
    <n v="13"/>
  </r>
  <r>
    <s v="L040"/>
    <x v="2"/>
    <d v="2025-05-22T00:00:00"/>
    <m/>
    <m/>
    <m/>
    <m/>
    <m/>
    <m/>
    <x v="0"/>
    <s v="Open"/>
    <s v=""/>
    <x v="0"/>
    <s v=""/>
  </r>
  <r>
    <s v="L041"/>
    <x v="2"/>
    <d v="2025-02-26T00:00:00"/>
    <d v="2025-02-27T00:00:00"/>
    <d v="2025-02-28T00:00:00"/>
    <d v="2025-03-03T00:00:00"/>
    <d v="2025-03-09T00:00:00"/>
    <s v="Closed Won"/>
    <n v="9417"/>
    <x v="0"/>
    <s v="Won"/>
    <s v="2025-02"/>
    <x v="4"/>
    <n v="9"/>
  </r>
  <r>
    <s v="L042"/>
    <x v="4"/>
    <d v="2025-01-19T00:00:00"/>
    <d v="2025-01-24T00:00:00"/>
    <d v="2025-01-26T00:00:00"/>
    <m/>
    <m/>
    <m/>
    <m/>
    <x v="2"/>
    <s v="Open"/>
    <s v="2025-01"/>
    <x v="5"/>
    <s v=""/>
  </r>
  <r>
    <s v="L043"/>
    <x v="3"/>
    <d v="2025-02-24T00:00:00"/>
    <d v="2025-03-01T00:00:00"/>
    <m/>
    <m/>
    <m/>
    <m/>
    <m/>
    <x v="0"/>
    <s v="Open"/>
    <s v="2025-03"/>
    <x v="0"/>
    <s v=""/>
  </r>
  <r>
    <s v="L044"/>
    <x v="2"/>
    <d v="2025-05-28T00:00:00"/>
    <d v="2025-06-01T00:00:00"/>
    <d v="2025-06-03T00:00:00"/>
    <m/>
    <m/>
    <m/>
    <m/>
    <x v="2"/>
    <s v="Open"/>
    <s v="2025-06"/>
    <x v="6"/>
    <s v=""/>
  </r>
  <r>
    <s v="L045"/>
    <x v="3"/>
    <d v="2025-02-18T00:00:00"/>
    <m/>
    <m/>
    <m/>
    <m/>
    <m/>
    <m/>
    <x v="0"/>
    <s v="Open"/>
    <s v=""/>
    <x v="0"/>
    <s v=""/>
  </r>
  <r>
    <s v="L046"/>
    <x v="0"/>
    <d v="2025-04-21T00:00:00"/>
    <d v="2025-04-24T00:00:00"/>
    <m/>
    <m/>
    <m/>
    <m/>
    <m/>
    <x v="2"/>
    <s v="Open"/>
    <s v="2025-04"/>
    <x v="0"/>
    <s v=""/>
  </r>
  <r>
    <s v="L047"/>
    <x v="3"/>
    <d v="2025-04-30T00:00:00"/>
    <d v="2025-05-01T00:00:00"/>
    <d v="2025-05-02T00:00:00"/>
    <d v="2025-05-03T00:00:00"/>
    <d v="2025-05-20T00:00:00"/>
    <s v="Closed Lost"/>
    <m/>
    <x v="0"/>
    <s v="Lost"/>
    <s v="2025-05"/>
    <x v="1"/>
    <n v="18"/>
  </r>
  <r>
    <s v="L048"/>
    <x v="1"/>
    <d v="2025-02-19T00:00:00"/>
    <d v="2025-02-21T00:00:00"/>
    <d v="2025-02-26T00:00:00"/>
    <d v="2025-02-28T00:00:00"/>
    <d v="2025-03-09T00:00:00"/>
    <s v="Closed Won"/>
    <n v="4281"/>
    <x v="2"/>
    <s v="Won"/>
    <s v="2025-02"/>
    <x v="4"/>
    <n v="11"/>
  </r>
  <r>
    <s v="L049"/>
    <x v="1"/>
    <d v="2025-01-20T00:00:00"/>
    <d v="2025-01-24T00:00:00"/>
    <d v="2025-01-29T00:00:00"/>
    <d v="2025-01-30T00:00:00"/>
    <d v="2025-02-05T00:00:00"/>
    <s v="Closed Lost"/>
    <m/>
    <x v="1"/>
    <s v="Lost"/>
    <s v="2025-01"/>
    <x v="5"/>
    <n v="7"/>
  </r>
  <r>
    <s v="L050"/>
    <x v="0"/>
    <d v="2025-01-24T00:00:00"/>
    <m/>
    <m/>
    <m/>
    <m/>
    <m/>
    <m/>
    <x v="0"/>
    <s v="Open"/>
    <s v=""/>
    <x v="0"/>
    <s v=""/>
  </r>
  <r>
    <s v="L051"/>
    <x v="1"/>
    <d v="2025-04-15T00:00:00"/>
    <d v="2025-04-19T00:00:00"/>
    <d v="2025-04-23T00:00:00"/>
    <m/>
    <m/>
    <m/>
    <m/>
    <x v="0"/>
    <s v="Open"/>
    <s v="2025-04"/>
    <x v="3"/>
    <s v=""/>
  </r>
  <r>
    <s v="L052"/>
    <x v="3"/>
    <d v="2025-01-16T00:00:00"/>
    <d v="2025-01-18T00:00:00"/>
    <d v="2025-01-22T00:00:00"/>
    <d v="2025-01-23T00:00:00"/>
    <d v="2025-02-09T00:00:00"/>
    <s v="Closed Won"/>
    <n v="8423"/>
    <x v="2"/>
    <s v="Won"/>
    <s v="2025-01"/>
    <x v="5"/>
    <n v="18"/>
  </r>
  <r>
    <s v="L053"/>
    <x v="4"/>
    <d v="2025-04-19T00:00:00"/>
    <d v="2025-04-24T00:00:00"/>
    <m/>
    <m/>
    <m/>
    <m/>
    <m/>
    <x v="1"/>
    <s v="Open"/>
    <s v="2025-04"/>
    <x v="0"/>
    <s v=""/>
  </r>
  <r>
    <s v="L054"/>
    <x v="3"/>
    <d v="2025-02-09T00:00:00"/>
    <m/>
    <m/>
    <m/>
    <m/>
    <m/>
    <m/>
    <x v="0"/>
    <s v="Open"/>
    <s v=""/>
    <x v="0"/>
    <s v=""/>
  </r>
  <r>
    <s v="L055"/>
    <x v="4"/>
    <d v="2025-02-25T00:00:00"/>
    <d v="2025-02-26T00:00:00"/>
    <m/>
    <m/>
    <m/>
    <m/>
    <m/>
    <x v="1"/>
    <s v="Open"/>
    <s v="2025-02"/>
    <x v="0"/>
    <s v=""/>
  </r>
  <r>
    <s v="L056"/>
    <x v="2"/>
    <d v="2025-01-16T00:00:00"/>
    <m/>
    <m/>
    <m/>
    <m/>
    <m/>
    <m/>
    <x v="1"/>
    <s v="Open"/>
    <s v=""/>
    <x v="0"/>
    <s v=""/>
  </r>
  <r>
    <s v="L057"/>
    <x v="4"/>
    <d v="2025-01-15T00:00:00"/>
    <d v="2025-01-16T00:00:00"/>
    <m/>
    <m/>
    <m/>
    <m/>
    <m/>
    <x v="1"/>
    <s v="Open"/>
    <s v="2025-01"/>
    <x v="0"/>
    <s v=""/>
  </r>
  <r>
    <s v="L058"/>
    <x v="3"/>
    <d v="2025-05-09T00:00:00"/>
    <d v="2025-05-14T00:00:00"/>
    <m/>
    <m/>
    <m/>
    <m/>
    <m/>
    <x v="0"/>
    <s v="Open"/>
    <s v="2025-05"/>
    <x v="0"/>
    <s v=""/>
  </r>
  <r>
    <s v="L059"/>
    <x v="0"/>
    <d v="2025-05-11T00:00:00"/>
    <m/>
    <m/>
    <m/>
    <m/>
    <m/>
    <m/>
    <x v="0"/>
    <s v="Open"/>
    <s v=""/>
    <x v="0"/>
    <s v=""/>
  </r>
  <r>
    <s v="L060"/>
    <x v="1"/>
    <d v="2025-01-18T00:00:00"/>
    <d v="2025-01-23T00:00:00"/>
    <d v="2025-01-24T00:00:00"/>
    <d v="2025-01-27T00:00:00"/>
    <d v="2025-02-08T00:00:00"/>
    <s v="Closed Won"/>
    <n v="9713"/>
    <x v="1"/>
    <s v="Won"/>
    <s v="2025-01"/>
    <x v="5"/>
    <n v="15"/>
  </r>
  <r>
    <s v="L061"/>
    <x v="1"/>
    <d v="2025-05-29T00:00:00"/>
    <d v="2025-06-03T00:00:00"/>
    <m/>
    <m/>
    <m/>
    <m/>
    <m/>
    <x v="0"/>
    <s v="Open"/>
    <s v="2025-06"/>
    <x v="0"/>
    <s v=""/>
  </r>
  <r>
    <s v="L062"/>
    <x v="2"/>
    <d v="2025-01-21T00:00:00"/>
    <m/>
    <m/>
    <m/>
    <m/>
    <m/>
    <m/>
    <x v="2"/>
    <s v="Open"/>
    <s v=""/>
    <x v="0"/>
    <s v=""/>
  </r>
  <r>
    <s v="L063"/>
    <x v="2"/>
    <d v="2025-05-25T00:00:00"/>
    <d v="2025-05-30T00:00:00"/>
    <d v="2025-06-02T00:00:00"/>
    <d v="2025-06-04T00:00:00"/>
    <d v="2025-06-15T00:00:00"/>
    <s v="Closed Lost"/>
    <m/>
    <x v="2"/>
    <s v="Lost"/>
    <s v="2025-05"/>
    <x v="6"/>
    <n v="13"/>
  </r>
  <r>
    <s v="L064"/>
    <x v="1"/>
    <d v="2025-03-09T00:00:00"/>
    <d v="2025-03-13T00:00:00"/>
    <d v="2025-03-15T00:00:00"/>
    <d v="2025-03-18T00:00:00"/>
    <d v="2025-04-01T00:00:00"/>
    <s v="Closed Won"/>
    <n v="9610"/>
    <x v="0"/>
    <s v="Won"/>
    <s v="2025-03"/>
    <x v="2"/>
    <n v="17"/>
  </r>
  <r>
    <s v="L065"/>
    <x v="0"/>
    <d v="2025-04-28T00:00:00"/>
    <m/>
    <m/>
    <m/>
    <m/>
    <m/>
    <m/>
    <x v="1"/>
    <s v="Open"/>
    <s v=""/>
    <x v="0"/>
    <s v=""/>
  </r>
  <r>
    <s v="L066"/>
    <x v="2"/>
    <d v="2025-01-26T00:00:00"/>
    <d v="2025-01-27T00:00:00"/>
    <d v="2025-02-01T00:00:00"/>
    <m/>
    <m/>
    <m/>
    <m/>
    <x v="0"/>
    <s v="Open"/>
    <s v="2025-01"/>
    <x v="4"/>
    <s v=""/>
  </r>
  <r>
    <s v="L067"/>
    <x v="2"/>
    <d v="2025-03-09T00:00:00"/>
    <d v="2025-03-11T00:00:00"/>
    <m/>
    <m/>
    <m/>
    <m/>
    <m/>
    <x v="2"/>
    <s v="Open"/>
    <s v="2025-03"/>
    <x v="0"/>
    <s v=""/>
  </r>
  <r>
    <s v="L068"/>
    <x v="0"/>
    <d v="2025-03-04T00:00:00"/>
    <m/>
    <m/>
    <m/>
    <m/>
    <m/>
    <m/>
    <x v="2"/>
    <s v="Open"/>
    <s v=""/>
    <x v="0"/>
    <s v=""/>
  </r>
  <r>
    <s v="L069"/>
    <x v="4"/>
    <d v="2025-02-10T00:00:00"/>
    <d v="2025-02-14T00:00:00"/>
    <d v="2025-02-19T00:00:00"/>
    <d v="2025-02-22T00:00:00"/>
    <d v="2025-03-08T00:00:00"/>
    <s v="Closed Lost"/>
    <m/>
    <x v="1"/>
    <s v="Lost"/>
    <s v="2025-02"/>
    <x v="4"/>
    <n v="17"/>
  </r>
  <r>
    <s v="L070"/>
    <x v="2"/>
    <d v="2025-01-03T00:00:00"/>
    <d v="2025-01-08T00:00:00"/>
    <d v="2025-01-11T00:00:00"/>
    <d v="2025-01-14T00:00:00"/>
    <d v="2025-01-22T00:00:00"/>
    <s v="Open"/>
    <m/>
    <x v="0"/>
    <s v="Open"/>
    <s v="2025-01"/>
    <x v="5"/>
    <n v="11"/>
  </r>
  <r>
    <s v="L071"/>
    <x v="4"/>
    <d v="2025-01-30T00:00:00"/>
    <d v="2025-01-31T00:00:00"/>
    <d v="2025-02-05T00:00:00"/>
    <d v="2025-02-06T00:00:00"/>
    <d v="2025-02-19T00:00:00"/>
    <s v="Closed Won"/>
    <n v="3725"/>
    <x v="1"/>
    <s v="Won"/>
    <s v="2025-01"/>
    <x v="4"/>
    <n v="14"/>
  </r>
  <r>
    <s v="L072"/>
    <x v="4"/>
    <d v="2025-02-22T00:00:00"/>
    <m/>
    <m/>
    <m/>
    <m/>
    <m/>
    <m/>
    <x v="1"/>
    <s v="Open"/>
    <s v=""/>
    <x v="0"/>
    <s v=""/>
  </r>
  <r>
    <s v="L073"/>
    <x v="4"/>
    <d v="2025-05-10T00:00:00"/>
    <d v="2025-05-14T00:00:00"/>
    <d v="2025-05-17T00:00:00"/>
    <d v="2025-05-18T00:00:00"/>
    <d v="2025-05-25T00:00:00"/>
    <s v="Closed Lost"/>
    <m/>
    <x v="2"/>
    <s v="Lost"/>
    <s v="2025-05"/>
    <x v="1"/>
    <n v="8"/>
  </r>
  <r>
    <s v="L074"/>
    <x v="0"/>
    <d v="2025-01-01T00:00:00"/>
    <m/>
    <m/>
    <m/>
    <m/>
    <m/>
    <m/>
    <x v="2"/>
    <s v="Open"/>
    <s v=""/>
    <x v="0"/>
    <s v=""/>
  </r>
  <r>
    <s v="L075"/>
    <x v="1"/>
    <d v="2025-03-09T00:00:00"/>
    <d v="2025-03-11T00:00:00"/>
    <m/>
    <m/>
    <m/>
    <m/>
    <m/>
    <x v="1"/>
    <s v="Open"/>
    <s v="2025-03"/>
    <x v="0"/>
    <s v=""/>
  </r>
  <r>
    <s v="L076"/>
    <x v="3"/>
    <d v="2025-05-22T00:00:00"/>
    <m/>
    <m/>
    <m/>
    <m/>
    <m/>
    <m/>
    <x v="1"/>
    <s v="Open"/>
    <s v=""/>
    <x v="0"/>
    <s v=""/>
  </r>
  <r>
    <s v="L077"/>
    <x v="3"/>
    <d v="2025-05-24T00:00:00"/>
    <d v="2025-05-25T00:00:00"/>
    <m/>
    <m/>
    <m/>
    <m/>
    <m/>
    <x v="0"/>
    <s v="Open"/>
    <s v="2025-05"/>
    <x v="0"/>
    <s v=""/>
  </r>
  <r>
    <s v="L078"/>
    <x v="0"/>
    <d v="2025-02-08T00:00:00"/>
    <d v="2025-02-13T00:00:00"/>
    <m/>
    <m/>
    <m/>
    <m/>
    <m/>
    <x v="0"/>
    <s v="Open"/>
    <s v="2025-02"/>
    <x v="0"/>
    <s v=""/>
  </r>
  <r>
    <s v="L079"/>
    <x v="4"/>
    <d v="2025-05-30T00:00:00"/>
    <d v="2025-06-04T00:00:00"/>
    <d v="2025-06-06T00:00:00"/>
    <d v="2025-06-08T00:00:00"/>
    <d v="2025-06-17T00:00:00"/>
    <s v="Closed Won"/>
    <n v="4987"/>
    <x v="0"/>
    <s v="Won"/>
    <s v="2025-06"/>
    <x v="6"/>
    <n v="11"/>
  </r>
  <r>
    <s v="L080"/>
    <x v="4"/>
    <d v="2025-02-23T00:00:00"/>
    <m/>
    <m/>
    <m/>
    <m/>
    <m/>
    <m/>
    <x v="1"/>
    <s v="Open"/>
    <s v=""/>
    <x v="0"/>
    <s v=""/>
  </r>
  <r>
    <s v="L081"/>
    <x v="1"/>
    <d v="2025-01-27T00:00:00"/>
    <d v="2025-01-30T00:00:00"/>
    <d v="2025-02-04T00:00:00"/>
    <d v="2025-02-06T00:00:00"/>
    <d v="2025-02-15T00:00:00"/>
    <s v="Open"/>
    <m/>
    <x v="0"/>
    <s v="Open"/>
    <s v="2025-01"/>
    <x v="4"/>
    <n v="11"/>
  </r>
  <r>
    <s v="L082"/>
    <x v="1"/>
    <d v="2025-02-15T00:00:00"/>
    <d v="2025-02-19T00:00:00"/>
    <m/>
    <m/>
    <m/>
    <m/>
    <m/>
    <x v="0"/>
    <s v="Open"/>
    <s v="2025-02"/>
    <x v="0"/>
    <s v=""/>
  </r>
  <r>
    <s v="L083"/>
    <x v="1"/>
    <d v="2025-03-27T00:00:00"/>
    <d v="2025-03-31T00:00:00"/>
    <d v="2025-04-02T00:00:00"/>
    <d v="2025-04-04T00:00:00"/>
    <d v="2025-04-14T00:00:00"/>
    <s v="Closed Lost"/>
    <m/>
    <x v="0"/>
    <s v="Lost"/>
    <s v="2025-03"/>
    <x v="3"/>
    <n v="12"/>
  </r>
  <r>
    <s v="L084"/>
    <x v="3"/>
    <d v="2025-01-10T00:00:00"/>
    <d v="2025-01-14T00:00:00"/>
    <d v="2025-01-16T00:00:00"/>
    <d v="2025-01-17T00:00:00"/>
    <d v="2025-02-05T00:00:00"/>
    <s v="Closed Won"/>
    <n v="8721"/>
    <x v="0"/>
    <s v="Won"/>
    <s v="2025-01"/>
    <x v="5"/>
    <n v="20"/>
  </r>
  <r>
    <s v="L085"/>
    <x v="1"/>
    <d v="2025-01-07T00:00:00"/>
    <d v="2025-01-09T00:00:00"/>
    <m/>
    <m/>
    <m/>
    <m/>
    <m/>
    <x v="2"/>
    <s v="Open"/>
    <s v="2025-01"/>
    <x v="0"/>
    <s v=""/>
  </r>
  <r>
    <s v="L086"/>
    <x v="4"/>
    <d v="2025-03-13T00:00:00"/>
    <d v="2025-03-14T00:00:00"/>
    <d v="2025-03-17T00:00:00"/>
    <d v="2025-03-19T00:00:00"/>
    <d v="2025-04-05T00:00:00"/>
    <s v="Closed Lost"/>
    <m/>
    <x v="1"/>
    <s v="Lost"/>
    <s v="2025-03"/>
    <x v="2"/>
    <n v="19"/>
  </r>
  <r>
    <s v="L087"/>
    <x v="4"/>
    <d v="2025-01-08T00:00:00"/>
    <m/>
    <m/>
    <m/>
    <m/>
    <m/>
    <m/>
    <x v="0"/>
    <s v="Open"/>
    <s v=""/>
    <x v="0"/>
    <s v=""/>
  </r>
  <r>
    <s v="L088"/>
    <x v="4"/>
    <d v="2025-02-15T00:00:00"/>
    <m/>
    <m/>
    <m/>
    <m/>
    <m/>
    <m/>
    <x v="1"/>
    <s v="Open"/>
    <s v=""/>
    <x v="0"/>
    <s v=""/>
  </r>
  <r>
    <s v="L089"/>
    <x v="4"/>
    <d v="2025-01-10T00:00:00"/>
    <d v="2025-01-11T00:00:00"/>
    <m/>
    <m/>
    <m/>
    <m/>
    <m/>
    <x v="1"/>
    <s v="Open"/>
    <s v="2025-01"/>
    <x v="0"/>
    <s v=""/>
  </r>
  <r>
    <s v="L090"/>
    <x v="3"/>
    <d v="2025-03-30T00:00:00"/>
    <m/>
    <m/>
    <m/>
    <m/>
    <m/>
    <m/>
    <x v="1"/>
    <s v="Open"/>
    <s v=""/>
    <x v="0"/>
    <s v=""/>
  </r>
  <r>
    <s v="L091"/>
    <x v="4"/>
    <d v="2025-04-22T00:00:00"/>
    <d v="2025-04-27T00:00:00"/>
    <d v="2025-05-02T00:00:00"/>
    <d v="2025-05-03T00:00:00"/>
    <d v="2025-05-20T00:00:00"/>
    <s v="Open"/>
    <m/>
    <x v="0"/>
    <s v="Open"/>
    <s v="2025-04"/>
    <x v="1"/>
    <n v="18"/>
  </r>
  <r>
    <s v="L092"/>
    <x v="4"/>
    <d v="2025-01-12T00:00:00"/>
    <d v="2025-01-16T00:00:00"/>
    <m/>
    <m/>
    <m/>
    <m/>
    <m/>
    <x v="0"/>
    <s v="Open"/>
    <s v="2025-01"/>
    <x v="0"/>
    <s v=""/>
  </r>
  <r>
    <s v="L093"/>
    <x v="2"/>
    <d v="2025-05-18T00:00:00"/>
    <m/>
    <m/>
    <m/>
    <m/>
    <m/>
    <m/>
    <x v="1"/>
    <s v="Open"/>
    <s v=""/>
    <x v="0"/>
    <s v=""/>
  </r>
  <r>
    <s v="L094"/>
    <x v="1"/>
    <d v="2025-04-04T00:00:00"/>
    <d v="2025-04-08T00:00:00"/>
    <d v="2025-04-09T00:00:00"/>
    <d v="2025-04-12T00:00:00"/>
    <d v="2025-04-27T00:00:00"/>
    <s v="Closed Lost"/>
    <m/>
    <x v="1"/>
    <s v="Lost"/>
    <s v="2025-04"/>
    <x v="3"/>
    <n v="18"/>
  </r>
  <r>
    <s v="L095"/>
    <x v="0"/>
    <d v="2025-03-18T00:00:00"/>
    <m/>
    <m/>
    <m/>
    <m/>
    <m/>
    <m/>
    <x v="1"/>
    <s v="Open"/>
    <s v=""/>
    <x v="0"/>
    <s v=""/>
  </r>
  <r>
    <s v="L096"/>
    <x v="4"/>
    <d v="2025-04-15T00:00:00"/>
    <m/>
    <m/>
    <m/>
    <m/>
    <m/>
    <m/>
    <x v="2"/>
    <s v="Open"/>
    <s v=""/>
    <x v="0"/>
    <s v=""/>
  </r>
  <r>
    <s v="L097"/>
    <x v="3"/>
    <d v="2025-03-17T00:00:00"/>
    <m/>
    <m/>
    <m/>
    <m/>
    <m/>
    <m/>
    <x v="1"/>
    <s v="Open"/>
    <s v=""/>
    <x v="0"/>
    <s v=""/>
  </r>
  <r>
    <s v="L098"/>
    <x v="1"/>
    <d v="2025-02-19T00:00:00"/>
    <m/>
    <m/>
    <m/>
    <m/>
    <m/>
    <m/>
    <x v="2"/>
    <s v="Open"/>
    <s v=""/>
    <x v="0"/>
    <s v=""/>
  </r>
  <r>
    <s v="L099"/>
    <x v="3"/>
    <d v="2025-02-14T00:00:00"/>
    <d v="2025-02-19T00:00:00"/>
    <d v="2025-02-24T00:00:00"/>
    <d v="2025-02-26T00:00:00"/>
    <d v="2025-03-15T00:00:00"/>
    <s v="Closed Lost"/>
    <m/>
    <x v="0"/>
    <s v="Lost"/>
    <s v="2025-02"/>
    <x v="4"/>
    <n v="19"/>
  </r>
  <r>
    <s v="L100"/>
    <x v="4"/>
    <d v="2025-03-15T00:00:00"/>
    <m/>
    <m/>
    <m/>
    <m/>
    <m/>
    <m/>
    <x v="0"/>
    <s v="Open"/>
    <s v=""/>
    <x v="0"/>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L001"/>
    <x v="0"/>
    <d v="2025-01-07T00:00:00"/>
    <d v="2025-01-10T00:00:00"/>
    <m/>
    <m/>
    <m/>
    <x v="0"/>
    <m/>
    <x v="0"/>
    <s v="Open"/>
    <s v="2025-01"/>
    <s v=""/>
    <s v=""/>
    <n v="6150.375"/>
    <n v="0"/>
  </r>
  <r>
    <s v="L002"/>
    <x v="1"/>
    <d v="2025-02-05T00:00:00"/>
    <m/>
    <m/>
    <m/>
    <m/>
    <x v="0"/>
    <m/>
    <x v="1"/>
    <s v="Open"/>
    <s v=""/>
    <s v=""/>
    <s v=""/>
    <m/>
    <n v="0"/>
  </r>
  <r>
    <s v="L003"/>
    <x v="0"/>
    <d v="2025-05-20T00:00:00"/>
    <d v="2025-05-21T00:00:00"/>
    <d v="2025-05-26T00:00:00"/>
    <d v="2025-05-28T00:00:00"/>
    <d v="2025-06-03T00:00:00"/>
    <x v="1"/>
    <n v="3791"/>
    <x v="0"/>
    <s v="Won"/>
    <s v="2025-05"/>
    <s v="2025-05"/>
    <n v="8"/>
    <m/>
    <n v="1"/>
  </r>
  <r>
    <s v="L004"/>
    <x v="2"/>
    <d v="2025-01-07T00:00:00"/>
    <d v="2025-01-12T00:00:00"/>
    <m/>
    <m/>
    <m/>
    <x v="0"/>
    <m/>
    <x v="0"/>
    <s v="Open"/>
    <s v="2025-01"/>
    <s v=""/>
    <s v=""/>
    <m/>
    <n v="0"/>
  </r>
  <r>
    <s v="L005"/>
    <x v="2"/>
    <d v="2025-04-18T00:00:00"/>
    <d v="2025-04-20T00:00:00"/>
    <m/>
    <m/>
    <m/>
    <x v="0"/>
    <m/>
    <x v="2"/>
    <s v="Open"/>
    <s v="2025-04"/>
    <s v=""/>
    <s v=""/>
    <m/>
    <n v="0"/>
  </r>
  <r>
    <s v="L006"/>
    <x v="2"/>
    <d v="2025-03-13T00:00:00"/>
    <d v="2025-03-14T00:00:00"/>
    <m/>
    <m/>
    <m/>
    <x v="0"/>
    <m/>
    <x v="0"/>
    <s v="Open"/>
    <s v="2025-03"/>
    <s v=""/>
    <s v=""/>
    <m/>
    <n v="0"/>
  </r>
  <r>
    <s v="L007"/>
    <x v="3"/>
    <d v="2025-03-29T00:00:00"/>
    <m/>
    <m/>
    <m/>
    <m/>
    <x v="0"/>
    <m/>
    <x v="2"/>
    <s v="Open"/>
    <s v=""/>
    <s v=""/>
    <s v=""/>
    <m/>
    <n v="0"/>
  </r>
  <r>
    <s v="L008"/>
    <x v="1"/>
    <d v="2025-02-25T00:00:00"/>
    <d v="2025-02-28T00:00:00"/>
    <d v="2025-03-01T00:00:00"/>
    <d v="2025-03-02T00:00:00"/>
    <d v="2025-03-19T00:00:00"/>
    <x v="1"/>
    <n v="8942"/>
    <x v="2"/>
    <s v="Won"/>
    <s v="2025-02"/>
    <s v="2025-03"/>
    <n v="18"/>
    <m/>
    <n v="1"/>
  </r>
  <r>
    <s v="L009"/>
    <x v="2"/>
    <d v="2025-03-09T00:00:00"/>
    <d v="2025-03-10T00:00:00"/>
    <d v="2025-03-14T00:00:00"/>
    <d v="2025-03-17T00:00:00"/>
    <d v="2025-03-25T00:00:00"/>
    <x v="2"/>
    <m/>
    <x v="2"/>
    <s v="Open"/>
    <s v="2025-03"/>
    <s v="2025-03"/>
    <n v="11"/>
    <m/>
    <n v="0"/>
  </r>
  <r>
    <s v="L010"/>
    <x v="0"/>
    <d v="2025-05-22T00:00:00"/>
    <d v="2025-05-25T00:00:00"/>
    <m/>
    <m/>
    <m/>
    <x v="0"/>
    <m/>
    <x v="1"/>
    <s v="Open"/>
    <s v="2025-05"/>
    <s v=""/>
    <s v=""/>
    <m/>
    <n v="0"/>
  </r>
  <r>
    <s v="L011"/>
    <x v="2"/>
    <d v="2025-04-03T00:00:00"/>
    <d v="2025-04-08T00:00:00"/>
    <d v="2025-04-10T00:00:00"/>
    <d v="2025-04-13T00:00:00"/>
    <d v="2025-04-20T00:00:00"/>
    <x v="1"/>
    <n v="3866"/>
    <x v="2"/>
    <s v="Won"/>
    <s v="2025-04"/>
    <s v="2025-04"/>
    <n v="10"/>
    <m/>
    <n v="1"/>
  </r>
  <r>
    <s v="L012"/>
    <x v="0"/>
    <d v="2025-03-01T00:00:00"/>
    <d v="2025-03-02T00:00:00"/>
    <m/>
    <m/>
    <m/>
    <x v="0"/>
    <m/>
    <x v="2"/>
    <s v="Open"/>
    <s v="2025-03"/>
    <s v=""/>
    <s v=""/>
    <m/>
    <n v="0"/>
  </r>
  <r>
    <s v="L013"/>
    <x v="4"/>
    <d v="2025-04-27T00:00:00"/>
    <d v="2025-04-30T00:00:00"/>
    <d v="2025-05-02T00:00:00"/>
    <d v="2025-05-04T00:00:00"/>
    <d v="2025-05-20T00:00:00"/>
    <x v="1"/>
    <n v="4187"/>
    <x v="1"/>
    <s v="Won"/>
    <s v="2025-04"/>
    <s v="2025-05"/>
    <n v="18"/>
    <m/>
    <n v="1"/>
  </r>
  <r>
    <s v="L014"/>
    <x v="0"/>
    <d v="2025-02-13T00:00:00"/>
    <d v="2025-02-18T00:00:00"/>
    <m/>
    <m/>
    <m/>
    <x v="0"/>
    <m/>
    <x v="1"/>
    <s v="Open"/>
    <s v="2025-02"/>
    <s v=""/>
    <s v=""/>
    <m/>
    <n v="0"/>
  </r>
  <r>
    <s v="L015"/>
    <x v="1"/>
    <d v="2025-02-11T00:00:00"/>
    <d v="2025-02-15T00:00:00"/>
    <d v="2025-02-19T00:00:00"/>
    <m/>
    <m/>
    <x v="0"/>
    <m/>
    <x v="2"/>
    <s v="Open"/>
    <s v="2025-02"/>
    <s v="2025-02"/>
    <s v=""/>
    <m/>
    <n v="0"/>
  </r>
  <r>
    <s v="L016"/>
    <x v="2"/>
    <d v="2025-02-26T00:00:00"/>
    <m/>
    <m/>
    <m/>
    <m/>
    <x v="0"/>
    <m/>
    <x v="1"/>
    <s v="Open"/>
    <s v=""/>
    <s v=""/>
    <s v=""/>
    <m/>
    <n v="0"/>
  </r>
  <r>
    <s v="L017"/>
    <x v="4"/>
    <d v="2025-01-15T00:00:00"/>
    <m/>
    <m/>
    <m/>
    <m/>
    <x v="0"/>
    <m/>
    <x v="0"/>
    <s v="Open"/>
    <s v=""/>
    <s v=""/>
    <s v=""/>
    <m/>
    <n v="0"/>
  </r>
  <r>
    <s v="L018"/>
    <x v="0"/>
    <d v="2025-03-22T00:00:00"/>
    <d v="2025-03-26T00:00:00"/>
    <d v="2025-03-29T00:00:00"/>
    <d v="2025-03-30T00:00:00"/>
    <d v="2025-04-10T00:00:00"/>
    <x v="2"/>
    <m/>
    <x v="1"/>
    <s v="Open"/>
    <s v="2025-03"/>
    <s v="2025-03"/>
    <n v="12"/>
    <m/>
    <n v="0"/>
  </r>
  <r>
    <s v="L019"/>
    <x v="4"/>
    <d v="2025-02-24T00:00:00"/>
    <d v="2025-02-28T00:00:00"/>
    <d v="2025-03-04T00:00:00"/>
    <d v="2025-03-07T00:00:00"/>
    <d v="2025-03-26T00:00:00"/>
    <x v="1"/>
    <n v="3143"/>
    <x v="0"/>
    <s v="Won"/>
    <s v="2025-02"/>
    <s v="2025-03"/>
    <n v="22"/>
    <m/>
    <n v="1"/>
  </r>
  <r>
    <s v="L020"/>
    <x v="2"/>
    <d v="2025-05-18T00:00:00"/>
    <d v="2025-05-21T00:00:00"/>
    <m/>
    <m/>
    <m/>
    <x v="0"/>
    <m/>
    <x v="1"/>
    <s v="Open"/>
    <s v="2025-05"/>
    <s v=""/>
    <s v=""/>
    <m/>
    <n v="0"/>
  </r>
  <r>
    <s v="L021"/>
    <x v="2"/>
    <d v="2025-04-20T00:00:00"/>
    <d v="2025-04-25T00:00:00"/>
    <m/>
    <m/>
    <m/>
    <x v="0"/>
    <m/>
    <x v="2"/>
    <s v="Open"/>
    <s v="2025-04"/>
    <s v=""/>
    <s v=""/>
    <m/>
    <n v="0"/>
  </r>
  <r>
    <s v="L022"/>
    <x v="4"/>
    <d v="2025-02-26T00:00:00"/>
    <d v="2025-02-28T00:00:00"/>
    <d v="2025-03-05T00:00:00"/>
    <d v="2025-03-07T00:00:00"/>
    <d v="2025-03-14T00:00:00"/>
    <x v="3"/>
    <m/>
    <x v="0"/>
    <s v="Lost"/>
    <s v="2025-02"/>
    <s v="2025-03"/>
    <n v="9"/>
    <m/>
    <n v="0"/>
  </r>
  <r>
    <s v="L023"/>
    <x v="1"/>
    <d v="2025-02-10T00:00:00"/>
    <d v="2025-02-14T00:00:00"/>
    <m/>
    <m/>
    <m/>
    <x v="0"/>
    <m/>
    <x v="1"/>
    <s v="Open"/>
    <s v="2025-02"/>
    <s v=""/>
    <s v=""/>
    <m/>
    <n v="0"/>
  </r>
  <r>
    <s v="L024"/>
    <x v="0"/>
    <d v="2025-04-09T00:00:00"/>
    <m/>
    <m/>
    <m/>
    <m/>
    <x v="0"/>
    <m/>
    <x v="2"/>
    <s v="Open"/>
    <s v=""/>
    <s v=""/>
    <s v=""/>
    <m/>
    <n v="0"/>
  </r>
  <r>
    <s v="L025"/>
    <x v="2"/>
    <d v="2025-04-30T00:00:00"/>
    <m/>
    <m/>
    <m/>
    <m/>
    <x v="0"/>
    <m/>
    <x v="1"/>
    <s v="Open"/>
    <s v=""/>
    <s v=""/>
    <s v=""/>
    <m/>
    <n v="0"/>
  </r>
  <r>
    <s v="L026"/>
    <x v="4"/>
    <d v="2025-05-22T00:00:00"/>
    <m/>
    <m/>
    <m/>
    <m/>
    <x v="0"/>
    <m/>
    <x v="0"/>
    <s v="Open"/>
    <s v=""/>
    <s v=""/>
    <s v=""/>
    <m/>
    <n v="0"/>
  </r>
  <r>
    <s v="L027"/>
    <x v="0"/>
    <d v="2025-05-18T00:00:00"/>
    <d v="2025-05-21T00:00:00"/>
    <m/>
    <m/>
    <m/>
    <x v="0"/>
    <m/>
    <x v="1"/>
    <s v="Open"/>
    <s v="2025-05"/>
    <s v=""/>
    <s v=""/>
    <m/>
    <n v="0"/>
  </r>
  <r>
    <s v="L028"/>
    <x v="4"/>
    <d v="2025-01-29T00:00:00"/>
    <d v="2025-02-01T00:00:00"/>
    <d v="2025-02-05T00:00:00"/>
    <d v="2025-02-06T00:00:00"/>
    <d v="2025-02-25T00:00:00"/>
    <x v="1"/>
    <n v="7915"/>
    <x v="1"/>
    <s v="Won"/>
    <s v="2025-02"/>
    <s v="2025-02"/>
    <n v="20"/>
    <m/>
    <n v="1"/>
  </r>
  <r>
    <s v="L029"/>
    <x v="4"/>
    <d v="2025-05-09T00:00:00"/>
    <d v="2025-05-11T00:00:00"/>
    <d v="2025-05-16T00:00:00"/>
    <d v="2025-05-17T00:00:00"/>
    <d v="2025-05-31T00:00:00"/>
    <x v="2"/>
    <m/>
    <x v="1"/>
    <s v="Open"/>
    <s v="2025-05"/>
    <s v="2025-05"/>
    <n v="15"/>
    <m/>
    <n v="0"/>
  </r>
  <r>
    <s v="L030"/>
    <x v="2"/>
    <d v="2025-02-20T00:00:00"/>
    <m/>
    <m/>
    <m/>
    <m/>
    <x v="0"/>
    <m/>
    <x v="0"/>
    <s v="Open"/>
    <s v=""/>
    <s v=""/>
    <s v=""/>
    <m/>
    <n v="0"/>
  </r>
  <r>
    <s v="L031"/>
    <x v="4"/>
    <d v="2025-02-11T00:00:00"/>
    <d v="2025-02-16T00:00:00"/>
    <d v="2025-02-21T00:00:00"/>
    <d v="2025-02-22T00:00:00"/>
    <d v="2025-03-09T00:00:00"/>
    <x v="1"/>
    <n v="2916"/>
    <x v="2"/>
    <s v="Won"/>
    <s v="2025-02"/>
    <s v="2025-02"/>
    <n v="16"/>
    <m/>
    <n v="1"/>
  </r>
  <r>
    <s v="L032"/>
    <x v="4"/>
    <d v="2025-03-03T00:00:00"/>
    <d v="2025-03-04T00:00:00"/>
    <m/>
    <m/>
    <m/>
    <x v="0"/>
    <m/>
    <x v="0"/>
    <s v="Open"/>
    <s v="2025-03"/>
    <s v=""/>
    <s v=""/>
    <m/>
    <n v="0"/>
  </r>
  <r>
    <s v="L033"/>
    <x v="2"/>
    <d v="2025-01-21T00:00:00"/>
    <d v="2025-01-22T00:00:00"/>
    <m/>
    <m/>
    <m/>
    <x v="0"/>
    <m/>
    <x v="1"/>
    <s v="Open"/>
    <s v="2025-01"/>
    <s v=""/>
    <s v=""/>
    <m/>
    <n v="0"/>
  </r>
  <r>
    <s v="L034"/>
    <x v="3"/>
    <d v="2025-01-18T00:00:00"/>
    <m/>
    <m/>
    <m/>
    <m/>
    <x v="0"/>
    <m/>
    <x v="1"/>
    <s v="Open"/>
    <s v=""/>
    <s v=""/>
    <s v=""/>
    <m/>
    <n v="0"/>
  </r>
  <r>
    <s v="L035"/>
    <x v="1"/>
    <d v="2025-02-02T00:00:00"/>
    <d v="2025-02-06T00:00:00"/>
    <d v="2025-02-11T00:00:00"/>
    <m/>
    <m/>
    <x v="0"/>
    <m/>
    <x v="0"/>
    <s v="Open"/>
    <s v="2025-02"/>
    <s v="2025-02"/>
    <s v=""/>
    <m/>
    <n v="0"/>
  </r>
  <r>
    <s v="L036"/>
    <x v="4"/>
    <d v="2025-05-16T00:00:00"/>
    <m/>
    <m/>
    <m/>
    <m/>
    <x v="0"/>
    <m/>
    <x v="1"/>
    <s v="Open"/>
    <s v=""/>
    <s v=""/>
    <s v=""/>
    <m/>
    <n v="0"/>
  </r>
  <r>
    <s v="L037"/>
    <x v="3"/>
    <d v="2025-02-24T00:00:00"/>
    <m/>
    <m/>
    <m/>
    <m/>
    <x v="0"/>
    <m/>
    <x v="1"/>
    <s v="Open"/>
    <s v=""/>
    <s v=""/>
    <s v=""/>
    <m/>
    <n v="0"/>
  </r>
  <r>
    <s v="L038"/>
    <x v="1"/>
    <d v="2025-03-21T00:00:00"/>
    <m/>
    <m/>
    <m/>
    <m/>
    <x v="0"/>
    <m/>
    <x v="2"/>
    <s v="Open"/>
    <s v=""/>
    <s v=""/>
    <s v=""/>
    <m/>
    <n v="0"/>
  </r>
  <r>
    <s v="L039"/>
    <x v="4"/>
    <d v="2025-04-23T00:00:00"/>
    <d v="2025-04-28T00:00:00"/>
    <d v="2025-05-02T00:00:00"/>
    <d v="2025-05-03T00:00:00"/>
    <d v="2025-05-15T00:00:00"/>
    <x v="1"/>
    <n v="4769"/>
    <x v="0"/>
    <s v="Won"/>
    <s v="2025-04"/>
    <s v="2025-05"/>
    <n v="13"/>
    <m/>
    <n v="1"/>
  </r>
  <r>
    <s v="L040"/>
    <x v="2"/>
    <d v="2025-05-22T00:00:00"/>
    <m/>
    <m/>
    <m/>
    <m/>
    <x v="0"/>
    <m/>
    <x v="0"/>
    <s v="Open"/>
    <s v=""/>
    <s v=""/>
    <s v=""/>
    <m/>
    <n v="0"/>
  </r>
  <r>
    <s v="L041"/>
    <x v="2"/>
    <d v="2025-02-26T00:00:00"/>
    <d v="2025-02-27T00:00:00"/>
    <d v="2025-02-28T00:00:00"/>
    <d v="2025-03-03T00:00:00"/>
    <d v="2025-03-09T00:00:00"/>
    <x v="1"/>
    <n v="9417"/>
    <x v="0"/>
    <s v="Won"/>
    <s v="2025-02"/>
    <s v="2025-02"/>
    <n v="9"/>
    <m/>
    <n v="1"/>
  </r>
  <r>
    <s v="L042"/>
    <x v="4"/>
    <d v="2025-01-19T00:00:00"/>
    <d v="2025-01-24T00:00:00"/>
    <d v="2025-01-26T00:00:00"/>
    <m/>
    <m/>
    <x v="0"/>
    <m/>
    <x v="2"/>
    <s v="Open"/>
    <s v="2025-01"/>
    <s v="2025-01"/>
    <s v=""/>
    <m/>
    <n v="0"/>
  </r>
  <r>
    <s v="L043"/>
    <x v="3"/>
    <d v="2025-02-24T00:00:00"/>
    <d v="2025-03-01T00:00:00"/>
    <m/>
    <m/>
    <m/>
    <x v="0"/>
    <m/>
    <x v="0"/>
    <s v="Open"/>
    <s v="2025-03"/>
    <s v=""/>
    <s v=""/>
    <m/>
    <n v="0"/>
  </r>
  <r>
    <s v="L044"/>
    <x v="2"/>
    <d v="2025-05-28T00:00:00"/>
    <d v="2025-06-01T00:00:00"/>
    <d v="2025-06-03T00:00:00"/>
    <m/>
    <m/>
    <x v="0"/>
    <m/>
    <x v="2"/>
    <s v="Open"/>
    <s v="2025-06"/>
    <s v="2025-06"/>
    <s v=""/>
    <m/>
    <n v="0"/>
  </r>
  <r>
    <s v="L045"/>
    <x v="3"/>
    <d v="2025-02-18T00:00:00"/>
    <m/>
    <m/>
    <m/>
    <m/>
    <x v="0"/>
    <m/>
    <x v="0"/>
    <s v="Open"/>
    <s v=""/>
    <s v=""/>
    <s v=""/>
    <m/>
    <n v="0"/>
  </r>
  <r>
    <s v="L046"/>
    <x v="0"/>
    <d v="2025-04-21T00:00:00"/>
    <d v="2025-04-24T00:00:00"/>
    <m/>
    <m/>
    <m/>
    <x v="0"/>
    <m/>
    <x v="2"/>
    <s v="Open"/>
    <s v="2025-04"/>
    <s v=""/>
    <s v=""/>
    <m/>
    <n v="0"/>
  </r>
  <r>
    <s v="L047"/>
    <x v="3"/>
    <d v="2025-04-30T00:00:00"/>
    <d v="2025-05-01T00:00:00"/>
    <d v="2025-05-02T00:00:00"/>
    <d v="2025-05-03T00:00:00"/>
    <d v="2025-05-20T00:00:00"/>
    <x v="3"/>
    <m/>
    <x v="0"/>
    <s v="Lost"/>
    <s v="2025-05"/>
    <s v="2025-05"/>
    <n v="18"/>
    <m/>
    <n v="0"/>
  </r>
  <r>
    <s v="L048"/>
    <x v="1"/>
    <d v="2025-02-19T00:00:00"/>
    <d v="2025-02-21T00:00:00"/>
    <d v="2025-02-26T00:00:00"/>
    <d v="2025-02-28T00:00:00"/>
    <d v="2025-03-09T00:00:00"/>
    <x v="1"/>
    <n v="4281"/>
    <x v="2"/>
    <s v="Won"/>
    <s v="2025-02"/>
    <s v="2025-02"/>
    <n v="11"/>
    <m/>
    <n v="1"/>
  </r>
  <r>
    <s v="L049"/>
    <x v="1"/>
    <d v="2025-01-20T00:00:00"/>
    <d v="2025-01-24T00:00:00"/>
    <d v="2025-01-29T00:00:00"/>
    <d v="2025-01-30T00:00:00"/>
    <d v="2025-02-05T00:00:00"/>
    <x v="3"/>
    <m/>
    <x v="1"/>
    <s v="Lost"/>
    <s v="2025-01"/>
    <s v="2025-01"/>
    <n v="7"/>
    <m/>
    <n v="0"/>
  </r>
  <r>
    <s v="L050"/>
    <x v="0"/>
    <d v="2025-01-24T00:00:00"/>
    <m/>
    <m/>
    <m/>
    <m/>
    <x v="0"/>
    <m/>
    <x v="0"/>
    <s v="Open"/>
    <s v=""/>
    <s v=""/>
    <s v=""/>
    <m/>
    <n v="0"/>
  </r>
  <r>
    <s v="L051"/>
    <x v="1"/>
    <d v="2025-04-15T00:00:00"/>
    <d v="2025-04-19T00:00:00"/>
    <d v="2025-04-23T00:00:00"/>
    <m/>
    <m/>
    <x v="0"/>
    <m/>
    <x v="0"/>
    <s v="Open"/>
    <s v="2025-04"/>
    <s v="2025-04"/>
    <s v=""/>
    <m/>
    <n v="0"/>
  </r>
  <r>
    <s v="L052"/>
    <x v="3"/>
    <d v="2025-01-16T00:00:00"/>
    <d v="2025-01-18T00:00:00"/>
    <d v="2025-01-22T00:00:00"/>
    <d v="2025-01-23T00:00:00"/>
    <d v="2025-02-09T00:00:00"/>
    <x v="1"/>
    <n v="8423"/>
    <x v="2"/>
    <s v="Won"/>
    <s v="2025-01"/>
    <s v="2025-01"/>
    <n v="18"/>
    <m/>
    <n v="1"/>
  </r>
  <r>
    <s v="L053"/>
    <x v="4"/>
    <d v="2025-04-19T00:00:00"/>
    <d v="2025-04-24T00:00:00"/>
    <m/>
    <m/>
    <m/>
    <x v="0"/>
    <m/>
    <x v="1"/>
    <s v="Open"/>
    <s v="2025-04"/>
    <s v=""/>
    <s v=""/>
    <m/>
    <n v="0"/>
  </r>
  <r>
    <s v="L054"/>
    <x v="3"/>
    <d v="2025-02-09T00:00:00"/>
    <m/>
    <m/>
    <m/>
    <m/>
    <x v="0"/>
    <m/>
    <x v="0"/>
    <s v="Open"/>
    <s v=""/>
    <s v=""/>
    <s v=""/>
    <m/>
    <n v="0"/>
  </r>
  <r>
    <s v="L055"/>
    <x v="4"/>
    <d v="2025-02-25T00:00:00"/>
    <d v="2025-02-26T00:00:00"/>
    <m/>
    <m/>
    <m/>
    <x v="0"/>
    <m/>
    <x v="1"/>
    <s v="Open"/>
    <s v="2025-02"/>
    <s v=""/>
    <s v=""/>
    <m/>
    <n v="0"/>
  </r>
  <r>
    <s v="L056"/>
    <x v="2"/>
    <d v="2025-01-16T00:00:00"/>
    <m/>
    <m/>
    <m/>
    <m/>
    <x v="0"/>
    <m/>
    <x v="1"/>
    <s v="Open"/>
    <s v=""/>
    <s v=""/>
    <s v=""/>
    <m/>
    <n v="0"/>
  </r>
  <r>
    <s v="L057"/>
    <x v="4"/>
    <d v="2025-01-15T00:00:00"/>
    <d v="2025-01-16T00:00:00"/>
    <m/>
    <m/>
    <m/>
    <x v="0"/>
    <m/>
    <x v="1"/>
    <s v="Open"/>
    <s v="2025-01"/>
    <s v=""/>
    <s v=""/>
    <m/>
    <n v="0"/>
  </r>
  <r>
    <s v="L058"/>
    <x v="3"/>
    <d v="2025-05-09T00:00:00"/>
    <d v="2025-05-14T00:00:00"/>
    <m/>
    <m/>
    <m/>
    <x v="0"/>
    <m/>
    <x v="0"/>
    <s v="Open"/>
    <s v="2025-05"/>
    <s v=""/>
    <s v=""/>
    <m/>
    <n v="0"/>
  </r>
  <r>
    <s v="L059"/>
    <x v="0"/>
    <d v="2025-05-11T00:00:00"/>
    <m/>
    <m/>
    <m/>
    <m/>
    <x v="0"/>
    <m/>
    <x v="0"/>
    <s v="Open"/>
    <s v=""/>
    <s v=""/>
    <s v=""/>
    <m/>
    <n v="0"/>
  </r>
  <r>
    <s v="L060"/>
    <x v="1"/>
    <d v="2025-01-18T00:00:00"/>
    <d v="2025-01-23T00:00:00"/>
    <d v="2025-01-24T00:00:00"/>
    <d v="2025-01-27T00:00:00"/>
    <d v="2025-02-08T00:00:00"/>
    <x v="1"/>
    <n v="9713"/>
    <x v="1"/>
    <s v="Won"/>
    <s v="2025-01"/>
    <s v="2025-01"/>
    <n v="15"/>
    <m/>
    <n v="1"/>
  </r>
  <r>
    <s v="L061"/>
    <x v="1"/>
    <d v="2025-05-29T00:00:00"/>
    <d v="2025-06-03T00:00:00"/>
    <m/>
    <m/>
    <m/>
    <x v="0"/>
    <m/>
    <x v="0"/>
    <s v="Open"/>
    <s v="2025-06"/>
    <s v=""/>
    <s v=""/>
    <m/>
    <n v="0"/>
  </r>
  <r>
    <s v="L062"/>
    <x v="2"/>
    <d v="2025-01-21T00:00:00"/>
    <m/>
    <m/>
    <m/>
    <m/>
    <x v="0"/>
    <m/>
    <x v="2"/>
    <s v="Open"/>
    <s v=""/>
    <s v=""/>
    <s v=""/>
    <m/>
    <n v="0"/>
  </r>
  <r>
    <s v="L063"/>
    <x v="2"/>
    <d v="2025-05-25T00:00:00"/>
    <d v="2025-05-30T00:00:00"/>
    <d v="2025-06-02T00:00:00"/>
    <d v="2025-06-04T00:00:00"/>
    <d v="2025-06-15T00:00:00"/>
    <x v="3"/>
    <m/>
    <x v="2"/>
    <s v="Lost"/>
    <s v="2025-05"/>
    <s v="2025-06"/>
    <n v="13"/>
    <m/>
    <n v="0"/>
  </r>
  <r>
    <s v="L064"/>
    <x v="1"/>
    <d v="2025-03-09T00:00:00"/>
    <d v="2025-03-13T00:00:00"/>
    <d v="2025-03-15T00:00:00"/>
    <d v="2025-03-18T00:00:00"/>
    <d v="2025-04-01T00:00:00"/>
    <x v="1"/>
    <n v="9610"/>
    <x v="0"/>
    <s v="Won"/>
    <s v="2025-03"/>
    <s v="2025-03"/>
    <n v="17"/>
    <m/>
    <n v="1"/>
  </r>
  <r>
    <s v="L065"/>
    <x v="0"/>
    <d v="2025-04-28T00:00:00"/>
    <m/>
    <m/>
    <m/>
    <m/>
    <x v="0"/>
    <m/>
    <x v="1"/>
    <s v="Open"/>
    <s v=""/>
    <s v=""/>
    <s v=""/>
    <m/>
    <n v="0"/>
  </r>
  <r>
    <s v="L066"/>
    <x v="2"/>
    <d v="2025-01-26T00:00:00"/>
    <d v="2025-01-27T00:00:00"/>
    <d v="2025-02-01T00:00:00"/>
    <m/>
    <m/>
    <x v="0"/>
    <m/>
    <x v="0"/>
    <s v="Open"/>
    <s v="2025-01"/>
    <s v="2025-02"/>
    <s v=""/>
    <m/>
    <n v="0"/>
  </r>
  <r>
    <s v="L067"/>
    <x v="2"/>
    <d v="2025-03-09T00:00:00"/>
    <d v="2025-03-11T00:00:00"/>
    <m/>
    <m/>
    <m/>
    <x v="0"/>
    <m/>
    <x v="2"/>
    <s v="Open"/>
    <s v="2025-03"/>
    <s v=""/>
    <s v=""/>
    <m/>
    <n v="0"/>
  </r>
  <r>
    <s v="L068"/>
    <x v="0"/>
    <d v="2025-03-04T00:00:00"/>
    <m/>
    <m/>
    <m/>
    <m/>
    <x v="0"/>
    <m/>
    <x v="2"/>
    <s v="Open"/>
    <s v=""/>
    <s v=""/>
    <s v=""/>
    <m/>
    <n v="0"/>
  </r>
  <r>
    <s v="L069"/>
    <x v="4"/>
    <d v="2025-02-10T00:00:00"/>
    <d v="2025-02-14T00:00:00"/>
    <d v="2025-02-19T00:00:00"/>
    <d v="2025-02-22T00:00:00"/>
    <d v="2025-03-08T00:00:00"/>
    <x v="3"/>
    <m/>
    <x v="1"/>
    <s v="Lost"/>
    <s v="2025-02"/>
    <s v="2025-02"/>
    <n v="17"/>
    <m/>
    <n v="0"/>
  </r>
  <r>
    <s v="L070"/>
    <x v="2"/>
    <d v="2025-01-03T00:00:00"/>
    <d v="2025-01-08T00:00:00"/>
    <d v="2025-01-11T00:00:00"/>
    <d v="2025-01-14T00:00:00"/>
    <d v="2025-01-22T00:00:00"/>
    <x v="2"/>
    <m/>
    <x v="0"/>
    <s v="Open"/>
    <s v="2025-01"/>
    <s v="2025-01"/>
    <n v="11"/>
    <m/>
    <n v="0"/>
  </r>
  <r>
    <s v="L071"/>
    <x v="4"/>
    <d v="2025-01-30T00:00:00"/>
    <d v="2025-01-31T00:00:00"/>
    <d v="2025-02-05T00:00:00"/>
    <d v="2025-02-06T00:00:00"/>
    <d v="2025-02-19T00:00:00"/>
    <x v="1"/>
    <n v="3725"/>
    <x v="1"/>
    <s v="Won"/>
    <s v="2025-01"/>
    <s v="2025-02"/>
    <n v="14"/>
    <m/>
    <n v="1"/>
  </r>
  <r>
    <s v="L072"/>
    <x v="4"/>
    <d v="2025-02-22T00:00:00"/>
    <m/>
    <m/>
    <m/>
    <m/>
    <x v="0"/>
    <m/>
    <x v="1"/>
    <s v="Open"/>
    <s v=""/>
    <s v=""/>
    <s v=""/>
    <m/>
    <n v="0"/>
  </r>
  <r>
    <s v="L073"/>
    <x v="4"/>
    <d v="2025-05-10T00:00:00"/>
    <d v="2025-05-14T00:00:00"/>
    <d v="2025-05-17T00:00:00"/>
    <d v="2025-05-18T00:00:00"/>
    <d v="2025-05-25T00:00:00"/>
    <x v="3"/>
    <m/>
    <x v="2"/>
    <s v="Lost"/>
    <s v="2025-05"/>
    <s v="2025-05"/>
    <n v="8"/>
    <m/>
    <n v="0"/>
  </r>
  <r>
    <s v="L074"/>
    <x v="0"/>
    <d v="2025-01-01T00:00:00"/>
    <m/>
    <m/>
    <m/>
    <m/>
    <x v="0"/>
    <m/>
    <x v="2"/>
    <s v="Open"/>
    <s v=""/>
    <s v=""/>
    <s v=""/>
    <m/>
    <n v="0"/>
  </r>
  <r>
    <s v="L075"/>
    <x v="1"/>
    <d v="2025-03-09T00:00:00"/>
    <d v="2025-03-11T00:00:00"/>
    <m/>
    <m/>
    <m/>
    <x v="0"/>
    <m/>
    <x v="1"/>
    <s v="Open"/>
    <s v="2025-03"/>
    <s v=""/>
    <s v=""/>
    <m/>
    <n v="0"/>
  </r>
  <r>
    <s v="L076"/>
    <x v="3"/>
    <d v="2025-05-22T00:00:00"/>
    <m/>
    <m/>
    <m/>
    <m/>
    <x v="0"/>
    <m/>
    <x v="1"/>
    <s v="Open"/>
    <s v=""/>
    <s v=""/>
    <s v=""/>
    <m/>
    <n v="0"/>
  </r>
  <r>
    <s v="L077"/>
    <x v="3"/>
    <d v="2025-05-24T00:00:00"/>
    <d v="2025-05-25T00:00:00"/>
    <m/>
    <m/>
    <m/>
    <x v="0"/>
    <m/>
    <x v="0"/>
    <s v="Open"/>
    <s v="2025-05"/>
    <s v=""/>
    <s v=""/>
    <m/>
    <n v="0"/>
  </r>
  <r>
    <s v="L078"/>
    <x v="0"/>
    <d v="2025-02-08T00:00:00"/>
    <d v="2025-02-13T00:00:00"/>
    <m/>
    <m/>
    <m/>
    <x v="0"/>
    <m/>
    <x v="0"/>
    <s v="Open"/>
    <s v="2025-02"/>
    <s v=""/>
    <s v=""/>
    <m/>
    <n v="0"/>
  </r>
  <r>
    <s v="L079"/>
    <x v="4"/>
    <d v="2025-05-30T00:00:00"/>
    <d v="2025-06-04T00:00:00"/>
    <d v="2025-06-06T00:00:00"/>
    <d v="2025-06-08T00:00:00"/>
    <d v="2025-06-17T00:00:00"/>
    <x v="1"/>
    <n v="4987"/>
    <x v="0"/>
    <s v="Won"/>
    <s v="2025-06"/>
    <s v="2025-06"/>
    <n v="11"/>
    <m/>
    <n v="1"/>
  </r>
  <r>
    <s v="L080"/>
    <x v="4"/>
    <d v="2025-02-23T00:00:00"/>
    <m/>
    <m/>
    <m/>
    <m/>
    <x v="0"/>
    <m/>
    <x v="1"/>
    <s v="Open"/>
    <s v=""/>
    <s v=""/>
    <s v=""/>
    <m/>
    <n v="0"/>
  </r>
  <r>
    <s v="L081"/>
    <x v="1"/>
    <d v="2025-01-27T00:00:00"/>
    <d v="2025-01-30T00:00:00"/>
    <d v="2025-02-04T00:00:00"/>
    <d v="2025-02-06T00:00:00"/>
    <d v="2025-02-15T00:00:00"/>
    <x v="2"/>
    <m/>
    <x v="0"/>
    <s v="Open"/>
    <s v="2025-01"/>
    <s v="2025-02"/>
    <n v="11"/>
    <m/>
    <n v="0"/>
  </r>
  <r>
    <s v="L082"/>
    <x v="1"/>
    <d v="2025-02-15T00:00:00"/>
    <d v="2025-02-19T00:00:00"/>
    <m/>
    <m/>
    <m/>
    <x v="0"/>
    <m/>
    <x v="0"/>
    <s v="Open"/>
    <s v="2025-02"/>
    <s v=""/>
    <s v=""/>
    <m/>
    <n v="0"/>
  </r>
  <r>
    <s v="L083"/>
    <x v="1"/>
    <d v="2025-03-27T00:00:00"/>
    <d v="2025-03-31T00:00:00"/>
    <d v="2025-04-02T00:00:00"/>
    <d v="2025-04-04T00:00:00"/>
    <d v="2025-04-14T00:00:00"/>
    <x v="3"/>
    <m/>
    <x v="0"/>
    <s v="Lost"/>
    <s v="2025-03"/>
    <s v="2025-04"/>
    <n v="12"/>
    <m/>
    <n v="0"/>
  </r>
  <r>
    <s v="L084"/>
    <x v="3"/>
    <d v="2025-01-10T00:00:00"/>
    <d v="2025-01-14T00:00:00"/>
    <d v="2025-01-16T00:00:00"/>
    <d v="2025-01-17T00:00:00"/>
    <d v="2025-02-05T00:00:00"/>
    <x v="1"/>
    <n v="8721"/>
    <x v="0"/>
    <s v="Won"/>
    <s v="2025-01"/>
    <s v="2025-01"/>
    <n v="20"/>
    <m/>
    <n v="1"/>
  </r>
  <r>
    <s v="L085"/>
    <x v="1"/>
    <d v="2025-01-07T00:00:00"/>
    <d v="2025-01-09T00:00:00"/>
    <m/>
    <m/>
    <m/>
    <x v="0"/>
    <m/>
    <x v="2"/>
    <s v="Open"/>
    <s v="2025-01"/>
    <s v=""/>
    <s v=""/>
    <m/>
    <n v="0"/>
  </r>
  <r>
    <s v="L086"/>
    <x v="4"/>
    <d v="2025-03-13T00:00:00"/>
    <d v="2025-03-14T00:00:00"/>
    <d v="2025-03-17T00:00:00"/>
    <d v="2025-03-19T00:00:00"/>
    <d v="2025-04-05T00:00:00"/>
    <x v="3"/>
    <m/>
    <x v="1"/>
    <s v="Lost"/>
    <s v="2025-03"/>
    <s v="2025-03"/>
    <n v="19"/>
    <m/>
    <n v="0"/>
  </r>
  <r>
    <s v="L087"/>
    <x v="4"/>
    <d v="2025-01-08T00:00:00"/>
    <m/>
    <m/>
    <m/>
    <m/>
    <x v="0"/>
    <m/>
    <x v="0"/>
    <s v="Open"/>
    <s v=""/>
    <s v=""/>
    <s v=""/>
    <m/>
    <n v="0"/>
  </r>
  <r>
    <s v="L088"/>
    <x v="4"/>
    <d v="2025-02-15T00:00:00"/>
    <m/>
    <m/>
    <m/>
    <m/>
    <x v="0"/>
    <m/>
    <x v="1"/>
    <s v="Open"/>
    <s v=""/>
    <s v=""/>
    <s v=""/>
    <m/>
    <n v="0"/>
  </r>
  <r>
    <s v="L089"/>
    <x v="4"/>
    <d v="2025-01-10T00:00:00"/>
    <d v="2025-01-11T00:00:00"/>
    <m/>
    <m/>
    <m/>
    <x v="0"/>
    <m/>
    <x v="1"/>
    <s v="Open"/>
    <s v="2025-01"/>
    <s v=""/>
    <s v=""/>
    <m/>
    <n v="0"/>
  </r>
  <r>
    <s v="L090"/>
    <x v="3"/>
    <d v="2025-03-30T00:00:00"/>
    <m/>
    <m/>
    <m/>
    <m/>
    <x v="0"/>
    <m/>
    <x v="1"/>
    <s v="Open"/>
    <s v=""/>
    <s v=""/>
    <s v=""/>
    <m/>
    <n v="0"/>
  </r>
  <r>
    <s v="L091"/>
    <x v="4"/>
    <d v="2025-04-22T00:00:00"/>
    <d v="2025-04-27T00:00:00"/>
    <d v="2025-05-02T00:00:00"/>
    <d v="2025-05-03T00:00:00"/>
    <d v="2025-05-20T00:00:00"/>
    <x v="2"/>
    <m/>
    <x v="0"/>
    <s v="Open"/>
    <s v="2025-04"/>
    <s v="2025-05"/>
    <n v="18"/>
    <m/>
    <n v="0"/>
  </r>
  <r>
    <s v="L092"/>
    <x v="4"/>
    <d v="2025-01-12T00:00:00"/>
    <d v="2025-01-16T00:00:00"/>
    <m/>
    <m/>
    <m/>
    <x v="0"/>
    <m/>
    <x v="0"/>
    <s v="Open"/>
    <s v="2025-01"/>
    <s v=""/>
    <s v=""/>
    <m/>
    <n v="0"/>
  </r>
  <r>
    <s v="L093"/>
    <x v="2"/>
    <d v="2025-05-18T00:00:00"/>
    <m/>
    <m/>
    <m/>
    <m/>
    <x v="0"/>
    <m/>
    <x v="1"/>
    <s v="Open"/>
    <s v=""/>
    <s v=""/>
    <s v=""/>
    <m/>
    <n v="0"/>
  </r>
  <r>
    <s v="L094"/>
    <x v="1"/>
    <d v="2025-04-04T00:00:00"/>
    <d v="2025-04-08T00:00:00"/>
    <d v="2025-04-09T00:00:00"/>
    <d v="2025-04-12T00:00:00"/>
    <d v="2025-04-27T00:00:00"/>
    <x v="3"/>
    <m/>
    <x v="1"/>
    <s v="Lost"/>
    <s v="2025-04"/>
    <s v="2025-04"/>
    <n v="18"/>
    <m/>
    <n v="0"/>
  </r>
  <r>
    <s v="L095"/>
    <x v="0"/>
    <d v="2025-03-18T00:00:00"/>
    <m/>
    <m/>
    <m/>
    <m/>
    <x v="0"/>
    <m/>
    <x v="1"/>
    <s v="Open"/>
    <s v=""/>
    <s v=""/>
    <s v=""/>
    <m/>
    <n v="0"/>
  </r>
  <r>
    <s v="L096"/>
    <x v="4"/>
    <d v="2025-04-15T00:00:00"/>
    <m/>
    <m/>
    <m/>
    <m/>
    <x v="0"/>
    <m/>
    <x v="2"/>
    <s v="Open"/>
    <s v=""/>
    <s v=""/>
    <s v=""/>
    <m/>
    <n v="0"/>
  </r>
  <r>
    <s v="L097"/>
    <x v="3"/>
    <d v="2025-03-17T00:00:00"/>
    <m/>
    <m/>
    <m/>
    <m/>
    <x v="0"/>
    <m/>
    <x v="1"/>
    <s v="Open"/>
    <s v=""/>
    <s v=""/>
    <s v=""/>
    <m/>
    <n v="0"/>
  </r>
  <r>
    <s v="L098"/>
    <x v="1"/>
    <d v="2025-02-19T00:00:00"/>
    <m/>
    <m/>
    <m/>
    <m/>
    <x v="0"/>
    <m/>
    <x v="2"/>
    <s v="Open"/>
    <s v=""/>
    <s v=""/>
    <s v=""/>
    <m/>
    <n v="0"/>
  </r>
  <r>
    <s v="L099"/>
    <x v="3"/>
    <d v="2025-02-14T00:00:00"/>
    <d v="2025-02-19T00:00:00"/>
    <d v="2025-02-24T00:00:00"/>
    <d v="2025-02-26T00:00:00"/>
    <d v="2025-03-15T00:00:00"/>
    <x v="3"/>
    <m/>
    <x v="0"/>
    <s v="Lost"/>
    <s v="2025-02"/>
    <s v="2025-02"/>
    <n v="19"/>
    <m/>
    <n v="0"/>
  </r>
  <r>
    <s v="L100"/>
    <x v="4"/>
    <d v="2025-03-15T00:00:00"/>
    <m/>
    <m/>
    <m/>
    <m/>
    <x v="0"/>
    <m/>
    <x v="0"/>
    <s v="Open"/>
    <s v=""/>
    <s v=""/>
    <s v=""/>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3C0553-BA7C-4DDA-B719-40060F3230E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Months" colHeaderCaption="Leads">
  <location ref="D8:J15" firstHeaderRow="1" firstDataRow="2" firstDataCol="1"/>
  <pivotFields count="13">
    <pivotField dataField="1" showAll="0"/>
    <pivotField axis="axisCol" showAll="0" sortType="ascending">
      <items count="6">
        <item x="1"/>
        <item x="3"/>
        <item x="2"/>
        <item x="4"/>
        <item x="0"/>
        <item t="default"/>
      </items>
      <autoSortScope>
        <pivotArea dataOnly="0" outline="0" fieldPosition="0">
          <references count="1">
            <reference field="4294967294" count="1" selected="0">
              <x v="0"/>
            </reference>
          </references>
        </pivotArea>
      </autoSortScope>
    </pivotField>
    <pivotField numFmtId="164" showAll="0">
      <items count="73">
        <item x="54"/>
        <item x="50"/>
        <item x="0"/>
        <item x="63"/>
        <item x="62"/>
        <item x="66"/>
        <item x="15"/>
        <item x="41"/>
        <item x="28"/>
        <item x="33"/>
        <item x="38"/>
        <item x="27"/>
        <item x="39"/>
        <item x="48"/>
        <item x="59"/>
        <item x="23"/>
        <item x="51"/>
        <item x="29"/>
        <item x="1"/>
        <item x="56"/>
        <item x="43"/>
        <item x="20"/>
        <item x="13"/>
        <item x="12"/>
        <item x="70"/>
        <item x="60"/>
        <item x="35"/>
        <item x="37"/>
        <item x="25"/>
        <item x="52"/>
        <item x="58"/>
        <item x="17"/>
        <item x="6"/>
        <item x="14"/>
        <item x="10"/>
        <item x="26"/>
        <item x="49"/>
        <item x="7"/>
        <item x="4"/>
        <item x="71"/>
        <item x="69"/>
        <item x="68"/>
        <item x="31"/>
        <item x="16"/>
        <item x="61"/>
        <item x="5"/>
        <item x="64"/>
        <item x="9"/>
        <item x="67"/>
        <item x="21"/>
        <item x="40"/>
        <item x="3"/>
        <item x="42"/>
        <item x="19"/>
        <item x="36"/>
        <item x="65"/>
        <item x="32"/>
        <item x="11"/>
        <item x="47"/>
        <item x="22"/>
        <item x="24"/>
        <item x="53"/>
        <item x="44"/>
        <item x="30"/>
        <item x="18"/>
        <item x="2"/>
        <item x="8"/>
        <item x="55"/>
        <item x="46"/>
        <item x="34"/>
        <item x="45"/>
        <item x="57"/>
        <item t="default"/>
      </items>
    </pivotField>
    <pivotField showAll="0"/>
    <pivotField showAll="0"/>
    <pivotField showAll="0"/>
    <pivotField showAll="0"/>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2"/>
  </rowFields>
  <rowItems count="6">
    <i>
      <x v="1"/>
    </i>
    <i>
      <x v="2"/>
    </i>
    <i>
      <x v="3"/>
    </i>
    <i>
      <x v="4"/>
    </i>
    <i>
      <x v="5"/>
    </i>
    <i t="grand">
      <x/>
    </i>
  </rowItems>
  <colFields count="1">
    <field x="1"/>
  </colFields>
  <colItems count="6">
    <i>
      <x v="1"/>
    </i>
    <i>
      <x v="4"/>
    </i>
    <i>
      <x/>
    </i>
    <i>
      <x v="2"/>
    </i>
    <i>
      <x v="3"/>
    </i>
    <i t="grand">
      <x/>
    </i>
  </colItems>
  <dataFields count="1">
    <dataField name="Lead Trend" fld="0" subtotal="count" baseField="12" baseItem="1"/>
  </dataFields>
  <chartFormats count="6">
    <chartFormat chart="0" format="0" series="1">
      <pivotArea type="data" outline="0" fieldPosition="0">
        <references count="2">
          <reference field="4294967294" count="1" selected="0">
            <x v="0"/>
          </reference>
          <reference field="1" count="1" selected="0">
            <x v="3"/>
          </reference>
        </references>
      </pivotArea>
    </chartFormat>
    <chartFormat chart="0" format="1" series="1">
      <pivotArea type="data" outline="0" fieldPosition="0">
        <references count="2">
          <reference field="4294967294" count="1" selected="0">
            <x v="0"/>
          </reference>
          <reference field="1" count="1" selected="0">
            <x v="2"/>
          </reference>
        </references>
      </pivotArea>
    </chartFormat>
    <chartFormat chart="0" format="2" series="1">
      <pivotArea type="data" outline="0" fieldPosition="0">
        <references count="2">
          <reference field="4294967294" count="1" selected="0">
            <x v="0"/>
          </reference>
          <reference field="1" count="1" selected="0">
            <x v="0"/>
          </reference>
        </references>
      </pivotArea>
    </chartFormat>
    <chartFormat chart="0" format="3" series="1">
      <pivotArea type="data" outline="0" fieldPosition="0">
        <references count="2">
          <reference field="4294967294" count="1" selected="0">
            <x v="0"/>
          </reference>
          <reference field="1" count="1" selected="0">
            <x v="4"/>
          </reference>
        </references>
      </pivotArea>
    </chartFormat>
    <chartFormat chart="0" format="4" series="1">
      <pivotArea type="data" outline="0" fieldPosition="0">
        <references count="2">
          <reference field="4294967294" count="1" selected="0">
            <x v="0"/>
          </reference>
          <reference field="1" count="1" selected="0">
            <x v="1"/>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56C606-B86E-4386-8CDD-D09BB732105B}" name="PivotTable6" cacheId="1" applyNumberFormats="0" applyBorderFormats="0" applyFontFormats="0" applyPatternFormats="0" applyAlignmentFormats="0" applyWidthHeightFormats="1" dataCaption="Values" grandTotalCaption="Average" updatedVersion="8" minRefreshableVersion="3" useAutoFormatting="1" itemPrintTitles="1" createdVersion="8" indent="0" outline="1" outlineData="1" multipleFieldFilters="0" rowHeaderCaption="Months">
  <location ref="B16:C23" firstHeaderRow="1" firstDataRow="1" firstDataCol="1"/>
  <pivotFields count="14">
    <pivotField showAll="0"/>
    <pivotField showAll="0"/>
    <pivotField numFmtId="164" showAll="0"/>
    <pivotField showAll="0"/>
    <pivotField showAll="0"/>
    <pivotField showAll="0"/>
    <pivotField showAll="0"/>
    <pivotField showAll="0"/>
    <pivotField showAll="0"/>
    <pivotField showAll="0"/>
    <pivotField showAll="0"/>
    <pivotField showAll="0"/>
    <pivotField axis="axisRow" showAll="0">
      <items count="8">
        <item h="1" x="0"/>
        <item x="5"/>
        <item x="4"/>
        <item x="2"/>
        <item x="3"/>
        <item x="1"/>
        <item x="6"/>
        <item t="default"/>
      </items>
    </pivotField>
    <pivotField dataField="1" showAll="0"/>
  </pivotFields>
  <rowFields count="1">
    <field x="12"/>
  </rowFields>
  <rowItems count="7">
    <i>
      <x v="1"/>
    </i>
    <i>
      <x v="2"/>
    </i>
    <i>
      <x v="3"/>
    </i>
    <i>
      <x v="4"/>
    </i>
    <i>
      <x v="5"/>
    </i>
    <i>
      <x v="6"/>
    </i>
    <i t="grand">
      <x/>
    </i>
  </rowItems>
  <colItems count="1">
    <i/>
  </colItems>
  <dataFields count="1">
    <dataField name="Avg Days to Close" fld="13" subtotal="average" baseField="12" baseItem="1"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944BDF-D799-41EC-BAF0-ABD8EEF0ADAC}"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Sales Rep">
  <location ref="K11:L15" firstHeaderRow="1" firstDataRow="1" firstDataCol="1"/>
  <pivotFields count="14">
    <pivotField showAll="0"/>
    <pivotField showAll="0"/>
    <pivotField numFmtId="164" showAll="0"/>
    <pivotField showAll="0"/>
    <pivotField showAll="0"/>
    <pivotField showAll="0"/>
    <pivotField showAll="0"/>
    <pivotField showAll="0"/>
    <pivotField dataField="1" showAll="0"/>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9"/>
  </rowFields>
  <rowItems count="4">
    <i>
      <x v="1"/>
    </i>
    <i>
      <x/>
    </i>
    <i>
      <x v="2"/>
    </i>
    <i t="grand">
      <x/>
    </i>
  </rowItems>
  <colItems count="1">
    <i/>
  </colItems>
  <dataFields count="1">
    <dataField name="Revenue" fld="8" baseField="0" baseItem="0" numFmtId="166"/>
  </dataFields>
  <formats count="1">
    <format dxfId="5">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1"/>
          </reference>
        </references>
      </pivotArea>
    </chartFormat>
    <chartFormat chart="0" format="2">
      <pivotArea type="data" outline="0" fieldPosition="0">
        <references count="2">
          <reference field="4294967294" count="1" selected="0">
            <x v="0"/>
          </reference>
          <reference field="9" count="1" selected="0">
            <x v="0"/>
          </reference>
        </references>
      </pivotArea>
    </chartFormat>
    <chartFormat chart="0" format="3">
      <pivotArea type="data" outline="0" fieldPosition="0">
        <references count="2">
          <reference field="4294967294" count="1" selected="0">
            <x v="0"/>
          </reference>
          <reference field="9" count="1" selected="0">
            <x v="2"/>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9" count="1" selected="0">
            <x v="1"/>
          </reference>
        </references>
      </pivotArea>
    </chartFormat>
    <chartFormat chart="10" format="10">
      <pivotArea type="data" outline="0" fieldPosition="0">
        <references count="2">
          <reference field="4294967294" count="1" selected="0">
            <x v="0"/>
          </reference>
          <reference field="9" count="1" selected="0">
            <x v="0"/>
          </reference>
        </references>
      </pivotArea>
    </chartFormat>
    <chartFormat chart="10" format="1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CF902D3-2543-4B31-96AB-EB38FCA952EC}"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Lead Source">
  <location ref="H9:I15" firstHeaderRow="1" firstDataRow="1" firstDataCol="1"/>
  <pivotFields count="14">
    <pivotField showAll="0"/>
    <pivotField axis="axisRow" showAll="0" sortType="descending">
      <items count="6">
        <item x="1"/>
        <item x="3"/>
        <item x="2"/>
        <item x="4"/>
        <item x="0"/>
        <item t="default"/>
      </items>
      <autoSortScope>
        <pivotArea dataOnly="0" outline="0" fieldPosition="0">
          <references count="1">
            <reference field="4294967294" count="1" selected="0">
              <x v="0"/>
            </reference>
          </references>
        </pivotArea>
      </autoSortScope>
    </pivotField>
    <pivotField numFmtId="164" showAll="0"/>
    <pivotField showAll="0"/>
    <pivotField showAll="0"/>
    <pivotField showAll="0"/>
    <pivotField showAll="0"/>
    <pivotField showAll="0"/>
    <pivotField dataField="1" showAll="0"/>
    <pivotField showAll="0"/>
    <pivotField showAll="0"/>
    <pivotField showAll="0"/>
    <pivotField showAll="0"/>
    <pivotField showAll="0"/>
  </pivotFields>
  <rowFields count="1">
    <field x="1"/>
  </rowFields>
  <rowItems count="6">
    <i>
      <x/>
    </i>
    <i>
      <x v="3"/>
    </i>
    <i>
      <x v="1"/>
    </i>
    <i>
      <x v="2"/>
    </i>
    <i>
      <x v="4"/>
    </i>
    <i t="grand">
      <x/>
    </i>
  </rowItems>
  <colItems count="1">
    <i/>
  </colItems>
  <dataFields count="1">
    <dataField name="Revenue" fld="8" baseField="0" baseItem="0" numFmtId="166"/>
  </dataFields>
  <formats count="1">
    <format dxfId="6">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213B683-A3F9-4AE4-9BD5-C8A0B8336994}"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Lead Source" colHeaderCaption="Sales Rep">
  <location ref="B8:F15" firstHeaderRow="1" firstDataRow="2" firstDataCol="1"/>
  <pivotFields count="14">
    <pivotField showAll="0"/>
    <pivotField axis="axisRow" showAll="0" sortType="descending">
      <items count="6">
        <item x="1"/>
        <item x="3"/>
        <item x="2"/>
        <item x="4"/>
        <item x="0"/>
        <item t="default"/>
      </items>
      <autoSortScope>
        <pivotArea dataOnly="0" outline="0" fieldPosition="0">
          <references count="1">
            <reference field="4294967294" count="1" selected="0">
              <x v="0"/>
            </reference>
          </references>
        </pivotArea>
      </autoSortScope>
    </pivotField>
    <pivotField numFmtId="164" showAll="0"/>
    <pivotField showAll="0"/>
    <pivotField showAll="0"/>
    <pivotField showAll="0"/>
    <pivotField showAll="0"/>
    <pivotField showAll="0"/>
    <pivotField dataField="1" showAll="0"/>
    <pivotField axis="axisCol"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
  </rowFields>
  <rowItems count="6">
    <i>
      <x/>
    </i>
    <i>
      <x v="3"/>
    </i>
    <i>
      <x v="1"/>
    </i>
    <i>
      <x v="2"/>
    </i>
    <i>
      <x v="4"/>
    </i>
    <i t="grand">
      <x/>
    </i>
  </rowItems>
  <colFields count="1">
    <field x="9"/>
  </colFields>
  <colItems count="4">
    <i>
      <x v="1"/>
    </i>
    <i>
      <x/>
    </i>
    <i>
      <x v="2"/>
    </i>
    <i t="grand">
      <x/>
    </i>
  </colItems>
  <dataFields count="1">
    <dataField name="Revenue by Lead Source &amp; Sales Rep" fld="8" baseField="0" baseItem="0" numFmtId="166"/>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1A5E72-1B86-48A9-B324-B901C7E4AD14}"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Source" colHeaderCaption="Sales Rep">
  <location ref="B27:F34" firstHeaderRow="1" firstDataRow="2" firstDataCol="1" rowPageCount="1" colPageCount="1"/>
  <pivotFields count="17">
    <pivotField showAll="0"/>
    <pivotField axis="axisRow" showAll="0" sortType="ascending">
      <items count="6">
        <item x="1"/>
        <item x="3"/>
        <item x="2"/>
        <item x="4"/>
        <item x="0"/>
        <item t="default"/>
      </items>
    </pivotField>
    <pivotField numFmtId="164" showAll="0"/>
    <pivotField showAll="0"/>
    <pivotField showAll="0"/>
    <pivotField showAll="0"/>
    <pivotField showAll="0"/>
    <pivotField axis="axisPage" multipleItemSelectionAllowed="1" showAll="0">
      <items count="5">
        <item h="1" x="3"/>
        <item x="1"/>
        <item h="1" x="2"/>
        <item h="1" x="0"/>
        <item t="default"/>
      </items>
    </pivotField>
    <pivotField showAll="0"/>
    <pivotField axis="axisCol" showAll="0" sortType="a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 dragToRow="0" dragToCol="0" dragToPage="0" showAll="0" defaultSubtotal="0"/>
  </pivotFields>
  <rowFields count="1">
    <field x="1"/>
  </rowFields>
  <rowItems count="6">
    <i>
      <x/>
    </i>
    <i>
      <x v="1"/>
    </i>
    <i>
      <x v="2"/>
    </i>
    <i>
      <x v="3"/>
    </i>
    <i>
      <x v="4"/>
    </i>
    <i t="grand">
      <x/>
    </i>
  </rowItems>
  <colFields count="1">
    <field x="9"/>
  </colFields>
  <colItems count="4">
    <i>
      <x v="1"/>
    </i>
    <i>
      <x/>
    </i>
    <i>
      <x v="2"/>
    </i>
    <i t="grand">
      <x/>
    </i>
  </colItems>
  <pageFields count="1">
    <pageField fld="7" hier="-1"/>
  </pageFields>
  <dataFields count="1">
    <dataField name="Average Time-to-Close by Lead &amp; Rep" fld="13" subtotal="average" baseField="1" baseItem="0" numFmtId="1"/>
  </dataFields>
  <formats count="2">
    <format dxfId="3">
      <pivotArea collapsedLevelsAreSubtotals="1" fieldPosition="0">
        <references count="1">
          <reference field="1" count="0"/>
        </references>
      </pivotArea>
    </format>
    <format dxfId="2">
      <pivotArea outline="0" collapsedLevelsAreSubtotals="1" fieldPosition="0"/>
    </format>
  </formats>
  <chartFormats count="3">
    <chartFormat chart="0" format="0" series="1">
      <pivotArea type="data" outline="0" fieldPosition="0">
        <references count="2">
          <reference field="4294967294" count="1" selected="0">
            <x v="0"/>
          </reference>
          <reference field="9" count="1" selected="0">
            <x v="2"/>
          </reference>
        </references>
      </pivotArea>
    </chartFormat>
    <chartFormat chart="0" format="1" series="1">
      <pivotArea type="data" outline="0" fieldPosition="0">
        <references count="2">
          <reference field="4294967294" count="1" selected="0">
            <x v="0"/>
          </reference>
          <reference field="9" count="1" selected="0">
            <x v="0"/>
          </reference>
        </references>
      </pivotArea>
    </chartFormat>
    <chartFormat chart="0" format="2"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AB7AC2-8A8F-473E-BC03-1B2EA3ABAA8C}"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Source" colHeaderCaption="Sales Rep">
  <location ref="B16:F23" firstHeaderRow="1" firstDataRow="2" firstDataCol="1"/>
  <pivotFields count="14">
    <pivotField showAll="0"/>
    <pivotField axis="axisRow" showAll="0" sortType="descending">
      <items count="6">
        <item x="1"/>
        <item x="3"/>
        <item x="2"/>
        <item x="4"/>
        <item x="0"/>
        <item t="default"/>
      </items>
      <autoSortScope>
        <pivotArea dataOnly="0" outline="0" fieldPosition="0">
          <references count="1">
            <reference field="4294967294" count="1" selected="0">
              <x v="0"/>
            </reference>
          </references>
        </pivotArea>
      </autoSortScope>
    </pivotField>
    <pivotField numFmtId="164" showAll="0"/>
    <pivotField showAll="0"/>
    <pivotField showAll="0"/>
    <pivotField showAll="0"/>
    <pivotField showAll="0"/>
    <pivotField showAll="0"/>
    <pivotField dataField="1" showAll="0"/>
    <pivotField axis="axisCol"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
  </rowFields>
  <rowItems count="6">
    <i>
      <x/>
    </i>
    <i>
      <x v="3"/>
    </i>
    <i>
      <x v="1"/>
    </i>
    <i>
      <x v="2"/>
    </i>
    <i>
      <x v="4"/>
    </i>
    <i t="grand">
      <x/>
    </i>
  </rowItems>
  <colFields count="1">
    <field x="9"/>
  </colFields>
  <colItems count="4">
    <i>
      <x v="1"/>
    </i>
    <i>
      <x/>
    </i>
    <i>
      <x v="2"/>
    </i>
    <i t="grand">
      <x/>
    </i>
  </colItems>
  <dataFields count="1">
    <dataField name="Revenue by Lead Source &amp; Sales Rep" fld="8" baseField="0" baseItem="0" numFmtId="166"/>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B1F9223-F209-4772-A597-D5D6E6C34797}"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Source">
  <location ref="B8:D14" firstHeaderRow="0" firstDataRow="1" firstDataCol="1"/>
  <pivotFields count="17">
    <pivotField dataField="1" showAll="0"/>
    <pivotField axis="axisRow" showAll="0" sortType="ascending">
      <items count="6">
        <item x="1"/>
        <item x="3"/>
        <item x="2"/>
        <item x="4"/>
        <item x="0"/>
        <item t="default"/>
      </items>
      <autoSortScope>
        <pivotArea dataOnly="0" outline="0" fieldPosition="0">
          <references count="1">
            <reference field="4294967294" count="1" selected="0">
              <x v="0"/>
            </reference>
          </references>
        </pivotArea>
      </autoSortScope>
    </pivotField>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ragToRow="0" dragToCol="0" dragToPage="0" showAll="0" defaultSubtotal="0"/>
  </pivotFields>
  <rowFields count="1">
    <field x="1"/>
  </rowFields>
  <rowItems count="6">
    <i>
      <x v="1"/>
    </i>
    <i>
      <x v="4"/>
    </i>
    <i>
      <x/>
    </i>
    <i>
      <x v="2"/>
    </i>
    <i>
      <x v="3"/>
    </i>
    <i t="grand">
      <x/>
    </i>
  </rowItems>
  <colFields count="1">
    <field x="-2"/>
  </colFields>
  <colItems count="2">
    <i>
      <x/>
    </i>
    <i i="1">
      <x v="1"/>
    </i>
  </colItems>
  <dataFields count="2">
    <dataField name="Total Amount" fld="0" subtotal="count" baseField="0" baseItem="0"/>
    <dataField name="Deals Won" fld="15"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ad_Source" xr10:uid="{D2053B8B-C21E-4FEB-9237-F19DF6A3FAD8}" sourceName="Lead Source">
  <pivotTables>
    <pivotTable tabId="2" name="PivotTable1"/>
  </pivotTables>
  <data>
    <tabular pivotCacheId="1044120806">
      <items count="5">
        <i x="1" s="1"/>
        <i x="3" s="1"/>
        <i x="2" s="1"/>
        <i x="4"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Created_Date" xr10:uid="{B285E931-CC00-4A32-9B90-986C2C12C480}" sourceName="Months (Created Date)">
  <pivotTables>
    <pivotTable tabId="2" name="PivotTable1"/>
  </pivotTables>
  <data>
    <tabular pivotCacheId="1044120806">
      <items count="14">
        <i x="1" s="1"/>
        <i x="2" s="1"/>
        <i x="3" s="1"/>
        <i x="4" s="1"/>
        <i x="5" s="1"/>
        <i x="6" s="1" nd="1"/>
        <i x="7" s="1" nd="1"/>
        <i x="8"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ad Source" xr10:uid="{908A7372-A800-422A-A6D1-28C2B3592BFC}" cache="Slicer_Lead_Source" caption="Lead Source" rowHeight="241300"/>
  <slicer name="Months" xr10:uid="{BE0E6FBF-820C-4041-9718-7E66D2070D66}" cache="Slicer_Months__Created_Date" caption="Month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78DBF0-4A74-4F1F-9CEA-A8607F3D09F4}" name="Table1" displayName="Table1" ref="B8:E14" totalsRowShown="0">
  <autoFilter ref="B8:E14" xr:uid="{A678DBF0-4A74-4F1F-9CEA-A8607F3D09F4}"/>
  <tableColumns count="4">
    <tableColumn id="1" xr3:uid="{3F36030C-1B0A-4C25-904C-A2E0E59D6816}" name="Month"/>
    <tableColumn id="2" xr3:uid="{06069EAA-0818-4CAC-BD70-317EA406AA3C}" name="MQLs"/>
    <tableColumn id="3" xr3:uid="{E7CF9EC7-0593-450E-932C-2A734778068B}" name="SQLs"/>
    <tableColumn id="4" xr3:uid="{0D3E617E-1FEF-4917-9B60-3BDEA1D3E2CE}" name="Conversion Rate" dataDxfId="9" dataCellStyle="Percent">
      <calculatedColumnFormula>D9/C9</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3D07ED-4706-422A-B54E-8C9DFBB97D98}" name="Table2" displayName="Table2" ref="B8:E14" totalsRowShown="0">
  <autoFilter ref="B8:E14" xr:uid="{C23D07ED-4706-422A-B54E-8C9DFBB97D98}"/>
  <tableColumns count="4">
    <tableColumn id="1" xr3:uid="{B153AA35-4E83-46EA-82BB-8013A8F2AAB2}" name="Month"/>
    <tableColumn id="2" xr3:uid="{78F3571F-F2F0-4C72-A763-05833078B9EC}" name="SQLs"/>
    <tableColumn id="3" xr3:uid="{7225C583-4995-4DEA-A6E4-D1537F1F395A}" name="Closed Won"/>
    <tableColumn id="4" xr3:uid="{5992C2A4-9D50-410F-AA6A-17A7F982673A}" name="Conversion Rate" dataDxfId="8" dataCellStyle="Percent">
      <calculatedColumnFormula>D9/C9</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B6B3B4B-404B-434D-B5DD-88005E43C037}" name="Table4" displayName="Table4" ref="B8:D13" totalsRowShown="0">
  <autoFilter ref="B8:D13" xr:uid="{AB6B3B4B-404B-434D-B5DD-88005E43C037}"/>
  <tableColumns count="3">
    <tableColumn id="1" xr3:uid="{7B704301-A753-42C1-8C29-5EDDA4C5D962}" name="Funnel Stage"/>
    <tableColumn id="2" xr3:uid="{FA243F99-1EEF-4D5F-8894-2D89F9D91D82}" name="Count"/>
    <tableColumn id="3" xr3:uid="{D6303CF1-4189-4C77-8E6D-908F933F6113}" name="Drop-off Rat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CC19CF4-5078-41FA-A52A-FDB07E0EB31D}" name="Table5" displayName="Table5" ref="J11:L14" totalsRowShown="0">
  <autoFilter ref="J11:L14" xr:uid="{6CC19CF4-5078-41FA-A52A-FDB07E0EB31D}"/>
  <sortState xmlns:xlrd2="http://schemas.microsoft.com/office/spreadsheetml/2017/richdata2" ref="J12:L14">
    <sortCondition ref="K11:K14"/>
  </sortState>
  <tableColumns count="3">
    <tableColumn id="1" xr3:uid="{BC3A1F93-EE2D-4022-8C2C-8EE067F3DE99}" name="Sales Rep"/>
    <tableColumn id="2" xr3:uid="{50610CD5-4734-4B03-896A-DE8CBCD60C55}" name="Avg. Days"/>
    <tableColumn id="3" xr3:uid="{9E0A7F37-2224-4987-9542-17C19B593313}" name="Revenue" dataDxfId="1"/>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497BBDB-3328-4E77-90F5-7889503FA91D}" name="Table6" displayName="Table6" ref="F10:H14" totalsRowShown="0">
  <autoFilter ref="F10:H14" xr:uid="{F497BBDB-3328-4E77-90F5-7889503FA91D}"/>
  <sortState xmlns:xlrd2="http://schemas.microsoft.com/office/spreadsheetml/2017/richdata2" ref="F11:H14">
    <sortCondition ref="G10:G14"/>
  </sortState>
  <tableColumns count="3">
    <tableColumn id="1" xr3:uid="{EF3F7655-6C83-41E4-A6BF-7DD417B3CAEC}" name="Sales Rep"/>
    <tableColumn id="2" xr3:uid="{65F21D42-EABD-4C60-BC2F-6C976ED2174D}" name="Deals Won"/>
    <tableColumn id="3" xr3:uid="{A5A963E4-3B7F-41E4-BB5C-2DF6C3B75F82}" name="%" dataDxfId="0" dataCellStyle="Percent">
      <calculatedColumnFormula>G11/$G$14</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54B39-DCB8-46F2-88DE-23B3FCA0B3E0}">
  <dimension ref="A1:K101"/>
  <sheetViews>
    <sheetView workbookViewId="0">
      <selection activeCell="L112" sqref="L112"/>
    </sheetView>
  </sheetViews>
  <sheetFormatPr defaultRowHeight="15" x14ac:dyDescent="0.25"/>
  <cols>
    <col min="1" max="1" width="7.42578125" bestFit="1" customWidth="1"/>
    <col min="2" max="2" width="11.5703125" bestFit="1" customWidth="1"/>
    <col min="3" max="3" width="12.7109375" style="3" bestFit="1" customWidth="1"/>
    <col min="4" max="5" width="10.7109375" style="3" bestFit="1" customWidth="1"/>
    <col min="6" max="6" width="12.5703125" style="3" bestFit="1" customWidth="1"/>
    <col min="7" max="7" width="11.5703125" style="3" bestFit="1" customWidth="1"/>
    <col min="8" max="8" width="11.5703125" bestFit="1" customWidth="1"/>
    <col min="9" max="9" width="13.7109375" style="5" bestFit="1" customWidth="1"/>
    <col min="10" max="10" width="7" bestFit="1" customWidth="1"/>
    <col min="11" max="11" width="6.42578125" bestFit="1" customWidth="1"/>
  </cols>
  <sheetData>
    <row r="1" spans="1:11" x14ac:dyDescent="0.25">
      <c r="A1" s="1" t="s">
        <v>0</v>
      </c>
      <c r="B1" s="1" t="s">
        <v>1</v>
      </c>
      <c r="C1" s="2" t="s">
        <v>2</v>
      </c>
      <c r="D1" s="2" t="s">
        <v>3</v>
      </c>
      <c r="E1" s="2" t="s">
        <v>4</v>
      </c>
      <c r="F1" s="2" t="s">
        <v>5</v>
      </c>
      <c r="G1" s="2" t="s">
        <v>6</v>
      </c>
      <c r="H1" s="1" t="s">
        <v>7</v>
      </c>
      <c r="I1" s="4" t="s">
        <v>8</v>
      </c>
      <c r="J1" s="1" t="s">
        <v>9</v>
      </c>
      <c r="K1" s="1" t="s">
        <v>10</v>
      </c>
    </row>
    <row r="2" spans="1:11" x14ac:dyDescent="0.25">
      <c r="A2" t="s">
        <v>11</v>
      </c>
      <c r="B2" t="s">
        <v>111</v>
      </c>
      <c r="C2" s="3">
        <v>45664</v>
      </c>
      <c r="D2" s="3">
        <v>45667</v>
      </c>
      <c r="J2" t="s">
        <v>119</v>
      </c>
      <c r="K2" t="s">
        <v>117</v>
      </c>
    </row>
    <row r="3" spans="1:11" x14ac:dyDescent="0.25">
      <c r="A3" t="s">
        <v>12</v>
      </c>
      <c r="B3" t="s">
        <v>112</v>
      </c>
      <c r="C3" s="3">
        <v>45693</v>
      </c>
      <c r="J3" t="s">
        <v>120</v>
      </c>
      <c r="K3" t="s">
        <v>117</v>
      </c>
    </row>
    <row r="4" spans="1:11" x14ac:dyDescent="0.25">
      <c r="A4" t="s">
        <v>13</v>
      </c>
      <c r="B4" t="s">
        <v>111</v>
      </c>
      <c r="C4" s="3">
        <v>45797</v>
      </c>
      <c r="D4" s="3">
        <v>45798</v>
      </c>
      <c r="E4" s="3">
        <v>45803</v>
      </c>
      <c r="F4" s="3">
        <v>45805</v>
      </c>
      <c r="G4" s="3">
        <v>45811</v>
      </c>
      <c r="H4" t="s">
        <v>116</v>
      </c>
      <c r="I4" s="5">
        <v>3791</v>
      </c>
      <c r="J4" t="s">
        <v>119</v>
      </c>
      <c r="K4" t="s">
        <v>122</v>
      </c>
    </row>
    <row r="5" spans="1:11" x14ac:dyDescent="0.25">
      <c r="A5" t="s">
        <v>14</v>
      </c>
      <c r="B5" t="s">
        <v>113</v>
      </c>
      <c r="C5" s="3">
        <v>45664</v>
      </c>
      <c r="D5" s="3">
        <v>45669</v>
      </c>
      <c r="J5" t="s">
        <v>119</v>
      </c>
      <c r="K5" t="s">
        <v>117</v>
      </c>
    </row>
    <row r="6" spans="1:11" x14ac:dyDescent="0.25">
      <c r="A6" t="s">
        <v>15</v>
      </c>
      <c r="B6" t="s">
        <v>113</v>
      </c>
      <c r="C6" s="3">
        <v>45765</v>
      </c>
      <c r="D6" s="3">
        <v>45767</v>
      </c>
      <c r="J6" t="s">
        <v>121</v>
      </c>
      <c r="K6" t="s">
        <v>117</v>
      </c>
    </row>
    <row r="7" spans="1:11" x14ac:dyDescent="0.25">
      <c r="A7" t="s">
        <v>16</v>
      </c>
      <c r="B7" t="s">
        <v>113</v>
      </c>
      <c r="C7" s="3">
        <v>45729</v>
      </c>
      <c r="D7" s="3">
        <v>45730</v>
      </c>
      <c r="J7" t="s">
        <v>119</v>
      </c>
      <c r="K7" t="s">
        <v>117</v>
      </c>
    </row>
    <row r="8" spans="1:11" x14ac:dyDescent="0.25">
      <c r="A8" t="s">
        <v>17</v>
      </c>
      <c r="B8" t="s">
        <v>114</v>
      </c>
      <c r="C8" s="3">
        <v>45745</v>
      </c>
      <c r="J8" t="s">
        <v>121</v>
      </c>
      <c r="K8" t="s">
        <v>117</v>
      </c>
    </row>
    <row r="9" spans="1:11" x14ac:dyDescent="0.25">
      <c r="A9" t="s">
        <v>18</v>
      </c>
      <c r="B9" t="s">
        <v>112</v>
      </c>
      <c r="C9" s="3">
        <v>45713</v>
      </c>
      <c r="D9" s="3">
        <v>45716</v>
      </c>
      <c r="E9" s="3">
        <v>45717</v>
      </c>
      <c r="F9" s="3">
        <v>45718</v>
      </c>
      <c r="G9" s="3">
        <v>45735</v>
      </c>
      <c r="H9" t="s">
        <v>116</v>
      </c>
      <c r="I9" s="5">
        <v>8942</v>
      </c>
      <c r="J9" t="s">
        <v>121</v>
      </c>
      <c r="K9" t="s">
        <v>122</v>
      </c>
    </row>
    <row r="10" spans="1:11" x14ac:dyDescent="0.25">
      <c r="A10" t="s">
        <v>19</v>
      </c>
      <c r="B10" t="s">
        <v>113</v>
      </c>
      <c r="C10" s="3">
        <v>45725</v>
      </c>
      <c r="D10" s="3">
        <v>45726</v>
      </c>
      <c r="E10" s="3">
        <v>45730</v>
      </c>
      <c r="F10" s="3">
        <v>45733</v>
      </c>
      <c r="G10" s="3">
        <v>45741</v>
      </c>
      <c r="H10" t="s">
        <v>117</v>
      </c>
      <c r="J10" t="s">
        <v>121</v>
      </c>
      <c r="K10" t="s">
        <v>117</v>
      </c>
    </row>
    <row r="11" spans="1:11" x14ac:dyDescent="0.25">
      <c r="A11" t="s">
        <v>20</v>
      </c>
      <c r="B11" t="s">
        <v>111</v>
      </c>
      <c r="C11" s="3">
        <v>45799</v>
      </c>
      <c r="D11" s="3">
        <v>45802</v>
      </c>
      <c r="J11" t="s">
        <v>120</v>
      </c>
      <c r="K11" t="s">
        <v>117</v>
      </c>
    </row>
    <row r="12" spans="1:11" x14ac:dyDescent="0.25">
      <c r="A12" t="s">
        <v>21</v>
      </c>
      <c r="B12" t="s">
        <v>113</v>
      </c>
      <c r="C12" s="3">
        <v>45750</v>
      </c>
      <c r="D12" s="3">
        <v>45755</v>
      </c>
      <c r="E12" s="3">
        <v>45757</v>
      </c>
      <c r="F12" s="3">
        <v>45760</v>
      </c>
      <c r="G12" s="3">
        <v>45767</v>
      </c>
      <c r="H12" t="s">
        <v>116</v>
      </c>
      <c r="I12" s="5">
        <v>3866</v>
      </c>
      <c r="J12" t="s">
        <v>121</v>
      </c>
      <c r="K12" t="s">
        <v>122</v>
      </c>
    </row>
    <row r="13" spans="1:11" x14ac:dyDescent="0.25">
      <c r="A13" t="s">
        <v>22</v>
      </c>
      <c r="B13" t="s">
        <v>111</v>
      </c>
      <c r="C13" s="3">
        <v>45717</v>
      </c>
      <c r="D13" s="3">
        <v>45718</v>
      </c>
      <c r="J13" t="s">
        <v>121</v>
      </c>
      <c r="K13" t="s">
        <v>117</v>
      </c>
    </row>
    <row r="14" spans="1:11" x14ac:dyDescent="0.25">
      <c r="A14" t="s">
        <v>23</v>
      </c>
      <c r="B14" t="s">
        <v>115</v>
      </c>
      <c r="C14" s="3">
        <v>45774</v>
      </c>
      <c r="D14" s="3">
        <v>45777</v>
      </c>
      <c r="E14" s="3">
        <v>45779</v>
      </c>
      <c r="F14" s="3">
        <v>45781</v>
      </c>
      <c r="G14" s="3">
        <v>45797</v>
      </c>
      <c r="H14" t="s">
        <v>116</v>
      </c>
      <c r="I14" s="5">
        <v>4187</v>
      </c>
      <c r="J14" t="s">
        <v>120</v>
      </c>
      <c r="K14" t="s">
        <v>122</v>
      </c>
    </row>
    <row r="15" spans="1:11" x14ac:dyDescent="0.25">
      <c r="A15" t="s">
        <v>24</v>
      </c>
      <c r="B15" t="s">
        <v>111</v>
      </c>
      <c r="C15" s="3">
        <v>45701</v>
      </c>
      <c r="D15" s="3">
        <v>45706</v>
      </c>
      <c r="J15" t="s">
        <v>120</v>
      </c>
      <c r="K15" t="s">
        <v>117</v>
      </c>
    </row>
    <row r="16" spans="1:11" x14ac:dyDescent="0.25">
      <c r="A16" t="s">
        <v>25</v>
      </c>
      <c r="B16" t="s">
        <v>112</v>
      </c>
      <c r="C16" s="3">
        <v>45699</v>
      </c>
      <c r="D16" s="3">
        <v>45703</v>
      </c>
      <c r="E16" s="3">
        <v>45707</v>
      </c>
      <c r="J16" t="s">
        <v>121</v>
      </c>
      <c r="K16" t="s">
        <v>117</v>
      </c>
    </row>
    <row r="17" spans="1:11" x14ac:dyDescent="0.25">
      <c r="A17" t="s">
        <v>26</v>
      </c>
      <c r="B17" t="s">
        <v>113</v>
      </c>
      <c r="C17" s="3">
        <v>45714</v>
      </c>
      <c r="J17" t="s">
        <v>120</v>
      </c>
      <c r="K17" t="s">
        <v>117</v>
      </c>
    </row>
    <row r="18" spans="1:11" x14ac:dyDescent="0.25">
      <c r="A18" t="s">
        <v>27</v>
      </c>
      <c r="B18" t="s">
        <v>115</v>
      </c>
      <c r="C18" s="3">
        <v>45672</v>
      </c>
      <c r="J18" t="s">
        <v>119</v>
      </c>
      <c r="K18" t="s">
        <v>117</v>
      </c>
    </row>
    <row r="19" spans="1:11" x14ac:dyDescent="0.25">
      <c r="A19" t="s">
        <v>28</v>
      </c>
      <c r="B19" t="s">
        <v>111</v>
      </c>
      <c r="C19" s="3">
        <v>45738</v>
      </c>
      <c r="D19" s="3">
        <v>45742</v>
      </c>
      <c r="E19" s="3">
        <v>45745</v>
      </c>
      <c r="F19" s="3">
        <v>45746</v>
      </c>
      <c r="G19" s="3">
        <v>45757</v>
      </c>
      <c r="H19" t="s">
        <v>117</v>
      </c>
      <c r="J19" t="s">
        <v>120</v>
      </c>
      <c r="K19" t="s">
        <v>117</v>
      </c>
    </row>
    <row r="20" spans="1:11" x14ac:dyDescent="0.25">
      <c r="A20" t="s">
        <v>29</v>
      </c>
      <c r="B20" t="s">
        <v>115</v>
      </c>
      <c r="C20" s="3">
        <v>45712</v>
      </c>
      <c r="D20" s="3">
        <v>45716</v>
      </c>
      <c r="E20" s="3">
        <v>45720</v>
      </c>
      <c r="F20" s="3">
        <v>45723</v>
      </c>
      <c r="G20" s="3">
        <v>45742</v>
      </c>
      <c r="H20" t="s">
        <v>116</v>
      </c>
      <c r="I20" s="5">
        <v>3143</v>
      </c>
      <c r="J20" t="s">
        <v>119</v>
      </c>
      <c r="K20" t="s">
        <v>122</v>
      </c>
    </row>
    <row r="21" spans="1:11" x14ac:dyDescent="0.25">
      <c r="A21" t="s">
        <v>30</v>
      </c>
      <c r="B21" t="s">
        <v>113</v>
      </c>
      <c r="C21" s="3">
        <v>45795</v>
      </c>
      <c r="D21" s="3">
        <v>45798</v>
      </c>
      <c r="J21" t="s">
        <v>120</v>
      </c>
      <c r="K21" t="s">
        <v>117</v>
      </c>
    </row>
    <row r="22" spans="1:11" x14ac:dyDescent="0.25">
      <c r="A22" t="s">
        <v>31</v>
      </c>
      <c r="B22" t="s">
        <v>113</v>
      </c>
      <c r="C22" s="3">
        <v>45767</v>
      </c>
      <c r="D22" s="3">
        <v>45772</v>
      </c>
      <c r="J22" t="s">
        <v>121</v>
      </c>
      <c r="K22" t="s">
        <v>117</v>
      </c>
    </row>
    <row r="23" spans="1:11" x14ac:dyDescent="0.25">
      <c r="A23" t="s">
        <v>32</v>
      </c>
      <c r="B23" t="s">
        <v>115</v>
      </c>
      <c r="C23" s="3">
        <v>45714</v>
      </c>
      <c r="D23" s="3">
        <v>45716</v>
      </c>
      <c r="E23" s="3">
        <v>45721</v>
      </c>
      <c r="F23" s="3">
        <v>45723</v>
      </c>
      <c r="G23" s="3">
        <v>45730</v>
      </c>
      <c r="H23" t="s">
        <v>118</v>
      </c>
      <c r="J23" t="s">
        <v>119</v>
      </c>
      <c r="K23" t="s">
        <v>123</v>
      </c>
    </row>
    <row r="24" spans="1:11" x14ac:dyDescent="0.25">
      <c r="A24" t="s">
        <v>33</v>
      </c>
      <c r="B24" t="s">
        <v>112</v>
      </c>
      <c r="C24" s="3">
        <v>45698</v>
      </c>
      <c r="D24" s="3">
        <v>45702</v>
      </c>
      <c r="J24" t="s">
        <v>120</v>
      </c>
      <c r="K24" t="s">
        <v>117</v>
      </c>
    </row>
    <row r="25" spans="1:11" x14ac:dyDescent="0.25">
      <c r="A25" t="s">
        <v>34</v>
      </c>
      <c r="B25" t="s">
        <v>111</v>
      </c>
      <c r="C25" s="3">
        <v>45756</v>
      </c>
      <c r="J25" t="s">
        <v>121</v>
      </c>
      <c r="K25" t="s">
        <v>117</v>
      </c>
    </row>
    <row r="26" spans="1:11" x14ac:dyDescent="0.25">
      <c r="A26" t="s">
        <v>35</v>
      </c>
      <c r="B26" t="s">
        <v>113</v>
      </c>
      <c r="C26" s="3">
        <v>45777</v>
      </c>
      <c r="J26" t="s">
        <v>120</v>
      </c>
      <c r="K26" t="s">
        <v>117</v>
      </c>
    </row>
    <row r="27" spans="1:11" x14ac:dyDescent="0.25">
      <c r="A27" t="s">
        <v>36</v>
      </c>
      <c r="B27" t="s">
        <v>115</v>
      </c>
      <c r="C27" s="3">
        <v>45799</v>
      </c>
      <c r="J27" t="s">
        <v>119</v>
      </c>
      <c r="K27" t="s">
        <v>117</v>
      </c>
    </row>
    <row r="28" spans="1:11" x14ac:dyDescent="0.25">
      <c r="A28" t="s">
        <v>37</v>
      </c>
      <c r="B28" t="s">
        <v>111</v>
      </c>
      <c r="C28" s="3">
        <v>45795</v>
      </c>
      <c r="D28" s="3">
        <v>45798</v>
      </c>
      <c r="J28" t="s">
        <v>120</v>
      </c>
      <c r="K28" t="s">
        <v>117</v>
      </c>
    </row>
    <row r="29" spans="1:11" x14ac:dyDescent="0.25">
      <c r="A29" t="s">
        <v>38</v>
      </c>
      <c r="B29" t="s">
        <v>115</v>
      </c>
      <c r="C29" s="3">
        <v>45686</v>
      </c>
      <c r="D29" s="3">
        <v>45689</v>
      </c>
      <c r="E29" s="3">
        <v>45693</v>
      </c>
      <c r="F29" s="3">
        <v>45694</v>
      </c>
      <c r="G29" s="3">
        <v>45713</v>
      </c>
      <c r="H29" t="s">
        <v>116</v>
      </c>
      <c r="I29" s="5">
        <v>7915</v>
      </c>
      <c r="J29" t="s">
        <v>120</v>
      </c>
      <c r="K29" t="s">
        <v>122</v>
      </c>
    </row>
    <row r="30" spans="1:11" x14ac:dyDescent="0.25">
      <c r="A30" t="s">
        <v>39</v>
      </c>
      <c r="B30" t="s">
        <v>115</v>
      </c>
      <c r="C30" s="3">
        <v>45786</v>
      </c>
      <c r="D30" s="3">
        <v>45788</v>
      </c>
      <c r="E30" s="3">
        <v>45793</v>
      </c>
      <c r="F30" s="3">
        <v>45794</v>
      </c>
      <c r="G30" s="3">
        <v>45808</v>
      </c>
      <c r="H30" t="s">
        <v>117</v>
      </c>
      <c r="J30" t="s">
        <v>120</v>
      </c>
      <c r="K30" t="s">
        <v>117</v>
      </c>
    </row>
    <row r="31" spans="1:11" x14ac:dyDescent="0.25">
      <c r="A31" t="s">
        <v>40</v>
      </c>
      <c r="B31" t="s">
        <v>113</v>
      </c>
      <c r="C31" s="3">
        <v>45708</v>
      </c>
      <c r="J31" t="s">
        <v>119</v>
      </c>
      <c r="K31" t="s">
        <v>117</v>
      </c>
    </row>
    <row r="32" spans="1:11" x14ac:dyDescent="0.25">
      <c r="A32" t="s">
        <v>41</v>
      </c>
      <c r="B32" t="s">
        <v>115</v>
      </c>
      <c r="C32" s="3">
        <v>45699</v>
      </c>
      <c r="D32" s="3">
        <v>45704</v>
      </c>
      <c r="E32" s="3">
        <v>45709</v>
      </c>
      <c r="F32" s="3">
        <v>45710</v>
      </c>
      <c r="G32" s="3">
        <v>45725</v>
      </c>
      <c r="H32" t="s">
        <v>116</v>
      </c>
      <c r="I32" s="5">
        <v>2916</v>
      </c>
      <c r="J32" t="s">
        <v>121</v>
      </c>
      <c r="K32" t="s">
        <v>122</v>
      </c>
    </row>
    <row r="33" spans="1:11" x14ac:dyDescent="0.25">
      <c r="A33" t="s">
        <v>42</v>
      </c>
      <c r="B33" t="s">
        <v>115</v>
      </c>
      <c r="C33" s="3">
        <v>45719</v>
      </c>
      <c r="D33" s="3">
        <v>45720</v>
      </c>
      <c r="J33" t="s">
        <v>119</v>
      </c>
      <c r="K33" t="s">
        <v>117</v>
      </c>
    </row>
    <row r="34" spans="1:11" x14ac:dyDescent="0.25">
      <c r="A34" t="s">
        <v>43</v>
      </c>
      <c r="B34" t="s">
        <v>113</v>
      </c>
      <c r="C34" s="3">
        <v>45678</v>
      </c>
      <c r="D34" s="3">
        <v>45679</v>
      </c>
      <c r="J34" t="s">
        <v>120</v>
      </c>
      <c r="K34" t="s">
        <v>117</v>
      </c>
    </row>
    <row r="35" spans="1:11" x14ac:dyDescent="0.25">
      <c r="A35" t="s">
        <v>44</v>
      </c>
      <c r="B35" t="s">
        <v>114</v>
      </c>
      <c r="C35" s="3">
        <v>45675</v>
      </c>
      <c r="J35" t="s">
        <v>120</v>
      </c>
      <c r="K35" t="s">
        <v>117</v>
      </c>
    </row>
    <row r="36" spans="1:11" x14ac:dyDescent="0.25">
      <c r="A36" t="s">
        <v>45</v>
      </c>
      <c r="B36" t="s">
        <v>112</v>
      </c>
      <c r="C36" s="3">
        <v>45690</v>
      </c>
      <c r="D36" s="3">
        <v>45694</v>
      </c>
      <c r="E36" s="3">
        <v>45699</v>
      </c>
      <c r="J36" t="s">
        <v>119</v>
      </c>
      <c r="K36" t="s">
        <v>117</v>
      </c>
    </row>
    <row r="37" spans="1:11" x14ac:dyDescent="0.25">
      <c r="A37" t="s">
        <v>46</v>
      </c>
      <c r="B37" t="s">
        <v>115</v>
      </c>
      <c r="C37" s="3">
        <v>45793</v>
      </c>
      <c r="J37" t="s">
        <v>120</v>
      </c>
      <c r="K37" t="s">
        <v>117</v>
      </c>
    </row>
    <row r="38" spans="1:11" x14ac:dyDescent="0.25">
      <c r="A38" t="s">
        <v>47</v>
      </c>
      <c r="B38" t="s">
        <v>114</v>
      </c>
      <c r="C38" s="3">
        <v>45712</v>
      </c>
      <c r="J38" t="s">
        <v>120</v>
      </c>
      <c r="K38" t="s">
        <v>117</v>
      </c>
    </row>
    <row r="39" spans="1:11" x14ac:dyDescent="0.25">
      <c r="A39" t="s">
        <v>48</v>
      </c>
      <c r="B39" t="s">
        <v>112</v>
      </c>
      <c r="C39" s="3">
        <v>45737</v>
      </c>
      <c r="J39" t="s">
        <v>121</v>
      </c>
      <c r="K39" t="s">
        <v>117</v>
      </c>
    </row>
    <row r="40" spans="1:11" x14ac:dyDescent="0.25">
      <c r="A40" t="s">
        <v>49</v>
      </c>
      <c r="B40" t="s">
        <v>115</v>
      </c>
      <c r="C40" s="3">
        <v>45770</v>
      </c>
      <c r="D40" s="3">
        <v>45775</v>
      </c>
      <c r="E40" s="3">
        <v>45779</v>
      </c>
      <c r="F40" s="3">
        <v>45780</v>
      </c>
      <c r="G40" s="3">
        <v>45792</v>
      </c>
      <c r="H40" t="s">
        <v>116</v>
      </c>
      <c r="I40" s="5">
        <v>4769</v>
      </c>
      <c r="J40" t="s">
        <v>119</v>
      </c>
      <c r="K40" t="s">
        <v>122</v>
      </c>
    </row>
    <row r="41" spans="1:11" x14ac:dyDescent="0.25">
      <c r="A41" t="s">
        <v>50</v>
      </c>
      <c r="B41" t="s">
        <v>113</v>
      </c>
      <c r="C41" s="3">
        <v>45799</v>
      </c>
      <c r="J41" t="s">
        <v>119</v>
      </c>
      <c r="K41" t="s">
        <v>117</v>
      </c>
    </row>
    <row r="42" spans="1:11" x14ac:dyDescent="0.25">
      <c r="A42" t="s">
        <v>51</v>
      </c>
      <c r="B42" t="s">
        <v>113</v>
      </c>
      <c r="C42" s="3">
        <v>45714</v>
      </c>
      <c r="D42" s="3">
        <v>45715</v>
      </c>
      <c r="E42" s="3">
        <v>45716</v>
      </c>
      <c r="F42" s="3">
        <v>45719</v>
      </c>
      <c r="G42" s="3">
        <v>45725</v>
      </c>
      <c r="H42" t="s">
        <v>116</v>
      </c>
      <c r="I42" s="5">
        <v>9417</v>
      </c>
      <c r="J42" t="s">
        <v>119</v>
      </c>
      <c r="K42" t="s">
        <v>122</v>
      </c>
    </row>
    <row r="43" spans="1:11" x14ac:dyDescent="0.25">
      <c r="A43" t="s">
        <v>52</v>
      </c>
      <c r="B43" t="s">
        <v>115</v>
      </c>
      <c r="C43" s="3">
        <v>45676</v>
      </c>
      <c r="D43" s="3">
        <v>45681</v>
      </c>
      <c r="E43" s="3">
        <v>45683</v>
      </c>
      <c r="J43" t="s">
        <v>121</v>
      </c>
      <c r="K43" t="s">
        <v>117</v>
      </c>
    </row>
    <row r="44" spans="1:11" x14ac:dyDescent="0.25">
      <c r="A44" t="s">
        <v>53</v>
      </c>
      <c r="B44" t="s">
        <v>114</v>
      </c>
      <c r="C44" s="3">
        <v>45712</v>
      </c>
      <c r="D44" s="3">
        <v>45717</v>
      </c>
      <c r="J44" t="s">
        <v>119</v>
      </c>
      <c r="K44" t="s">
        <v>117</v>
      </c>
    </row>
    <row r="45" spans="1:11" x14ac:dyDescent="0.25">
      <c r="A45" t="s">
        <v>54</v>
      </c>
      <c r="B45" t="s">
        <v>113</v>
      </c>
      <c r="C45" s="3">
        <v>45805</v>
      </c>
      <c r="D45" s="3">
        <v>45809</v>
      </c>
      <c r="E45" s="3">
        <v>45811</v>
      </c>
      <c r="J45" t="s">
        <v>121</v>
      </c>
      <c r="K45" t="s">
        <v>117</v>
      </c>
    </row>
    <row r="46" spans="1:11" x14ac:dyDescent="0.25">
      <c r="A46" t="s">
        <v>55</v>
      </c>
      <c r="B46" t="s">
        <v>114</v>
      </c>
      <c r="C46" s="3">
        <v>45706</v>
      </c>
      <c r="J46" t="s">
        <v>119</v>
      </c>
      <c r="K46" t="s">
        <v>117</v>
      </c>
    </row>
    <row r="47" spans="1:11" x14ac:dyDescent="0.25">
      <c r="A47" t="s">
        <v>56</v>
      </c>
      <c r="B47" t="s">
        <v>111</v>
      </c>
      <c r="C47" s="3">
        <v>45768</v>
      </c>
      <c r="D47" s="3">
        <v>45771</v>
      </c>
      <c r="J47" t="s">
        <v>121</v>
      </c>
      <c r="K47" t="s">
        <v>117</v>
      </c>
    </row>
    <row r="48" spans="1:11" x14ac:dyDescent="0.25">
      <c r="A48" t="s">
        <v>57</v>
      </c>
      <c r="B48" t="s">
        <v>114</v>
      </c>
      <c r="C48" s="3">
        <v>45777</v>
      </c>
      <c r="D48" s="3">
        <v>45778</v>
      </c>
      <c r="E48" s="3">
        <v>45779</v>
      </c>
      <c r="F48" s="3">
        <v>45780</v>
      </c>
      <c r="G48" s="3">
        <v>45797</v>
      </c>
      <c r="H48" t="s">
        <v>118</v>
      </c>
      <c r="J48" t="s">
        <v>119</v>
      </c>
      <c r="K48" t="s">
        <v>123</v>
      </c>
    </row>
    <row r="49" spans="1:11" x14ac:dyDescent="0.25">
      <c r="A49" t="s">
        <v>58</v>
      </c>
      <c r="B49" t="s">
        <v>112</v>
      </c>
      <c r="C49" s="3">
        <v>45707</v>
      </c>
      <c r="D49" s="3">
        <v>45709</v>
      </c>
      <c r="E49" s="3">
        <v>45714</v>
      </c>
      <c r="F49" s="3">
        <v>45716</v>
      </c>
      <c r="G49" s="3">
        <v>45725</v>
      </c>
      <c r="H49" t="s">
        <v>116</v>
      </c>
      <c r="I49" s="5">
        <v>4281</v>
      </c>
      <c r="J49" t="s">
        <v>121</v>
      </c>
      <c r="K49" t="s">
        <v>122</v>
      </c>
    </row>
    <row r="50" spans="1:11" x14ac:dyDescent="0.25">
      <c r="A50" t="s">
        <v>59</v>
      </c>
      <c r="B50" t="s">
        <v>112</v>
      </c>
      <c r="C50" s="3">
        <v>45677</v>
      </c>
      <c r="D50" s="3">
        <v>45681</v>
      </c>
      <c r="E50" s="3">
        <v>45686</v>
      </c>
      <c r="F50" s="3">
        <v>45687</v>
      </c>
      <c r="G50" s="3">
        <v>45693</v>
      </c>
      <c r="H50" t="s">
        <v>118</v>
      </c>
      <c r="J50" t="s">
        <v>120</v>
      </c>
      <c r="K50" t="s">
        <v>123</v>
      </c>
    </row>
    <row r="51" spans="1:11" x14ac:dyDescent="0.25">
      <c r="A51" t="s">
        <v>60</v>
      </c>
      <c r="B51" t="s">
        <v>111</v>
      </c>
      <c r="C51" s="3">
        <v>45681</v>
      </c>
      <c r="J51" t="s">
        <v>119</v>
      </c>
      <c r="K51" t="s">
        <v>117</v>
      </c>
    </row>
    <row r="52" spans="1:11" x14ac:dyDescent="0.25">
      <c r="A52" t="s">
        <v>61</v>
      </c>
      <c r="B52" t="s">
        <v>112</v>
      </c>
      <c r="C52" s="3">
        <v>45762</v>
      </c>
      <c r="D52" s="3">
        <v>45766</v>
      </c>
      <c r="E52" s="3">
        <v>45770</v>
      </c>
      <c r="J52" t="s">
        <v>119</v>
      </c>
      <c r="K52" t="s">
        <v>117</v>
      </c>
    </row>
    <row r="53" spans="1:11" x14ac:dyDescent="0.25">
      <c r="A53" t="s">
        <v>62</v>
      </c>
      <c r="B53" t="s">
        <v>114</v>
      </c>
      <c r="C53" s="3">
        <v>45673</v>
      </c>
      <c r="D53" s="3">
        <v>45675</v>
      </c>
      <c r="E53" s="3">
        <v>45679</v>
      </c>
      <c r="F53" s="3">
        <v>45680</v>
      </c>
      <c r="G53" s="3">
        <v>45697</v>
      </c>
      <c r="H53" t="s">
        <v>116</v>
      </c>
      <c r="I53" s="5">
        <v>8423</v>
      </c>
      <c r="J53" t="s">
        <v>121</v>
      </c>
      <c r="K53" t="s">
        <v>122</v>
      </c>
    </row>
    <row r="54" spans="1:11" x14ac:dyDescent="0.25">
      <c r="A54" t="s">
        <v>63</v>
      </c>
      <c r="B54" t="s">
        <v>115</v>
      </c>
      <c r="C54" s="3">
        <v>45766</v>
      </c>
      <c r="D54" s="3">
        <v>45771</v>
      </c>
      <c r="J54" t="s">
        <v>120</v>
      </c>
      <c r="K54" t="s">
        <v>117</v>
      </c>
    </row>
    <row r="55" spans="1:11" x14ac:dyDescent="0.25">
      <c r="A55" t="s">
        <v>64</v>
      </c>
      <c r="B55" t="s">
        <v>114</v>
      </c>
      <c r="C55" s="3">
        <v>45697</v>
      </c>
      <c r="J55" t="s">
        <v>119</v>
      </c>
      <c r="K55" t="s">
        <v>117</v>
      </c>
    </row>
    <row r="56" spans="1:11" x14ac:dyDescent="0.25">
      <c r="A56" t="s">
        <v>65</v>
      </c>
      <c r="B56" t="s">
        <v>115</v>
      </c>
      <c r="C56" s="3">
        <v>45713</v>
      </c>
      <c r="D56" s="3">
        <v>45714</v>
      </c>
      <c r="J56" t="s">
        <v>120</v>
      </c>
      <c r="K56" t="s">
        <v>117</v>
      </c>
    </row>
    <row r="57" spans="1:11" x14ac:dyDescent="0.25">
      <c r="A57" t="s">
        <v>66</v>
      </c>
      <c r="B57" t="s">
        <v>113</v>
      </c>
      <c r="C57" s="3">
        <v>45673</v>
      </c>
      <c r="J57" t="s">
        <v>120</v>
      </c>
      <c r="K57" t="s">
        <v>117</v>
      </c>
    </row>
    <row r="58" spans="1:11" x14ac:dyDescent="0.25">
      <c r="A58" t="s">
        <v>67</v>
      </c>
      <c r="B58" t="s">
        <v>115</v>
      </c>
      <c r="C58" s="3">
        <v>45672</v>
      </c>
      <c r="D58" s="3">
        <v>45673</v>
      </c>
      <c r="J58" t="s">
        <v>120</v>
      </c>
      <c r="K58" t="s">
        <v>117</v>
      </c>
    </row>
    <row r="59" spans="1:11" x14ac:dyDescent="0.25">
      <c r="A59" t="s">
        <v>68</v>
      </c>
      <c r="B59" t="s">
        <v>114</v>
      </c>
      <c r="C59" s="3">
        <v>45786</v>
      </c>
      <c r="D59" s="3">
        <v>45791</v>
      </c>
      <c r="J59" t="s">
        <v>119</v>
      </c>
      <c r="K59" t="s">
        <v>117</v>
      </c>
    </row>
    <row r="60" spans="1:11" x14ac:dyDescent="0.25">
      <c r="A60" t="s">
        <v>69</v>
      </c>
      <c r="B60" t="s">
        <v>111</v>
      </c>
      <c r="C60" s="3">
        <v>45788</v>
      </c>
      <c r="J60" t="s">
        <v>119</v>
      </c>
      <c r="K60" t="s">
        <v>117</v>
      </c>
    </row>
    <row r="61" spans="1:11" x14ac:dyDescent="0.25">
      <c r="A61" t="s">
        <v>70</v>
      </c>
      <c r="B61" t="s">
        <v>112</v>
      </c>
      <c r="C61" s="3">
        <v>45675</v>
      </c>
      <c r="D61" s="3">
        <v>45680</v>
      </c>
      <c r="E61" s="3">
        <v>45681</v>
      </c>
      <c r="F61" s="3">
        <v>45684</v>
      </c>
      <c r="G61" s="3">
        <v>45696</v>
      </c>
      <c r="H61" t="s">
        <v>116</v>
      </c>
      <c r="I61" s="5">
        <v>9713</v>
      </c>
      <c r="J61" t="s">
        <v>120</v>
      </c>
      <c r="K61" t="s">
        <v>122</v>
      </c>
    </row>
    <row r="62" spans="1:11" x14ac:dyDescent="0.25">
      <c r="A62" t="s">
        <v>71</v>
      </c>
      <c r="B62" t="s">
        <v>112</v>
      </c>
      <c r="C62" s="3">
        <v>45806</v>
      </c>
      <c r="D62" s="3">
        <v>45811</v>
      </c>
      <c r="J62" t="s">
        <v>119</v>
      </c>
      <c r="K62" t="s">
        <v>117</v>
      </c>
    </row>
    <row r="63" spans="1:11" x14ac:dyDescent="0.25">
      <c r="A63" t="s">
        <v>72</v>
      </c>
      <c r="B63" t="s">
        <v>113</v>
      </c>
      <c r="C63" s="3">
        <v>45678</v>
      </c>
      <c r="J63" t="s">
        <v>121</v>
      </c>
      <c r="K63" t="s">
        <v>117</v>
      </c>
    </row>
    <row r="64" spans="1:11" x14ac:dyDescent="0.25">
      <c r="A64" t="s">
        <v>73</v>
      </c>
      <c r="B64" t="s">
        <v>113</v>
      </c>
      <c r="C64" s="3">
        <v>45802</v>
      </c>
      <c r="D64" s="3">
        <v>45807</v>
      </c>
      <c r="E64" s="3">
        <v>45810</v>
      </c>
      <c r="F64" s="3">
        <v>45812</v>
      </c>
      <c r="G64" s="3">
        <v>45823</v>
      </c>
      <c r="H64" t="s">
        <v>118</v>
      </c>
      <c r="J64" t="s">
        <v>121</v>
      </c>
      <c r="K64" t="s">
        <v>123</v>
      </c>
    </row>
    <row r="65" spans="1:11" x14ac:dyDescent="0.25">
      <c r="A65" t="s">
        <v>74</v>
      </c>
      <c r="B65" t="s">
        <v>112</v>
      </c>
      <c r="C65" s="3">
        <v>45725</v>
      </c>
      <c r="D65" s="3">
        <v>45729</v>
      </c>
      <c r="E65" s="3">
        <v>45731</v>
      </c>
      <c r="F65" s="3">
        <v>45734</v>
      </c>
      <c r="G65" s="3">
        <v>45748</v>
      </c>
      <c r="H65" t="s">
        <v>116</v>
      </c>
      <c r="I65" s="5">
        <v>9610</v>
      </c>
      <c r="J65" t="s">
        <v>119</v>
      </c>
      <c r="K65" t="s">
        <v>122</v>
      </c>
    </row>
    <row r="66" spans="1:11" x14ac:dyDescent="0.25">
      <c r="A66" t="s">
        <v>75</v>
      </c>
      <c r="B66" t="s">
        <v>111</v>
      </c>
      <c r="C66" s="3">
        <v>45775</v>
      </c>
      <c r="J66" t="s">
        <v>120</v>
      </c>
      <c r="K66" t="s">
        <v>117</v>
      </c>
    </row>
    <row r="67" spans="1:11" x14ac:dyDescent="0.25">
      <c r="A67" t="s">
        <v>76</v>
      </c>
      <c r="B67" t="s">
        <v>113</v>
      </c>
      <c r="C67" s="3">
        <v>45683</v>
      </c>
      <c r="D67" s="3">
        <v>45684</v>
      </c>
      <c r="E67" s="3">
        <v>45689</v>
      </c>
      <c r="J67" t="s">
        <v>119</v>
      </c>
      <c r="K67" t="s">
        <v>117</v>
      </c>
    </row>
    <row r="68" spans="1:11" x14ac:dyDescent="0.25">
      <c r="A68" t="s">
        <v>77</v>
      </c>
      <c r="B68" t="s">
        <v>113</v>
      </c>
      <c r="C68" s="3">
        <v>45725</v>
      </c>
      <c r="D68" s="3">
        <v>45727</v>
      </c>
      <c r="J68" t="s">
        <v>121</v>
      </c>
      <c r="K68" t="s">
        <v>117</v>
      </c>
    </row>
    <row r="69" spans="1:11" x14ac:dyDescent="0.25">
      <c r="A69" t="s">
        <v>78</v>
      </c>
      <c r="B69" t="s">
        <v>111</v>
      </c>
      <c r="C69" s="3">
        <v>45720</v>
      </c>
      <c r="J69" t="s">
        <v>121</v>
      </c>
      <c r="K69" t="s">
        <v>117</v>
      </c>
    </row>
    <row r="70" spans="1:11" x14ac:dyDescent="0.25">
      <c r="A70" t="s">
        <v>79</v>
      </c>
      <c r="B70" t="s">
        <v>115</v>
      </c>
      <c r="C70" s="3">
        <v>45698</v>
      </c>
      <c r="D70" s="3">
        <v>45702</v>
      </c>
      <c r="E70" s="3">
        <v>45707</v>
      </c>
      <c r="F70" s="3">
        <v>45710</v>
      </c>
      <c r="G70" s="3">
        <v>45724</v>
      </c>
      <c r="H70" t="s">
        <v>118</v>
      </c>
      <c r="J70" t="s">
        <v>120</v>
      </c>
      <c r="K70" t="s">
        <v>123</v>
      </c>
    </row>
    <row r="71" spans="1:11" x14ac:dyDescent="0.25">
      <c r="A71" t="s">
        <v>80</v>
      </c>
      <c r="B71" t="s">
        <v>113</v>
      </c>
      <c r="C71" s="3">
        <v>45660</v>
      </c>
      <c r="D71" s="3">
        <v>45665</v>
      </c>
      <c r="E71" s="3">
        <v>45668</v>
      </c>
      <c r="F71" s="3">
        <v>45671</v>
      </c>
      <c r="G71" s="3">
        <v>45679</v>
      </c>
      <c r="H71" t="s">
        <v>117</v>
      </c>
      <c r="J71" t="s">
        <v>119</v>
      </c>
      <c r="K71" t="s">
        <v>117</v>
      </c>
    </row>
    <row r="72" spans="1:11" x14ac:dyDescent="0.25">
      <c r="A72" t="s">
        <v>81</v>
      </c>
      <c r="B72" t="s">
        <v>115</v>
      </c>
      <c r="C72" s="3">
        <v>45687</v>
      </c>
      <c r="D72" s="3">
        <v>45688</v>
      </c>
      <c r="E72" s="3">
        <v>45693</v>
      </c>
      <c r="F72" s="3">
        <v>45694</v>
      </c>
      <c r="G72" s="3">
        <v>45707</v>
      </c>
      <c r="H72" t="s">
        <v>116</v>
      </c>
      <c r="I72" s="5">
        <v>3725</v>
      </c>
      <c r="J72" t="s">
        <v>120</v>
      </c>
      <c r="K72" t="s">
        <v>122</v>
      </c>
    </row>
    <row r="73" spans="1:11" x14ac:dyDescent="0.25">
      <c r="A73" t="s">
        <v>82</v>
      </c>
      <c r="B73" t="s">
        <v>115</v>
      </c>
      <c r="C73" s="3">
        <v>45710</v>
      </c>
      <c r="J73" t="s">
        <v>120</v>
      </c>
      <c r="K73" t="s">
        <v>117</v>
      </c>
    </row>
    <row r="74" spans="1:11" x14ac:dyDescent="0.25">
      <c r="A74" t="s">
        <v>83</v>
      </c>
      <c r="B74" t="s">
        <v>115</v>
      </c>
      <c r="C74" s="3">
        <v>45787</v>
      </c>
      <c r="D74" s="3">
        <v>45791</v>
      </c>
      <c r="E74" s="3">
        <v>45794</v>
      </c>
      <c r="F74" s="3">
        <v>45795</v>
      </c>
      <c r="G74" s="3">
        <v>45802</v>
      </c>
      <c r="H74" t="s">
        <v>118</v>
      </c>
      <c r="J74" t="s">
        <v>121</v>
      </c>
      <c r="K74" t="s">
        <v>123</v>
      </c>
    </row>
    <row r="75" spans="1:11" x14ac:dyDescent="0.25">
      <c r="A75" t="s">
        <v>84</v>
      </c>
      <c r="B75" t="s">
        <v>111</v>
      </c>
      <c r="C75" s="3">
        <v>45658</v>
      </c>
      <c r="J75" t="s">
        <v>121</v>
      </c>
      <c r="K75" t="s">
        <v>117</v>
      </c>
    </row>
    <row r="76" spans="1:11" x14ac:dyDescent="0.25">
      <c r="A76" t="s">
        <v>85</v>
      </c>
      <c r="B76" t="s">
        <v>112</v>
      </c>
      <c r="C76" s="3">
        <v>45725</v>
      </c>
      <c r="D76" s="3">
        <v>45727</v>
      </c>
      <c r="J76" t="s">
        <v>120</v>
      </c>
      <c r="K76" t="s">
        <v>117</v>
      </c>
    </row>
    <row r="77" spans="1:11" x14ac:dyDescent="0.25">
      <c r="A77" t="s">
        <v>86</v>
      </c>
      <c r="B77" t="s">
        <v>114</v>
      </c>
      <c r="C77" s="3">
        <v>45799</v>
      </c>
      <c r="J77" t="s">
        <v>120</v>
      </c>
      <c r="K77" t="s">
        <v>117</v>
      </c>
    </row>
    <row r="78" spans="1:11" x14ac:dyDescent="0.25">
      <c r="A78" t="s">
        <v>87</v>
      </c>
      <c r="B78" t="s">
        <v>114</v>
      </c>
      <c r="C78" s="3">
        <v>45801</v>
      </c>
      <c r="D78" s="3">
        <v>45802</v>
      </c>
      <c r="J78" t="s">
        <v>119</v>
      </c>
      <c r="K78" t="s">
        <v>117</v>
      </c>
    </row>
    <row r="79" spans="1:11" x14ac:dyDescent="0.25">
      <c r="A79" t="s">
        <v>88</v>
      </c>
      <c r="B79" t="s">
        <v>111</v>
      </c>
      <c r="C79" s="3">
        <v>45696</v>
      </c>
      <c r="D79" s="3">
        <v>45701</v>
      </c>
      <c r="J79" t="s">
        <v>119</v>
      </c>
      <c r="K79" t="s">
        <v>117</v>
      </c>
    </row>
    <row r="80" spans="1:11" x14ac:dyDescent="0.25">
      <c r="A80" t="s">
        <v>89</v>
      </c>
      <c r="B80" t="s">
        <v>115</v>
      </c>
      <c r="C80" s="3">
        <v>45807</v>
      </c>
      <c r="D80" s="3">
        <v>45812</v>
      </c>
      <c r="E80" s="3">
        <v>45814</v>
      </c>
      <c r="F80" s="3">
        <v>45816</v>
      </c>
      <c r="G80" s="3">
        <v>45825</v>
      </c>
      <c r="H80" t="s">
        <v>116</v>
      </c>
      <c r="I80" s="5">
        <v>4987</v>
      </c>
      <c r="J80" t="s">
        <v>119</v>
      </c>
      <c r="K80" t="s">
        <v>122</v>
      </c>
    </row>
    <row r="81" spans="1:11" x14ac:dyDescent="0.25">
      <c r="A81" t="s">
        <v>90</v>
      </c>
      <c r="B81" t="s">
        <v>115</v>
      </c>
      <c r="C81" s="3">
        <v>45711</v>
      </c>
      <c r="J81" t="s">
        <v>120</v>
      </c>
      <c r="K81" t="s">
        <v>117</v>
      </c>
    </row>
    <row r="82" spans="1:11" x14ac:dyDescent="0.25">
      <c r="A82" t="s">
        <v>91</v>
      </c>
      <c r="B82" t="s">
        <v>112</v>
      </c>
      <c r="C82" s="3">
        <v>45684</v>
      </c>
      <c r="D82" s="3">
        <v>45687</v>
      </c>
      <c r="E82" s="3">
        <v>45692</v>
      </c>
      <c r="F82" s="3">
        <v>45694</v>
      </c>
      <c r="G82" s="3">
        <v>45703</v>
      </c>
      <c r="H82" t="s">
        <v>117</v>
      </c>
      <c r="J82" t="s">
        <v>119</v>
      </c>
      <c r="K82" t="s">
        <v>117</v>
      </c>
    </row>
    <row r="83" spans="1:11" x14ac:dyDescent="0.25">
      <c r="A83" t="s">
        <v>92</v>
      </c>
      <c r="B83" t="s">
        <v>112</v>
      </c>
      <c r="C83" s="3">
        <v>45703</v>
      </c>
      <c r="D83" s="3">
        <v>45707</v>
      </c>
      <c r="J83" t="s">
        <v>119</v>
      </c>
      <c r="K83" t="s">
        <v>117</v>
      </c>
    </row>
    <row r="84" spans="1:11" x14ac:dyDescent="0.25">
      <c r="A84" t="s">
        <v>93</v>
      </c>
      <c r="B84" t="s">
        <v>112</v>
      </c>
      <c r="C84" s="3">
        <v>45743</v>
      </c>
      <c r="D84" s="3">
        <v>45747</v>
      </c>
      <c r="E84" s="3">
        <v>45749</v>
      </c>
      <c r="F84" s="3">
        <v>45751</v>
      </c>
      <c r="G84" s="3">
        <v>45761</v>
      </c>
      <c r="H84" t="s">
        <v>118</v>
      </c>
      <c r="J84" t="s">
        <v>119</v>
      </c>
      <c r="K84" t="s">
        <v>123</v>
      </c>
    </row>
    <row r="85" spans="1:11" x14ac:dyDescent="0.25">
      <c r="A85" t="s">
        <v>94</v>
      </c>
      <c r="B85" t="s">
        <v>114</v>
      </c>
      <c r="C85" s="3">
        <v>45667</v>
      </c>
      <c r="D85" s="3">
        <v>45671</v>
      </c>
      <c r="E85" s="3">
        <v>45673</v>
      </c>
      <c r="F85" s="3">
        <v>45674</v>
      </c>
      <c r="G85" s="3">
        <v>45693</v>
      </c>
      <c r="H85" t="s">
        <v>116</v>
      </c>
      <c r="I85" s="5">
        <v>8721</v>
      </c>
      <c r="J85" t="s">
        <v>119</v>
      </c>
      <c r="K85" t="s">
        <v>122</v>
      </c>
    </row>
    <row r="86" spans="1:11" x14ac:dyDescent="0.25">
      <c r="A86" t="s">
        <v>95</v>
      </c>
      <c r="B86" t="s">
        <v>112</v>
      </c>
      <c r="C86" s="3">
        <v>45664</v>
      </c>
      <c r="D86" s="3">
        <v>45666</v>
      </c>
      <c r="J86" t="s">
        <v>121</v>
      </c>
      <c r="K86" t="s">
        <v>117</v>
      </c>
    </row>
    <row r="87" spans="1:11" x14ac:dyDescent="0.25">
      <c r="A87" t="s">
        <v>96</v>
      </c>
      <c r="B87" t="s">
        <v>115</v>
      </c>
      <c r="C87" s="3">
        <v>45729</v>
      </c>
      <c r="D87" s="3">
        <v>45730</v>
      </c>
      <c r="E87" s="3">
        <v>45733</v>
      </c>
      <c r="F87" s="3">
        <v>45735</v>
      </c>
      <c r="G87" s="3">
        <v>45752</v>
      </c>
      <c r="H87" t="s">
        <v>118</v>
      </c>
      <c r="J87" t="s">
        <v>120</v>
      </c>
      <c r="K87" t="s">
        <v>123</v>
      </c>
    </row>
    <row r="88" spans="1:11" x14ac:dyDescent="0.25">
      <c r="A88" t="s">
        <v>97</v>
      </c>
      <c r="B88" t="s">
        <v>115</v>
      </c>
      <c r="C88" s="3">
        <v>45665</v>
      </c>
      <c r="J88" t="s">
        <v>119</v>
      </c>
      <c r="K88" t="s">
        <v>117</v>
      </c>
    </row>
    <row r="89" spans="1:11" x14ac:dyDescent="0.25">
      <c r="A89" t="s">
        <v>98</v>
      </c>
      <c r="B89" t="s">
        <v>115</v>
      </c>
      <c r="C89" s="3">
        <v>45703</v>
      </c>
      <c r="J89" t="s">
        <v>120</v>
      </c>
      <c r="K89" t="s">
        <v>117</v>
      </c>
    </row>
    <row r="90" spans="1:11" x14ac:dyDescent="0.25">
      <c r="A90" t="s">
        <v>99</v>
      </c>
      <c r="B90" t="s">
        <v>115</v>
      </c>
      <c r="C90" s="3">
        <v>45667</v>
      </c>
      <c r="D90" s="3">
        <v>45668</v>
      </c>
      <c r="J90" t="s">
        <v>120</v>
      </c>
      <c r="K90" t="s">
        <v>117</v>
      </c>
    </row>
    <row r="91" spans="1:11" x14ac:dyDescent="0.25">
      <c r="A91" t="s">
        <v>100</v>
      </c>
      <c r="B91" t="s">
        <v>114</v>
      </c>
      <c r="C91" s="3">
        <v>45746</v>
      </c>
      <c r="J91" t="s">
        <v>120</v>
      </c>
      <c r="K91" t="s">
        <v>117</v>
      </c>
    </row>
    <row r="92" spans="1:11" x14ac:dyDescent="0.25">
      <c r="A92" t="s">
        <v>101</v>
      </c>
      <c r="B92" t="s">
        <v>115</v>
      </c>
      <c r="C92" s="3">
        <v>45769</v>
      </c>
      <c r="D92" s="3">
        <v>45774</v>
      </c>
      <c r="E92" s="3">
        <v>45779</v>
      </c>
      <c r="F92" s="3">
        <v>45780</v>
      </c>
      <c r="G92" s="3">
        <v>45797</v>
      </c>
      <c r="H92" t="s">
        <v>117</v>
      </c>
      <c r="J92" t="s">
        <v>119</v>
      </c>
      <c r="K92" t="s">
        <v>117</v>
      </c>
    </row>
    <row r="93" spans="1:11" x14ac:dyDescent="0.25">
      <c r="A93" t="s">
        <v>102</v>
      </c>
      <c r="B93" t="s">
        <v>115</v>
      </c>
      <c r="C93" s="3">
        <v>45669</v>
      </c>
      <c r="D93" s="3">
        <v>45673</v>
      </c>
      <c r="J93" t="s">
        <v>119</v>
      </c>
      <c r="K93" t="s">
        <v>117</v>
      </c>
    </row>
    <row r="94" spans="1:11" x14ac:dyDescent="0.25">
      <c r="A94" t="s">
        <v>103</v>
      </c>
      <c r="B94" t="s">
        <v>113</v>
      </c>
      <c r="C94" s="3">
        <v>45795</v>
      </c>
      <c r="J94" t="s">
        <v>120</v>
      </c>
      <c r="K94" t="s">
        <v>117</v>
      </c>
    </row>
    <row r="95" spans="1:11" x14ac:dyDescent="0.25">
      <c r="A95" t="s">
        <v>104</v>
      </c>
      <c r="B95" t="s">
        <v>112</v>
      </c>
      <c r="C95" s="3">
        <v>45751</v>
      </c>
      <c r="D95" s="3">
        <v>45755</v>
      </c>
      <c r="E95" s="3">
        <v>45756</v>
      </c>
      <c r="F95" s="3">
        <v>45759</v>
      </c>
      <c r="G95" s="3">
        <v>45774</v>
      </c>
      <c r="H95" t="s">
        <v>118</v>
      </c>
      <c r="J95" t="s">
        <v>120</v>
      </c>
      <c r="K95" t="s">
        <v>123</v>
      </c>
    </row>
    <row r="96" spans="1:11" x14ac:dyDescent="0.25">
      <c r="A96" t="s">
        <v>105</v>
      </c>
      <c r="B96" t="s">
        <v>111</v>
      </c>
      <c r="C96" s="3">
        <v>45734</v>
      </c>
      <c r="J96" t="s">
        <v>120</v>
      </c>
      <c r="K96" t="s">
        <v>117</v>
      </c>
    </row>
    <row r="97" spans="1:11" x14ac:dyDescent="0.25">
      <c r="A97" t="s">
        <v>106</v>
      </c>
      <c r="B97" t="s">
        <v>115</v>
      </c>
      <c r="C97" s="3">
        <v>45762</v>
      </c>
      <c r="J97" t="s">
        <v>121</v>
      </c>
      <c r="K97" t="s">
        <v>117</v>
      </c>
    </row>
    <row r="98" spans="1:11" x14ac:dyDescent="0.25">
      <c r="A98" t="s">
        <v>107</v>
      </c>
      <c r="B98" t="s">
        <v>114</v>
      </c>
      <c r="C98" s="3">
        <v>45733</v>
      </c>
      <c r="J98" t="s">
        <v>120</v>
      </c>
      <c r="K98" t="s">
        <v>117</v>
      </c>
    </row>
    <row r="99" spans="1:11" x14ac:dyDescent="0.25">
      <c r="A99" t="s">
        <v>108</v>
      </c>
      <c r="B99" t="s">
        <v>112</v>
      </c>
      <c r="C99" s="3">
        <v>45707</v>
      </c>
      <c r="J99" t="s">
        <v>121</v>
      </c>
      <c r="K99" t="s">
        <v>117</v>
      </c>
    </row>
    <row r="100" spans="1:11" x14ac:dyDescent="0.25">
      <c r="A100" t="s">
        <v>109</v>
      </c>
      <c r="B100" t="s">
        <v>114</v>
      </c>
      <c r="C100" s="3">
        <v>45702</v>
      </c>
      <c r="D100" s="3">
        <v>45707</v>
      </c>
      <c r="E100" s="3">
        <v>45712</v>
      </c>
      <c r="F100" s="3">
        <v>45714</v>
      </c>
      <c r="G100" s="3">
        <v>45731</v>
      </c>
      <c r="H100" t="s">
        <v>118</v>
      </c>
      <c r="J100" t="s">
        <v>119</v>
      </c>
      <c r="K100" t="s">
        <v>123</v>
      </c>
    </row>
    <row r="101" spans="1:11" x14ac:dyDescent="0.25">
      <c r="A101" t="s">
        <v>110</v>
      </c>
      <c r="B101" t="s">
        <v>115</v>
      </c>
      <c r="C101" s="3">
        <v>45731</v>
      </c>
      <c r="J101" t="s">
        <v>119</v>
      </c>
      <c r="K101" t="s">
        <v>117</v>
      </c>
    </row>
  </sheetData>
  <autoFilter ref="A1:K101" xr:uid="{68F54B39-DCB8-46F2-88DE-23B3FCA0B3E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tabSelected="1" workbookViewId="0">
      <selection activeCell="R5" sqref="R5"/>
    </sheetView>
  </sheetViews>
  <sheetFormatPr defaultRowHeight="15" x14ac:dyDescent="0.25"/>
  <cols>
    <col min="1" max="1" width="7.42578125" bestFit="1" customWidth="1"/>
    <col min="2" max="2" width="11.5703125" bestFit="1" customWidth="1"/>
    <col min="3" max="3" width="12.7109375" style="3" bestFit="1" customWidth="1"/>
    <col min="4" max="5" width="10.7109375" style="3" bestFit="1" customWidth="1"/>
    <col min="6" max="6" width="12.5703125" style="3" bestFit="1" customWidth="1"/>
    <col min="7" max="7" width="11.5703125" style="3" bestFit="1" customWidth="1"/>
    <col min="8" max="8" width="11.5703125" bestFit="1" customWidth="1"/>
    <col min="9" max="9" width="13.7109375" style="5" bestFit="1" customWidth="1"/>
    <col min="10" max="10" width="7" bestFit="1" customWidth="1"/>
    <col min="11" max="11" width="6.42578125" bestFit="1" customWidth="1"/>
    <col min="12" max="12" width="11.28515625" bestFit="1" customWidth="1"/>
    <col min="13" max="13" width="10.5703125" bestFit="1" customWidth="1"/>
    <col min="16" max="16" width="11.42578125" bestFit="1" customWidth="1"/>
  </cols>
  <sheetData>
    <row r="1" spans="1:16" x14ac:dyDescent="0.25">
      <c r="A1" s="1" t="s">
        <v>0</v>
      </c>
      <c r="B1" s="1" t="s">
        <v>1</v>
      </c>
      <c r="C1" s="2" t="s">
        <v>2</v>
      </c>
      <c r="D1" s="2" t="s">
        <v>3</v>
      </c>
      <c r="E1" s="2" t="s">
        <v>4</v>
      </c>
      <c r="F1" s="2" t="s">
        <v>5</v>
      </c>
      <c r="G1" s="2" t="s">
        <v>6</v>
      </c>
      <c r="H1" s="1" t="s">
        <v>7</v>
      </c>
      <c r="I1" s="4" t="s">
        <v>8</v>
      </c>
      <c r="J1" s="1" t="s">
        <v>9</v>
      </c>
      <c r="K1" s="1" t="s">
        <v>10</v>
      </c>
      <c r="L1" t="s">
        <v>130</v>
      </c>
      <c r="M1" s="8" t="s">
        <v>131</v>
      </c>
      <c r="N1" t="s">
        <v>142</v>
      </c>
      <c r="O1" t="s">
        <v>172</v>
      </c>
      <c r="P1" t="s">
        <v>173</v>
      </c>
    </row>
    <row r="2" spans="1:16" x14ac:dyDescent="0.25">
      <c r="A2" t="s">
        <v>11</v>
      </c>
      <c r="B2" t="s">
        <v>111</v>
      </c>
      <c r="C2" s="3">
        <v>45664</v>
      </c>
      <c r="D2" s="3">
        <v>45667</v>
      </c>
      <c r="J2" t="s">
        <v>119</v>
      </c>
      <c r="K2" t="s">
        <v>117</v>
      </c>
      <c r="L2" t="str">
        <f t="shared" ref="L2:L33" si="0">IF(ISBLANK(D2), "", TEXT(D2, "yyyyy-mm"))</f>
        <v>2025-01</v>
      </c>
      <c r="M2" t="str">
        <f t="shared" ref="M2:M33" si="1">IF(ISBLANK(E2), "", TEXT(E2, "yyyyy-mm"))</f>
        <v/>
      </c>
      <c r="N2" t="str">
        <f>IF(G2&lt;&gt;"", G2-E2, "")</f>
        <v/>
      </c>
      <c r="O2" s="5">
        <f>AVERAGE(I:I)</f>
        <v>6150.375</v>
      </c>
      <c r="P2" cm="1">
        <f t="array" ref="P2:P101">IF(H2:H101="Closed Won", 1, 0)</f>
        <v>0</v>
      </c>
    </row>
    <row r="3" spans="1:16" x14ac:dyDescent="0.25">
      <c r="A3" t="s">
        <v>12</v>
      </c>
      <c r="B3" t="s">
        <v>112</v>
      </c>
      <c r="C3" s="3">
        <v>45693</v>
      </c>
      <c r="J3" t="s">
        <v>120</v>
      </c>
      <c r="K3" t="s">
        <v>117</v>
      </c>
      <c r="L3" t="str">
        <f t="shared" si="0"/>
        <v/>
      </c>
      <c r="M3" t="str">
        <f t="shared" si="1"/>
        <v/>
      </c>
      <c r="N3" t="str">
        <f t="shared" ref="N3:N66" si="2">IF(G3&lt;&gt;"", G3-E3, "")</f>
        <v/>
      </c>
      <c r="P3">
        <v>0</v>
      </c>
    </row>
    <row r="4" spans="1:16" x14ac:dyDescent="0.25">
      <c r="A4" t="s">
        <v>13</v>
      </c>
      <c r="B4" t="s">
        <v>111</v>
      </c>
      <c r="C4" s="3">
        <v>45797</v>
      </c>
      <c r="D4" s="3">
        <v>45798</v>
      </c>
      <c r="E4" s="3">
        <v>45803</v>
      </c>
      <c r="F4" s="3">
        <v>45805</v>
      </c>
      <c r="G4" s="3">
        <v>45811</v>
      </c>
      <c r="H4" t="s">
        <v>116</v>
      </c>
      <c r="I4" s="5">
        <v>3791</v>
      </c>
      <c r="J4" t="s">
        <v>119</v>
      </c>
      <c r="K4" t="s">
        <v>122</v>
      </c>
      <c r="L4" t="str">
        <f t="shared" si="0"/>
        <v>2025-05</v>
      </c>
      <c r="M4" t="str">
        <f t="shared" si="1"/>
        <v>2025-05</v>
      </c>
      <c r="N4">
        <f t="shared" si="2"/>
        <v>8</v>
      </c>
      <c r="P4">
        <v>1</v>
      </c>
    </row>
    <row r="5" spans="1:16" x14ac:dyDescent="0.25">
      <c r="A5" t="s">
        <v>14</v>
      </c>
      <c r="B5" t="s">
        <v>113</v>
      </c>
      <c r="C5" s="3">
        <v>45664</v>
      </c>
      <c r="D5" s="3">
        <v>45669</v>
      </c>
      <c r="J5" t="s">
        <v>119</v>
      </c>
      <c r="K5" t="s">
        <v>117</v>
      </c>
      <c r="L5" t="str">
        <f t="shared" si="0"/>
        <v>2025-01</v>
      </c>
      <c r="M5" t="str">
        <f t="shared" si="1"/>
        <v/>
      </c>
      <c r="N5" t="str">
        <f t="shared" si="2"/>
        <v/>
      </c>
      <c r="P5">
        <v>0</v>
      </c>
    </row>
    <row r="6" spans="1:16" x14ac:dyDescent="0.25">
      <c r="A6" t="s">
        <v>15</v>
      </c>
      <c r="B6" t="s">
        <v>113</v>
      </c>
      <c r="C6" s="3">
        <v>45765</v>
      </c>
      <c r="D6" s="3">
        <v>45767</v>
      </c>
      <c r="J6" t="s">
        <v>121</v>
      </c>
      <c r="K6" t="s">
        <v>117</v>
      </c>
      <c r="L6" t="str">
        <f t="shared" si="0"/>
        <v>2025-04</v>
      </c>
      <c r="M6" t="str">
        <f t="shared" si="1"/>
        <v/>
      </c>
      <c r="N6" t="str">
        <f t="shared" si="2"/>
        <v/>
      </c>
      <c r="P6">
        <v>0</v>
      </c>
    </row>
    <row r="7" spans="1:16" x14ac:dyDescent="0.25">
      <c r="A7" t="s">
        <v>16</v>
      </c>
      <c r="B7" t="s">
        <v>113</v>
      </c>
      <c r="C7" s="3">
        <v>45729</v>
      </c>
      <c r="D7" s="3">
        <v>45730</v>
      </c>
      <c r="J7" t="s">
        <v>119</v>
      </c>
      <c r="K7" t="s">
        <v>117</v>
      </c>
      <c r="L7" t="str">
        <f t="shared" si="0"/>
        <v>2025-03</v>
      </c>
      <c r="M7" t="str">
        <f t="shared" si="1"/>
        <v/>
      </c>
      <c r="N7" t="str">
        <f t="shared" si="2"/>
        <v/>
      </c>
      <c r="P7">
        <v>0</v>
      </c>
    </row>
    <row r="8" spans="1:16" x14ac:dyDescent="0.25">
      <c r="A8" t="s">
        <v>17</v>
      </c>
      <c r="B8" t="s">
        <v>114</v>
      </c>
      <c r="C8" s="3">
        <v>45745</v>
      </c>
      <c r="J8" t="s">
        <v>121</v>
      </c>
      <c r="K8" t="s">
        <v>117</v>
      </c>
      <c r="L8" t="str">
        <f t="shared" si="0"/>
        <v/>
      </c>
      <c r="M8" t="str">
        <f t="shared" si="1"/>
        <v/>
      </c>
      <c r="N8" t="str">
        <f t="shared" si="2"/>
        <v/>
      </c>
      <c r="P8">
        <v>0</v>
      </c>
    </row>
    <row r="9" spans="1:16" x14ac:dyDescent="0.25">
      <c r="A9" t="s">
        <v>18</v>
      </c>
      <c r="B9" t="s">
        <v>112</v>
      </c>
      <c r="C9" s="3">
        <v>45713</v>
      </c>
      <c r="D9" s="3">
        <v>45716</v>
      </c>
      <c r="E9" s="3">
        <v>45717</v>
      </c>
      <c r="F9" s="3">
        <v>45718</v>
      </c>
      <c r="G9" s="3">
        <v>45735</v>
      </c>
      <c r="H9" t="s">
        <v>116</v>
      </c>
      <c r="I9" s="5">
        <v>8942</v>
      </c>
      <c r="J9" t="s">
        <v>121</v>
      </c>
      <c r="K9" t="s">
        <v>122</v>
      </c>
      <c r="L9" t="str">
        <f t="shared" si="0"/>
        <v>2025-02</v>
      </c>
      <c r="M9" t="str">
        <f t="shared" si="1"/>
        <v>2025-03</v>
      </c>
      <c r="N9">
        <f t="shared" si="2"/>
        <v>18</v>
      </c>
      <c r="P9">
        <v>1</v>
      </c>
    </row>
    <row r="10" spans="1:16" x14ac:dyDescent="0.25">
      <c r="A10" t="s">
        <v>19</v>
      </c>
      <c r="B10" t="s">
        <v>113</v>
      </c>
      <c r="C10" s="3">
        <v>45725</v>
      </c>
      <c r="D10" s="3">
        <v>45726</v>
      </c>
      <c r="E10" s="3">
        <v>45730</v>
      </c>
      <c r="F10" s="3">
        <v>45733</v>
      </c>
      <c r="G10" s="3">
        <v>45741</v>
      </c>
      <c r="H10" t="s">
        <v>117</v>
      </c>
      <c r="J10" t="s">
        <v>121</v>
      </c>
      <c r="K10" t="s">
        <v>117</v>
      </c>
      <c r="L10" t="str">
        <f t="shared" si="0"/>
        <v>2025-03</v>
      </c>
      <c r="M10" t="str">
        <f t="shared" si="1"/>
        <v>2025-03</v>
      </c>
      <c r="N10">
        <f t="shared" si="2"/>
        <v>11</v>
      </c>
      <c r="P10">
        <v>0</v>
      </c>
    </row>
    <row r="11" spans="1:16" x14ac:dyDescent="0.25">
      <c r="A11" t="s">
        <v>20</v>
      </c>
      <c r="B11" t="s">
        <v>111</v>
      </c>
      <c r="C11" s="3">
        <v>45799</v>
      </c>
      <c r="D11" s="3">
        <v>45802</v>
      </c>
      <c r="J11" t="s">
        <v>120</v>
      </c>
      <c r="K11" t="s">
        <v>117</v>
      </c>
      <c r="L11" t="str">
        <f t="shared" si="0"/>
        <v>2025-05</v>
      </c>
      <c r="M11" t="str">
        <f t="shared" si="1"/>
        <v/>
      </c>
      <c r="N11" t="str">
        <f t="shared" si="2"/>
        <v/>
      </c>
      <c r="P11">
        <v>0</v>
      </c>
    </row>
    <row r="12" spans="1:16" x14ac:dyDescent="0.25">
      <c r="A12" t="s">
        <v>21</v>
      </c>
      <c r="B12" t="s">
        <v>113</v>
      </c>
      <c r="C12" s="3">
        <v>45750</v>
      </c>
      <c r="D12" s="3">
        <v>45755</v>
      </c>
      <c r="E12" s="3">
        <v>45757</v>
      </c>
      <c r="F12" s="3">
        <v>45760</v>
      </c>
      <c r="G12" s="3">
        <v>45767</v>
      </c>
      <c r="H12" t="s">
        <v>116</v>
      </c>
      <c r="I12" s="5">
        <v>3866</v>
      </c>
      <c r="J12" t="s">
        <v>121</v>
      </c>
      <c r="K12" t="s">
        <v>122</v>
      </c>
      <c r="L12" t="str">
        <f t="shared" si="0"/>
        <v>2025-04</v>
      </c>
      <c r="M12" t="str">
        <f t="shared" si="1"/>
        <v>2025-04</v>
      </c>
      <c r="N12">
        <f t="shared" si="2"/>
        <v>10</v>
      </c>
      <c r="P12">
        <v>1</v>
      </c>
    </row>
    <row r="13" spans="1:16" x14ac:dyDescent="0.25">
      <c r="A13" t="s">
        <v>22</v>
      </c>
      <c r="B13" t="s">
        <v>111</v>
      </c>
      <c r="C13" s="3">
        <v>45717</v>
      </c>
      <c r="D13" s="3">
        <v>45718</v>
      </c>
      <c r="J13" t="s">
        <v>121</v>
      </c>
      <c r="K13" t="s">
        <v>117</v>
      </c>
      <c r="L13" t="str">
        <f t="shared" si="0"/>
        <v>2025-03</v>
      </c>
      <c r="M13" t="str">
        <f t="shared" si="1"/>
        <v/>
      </c>
      <c r="N13" t="str">
        <f t="shared" si="2"/>
        <v/>
      </c>
      <c r="P13">
        <v>0</v>
      </c>
    </row>
    <row r="14" spans="1:16" x14ac:dyDescent="0.25">
      <c r="A14" t="s">
        <v>23</v>
      </c>
      <c r="B14" t="s">
        <v>115</v>
      </c>
      <c r="C14" s="3">
        <v>45774</v>
      </c>
      <c r="D14" s="3">
        <v>45777</v>
      </c>
      <c r="E14" s="3">
        <v>45779</v>
      </c>
      <c r="F14" s="3">
        <v>45781</v>
      </c>
      <c r="G14" s="3">
        <v>45797</v>
      </c>
      <c r="H14" t="s">
        <v>116</v>
      </c>
      <c r="I14" s="5">
        <v>4187</v>
      </c>
      <c r="J14" t="s">
        <v>120</v>
      </c>
      <c r="K14" t="s">
        <v>122</v>
      </c>
      <c r="L14" t="str">
        <f t="shared" si="0"/>
        <v>2025-04</v>
      </c>
      <c r="M14" t="str">
        <f t="shared" si="1"/>
        <v>2025-05</v>
      </c>
      <c r="N14">
        <f t="shared" si="2"/>
        <v>18</v>
      </c>
      <c r="P14">
        <v>1</v>
      </c>
    </row>
    <row r="15" spans="1:16" x14ac:dyDescent="0.25">
      <c r="A15" t="s">
        <v>24</v>
      </c>
      <c r="B15" t="s">
        <v>111</v>
      </c>
      <c r="C15" s="3">
        <v>45701</v>
      </c>
      <c r="D15" s="3">
        <v>45706</v>
      </c>
      <c r="J15" t="s">
        <v>120</v>
      </c>
      <c r="K15" t="s">
        <v>117</v>
      </c>
      <c r="L15" t="str">
        <f t="shared" si="0"/>
        <v>2025-02</v>
      </c>
      <c r="M15" t="str">
        <f t="shared" si="1"/>
        <v/>
      </c>
      <c r="N15" t="str">
        <f t="shared" si="2"/>
        <v/>
      </c>
      <c r="P15">
        <v>0</v>
      </c>
    </row>
    <row r="16" spans="1:16" x14ac:dyDescent="0.25">
      <c r="A16" t="s">
        <v>25</v>
      </c>
      <c r="B16" t="s">
        <v>112</v>
      </c>
      <c r="C16" s="3">
        <v>45699</v>
      </c>
      <c r="D16" s="3">
        <v>45703</v>
      </c>
      <c r="E16" s="3">
        <v>45707</v>
      </c>
      <c r="J16" t="s">
        <v>121</v>
      </c>
      <c r="K16" t="s">
        <v>117</v>
      </c>
      <c r="L16" t="str">
        <f t="shared" si="0"/>
        <v>2025-02</v>
      </c>
      <c r="M16" t="str">
        <f t="shared" si="1"/>
        <v>2025-02</v>
      </c>
      <c r="N16" t="str">
        <f t="shared" si="2"/>
        <v/>
      </c>
      <c r="P16">
        <v>0</v>
      </c>
    </row>
    <row r="17" spans="1:16" x14ac:dyDescent="0.25">
      <c r="A17" t="s">
        <v>26</v>
      </c>
      <c r="B17" t="s">
        <v>113</v>
      </c>
      <c r="C17" s="3">
        <v>45714</v>
      </c>
      <c r="J17" t="s">
        <v>120</v>
      </c>
      <c r="K17" t="s">
        <v>117</v>
      </c>
      <c r="L17" t="str">
        <f t="shared" si="0"/>
        <v/>
      </c>
      <c r="M17" t="str">
        <f t="shared" si="1"/>
        <v/>
      </c>
      <c r="N17" t="str">
        <f t="shared" si="2"/>
        <v/>
      </c>
      <c r="P17">
        <v>0</v>
      </c>
    </row>
    <row r="18" spans="1:16" x14ac:dyDescent="0.25">
      <c r="A18" t="s">
        <v>27</v>
      </c>
      <c r="B18" t="s">
        <v>115</v>
      </c>
      <c r="C18" s="3">
        <v>45672</v>
      </c>
      <c r="J18" t="s">
        <v>119</v>
      </c>
      <c r="K18" t="s">
        <v>117</v>
      </c>
      <c r="L18" t="str">
        <f t="shared" si="0"/>
        <v/>
      </c>
      <c r="M18" t="str">
        <f t="shared" si="1"/>
        <v/>
      </c>
      <c r="N18" t="str">
        <f t="shared" si="2"/>
        <v/>
      </c>
      <c r="P18">
        <v>0</v>
      </c>
    </row>
    <row r="19" spans="1:16" x14ac:dyDescent="0.25">
      <c r="A19" t="s">
        <v>28</v>
      </c>
      <c r="B19" t="s">
        <v>111</v>
      </c>
      <c r="C19" s="3">
        <v>45738</v>
      </c>
      <c r="D19" s="3">
        <v>45742</v>
      </c>
      <c r="E19" s="3">
        <v>45745</v>
      </c>
      <c r="F19" s="3">
        <v>45746</v>
      </c>
      <c r="G19" s="3">
        <v>45757</v>
      </c>
      <c r="H19" t="s">
        <v>117</v>
      </c>
      <c r="J19" t="s">
        <v>120</v>
      </c>
      <c r="K19" t="s">
        <v>117</v>
      </c>
      <c r="L19" t="str">
        <f t="shared" si="0"/>
        <v>2025-03</v>
      </c>
      <c r="M19" t="str">
        <f t="shared" si="1"/>
        <v>2025-03</v>
      </c>
      <c r="N19">
        <f t="shared" si="2"/>
        <v>12</v>
      </c>
      <c r="P19">
        <v>0</v>
      </c>
    </row>
    <row r="20" spans="1:16" x14ac:dyDescent="0.25">
      <c r="A20" t="s">
        <v>29</v>
      </c>
      <c r="B20" t="s">
        <v>115</v>
      </c>
      <c r="C20" s="3">
        <v>45712</v>
      </c>
      <c r="D20" s="3">
        <v>45716</v>
      </c>
      <c r="E20" s="3">
        <v>45720</v>
      </c>
      <c r="F20" s="3">
        <v>45723</v>
      </c>
      <c r="G20" s="3">
        <v>45742</v>
      </c>
      <c r="H20" t="s">
        <v>116</v>
      </c>
      <c r="I20" s="5">
        <v>3143</v>
      </c>
      <c r="J20" t="s">
        <v>119</v>
      </c>
      <c r="K20" t="s">
        <v>122</v>
      </c>
      <c r="L20" t="str">
        <f t="shared" si="0"/>
        <v>2025-02</v>
      </c>
      <c r="M20" t="str">
        <f t="shared" si="1"/>
        <v>2025-03</v>
      </c>
      <c r="N20">
        <f t="shared" si="2"/>
        <v>22</v>
      </c>
      <c r="P20">
        <v>1</v>
      </c>
    </row>
    <row r="21" spans="1:16" x14ac:dyDescent="0.25">
      <c r="A21" t="s">
        <v>30</v>
      </c>
      <c r="B21" t="s">
        <v>113</v>
      </c>
      <c r="C21" s="3">
        <v>45795</v>
      </c>
      <c r="D21" s="3">
        <v>45798</v>
      </c>
      <c r="J21" t="s">
        <v>120</v>
      </c>
      <c r="K21" t="s">
        <v>117</v>
      </c>
      <c r="L21" t="str">
        <f t="shared" si="0"/>
        <v>2025-05</v>
      </c>
      <c r="M21" t="str">
        <f t="shared" si="1"/>
        <v/>
      </c>
      <c r="N21" t="str">
        <f t="shared" si="2"/>
        <v/>
      </c>
      <c r="P21">
        <v>0</v>
      </c>
    </row>
    <row r="22" spans="1:16" x14ac:dyDescent="0.25">
      <c r="A22" t="s">
        <v>31</v>
      </c>
      <c r="B22" t="s">
        <v>113</v>
      </c>
      <c r="C22" s="3">
        <v>45767</v>
      </c>
      <c r="D22" s="3">
        <v>45772</v>
      </c>
      <c r="J22" t="s">
        <v>121</v>
      </c>
      <c r="K22" t="s">
        <v>117</v>
      </c>
      <c r="L22" t="str">
        <f t="shared" si="0"/>
        <v>2025-04</v>
      </c>
      <c r="M22" t="str">
        <f t="shared" si="1"/>
        <v/>
      </c>
      <c r="N22" t="str">
        <f t="shared" si="2"/>
        <v/>
      </c>
      <c r="P22">
        <v>0</v>
      </c>
    </row>
    <row r="23" spans="1:16" x14ac:dyDescent="0.25">
      <c r="A23" t="s">
        <v>32</v>
      </c>
      <c r="B23" t="s">
        <v>115</v>
      </c>
      <c r="C23" s="3">
        <v>45714</v>
      </c>
      <c r="D23" s="3">
        <v>45716</v>
      </c>
      <c r="E23" s="3">
        <v>45721</v>
      </c>
      <c r="F23" s="3">
        <v>45723</v>
      </c>
      <c r="G23" s="3">
        <v>45730</v>
      </c>
      <c r="H23" t="s">
        <v>118</v>
      </c>
      <c r="J23" t="s">
        <v>119</v>
      </c>
      <c r="K23" t="s">
        <v>123</v>
      </c>
      <c r="L23" t="str">
        <f t="shared" si="0"/>
        <v>2025-02</v>
      </c>
      <c r="M23" t="str">
        <f t="shared" si="1"/>
        <v>2025-03</v>
      </c>
      <c r="N23">
        <f t="shared" si="2"/>
        <v>9</v>
      </c>
      <c r="P23">
        <v>0</v>
      </c>
    </row>
    <row r="24" spans="1:16" x14ac:dyDescent="0.25">
      <c r="A24" t="s">
        <v>33</v>
      </c>
      <c r="B24" t="s">
        <v>112</v>
      </c>
      <c r="C24" s="3">
        <v>45698</v>
      </c>
      <c r="D24" s="3">
        <v>45702</v>
      </c>
      <c r="J24" t="s">
        <v>120</v>
      </c>
      <c r="K24" t="s">
        <v>117</v>
      </c>
      <c r="L24" t="str">
        <f t="shared" si="0"/>
        <v>2025-02</v>
      </c>
      <c r="M24" t="str">
        <f t="shared" si="1"/>
        <v/>
      </c>
      <c r="N24" t="str">
        <f t="shared" si="2"/>
        <v/>
      </c>
      <c r="P24">
        <v>0</v>
      </c>
    </row>
    <row r="25" spans="1:16" x14ac:dyDescent="0.25">
      <c r="A25" t="s">
        <v>34</v>
      </c>
      <c r="B25" t="s">
        <v>111</v>
      </c>
      <c r="C25" s="3">
        <v>45756</v>
      </c>
      <c r="J25" t="s">
        <v>121</v>
      </c>
      <c r="K25" t="s">
        <v>117</v>
      </c>
      <c r="L25" t="str">
        <f t="shared" si="0"/>
        <v/>
      </c>
      <c r="M25" t="str">
        <f t="shared" si="1"/>
        <v/>
      </c>
      <c r="N25" t="str">
        <f t="shared" si="2"/>
        <v/>
      </c>
      <c r="P25">
        <v>0</v>
      </c>
    </row>
    <row r="26" spans="1:16" x14ac:dyDescent="0.25">
      <c r="A26" t="s">
        <v>35</v>
      </c>
      <c r="B26" t="s">
        <v>113</v>
      </c>
      <c r="C26" s="3">
        <v>45777</v>
      </c>
      <c r="J26" t="s">
        <v>120</v>
      </c>
      <c r="K26" t="s">
        <v>117</v>
      </c>
      <c r="L26" t="str">
        <f t="shared" si="0"/>
        <v/>
      </c>
      <c r="M26" t="str">
        <f t="shared" si="1"/>
        <v/>
      </c>
      <c r="N26" t="str">
        <f t="shared" si="2"/>
        <v/>
      </c>
      <c r="P26">
        <v>0</v>
      </c>
    </row>
    <row r="27" spans="1:16" x14ac:dyDescent="0.25">
      <c r="A27" t="s">
        <v>36</v>
      </c>
      <c r="B27" t="s">
        <v>115</v>
      </c>
      <c r="C27" s="3">
        <v>45799</v>
      </c>
      <c r="J27" t="s">
        <v>119</v>
      </c>
      <c r="K27" t="s">
        <v>117</v>
      </c>
      <c r="L27" t="str">
        <f t="shared" si="0"/>
        <v/>
      </c>
      <c r="M27" t="str">
        <f t="shared" si="1"/>
        <v/>
      </c>
      <c r="N27" t="str">
        <f t="shared" si="2"/>
        <v/>
      </c>
      <c r="P27">
        <v>0</v>
      </c>
    </row>
    <row r="28" spans="1:16" x14ac:dyDescent="0.25">
      <c r="A28" t="s">
        <v>37</v>
      </c>
      <c r="B28" t="s">
        <v>111</v>
      </c>
      <c r="C28" s="3">
        <v>45795</v>
      </c>
      <c r="D28" s="3">
        <v>45798</v>
      </c>
      <c r="J28" t="s">
        <v>120</v>
      </c>
      <c r="K28" t="s">
        <v>117</v>
      </c>
      <c r="L28" t="str">
        <f t="shared" si="0"/>
        <v>2025-05</v>
      </c>
      <c r="M28" t="str">
        <f t="shared" si="1"/>
        <v/>
      </c>
      <c r="N28" t="str">
        <f t="shared" si="2"/>
        <v/>
      </c>
      <c r="P28">
        <v>0</v>
      </c>
    </row>
    <row r="29" spans="1:16" x14ac:dyDescent="0.25">
      <c r="A29" t="s">
        <v>38</v>
      </c>
      <c r="B29" t="s">
        <v>115</v>
      </c>
      <c r="C29" s="3">
        <v>45686</v>
      </c>
      <c r="D29" s="3">
        <v>45689</v>
      </c>
      <c r="E29" s="3">
        <v>45693</v>
      </c>
      <c r="F29" s="3">
        <v>45694</v>
      </c>
      <c r="G29" s="3">
        <v>45713</v>
      </c>
      <c r="H29" t="s">
        <v>116</v>
      </c>
      <c r="I29" s="5">
        <v>7915</v>
      </c>
      <c r="J29" t="s">
        <v>120</v>
      </c>
      <c r="K29" t="s">
        <v>122</v>
      </c>
      <c r="L29" t="str">
        <f t="shared" si="0"/>
        <v>2025-02</v>
      </c>
      <c r="M29" t="str">
        <f t="shared" si="1"/>
        <v>2025-02</v>
      </c>
      <c r="N29">
        <f t="shared" si="2"/>
        <v>20</v>
      </c>
      <c r="P29">
        <v>1</v>
      </c>
    </row>
    <row r="30" spans="1:16" x14ac:dyDescent="0.25">
      <c r="A30" t="s">
        <v>39</v>
      </c>
      <c r="B30" t="s">
        <v>115</v>
      </c>
      <c r="C30" s="3">
        <v>45786</v>
      </c>
      <c r="D30" s="3">
        <v>45788</v>
      </c>
      <c r="E30" s="3">
        <v>45793</v>
      </c>
      <c r="F30" s="3">
        <v>45794</v>
      </c>
      <c r="G30" s="3">
        <v>45808</v>
      </c>
      <c r="H30" t="s">
        <v>117</v>
      </c>
      <c r="J30" t="s">
        <v>120</v>
      </c>
      <c r="K30" t="s">
        <v>117</v>
      </c>
      <c r="L30" t="str">
        <f t="shared" si="0"/>
        <v>2025-05</v>
      </c>
      <c r="M30" t="str">
        <f t="shared" si="1"/>
        <v>2025-05</v>
      </c>
      <c r="N30">
        <f t="shared" si="2"/>
        <v>15</v>
      </c>
      <c r="P30">
        <v>0</v>
      </c>
    </row>
    <row r="31" spans="1:16" x14ac:dyDescent="0.25">
      <c r="A31" t="s">
        <v>40</v>
      </c>
      <c r="B31" t="s">
        <v>113</v>
      </c>
      <c r="C31" s="3">
        <v>45708</v>
      </c>
      <c r="J31" t="s">
        <v>119</v>
      </c>
      <c r="K31" t="s">
        <v>117</v>
      </c>
      <c r="L31" t="str">
        <f t="shared" si="0"/>
        <v/>
      </c>
      <c r="M31" t="str">
        <f t="shared" si="1"/>
        <v/>
      </c>
      <c r="N31" t="str">
        <f t="shared" si="2"/>
        <v/>
      </c>
      <c r="P31">
        <v>0</v>
      </c>
    </row>
    <row r="32" spans="1:16" x14ac:dyDescent="0.25">
      <c r="A32" t="s">
        <v>41</v>
      </c>
      <c r="B32" t="s">
        <v>115</v>
      </c>
      <c r="C32" s="3">
        <v>45699</v>
      </c>
      <c r="D32" s="3">
        <v>45704</v>
      </c>
      <c r="E32" s="3">
        <v>45709</v>
      </c>
      <c r="F32" s="3">
        <v>45710</v>
      </c>
      <c r="G32" s="3">
        <v>45725</v>
      </c>
      <c r="H32" t="s">
        <v>116</v>
      </c>
      <c r="I32" s="5">
        <v>2916</v>
      </c>
      <c r="J32" t="s">
        <v>121</v>
      </c>
      <c r="K32" t="s">
        <v>122</v>
      </c>
      <c r="L32" t="str">
        <f t="shared" si="0"/>
        <v>2025-02</v>
      </c>
      <c r="M32" t="str">
        <f t="shared" si="1"/>
        <v>2025-02</v>
      </c>
      <c r="N32">
        <f t="shared" si="2"/>
        <v>16</v>
      </c>
      <c r="P32">
        <v>1</v>
      </c>
    </row>
    <row r="33" spans="1:16" x14ac:dyDescent="0.25">
      <c r="A33" t="s">
        <v>42</v>
      </c>
      <c r="B33" t="s">
        <v>115</v>
      </c>
      <c r="C33" s="3">
        <v>45719</v>
      </c>
      <c r="D33" s="3">
        <v>45720</v>
      </c>
      <c r="J33" t="s">
        <v>119</v>
      </c>
      <c r="K33" t="s">
        <v>117</v>
      </c>
      <c r="L33" t="str">
        <f t="shared" si="0"/>
        <v>2025-03</v>
      </c>
      <c r="M33" t="str">
        <f t="shared" si="1"/>
        <v/>
      </c>
      <c r="N33" t="str">
        <f t="shared" si="2"/>
        <v/>
      </c>
      <c r="P33">
        <v>0</v>
      </c>
    </row>
    <row r="34" spans="1:16" x14ac:dyDescent="0.25">
      <c r="A34" t="s">
        <v>43</v>
      </c>
      <c r="B34" t="s">
        <v>113</v>
      </c>
      <c r="C34" s="3">
        <v>45678</v>
      </c>
      <c r="D34" s="3">
        <v>45679</v>
      </c>
      <c r="J34" t="s">
        <v>120</v>
      </c>
      <c r="K34" t="s">
        <v>117</v>
      </c>
      <c r="L34" t="str">
        <f t="shared" ref="L34:L65" si="3">IF(ISBLANK(D34), "", TEXT(D34, "yyyyy-mm"))</f>
        <v>2025-01</v>
      </c>
      <c r="M34" t="str">
        <f t="shared" ref="M34:M65" si="4">IF(ISBLANK(E34), "", TEXT(E34, "yyyyy-mm"))</f>
        <v/>
      </c>
      <c r="N34" t="str">
        <f t="shared" si="2"/>
        <v/>
      </c>
      <c r="P34">
        <v>0</v>
      </c>
    </row>
    <row r="35" spans="1:16" x14ac:dyDescent="0.25">
      <c r="A35" t="s">
        <v>44</v>
      </c>
      <c r="B35" t="s">
        <v>114</v>
      </c>
      <c r="C35" s="3">
        <v>45675</v>
      </c>
      <c r="J35" t="s">
        <v>120</v>
      </c>
      <c r="K35" t="s">
        <v>117</v>
      </c>
      <c r="L35" t="str">
        <f t="shared" si="3"/>
        <v/>
      </c>
      <c r="M35" t="str">
        <f t="shared" si="4"/>
        <v/>
      </c>
      <c r="N35" t="str">
        <f t="shared" si="2"/>
        <v/>
      </c>
      <c r="P35">
        <v>0</v>
      </c>
    </row>
    <row r="36" spans="1:16" x14ac:dyDescent="0.25">
      <c r="A36" t="s">
        <v>45</v>
      </c>
      <c r="B36" t="s">
        <v>112</v>
      </c>
      <c r="C36" s="3">
        <v>45690</v>
      </c>
      <c r="D36" s="3">
        <v>45694</v>
      </c>
      <c r="E36" s="3">
        <v>45699</v>
      </c>
      <c r="J36" t="s">
        <v>119</v>
      </c>
      <c r="K36" t="s">
        <v>117</v>
      </c>
      <c r="L36" t="str">
        <f t="shared" si="3"/>
        <v>2025-02</v>
      </c>
      <c r="M36" t="str">
        <f t="shared" si="4"/>
        <v>2025-02</v>
      </c>
      <c r="N36" t="str">
        <f t="shared" si="2"/>
        <v/>
      </c>
      <c r="P36">
        <v>0</v>
      </c>
    </row>
    <row r="37" spans="1:16" x14ac:dyDescent="0.25">
      <c r="A37" t="s">
        <v>46</v>
      </c>
      <c r="B37" t="s">
        <v>115</v>
      </c>
      <c r="C37" s="3">
        <v>45793</v>
      </c>
      <c r="J37" t="s">
        <v>120</v>
      </c>
      <c r="K37" t="s">
        <v>117</v>
      </c>
      <c r="L37" t="str">
        <f t="shared" si="3"/>
        <v/>
      </c>
      <c r="M37" t="str">
        <f t="shared" si="4"/>
        <v/>
      </c>
      <c r="N37" t="str">
        <f t="shared" si="2"/>
        <v/>
      </c>
      <c r="P37">
        <v>0</v>
      </c>
    </row>
    <row r="38" spans="1:16" x14ac:dyDescent="0.25">
      <c r="A38" t="s">
        <v>47</v>
      </c>
      <c r="B38" t="s">
        <v>114</v>
      </c>
      <c r="C38" s="3">
        <v>45712</v>
      </c>
      <c r="J38" t="s">
        <v>120</v>
      </c>
      <c r="K38" t="s">
        <v>117</v>
      </c>
      <c r="L38" t="str">
        <f t="shared" si="3"/>
        <v/>
      </c>
      <c r="M38" t="str">
        <f t="shared" si="4"/>
        <v/>
      </c>
      <c r="N38" t="str">
        <f t="shared" si="2"/>
        <v/>
      </c>
      <c r="P38">
        <v>0</v>
      </c>
    </row>
    <row r="39" spans="1:16" x14ac:dyDescent="0.25">
      <c r="A39" t="s">
        <v>48</v>
      </c>
      <c r="B39" t="s">
        <v>112</v>
      </c>
      <c r="C39" s="3">
        <v>45737</v>
      </c>
      <c r="J39" t="s">
        <v>121</v>
      </c>
      <c r="K39" t="s">
        <v>117</v>
      </c>
      <c r="L39" t="str">
        <f t="shared" si="3"/>
        <v/>
      </c>
      <c r="M39" t="str">
        <f t="shared" si="4"/>
        <v/>
      </c>
      <c r="N39" t="str">
        <f t="shared" si="2"/>
        <v/>
      </c>
      <c r="P39">
        <v>0</v>
      </c>
    </row>
    <row r="40" spans="1:16" x14ac:dyDescent="0.25">
      <c r="A40" t="s">
        <v>49</v>
      </c>
      <c r="B40" t="s">
        <v>115</v>
      </c>
      <c r="C40" s="3">
        <v>45770</v>
      </c>
      <c r="D40" s="3">
        <v>45775</v>
      </c>
      <c r="E40" s="3">
        <v>45779</v>
      </c>
      <c r="F40" s="3">
        <v>45780</v>
      </c>
      <c r="G40" s="3">
        <v>45792</v>
      </c>
      <c r="H40" t="s">
        <v>116</v>
      </c>
      <c r="I40" s="5">
        <v>4769</v>
      </c>
      <c r="J40" t="s">
        <v>119</v>
      </c>
      <c r="K40" t="s">
        <v>122</v>
      </c>
      <c r="L40" t="str">
        <f t="shared" si="3"/>
        <v>2025-04</v>
      </c>
      <c r="M40" t="str">
        <f t="shared" si="4"/>
        <v>2025-05</v>
      </c>
      <c r="N40">
        <f t="shared" si="2"/>
        <v>13</v>
      </c>
      <c r="P40">
        <v>1</v>
      </c>
    </row>
    <row r="41" spans="1:16" x14ac:dyDescent="0.25">
      <c r="A41" t="s">
        <v>50</v>
      </c>
      <c r="B41" t="s">
        <v>113</v>
      </c>
      <c r="C41" s="3">
        <v>45799</v>
      </c>
      <c r="J41" t="s">
        <v>119</v>
      </c>
      <c r="K41" t="s">
        <v>117</v>
      </c>
      <c r="L41" t="str">
        <f t="shared" si="3"/>
        <v/>
      </c>
      <c r="M41" t="str">
        <f t="shared" si="4"/>
        <v/>
      </c>
      <c r="N41" t="str">
        <f t="shared" si="2"/>
        <v/>
      </c>
      <c r="P41">
        <v>0</v>
      </c>
    </row>
    <row r="42" spans="1:16" x14ac:dyDescent="0.25">
      <c r="A42" t="s">
        <v>51</v>
      </c>
      <c r="B42" t="s">
        <v>113</v>
      </c>
      <c r="C42" s="3">
        <v>45714</v>
      </c>
      <c r="D42" s="3">
        <v>45715</v>
      </c>
      <c r="E42" s="3">
        <v>45716</v>
      </c>
      <c r="F42" s="3">
        <v>45719</v>
      </c>
      <c r="G42" s="3">
        <v>45725</v>
      </c>
      <c r="H42" t="s">
        <v>116</v>
      </c>
      <c r="I42" s="5">
        <v>9417</v>
      </c>
      <c r="J42" t="s">
        <v>119</v>
      </c>
      <c r="K42" t="s">
        <v>122</v>
      </c>
      <c r="L42" t="str">
        <f t="shared" si="3"/>
        <v>2025-02</v>
      </c>
      <c r="M42" t="str">
        <f t="shared" si="4"/>
        <v>2025-02</v>
      </c>
      <c r="N42">
        <f t="shared" si="2"/>
        <v>9</v>
      </c>
      <c r="P42">
        <v>1</v>
      </c>
    </row>
    <row r="43" spans="1:16" x14ac:dyDescent="0.25">
      <c r="A43" t="s">
        <v>52</v>
      </c>
      <c r="B43" t="s">
        <v>115</v>
      </c>
      <c r="C43" s="3">
        <v>45676</v>
      </c>
      <c r="D43" s="3">
        <v>45681</v>
      </c>
      <c r="E43" s="3">
        <v>45683</v>
      </c>
      <c r="J43" t="s">
        <v>121</v>
      </c>
      <c r="K43" t="s">
        <v>117</v>
      </c>
      <c r="L43" t="str">
        <f t="shared" si="3"/>
        <v>2025-01</v>
      </c>
      <c r="M43" t="str">
        <f t="shared" si="4"/>
        <v>2025-01</v>
      </c>
      <c r="N43" t="str">
        <f t="shared" si="2"/>
        <v/>
      </c>
      <c r="P43">
        <v>0</v>
      </c>
    </row>
    <row r="44" spans="1:16" x14ac:dyDescent="0.25">
      <c r="A44" t="s">
        <v>53</v>
      </c>
      <c r="B44" t="s">
        <v>114</v>
      </c>
      <c r="C44" s="3">
        <v>45712</v>
      </c>
      <c r="D44" s="3">
        <v>45717</v>
      </c>
      <c r="J44" t="s">
        <v>119</v>
      </c>
      <c r="K44" t="s">
        <v>117</v>
      </c>
      <c r="L44" t="str">
        <f t="shared" si="3"/>
        <v>2025-03</v>
      </c>
      <c r="M44" t="str">
        <f t="shared" si="4"/>
        <v/>
      </c>
      <c r="N44" t="str">
        <f t="shared" si="2"/>
        <v/>
      </c>
      <c r="P44">
        <v>0</v>
      </c>
    </row>
    <row r="45" spans="1:16" x14ac:dyDescent="0.25">
      <c r="A45" t="s">
        <v>54</v>
      </c>
      <c r="B45" t="s">
        <v>113</v>
      </c>
      <c r="C45" s="3">
        <v>45805</v>
      </c>
      <c r="D45" s="3">
        <v>45809</v>
      </c>
      <c r="E45" s="3">
        <v>45811</v>
      </c>
      <c r="J45" t="s">
        <v>121</v>
      </c>
      <c r="K45" t="s">
        <v>117</v>
      </c>
      <c r="L45" t="str">
        <f t="shared" si="3"/>
        <v>2025-06</v>
      </c>
      <c r="M45" t="str">
        <f t="shared" si="4"/>
        <v>2025-06</v>
      </c>
      <c r="N45" t="str">
        <f t="shared" si="2"/>
        <v/>
      </c>
      <c r="P45">
        <v>0</v>
      </c>
    </row>
    <row r="46" spans="1:16" x14ac:dyDescent="0.25">
      <c r="A46" t="s">
        <v>55</v>
      </c>
      <c r="B46" t="s">
        <v>114</v>
      </c>
      <c r="C46" s="3">
        <v>45706</v>
      </c>
      <c r="J46" t="s">
        <v>119</v>
      </c>
      <c r="K46" t="s">
        <v>117</v>
      </c>
      <c r="L46" t="str">
        <f t="shared" si="3"/>
        <v/>
      </c>
      <c r="M46" t="str">
        <f t="shared" si="4"/>
        <v/>
      </c>
      <c r="N46" t="str">
        <f t="shared" si="2"/>
        <v/>
      </c>
      <c r="P46">
        <v>0</v>
      </c>
    </row>
    <row r="47" spans="1:16" x14ac:dyDescent="0.25">
      <c r="A47" t="s">
        <v>56</v>
      </c>
      <c r="B47" t="s">
        <v>111</v>
      </c>
      <c r="C47" s="3">
        <v>45768</v>
      </c>
      <c r="D47" s="3">
        <v>45771</v>
      </c>
      <c r="J47" t="s">
        <v>121</v>
      </c>
      <c r="K47" t="s">
        <v>117</v>
      </c>
      <c r="L47" t="str">
        <f t="shared" si="3"/>
        <v>2025-04</v>
      </c>
      <c r="M47" t="str">
        <f t="shared" si="4"/>
        <v/>
      </c>
      <c r="N47" t="str">
        <f t="shared" si="2"/>
        <v/>
      </c>
      <c r="P47">
        <v>0</v>
      </c>
    </row>
    <row r="48" spans="1:16" x14ac:dyDescent="0.25">
      <c r="A48" t="s">
        <v>57</v>
      </c>
      <c r="B48" t="s">
        <v>114</v>
      </c>
      <c r="C48" s="3">
        <v>45777</v>
      </c>
      <c r="D48" s="3">
        <v>45778</v>
      </c>
      <c r="E48" s="3">
        <v>45779</v>
      </c>
      <c r="F48" s="3">
        <v>45780</v>
      </c>
      <c r="G48" s="3">
        <v>45797</v>
      </c>
      <c r="H48" t="s">
        <v>118</v>
      </c>
      <c r="J48" t="s">
        <v>119</v>
      </c>
      <c r="K48" t="s">
        <v>123</v>
      </c>
      <c r="L48" t="str">
        <f t="shared" si="3"/>
        <v>2025-05</v>
      </c>
      <c r="M48" t="str">
        <f t="shared" si="4"/>
        <v>2025-05</v>
      </c>
      <c r="N48">
        <f t="shared" si="2"/>
        <v>18</v>
      </c>
      <c r="P48">
        <v>0</v>
      </c>
    </row>
    <row r="49" spans="1:16" x14ac:dyDescent="0.25">
      <c r="A49" t="s">
        <v>58</v>
      </c>
      <c r="B49" t="s">
        <v>112</v>
      </c>
      <c r="C49" s="3">
        <v>45707</v>
      </c>
      <c r="D49" s="3">
        <v>45709</v>
      </c>
      <c r="E49" s="3">
        <v>45714</v>
      </c>
      <c r="F49" s="3">
        <v>45716</v>
      </c>
      <c r="G49" s="3">
        <v>45725</v>
      </c>
      <c r="H49" t="s">
        <v>116</v>
      </c>
      <c r="I49" s="5">
        <v>4281</v>
      </c>
      <c r="J49" t="s">
        <v>121</v>
      </c>
      <c r="K49" t="s">
        <v>122</v>
      </c>
      <c r="L49" t="str">
        <f t="shared" si="3"/>
        <v>2025-02</v>
      </c>
      <c r="M49" t="str">
        <f t="shared" si="4"/>
        <v>2025-02</v>
      </c>
      <c r="N49">
        <f t="shared" si="2"/>
        <v>11</v>
      </c>
      <c r="P49">
        <v>1</v>
      </c>
    </row>
    <row r="50" spans="1:16" x14ac:dyDescent="0.25">
      <c r="A50" t="s">
        <v>59</v>
      </c>
      <c r="B50" t="s">
        <v>112</v>
      </c>
      <c r="C50" s="3">
        <v>45677</v>
      </c>
      <c r="D50" s="3">
        <v>45681</v>
      </c>
      <c r="E50" s="3">
        <v>45686</v>
      </c>
      <c r="F50" s="3">
        <v>45687</v>
      </c>
      <c r="G50" s="3">
        <v>45693</v>
      </c>
      <c r="H50" t="s">
        <v>118</v>
      </c>
      <c r="J50" t="s">
        <v>120</v>
      </c>
      <c r="K50" t="s">
        <v>123</v>
      </c>
      <c r="L50" t="str">
        <f t="shared" si="3"/>
        <v>2025-01</v>
      </c>
      <c r="M50" t="str">
        <f t="shared" si="4"/>
        <v>2025-01</v>
      </c>
      <c r="N50">
        <f t="shared" si="2"/>
        <v>7</v>
      </c>
      <c r="P50">
        <v>0</v>
      </c>
    </row>
    <row r="51" spans="1:16" x14ac:dyDescent="0.25">
      <c r="A51" t="s">
        <v>60</v>
      </c>
      <c r="B51" t="s">
        <v>111</v>
      </c>
      <c r="C51" s="3">
        <v>45681</v>
      </c>
      <c r="J51" t="s">
        <v>119</v>
      </c>
      <c r="K51" t="s">
        <v>117</v>
      </c>
      <c r="L51" t="str">
        <f t="shared" si="3"/>
        <v/>
      </c>
      <c r="M51" t="str">
        <f t="shared" si="4"/>
        <v/>
      </c>
      <c r="N51" t="str">
        <f t="shared" si="2"/>
        <v/>
      </c>
      <c r="P51">
        <v>0</v>
      </c>
    </row>
    <row r="52" spans="1:16" x14ac:dyDescent="0.25">
      <c r="A52" t="s">
        <v>61</v>
      </c>
      <c r="B52" t="s">
        <v>112</v>
      </c>
      <c r="C52" s="3">
        <v>45762</v>
      </c>
      <c r="D52" s="3">
        <v>45766</v>
      </c>
      <c r="E52" s="3">
        <v>45770</v>
      </c>
      <c r="J52" t="s">
        <v>119</v>
      </c>
      <c r="K52" t="s">
        <v>117</v>
      </c>
      <c r="L52" t="str">
        <f t="shared" si="3"/>
        <v>2025-04</v>
      </c>
      <c r="M52" t="str">
        <f t="shared" si="4"/>
        <v>2025-04</v>
      </c>
      <c r="N52" t="str">
        <f t="shared" si="2"/>
        <v/>
      </c>
      <c r="P52">
        <v>0</v>
      </c>
    </row>
    <row r="53" spans="1:16" x14ac:dyDescent="0.25">
      <c r="A53" t="s">
        <v>62</v>
      </c>
      <c r="B53" t="s">
        <v>114</v>
      </c>
      <c r="C53" s="3">
        <v>45673</v>
      </c>
      <c r="D53" s="3">
        <v>45675</v>
      </c>
      <c r="E53" s="3">
        <v>45679</v>
      </c>
      <c r="F53" s="3">
        <v>45680</v>
      </c>
      <c r="G53" s="3">
        <v>45697</v>
      </c>
      <c r="H53" t="s">
        <v>116</v>
      </c>
      <c r="I53" s="5">
        <v>8423</v>
      </c>
      <c r="J53" t="s">
        <v>121</v>
      </c>
      <c r="K53" t="s">
        <v>122</v>
      </c>
      <c r="L53" t="str">
        <f t="shared" si="3"/>
        <v>2025-01</v>
      </c>
      <c r="M53" t="str">
        <f t="shared" si="4"/>
        <v>2025-01</v>
      </c>
      <c r="N53">
        <f t="shared" si="2"/>
        <v>18</v>
      </c>
      <c r="P53">
        <v>1</v>
      </c>
    </row>
    <row r="54" spans="1:16" x14ac:dyDescent="0.25">
      <c r="A54" t="s">
        <v>63</v>
      </c>
      <c r="B54" t="s">
        <v>115</v>
      </c>
      <c r="C54" s="3">
        <v>45766</v>
      </c>
      <c r="D54" s="3">
        <v>45771</v>
      </c>
      <c r="J54" t="s">
        <v>120</v>
      </c>
      <c r="K54" t="s">
        <v>117</v>
      </c>
      <c r="L54" t="str">
        <f t="shared" si="3"/>
        <v>2025-04</v>
      </c>
      <c r="M54" t="str">
        <f t="shared" si="4"/>
        <v/>
      </c>
      <c r="N54" t="str">
        <f t="shared" si="2"/>
        <v/>
      </c>
      <c r="P54">
        <v>0</v>
      </c>
    </row>
    <row r="55" spans="1:16" x14ac:dyDescent="0.25">
      <c r="A55" t="s">
        <v>64</v>
      </c>
      <c r="B55" t="s">
        <v>114</v>
      </c>
      <c r="C55" s="3">
        <v>45697</v>
      </c>
      <c r="J55" t="s">
        <v>119</v>
      </c>
      <c r="K55" t="s">
        <v>117</v>
      </c>
      <c r="L55" t="str">
        <f t="shared" si="3"/>
        <v/>
      </c>
      <c r="M55" t="str">
        <f t="shared" si="4"/>
        <v/>
      </c>
      <c r="N55" t="str">
        <f t="shared" si="2"/>
        <v/>
      </c>
      <c r="P55">
        <v>0</v>
      </c>
    </row>
    <row r="56" spans="1:16" x14ac:dyDescent="0.25">
      <c r="A56" t="s">
        <v>65</v>
      </c>
      <c r="B56" t="s">
        <v>115</v>
      </c>
      <c r="C56" s="3">
        <v>45713</v>
      </c>
      <c r="D56" s="3">
        <v>45714</v>
      </c>
      <c r="J56" t="s">
        <v>120</v>
      </c>
      <c r="K56" t="s">
        <v>117</v>
      </c>
      <c r="L56" t="str">
        <f t="shared" si="3"/>
        <v>2025-02</v>
      </c>
      <c r="M56" t="str">
        <f t="shared" si="4"/>
        <v/>
      </c>
      <c r="N56" t="str">
        <f t="shared" si="2"/>
        <v/>
      </c>
      <c r="P56">
        <v>0</v>
      </c>
    </row>
    <row r="57" spans="1:16" x14ac:dyDescent="0.25">
      <c r="A57" t="s">
        <v>66</v>
      </c>
      <c r="B57" t="s">
        <v>113</v>
      </c>
      <c r="C57" s="3">
        <v>45673</v>
      </c>
      <c r="J57" t="s">
        <v>120</v>
      </c>
      <c r="K57" t="s">
        <v>117</v>
      </c>
      <c r="L57" t="str">
        <f t="shared" si="3"/>
        <v/>
      </c>
      <c r="M57" t="str">
        <f t="shared" si="4"/>
        <v/>
      </c>
      <c r="N57" t="str">
        <f t="shared" si="2"/>
        <v/>
      </c>
      <c r="P57">
        <v>0</v>
      </c>
    </row>
    <row r="58" spans="1:16" x14ac:dyDescent="0.25">
      <c r="A58" t="s">
        <v>67</v>
      </c>
      <c r="B58" t="s">
        <v>115</v>
      </c>
      <c r="C58" s="3">
        <v>45672</v>
      </c>
      <c r="D58" s="3">
        <v>45673</v>
      </c>
      <c r="J58" t="s">
        <v>120</v>
      </c>
      <c r="K58" t="s">
        <v>117</v>
      </c>
      <c r="L58" t="str">
        <f t="shared" si="3"/>
        <v>2025-01</v>
      </c>
      <c r="M58" t="str">
        <f t="shared" si="4"/>
        <v/>
      </c>
      <c r="N58" t="str">
        <f t="shared" si="2"/>
        <v/>
      </c>
      <c r="P58">
        <v>0</v>
      </c>
    </row>
    <row r="59" spans="1:16" x14ac:dyDescent="0.25">
      <c r="A59" t="s">
        <v>68</v>
      </c>
      <c r="B59" t="s">
        <v>114</v>
      </c>
      <c r="C59" s="3">
        <v>45786</v>
      </c>
      <c r="D59" s="3">
        <v>45791</v>
      </c>
      <c r="J59" t="s">
        <v>119</v>
      </c>
      <c r="K59" t="s">
        <v>117</v>
      </c>
      <c r="L59" t="str">
        <f t="shared" si="3"/>
        <v>2025-05</v>
      </c>
      <c r="M59" t="str">
        <f t="shared" si="4"/>
        <v/>
      </c>
      <c r="N59" t="str">
        <f t="shared" si="2"/>
        <v/>
      </c>
      <c r="P59">
        <v>0</v>
      </c>
    </row>
    <row r="60" spans="1:16" x14ac:dyDescent="0.25">
      <c r="A60" t="s">
        <v>69</v>
      </c>
      <c r="B60" t="s">
        <v>111</v>
      </c>
      <c r="C60" s="3">
        <v>45788</v>
      </c>
      <c r="J60" t="s">
        <v>119</v>
      </c>
      <c r="K60" t="s">
        <v>117</v>
      </c>
      <c r="L60" t="str">
        <f t="shared" si="3"/>
        <v/>
      </c>
      <c r="M60" t="str">
        <f t="shared" si="4"/>
        <v/>
      </c>
      <c r="N60" t="str">
        <f t="shared" si="2"/>
        <v/>
      </c>
      <c r="P60">
        <v>0</v>
      </c>
    </row>
    <row r="61" spans="1:16" x14ac:dyDescent="0.25">
      <c r="A61" t="s">
        <v>70</v>
      </c>
      <c r="B61" t="s">
        <v>112</v>
      </c>
      <c r="C61" s="3">
        <v>45675</v>
      </c>
      <c r="D61" s="3">
        <v>45680</v>
      </c>
      <c r="E61" s="3">
        <v>45681</v>
      </c>
      <c r="F61" s="3">
        <v>45684</v>
      </c>
      <c r="G61" s="3">
        <v>45696</v>
      </c>
      <c r="H61" t="s">
        <v>116</v>
      </c>
      <c r="I61" s="5">
        <v>9713</v>
      </c>
      <c r="J61" t="s">
        <v>120</v>
      </c>
      <c r="K61" t="s">
        <v>122</v>
      </c>
      <c r="L61" t="str">
        <f t="shared" si="3"/>
        <v>2025-01</v>
      </c>
      <c r="M61" t="str">
        <f t="shared" si="4"/>
        <v>2025-01</v>
      </c>
      <c r="N61">
        <f t="shared" si="2"/>
        <v>15</v>
      </c>
      <c r="P61">
        <v>1</v>
      </c>
    </row>
    <row r="62" spans="1:16" x14ac:dyDescent="0.25">
      <c r="A62" t="s">
        <v>71</v>
      </c>
      <c r="B62" t="s">
        <v>112</v>
      </c>
      <c r="C62" s="3">
        <v>45806</v>
      </c>
      <c r="D62" s="3">
        <v>45811</v>
      </c>
      <c r="J62" t="s">
        <v>119</v>
      </c>
      <c r="K62" t="s">
        <v>117</v>
      </c>
      <c r="L62" t="str">
        <f t="shared" si="3"/>
        <v>2025-06</v>
      </c>
      <c r="M62" t="str">
        <f t="shared" si="4"/>
        <v/>
      </c>
      <c r="N62" t="str">
        <f t="shared" si="2"/>
        <v/>
      </c>
      <c r="P62">
        <v>0</v>
      </c>
    </row>
    <row r="63" spans="1:16" x14ac:dyDescent="0.25">
      <c r="A63" t="s">
        <v>72</v>
      </c>
      <c r="B63" t="s">
        <v>113</v>
      </c>
      <c r="C63" s="3">
        <v>45678</v>
      </c>
      <c r="J63" t="s">
        <v>121</v>
      </c>
      <c r="K63" t="s">
        <v>117</v>
      </c>
      <c r="L63" t="str">
        <f t="shared" si="3"/>
        <v/>
      </c>
      <c r="M63" t="str">
        <f t="shared" si="4"/>
        <v/>
      </c>
      <c r="N63" t="str">
        <f t="shared" si="2"/>
        <v/>
      </c>
      <c r="P63">
        <v>0</v>
      </c>
    </row>
    <row r="64" spans="1:16" x14ac:dyDescent="0.25">
      <c r="A64" t="s">
        <v>73</v>
      </c>
      <c r="B64" t="s">
        <v>113</v>
      </c>
      <c r="C64" s="3">
        <v>45802</v>
      </c>
      <c r="D64" s="3">
        <v>45807</v>
      </c>
      <c r="E64" s="3">
        <v>45810</v>
      </c>
      <c r="F64" s="3">
        <v>45812</v>
      </c>
      <c r="G64" s="3">
        <v>45823</v>
      </c>
      <c r="H64" t="s">
        <v>118</v>
      </c>
      <c r="J64" t="s">
        <v>121</v>
      </c>
      <c r="K64" t="s">
        <v>123</v>
      </c>
      <c r="L64" t="str">
        <f t="shared" si="3"/>
        <v>2025-05</v>
      </c>
      <c r="M64" t="str">
        <f t="shared" si="4"/>
        <v>2025-06</v>
      </c>
      <c r="N64">
        <f t="shared" si="2"/>
        <v>13</v>
      </c>
      <c r="P64">
        <v>0</v>
      </c>
    </row>
    <row r="65" spans="1:16" x14ac:dyDescent="0.25">
      <c r="A65" t="s">
        <v>74</v>
      </c>
      <c r="B65" t="s">
        <v>112</v>
      </c>
      <c r="C65" s="3">
        <v>45725</v>
      </c>
      <c r="D65" s="3">
        <v>45729</v>
      </c>
      <c r="E65" s="3">
        <v>45731</v>
      </c>
      <c r="F65" s="3">
        <v>45734</v>
      </c>
      <c r="G65" s="3">
        <v>45748</v>
      </c>
      <c r="H65" t="s">
        <v>116</v>
      </c>
      <c r="I65" s="5">
        <v>9610</v>
      </c>
      <c r="J65" t="s">
        <v>119</v>
      </c>
      <c r="K65" t="s">
        <v>122</v>
      </c>
      <c r="L65" t="str">
        <f t="shared" si="3"/>
        <v>2025-03</v>
      </c>
      <c r="M65" t="str">
        <f t="shared" si="4"/>
        <v>2025-03</v>
      </c>
      <c r="N65">
        <f t="shared" si="2"/>
        <v>17</v>
      </c>
      <c r="P65">
        <v>1</v>
      </c>
    </row>
    <row r="66" spans="1:16" x14ac:dyDescent="0.25">
      <c r="A66" t="s">
        <v>75</v>
      </c>
      <c r="B66" t="s">
        <v>111</v>
      </c>
      <c r="C66" s="3">
        <v>45775</v>
      </c>
      <c r="J66" t="s">
        <v>120</v>
      </c>
      <c r="K66" t="s">
        <v>117</v>
      </c>
      <c r="L66" t="str">
        <f t="shared" ref="L66:L101" si="5">IF(ISBLANK(D66), "", TEXT(D66, "yyyyy-mm"))</f>
        <v/>
      </c>
      <c r="M66" t="str">
        <f t="shared" ref="M66:M101" si="6">IF(ISBLANK(E66), "", TEXT(E66, "yyyyy-mm"))</f>
        <v/>
      </c>
      <c r="N66" t="str">
        <f t="shared" si="2"/>
        <v/>
      </c>
      <c r="P66">
        <v>0</v>
      </c>
    </row>
    <row r="67" spans="1:16" x14ac:dyDescent="0.25">
      <c r="A67" t="s">
        <v>76</v>
      </c>
      <c r="B67" t="s">
        <v>113</v>
      </c>
      <c r="C67" s="3">
        <v>45683</v>
      </c>
      <c r="D67" s="3">
        <v>45684</v>
      </c>
      <c r="E67" s="3">
        <v>45689</v>
      </c>
      <c r="J67" t="s">
        <v>119</v>
      </c>
      <c r="K67" t="s">
        <v>117</v>
      </c>
      <c r="L67" t="str">
        <f t="shared" si="5"/>
        <v>2025-01</v>
      </c>
      <c r="M67" t="str">
        <f t="shared" si="6"/>
        <v>2025-02</v>
      </c>
      <c r="N67" t="str">
        <f t="shared" ref="N67:N101" si="7">IF(G67&lt;&gt;"", G67-E67, "")</f>
        <v/>
      </c>
      <c r="P67">
        <v>0</v>
      </c>
    </row>
    <row r="68" spans="1:16" x14ac:dyDescent="0.25">
      <c r="A68" t="s">
        <v>77</v>
      </c>
      <c r="B68" t="s">
        <v>113</v>
      </c>
      <c r="C68" s="3">
        <v>45725</v>
      </c>
      <c r="D68" s="3">
        <v>45727</v>
      </c>
      <c r="J68" t="s">
        <v>121</v>
      </c>
      <c r="K68" t="s">
        <v>117</v>
      </c>
      <c r="L68" t="str">
        <f t="shared" si="5"/>
        <v>2025-03</v>
      </c>
      <c r="M68" t="str">
        <f t="shared" si="6"/>
        <v/>
      </c>
      <c r="N68" t="str">
        <f t="shared" si="7"/>
        <v/>
      </c>
      <c r="P68">
        <v>0</v>
      </c>
    </row>
    <row r="69" spans="1:16" x14ac:dyDescent="0.25">
      <c r="A69" t="s">
        <v>78</v>
      </c>
      <c r="B69" t="s">
        <v>111</v>
      </c>
      <c r="C69" s="3">
        <v>45720</v>
      </c>
      <c r="J69" t="s">
        <v>121</v>
      </c>
      <c r="K69" t="s">
        <v>117</v>
      </c>
      <c r="L69" t="str">
        <f t="shared" si="5"/>
        <v/>
      </c>
      <c r="M69" t="str">
        <f t="shared" si="6"/>
        <v/>
      </c>
      <c r="N69" t="str">
        <f t="shared" si="7"/>
        <v/>
      </c>
      <c r="P69">
        <v>0</v>
      </c>
    </row>
    <row r="70" spans="1:16" x14ac:dyDescent="0.25">
      <c r="A70" t="s">
        <v>79</v>
      </c>
      <c r="B70" t="s">
        <v>115</v>
      </c>
      <c r="C70" s="3">
        <v>45698</v>
      </c>
      <c r="D70" s="3">
        <v>45702</v>
      </c>
      <c r="E70" s="3">
        <v>45707</v>
      </c>
      <c r="F70" s="3">
        <v>45710</v>
      </c>
      <c r="G70" s="3">
        <v>45724</v>
      </c>
      <c r="H70" t="s">
        <v>118</v>
      </c>
      <c r="J70" t="s">
        <v>120</v>
      </c>
      <c r="K70" t="s">
        <v>123</v>
      </c>
      <c r="L70" t="str">
        <f t="shared" si="5"/>
        <v>2025-02</v>
      </c>
      <c r="M70" t="str">
        <f t="shared" si="6"/>
        <v>2025-02</v>
      </c>
      <c r="N70">
        <f t="shared" si="7"/>
        <v>17</v>
      </c>
      <c r="P70">
        <v>0</v>
      </c>
    </row>
    <row r="71" spans="1:16" x14ac:dyDescent="0.25">
      <c r="A71" t="s">
        <v>80</v>
      </c>
      <c r="B71" t="s">
        <v>113</v>
      </c>
      <c r="C71" s="3">
        <v>45660</v>
      </c>
      <c r="D71" s="3">
        <v>45665</v>
      </c>
      <c r="E71" s="3">
        <v>45668</v>
      </c>
      <c r="F71" s="3">
        <v>45671</v>
      </c>
      <c r="G71" s="3">
        <v>45679</v>
      </c>
      <c r="H71" t="s">
        <v>117</v>
      </c>
      <c r="J71" t="s">
        <v>119</v>
      </c>
      <c r="K71" t="s">
        <v>117</v>
      </c>
      <c r="L71" t="str">
        <f t="shared" si="5"/>
        <v>2025-01</v>
      </c>
      <c r="M71" t="str">
        <f t="shared" si="6"/>
        <v>2025-01</v>
      </c>
      <c r="N71">
        <f t="shared" si="7"/>
        <v>11</v>
      </c>
      <c r="P71">
        <v>0</v>
      </c>
    </row>
    <row r="72" spans="1:16" x14ac:dyDescent="0.25">
      <c r="A72" t="s">
        <v>81</v>
      </c>
      <c r="B72" t="s">
        <v>115</v>
      </c>
      <c r="C72" s="3">
        <v>45687</v>
      </c>
      <c r="D72" s="3">
        <v>45688</v>
      </c>
      <c r="E72" s="3">
        <v>45693</v>
      </c>
      <c r="F72" s="3">
        <v>45694</v>
      </c>
      <c r="G72" s="3">
        <v>45707</v>
      </c>
      <c r="H72" t="s">
        <v>116</v>
      </c>
      <c r="I72" s="5">
        <v>3725</v>
      </c>
      <c r="J72" t="s">
        <v>120</v>
      </c>
      <c r="K72" t="s">
        <v>122</v>
      </c>
      <c r="L72" t="str">
        <f t="shared" si="5"/>
        <v>2025-01</v>
      </c>
      <c r="M72" t="str">
        <f t="shared" si="6"/>
        <v>2025-02</v>
      </c>
      <c r="N72">
        <f t="shared" si="7"/>
        <v>14</v>
      </c>
      <c r="P72">
        <v>1</v>
      </c>
    </row>
    <row r="73" spans="1:16" x14ac:dyDescent="0.25">
      <c r="A73" t="s">
        <v>82</v>
      </c>
      <c r="B73" t="s">
        <v>115</v>
      </c>
      <c r="C73" s="3">
        <v>45710</v>
      </c>
      <c r="J73" t="s">
        <v>120</v>
      </c>
      <c r="K73" t="s">
        <v>117</v>
      </c>
      <c r="L73" t="str">
        <f t="shared" si="5"/>
        <v/>
      </c>
      <c r="M73" t="str">
        <f t="shared" si="6"/>
        <v/>
      </c>
      <c r="N73" t="str">
        <f t="shared" si="7"/>
        <v/>
      </c>
      <c r="P73">
        <v>0</v>
      </c>
    </row>
    <row r="74" spans="1:16" x14ac:dyDescent="0.25">
      <c r="A74" t="s">
        <v>83</v>
      </c>
      <c r="B74" t="s">
        <v>115</v>
      </c>
      <c r="C74" s="3">
        <v>45787</v>
      </c>
      <c r="D74" s="3">
        <v>45791</v>
      </c>
      <c r="E74" s="3">
        <v>45794</v>
      </c>
      <c r="F74" s="3">
        <v>45795</v>
      </c>
      <c r="G74" s="3">
        <v>45802</v>
      </c>
      <c r="H74" t="s">
        <v>118</v>
      </c>
      <c r="J74" t="s">
        <v>121</v>
      </c>
      <c r="K74" t="s">
        <v>123</v>
      </c>
      <c r="L74" t="str">
        <f t="shared" si="5"/>
        <v>2025-05</v>
      </c>
      <c r="M74" t="str">
        <f t="shared" si="6"/>
        <v>2025-05</v>
      </c>
      <c r="N74">
        <f t="shared" si="7"/>
        <v>8</v>
      </c>
      <c r="P74">
        <v>0</v>
      </c>
    </row>
    <row r="75" spans="1:16" x14ac:dyDescent="0.25">
      <c r="A75" t="s">
        <v>84</v>
      </c>
      <c r="B75" t="s">
        <v>111</v>
      </c>
      <c r="C75" s="3">
        <v>45658</v>
      </c>
      <c r="J75" t="s">
        <v>121</v>
      </c>
      <c r="K75" t="s">
        <v>117</v>
      </c>
      <c r="L75" t="str">
        <f t="shared" si="5"/>
        <v/>
      </c>
      <c r="M75" t="str">
        <f t="shared" si="6"/>
        <v/>
      </c>
      <c r="N75" t="str">
        <f t="shared" si="7"/>
        <v/>
      </c>
      <c r="P75">
        <v>0</v>
      </c>
    </row>
    <row r="76" spans="1:16" x14ac:dyDescent="0.25">
      <c r="A76" t="s">
        <v>85</v>
      </c>
      <c r="B76" t="s">
        <v>112</v>
      </c>
      <c r="C76" s="3">
        <v>45725</v>
      </c>
      <c r="D76" s="3">
        <v>45727</v>
      </c>
      <c r="J76" t="s">
        <v>120</v>
      </c>
      <c r="K76" t="s">
        <v>117</v>
      </c>
      <c r="L76" t="str">
        <f t="shared" si="5"/>
        <v>2025-03</v>
      </c>
      <c r="M76" t="str">
        <f t="shared" si="6"/>
        <v/>
      </c>
      <c r="N76" t="str">
        <f t="shared" si="7"/>
        <v/>
      </c>
      <c r="P76">
        <v>0</v>
      </c>
    </row>
    <row r="77" spans="1:16" x14ac:dyDescent="0.25">
      <c r="A77" t="s">
        <v>86</v>
      </c>
      <c r="B77" t="s">
        <v>114</v>
      </c>
      <c r="C77" s="3">
        <v>45799</v>
      </c>
      <c r="J77" t="s">
        <v>120</v>
      </c>
      <c r="K77" t="s">
        <v>117</v>
      </c>
      <c r="L77" t="str">
        <f t="shared" si="5"/>
        <v/>
      </c>
      <c r="M77" t="str">
        <f t="shared" si="6"/>
        <v/>
      </c>
      <c r="N77" t="str">
        <f t="shared" si="7"/>
        <v/>
      </c>
      <c r="P77">
        <v>0</v>
      </c>
    </row>
    <row r="78" spans="1:16" x14ac:dyDescent="0.25">
      <c r="A78" t="s">
        <v>87</v>
      </c>
      <c r="B78" t="s">
        <v>114</v>
      </c>
      <c r="C78" s="3">
        <v>45801</v>
      </c>
      <c r="D78" s="3">
        <v>45802</v>
      </c>
      <c r="J78" t="s">
        <v>119</v>
      </c>
      <c r="K78" t="s">
        <v>117</v>
      </c>
      <c r="L78" t="str">
        <f t="shared" si="5"/>
        <v>2025-05</v>
      </c>
      <c r="M78" t="str">
        <f t="shared" si="6"/>
        <v/>
      </c>
      <c r="N78" t="str">
        <f t="shared" si="7"/>
        <v/>
      </c>
      <c r="P78">
        <v>0</v>
      </c>
    </row>
    <row r="79" spans="1:16" x14ac:dyDescent="0.25">
      <c r="A79" t="s">
        <v>88</v>
      </c>
      <c r="B79" t="s">
        <v>111</v>
      </c>
      <c r="C79" s="3">
        <v>45696</v>
      </c>
      <c r="D79" s="3">
        <v>45701</v>
      </c>
      <c r="J79" t="s">
        <v>119</v>
      </c>
      <c r="K79" t="s">
        <v>117</v>
      </c>
      <c r="L79" t="str">
        <f t="shared" si="5"/>
        <v>2025-02</v>
      </c>
      <c r="M79" t="str">
        <f t="shared" si="6"/>
        <v/>
      </c>
      <c r="N79" t="str">
        <f t="shared" si="7"/>
        <v/>
      </c>
      <c r="P79">
        <v>0</v>
      </c>
    </row>
    <row r="80" spans="1:16" x14ac:dyDescent="0.25">
      <c r="A80" t="s">
        <v>89</v>
      </c>
      <c r="B80" t="s">
        <v>115</v>
      </c>
      <c r="C80" s="3">
        <v>45807</v>
      </c>
      <c r="D80" s="3">
        <v>45812</v>
      </c>
      <c r="E80" s="3">
        <v>45814</v>
      </c>
      <c r="F80" s="3">
        <v>45816</v>
      </c>
      <c r="G80" s="3">
        <v>45825</v>
      </c>
      <c r="H80" t="s">
        <v>116</v>
      </c>
      <c r="I80" s="5">
        <v>4987</v>
      </c>
      <c r="J80" t="s">
        <v>119</v>
      </c>
      <c r="K80" t="s">
        <v>122</v>
      </c>
      <c r="L80" t="str">
        <f t="shared" si="5"/>
        <v>2025-06</v>
      </c>
      <c r="M80" t="str">
        <f t="shared" si="6"/>
        <v>2025-06</v>
      </c>
      <c r="N80">
        <f t="shared" si="7"/>
        <v>11</v>
      </c>
      <c r="P80">
        <v>1</v>
      </c>
    </row>
    <row r="81" spans="1:16" x14ac:dyDescent="0.25">
      <c r="A81" t="s">
        <v>90</v>
      </c>
      <c r="B81" t="s">
        <v>115</v>
      </c>
      <c r="C81" s="3">
        <v>45711</v>
      </c>
      <c r="J81" t="s">
        <v>120</v>
      </c>
      <c r="K81" t="s">
        <v>117</v>
      </c>
      <c r="L81" t="str">
        <f t="shared" si="5"/>
        <v/>
      </c>
      <c r="M81" t="str">
        <f t="shared" si="6"/>
        <v/>
      </c>
      <c r="N81" t="str">
        <f t="shared" si="7"/>
        <v/>
      </c>
      <c r="P81">
        <v>0</v>
      </c>
    </row>
    <row r="82" spans="1:16" x14ac:dyDescent="0.25">
      <c r="A82" t="s">
        <v>91</v>
      </c>
      <c r="B82" t="s">
        <v>112</v>
      </c>
      <c r="C82" s="3">
        <v>45684</v>
      </c>
      <c r="D82" s="3">
        <v>45687</v>
      </c>
      <c r="E82" s="3">
        <v>45692</v>
      </c>
      <c r="F82" s="3">
        <v>45694</v>
      </c>
      <c r="G82" s="3">
        <v>45703</v>
      </c>
      <c r="H82" t="s">
        <v>117</v>
      </c>
      <c r="J82" t="s">
        <v>119</v>
      </c>
      <c r="K82" t="s">
        <v>117</v>
      </c>
      <c r="L82" t="str">
        <f t="shared" si="5"/>
        <v>2025-01</v>
      </c>
      <c r="M82" t="str">
        <f t="shared" si="6"/>
        <v>2025-02</v>
      </c>
      <c r="N82">
        <f t="shared" si="7"/>
        <v>11</v>
      </c>
      <c r="P82">
        <v>0</v>
      </c>
    </row>
    <row r="83" spans="1:16" x14ac:dyDescent="0.25">
      <c r="A83" t="s">
        <v>92</v>
      </c>
      <c r="B83" t="s">
        <v>112</v>
      </c>
      <c r="C83" s="3">
        <v>45703</v>
      </c>
      <c r="D83" s="3">
        <v>45707</v>
      </c>
      <c r="J83" t="s">
        <v>119</v>
      </c>
      <c r="K83" t="s">
        <v>117</v>
      </c>
      <c r="L83" t="str">
        <f t="shared" si="5"/>
        <v>2025-02</v>
      </c>
      <c r="M83" t="str">
        <f t="shared" si="6"/>
        <v/>
      </c>
      <c r="N83" t="str">
        <f t="shared" si="7"/>
        <v/>
      </c>
      <c r="P83">
        <v>0</v>
      </c>
    </row>
    <row r="84" spans="1:16" x14ac:dyDescent="0.25">
      <c r="A84" t="s">
        <v>93</v>
      </c>
      <c r="B84" t="s">
        <v>112</v>
      </c>
      <c r="C84" s="3">
        <v>45743</v>
      </c>
      <c r="D84" s="3">
        <v>45747</v>
      </c>
      <c r="E84" s="3">
        <v>45749</v>
      </c>
      <c r="F84" s="3">
        <v>45751</v>
      </c>
      <c r="G84" s="3">
        <v>45761</v>
      </c>
      <c r="H84" t="s">
        <v>118</v>
      </c>
      <c r="J84" t="s">
        <v>119</v>
      </c>
      <c r="K84" t="s">
        <v>123</v>
      </c>
      <c r="L84" t="str">
        <f t="shared" si="5"/>
        <v>2025-03</v>
      </c>
      <c r="M84" t="str">
        <f t="shared" si="6"/>
        <v>2025-04</v>
      </c>
      <c r="N84">
        <f t="shared" si="7"/>
        <v>12</v>
      </c>
      <c r="P84">
        <v>0</v>
      </c>
    </row>
    <row r="85" spans="1:16" x14ac:dyDescent="0.25">
      <c r="A85" t="s">
        <v>94</v>
      </c>
      <c r="B85" t="s">
        <v>114</v>
      </c>
      <c r="C85" s="3">
        <v>45667</v>
      </c>
      <c r="D85" s="3">
        <v>45671</v>
      </c>
      <c r="E85" s="3">
        <v>45673</v>
      </c>
      <c r="F85" s="3">
        <v>45674</v>
      </c>
      <c r="G85" s="3">
        <v>45693</v>
      </c>
      <c r="H85" t="s">
        <v>116</v>
      </c>
      <c r="I85" s="5">
        <v>8721</v>
      </c>
      <c r="J85" t="s">
        <v>119</v>
      </c>
      <c r="K85" t="s">
        <v>122</v>
      </c>
      <c r="L85" t="str">
        <f t="shared" si="5"/>
        <v>2025-01</v>
      </c>
      <c r="M85" t="str">
        <f t="shared" si="6"/>
        <v>2025-01</v>
      </c>
      <c r="N85">
        <f t="shared" si="7"/>
        <v>20</v>
      </c>
      <c r="P85">
        <v>1</v>
      </c>
    </row>
    <row r="86" spans="1:16" x14ac:dyDescent="0.25">
      <c r="A86" t="s">
        <v>95</v>
      </c>
      <c r="B86" t="s">
        <v>112</v>
      </c>
      <c r="C86" s="3">
        <v>45664</v>
      </c>
      <c r="D86" s="3">
        <v>45666</v>
      </c>
      <c r="J86" t="s">
        <v>121</v>
      </c>
      <c r="K86" t="s">
        <v>117</v>
      </c>
      <c r="L86" t="str">
        <f t="shared" si="5"/>
        <v>2025-01</v>
      </c>
      <c r="M86" t="str">
        <f t="shared" si="6"/>
        <v/>
      </c>
      <c r="N86" t="str">
        <f t="shared" si="7"/>
        <v/>
      </c>
      <c r="P86">
        <v>0</v>
      </c>
    </row>
    <row r="87" spans="1:16" x14ac:dyDescent="0.25">
      <c r="A87" t="s">
        <v>96</v>
      </c>
      <c r="B87" t="s">
        <v>115</v>
      </c>
      <c r="C87" s="3">
        <v>45729</v>
      </c>
      <c r="D87" s="3">
        <v>45730</v>
      </c>
      <c r="E87" s="3">
        <v>45733</v>
      </c>
      <c r="F87" s="3">
        <v>45735</v>
      </c>
      <c r="G87" s="3">
        <v>45752</v>
      </c>
      <c r="H87" t="s">
        <v>118</v>
      </c>
      <c r="J87" t="s">
        <v>120</v>
      </c>
      <c r="K87" t="s">
        <v>123</v>
      </c>
      <c r="L87" t="str">
        <f t="shared" si="5"/>
        <v>2025-03</v>
      </c>
      <c r="M87" t="str">
        <f t="shared" si="6"/>
        <v>2025-03</v>
      </c>
      <c r="N87">
        <f t="shared" si="7"/>
        <v>19</v>
      </c>
      <c r="P87">
        <v>0</v>
      </c>
    </row>
    <row r="88" spans="1:16" x14ac:dyDescent="0.25">
      <c r="A88" t="s">
        <v>97</v>
      </c>
      <c r="B88" t="s">
        <v>115</v>
      </c>
      <c r="C88" s="3">
        <v>45665</v>
      </c>
      <c r="J88" t="s">
        <v>119</v>
      </c>
      <c r="K88" t="s">
        <v>117</v>
      </c>
      <c r="L88" t="str">
        <f t="shared" si="5"/>
        <v/>
      </c>
      <c r="M88" t="str">
        <f t="shared" si="6"/>
        <v/>
      </c>
      <c r="N88" t="str">
        <f t="shared" si="7"/>
        <v/>
      </c>
      <c r="P88">
        <v>0</v>
      </c>
    </row>
    <row r="89" spans="1:16" x14ac:dyDescent="0.25">
      <c r="A89" t="s">
        <v>98</v>
      </c>
      <c r="B89" t="s">
        <v>115</v>
      </c>
      <c r="C89" s="3">
        <v>45703</v>
      </c>
      <c r="J89" t="s">
        <v>120</v>
      </c>
      <c r="K89" t="s">
        <v>117</v>
      </c>
      <c r="L89" t="str">
        <f t="shared" si="5"/>
        <v/>
      </c>
      <c r="M89" t="str">
        <f t="shared" si="6"/>
        <v/>
      </c>
      <c r="N89" t="str">
        <f t="shared" si="7"/>
        <v/>
      </c>
      <c r="P89">
        <v>0</v>
      </c>
    </row>
    <row r="90" spans="1:16" x14ac:dyDescent="0.25">
      <c r="A90" t="s">
        <v>99</v>
      </c>
      <c r="B90" t="s">
        <v>115</v>
      </c>
      <c r="C90" s="3">
        <v>45667</v>
      </c>
      <c r="D90" s="3">
        <v>45668</v>
      </c>
      <c r="J90" t="s">
        <v>120</v>
      </c>
      <c r="K90" t="s">
        <v>117</v>
      </c>
      <c r="L90" t="str">
        <f t="shared" si="5"/>
        <v>2025-01</v>
      </c>
      <c r="M90" t="str">
        <f t="shared" si="6"/>
        <v/>
      </c>
      <c r="N90" t="str">
        <f t="shared" si="7"/>
        <v/>
      </c>
      <c r="P90">
        <v>0</v>
      </c>
    </row>
    <row r="91" spans="1:16" x14ac:dyDescent="0.25">
      <c r="A91" t="s">
        <v>100</v>
      </c>
      <c r="B91" t="s">
        <v>114</v>
      </c>
      <c r="C91" s="3">
        <v>45746</v>
      </c>
      <c r="J91" t="s">
        <v>120</v>
      </c>
      <c r="K91" t="s">
        <v>117</v>
      </c>
      <c r="L91" t="str">
        <f t="shared" si="5"/>
        <v/>
      </c>
      <c r="M91" t="str">
        <f t="shared" si="6"/>
        <v/>
      </c>
      <c r="N91" t="str">
        <f t="shared" si="7"/>
        <v/>
      </c>
      <c r="P91">
        <v>0</v>
      </c>
    </row>
    <row r="92" spans="1:16" x14ac:dyDescent="0.25">
      <c r="A92" t="s">
        <v>101</v>
      </c>
      <c r="B92" t="s">
        <v>115</v>
      </c>
      <c r="C92" s="3">
        <v>45769</v>
      </c>
      <c r="D92" s="3">
        <v>45774</v>
      </c>
      <c r="E92" s="3">
        <v>45779</v>
      </c>
      <c r="F92" s="3">
        <v>45780</v>
      </c>
      <c r="G92" s="3">
        <v>45797</v>
      </c>
      <c r="H92" t="s">
        <v>117</v>
      </c>
      <c r="J92" t="s">
        <v>119</v>
      </c>
      <c r="K92" t="s">
        <v>117</v>
      </c>
      <c r="L92" t="str">
        <f t="shared" si="5"/>
        <v>2025-04</v>
      </c>
      <c r="M92" t="str">
        <f t="shared" si="6"/>
        <v>2025-05</v>
      </c>
      <c r="N92">
        <f t="shared" si="7"/>
        <v>18</v>
      </c>
      <c r="P92">
        <v>0</v>
      </c>
    </row>
    <row r="93" spans="1:16" x14ac:dyDescent="0.25">
      <c r="A93" t="s">
        <v>102</v>
      </c>
      <c r="B93" t="s">
        <v>115</v>
      </c>
      <c r="C93" s="3">
        <v>45669</v>
      </c>
      <c r="D93" s="3">
        <v>45673</v>
      </c>
      <c r="J93" t="s">
        <v>119</v>
      </c>
      <c r="K93" t="s">
        <v>117</v>
      </c>
      <c r="L93" t="str">
        <f t="shared" si="5"/>
        <v>2025-01</v>
      </c>
      <c r="M93" t="str">
        <f t="shared" si="6"/>
        <v/>
      </c>
      <c r="N93" t="str">
        <f t="shared" si="7"/>
        <v/>
      </c>
      <c r="P93">
        <v>0</v>
      </c>
    </row>
    <row r="94" spans="1:16" x14ac:dyDescent="0.25">
      <c r="A94" t="s">
        <v>103</v>
      </c>
      <c r="B94" t="s">
        <v>113</v>
      </c>
      <c r="C94" s="3">
        <v>45795</v>
      </c>
      <c r="J94" t="s">
        <v>120</v>
      </c>
      <c r="K94" t="s">
        <v>117</v>
      </c>
      <c r="L94" t="str">
        <f t="shared" si="5"/>
        <v/>
      </c>
      <c r="M94" t="str">
        <f t="shared" si="6"/>
        <v/>
      </c>
      <c r="N94" t="str">
        <f t="shared" si="7"/>
        <v/>
      </c>
      <c r="P94">
        <v>0</v>
      </c>
    </row>
    <row r="95" spans="1:16" x14ac:dyDescent="0.25">
      <c r="A95" t="s">
        <v>104</v>
      </c>
      <c r="B95" t="s">
        <v>112</v>
      </c>
      <c r="C95" s="3">
        <v>45751</v>
      </c>
      <c r="D95" s="3">
        <v>45755</v>
      </c>
      <c r="E95" s="3">
        <v>45756</v>
      </c>
      <c r="F95" s="3">
        <v>45759</v>
      </c>
      <c r="G95" s="3">
        <v>45774</v>
      </c>
      <c r="H95" t="s">
        <v>118</v>
      </c>
      <c r="J95" t="s">
        <v>120</v>
      </c>
      <c r="K95" t="s">
        <v>123</v>
      </c>
      <c r="L95" t="str">
        <f t="shared" si="5"/>
        <v>2025-04</v>
      </c>
      <c r="M95" t="str">
        <f t="shared" si="6"/>
        <v>2025-04</v>
      </c>
      <c r="N95">
        <f t="shared" si="7"/>
        <v>18</v>
      </c>
      <c r="P95">
        <v>0</v>
      </c>
    </row>
    <row r="96" spans="1:16" x14ac:dyDescent="0.25">
      <c r="A96" t="s">
        <v>105</v>
      </c>
      <c r="B96" t="s">
        <v>111</v>
      </c>
      <c r="C96" s="3">
        <v>45734</v>
      </c>
      <c r="J96" t="s">
        <v>120</v>
      </c>
      <c r="K96" t="s">
        <v>117</v>
      </c>
      <c r="L96" t="str">
        <f t="shared" si="5"/>
        <v/>
      </c>
      <c r="M96" t="str">
        <f t="shared" si="6"/>
        <v/>
      </c>
      <c r="N96" t="str">
        <f t="shared" si="7"/>
        <v/>
      </c>
      <c r="P96">
        <v>0</v>
      </c>
    </row>
    <row r="97" spans="1:16" x14ac:dyDescent="0.25">
      <c r="A97" t="s">
        <v>106</v>
      </c>
      <c r="B97" t="s">
        <v>115</v>
      </c>
      <c r="C97" s="3">
        <v>45762</v>
      </c>
      <c r="J97" t="s">
        <v>121</v>
      </c>
      <c r="K97" t="s">
        <v>117</v>
      </c>
      <c r="L97" t="str">
        <f t="shared" si="5"/>
        <v/>
      </c>
      <c r="M97" t="str">
        <f t="shared" si="6"/>
        <v/>
      </c>
      <c r="N97" t="str">
        <f t="shared" si="7"/>
        <v/>
      </c>
      <c r="P97">
        <v>0</v>
      </c>
    </row>
    <row r="98" spans="1:16" x14ac:dyDescent="0.25">
      <c r="A98" t="s">
        <v>107</v>
      </c>
      <c r="B98" t="s">
        <v>114</v>
      </c>
      <c r="C98" s="3">
        <v>45733</v>
      </c>
      <c r="J98" t="s">
        <v>120</v>
      </c>
      <c r="K98" t="s">
        <v>117</v>
      </c>
      <c r="L98" t="str">
        <f t="shared" si="5"/>
        <v/>
      </c>
      <c r="M98" t="str">
        <f t="shared" si="6"/>
        <v/>
      </c>
      <c r="N98" t="str">
        <f t="shared" si="7"/>
        <v/>
      </c>
      <c r="P98">
        <v>0</v>
      </c>
    </row>
    <row r="99" spans="1:16" x14ac:dyDescent="0.25">
      <c r="A99" t="s">
        <v>108</v>
      </c>
      <c r="B99" t="s">
        <v>112</v>
      </c>
      <c r="C99" s="3">
        <v>45707</v>
      </c>
      <c r="J99" t="s">
        <v>121</v>
      </c>
      <c r="K99" t="s">
        <v>117</v>
      </c>
      <c r="L99" t="str">
        <f t="shared" si="5"/>
        <v/>
      </c>
      <c r="M99" t="str">
        <f t="shared" si="6"/>
        <v/>
      </c>
      <c r="N99" t="str">
        <f t="shared" si="7"/>
        <v/>
      </c>
      <c r="P99">
        <v>0</v>
      </c>
    </row>
    <row r="100" spans="1:16" x14ac:dyDescent="0.25">
      <c r="A100" t="s">
        <v>109</v>
      </c>
      <c r="B100" t="s">
        <v>114</v>
      </c>
      <c r="C100" s="3">
        <v>45702</v>
      </c>
      <c r="D100" s="3">
        <v>45707</v>
      </c>
      <c r="E100" s="3">
        <v>45712</v>
      </c>
      <c r="F100" s="3">
        <v>45714</v>
      </c>
      <c r="G100" s="3">
        <v>45731</v>
      </c>
      <c r="H100" t="s">
        <v>118</v>
      </c>
      <c r="J100" t="s">
        <v>119</v>
      </c>
      <c r="K100" t="s">
        <v>123</v>
      </c>
      <c r="L100" t="str">
        <f t="shared" si="5"/>
        <v>2025-02</v>
      </c>
      <c r="M100" t="str">
        <f t="shared" si="6"/>
        <v>2025-02</v>
      </c>
      <c r="N100">
        <f t="shared" si="7"/>
        <v>19</v>
      </c>
      <c r="P100">
        <v>0</v>
      </c>
    </row>
    <row r="101" spans="1:16" x14ac:dyDescent="0.25">
      <c r="A101" t="s">
        <v>110</v>
      </c>
      <c r="B101" t="s">
        <v>115</v>
      </c>
      <c r="C101" s="3">
        <v>45731</v>
      </c>
      <c r="J101" t="s">
        <v>119</v>
      </c>
      <c r="K101" t="s">
        <v>117</v>
      </c>
      <c r="L101" t="str">
        <f t="shared" si="5"/>
        <v/>
      </c>
      <c r="M101" t="str">
        <f t="shared" si="6"/>
        <v/>
      </c>
      <c r="N101" t="str">
        <f t="shared" si="7"/>
        <v/>
      </c>
      <c r="P101">
        <v>0</v>
      </c>
    </row>
  </sheetData>
  <autoFilter ref="A1:M101"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5AA68-AD46-40AB-AE9D-ADBA87A72776}">
  <dimension ref="A1:N15"/>
  <sheetViews>
    <sheetView showGridLines="0" zoomScaleNormal="100" workbookViewId="0">
      <selection activeCell="E10" sqref="E10"/>
    </sheetView>
  </sheetViews>
  <sheetFormatPr defaultRowHeight="15" x14ac:dyDescent="0.25"/>
  <cols>
    <col min="1" max="1" width="2.85546875" customWidth="1"/>
    <col min="2" max="2" width="27.28515625" customWidth="1"/>
    <col min="3" max="3" width="2.85546875" customWidth="1"/>
    <col min="4" max="4" width="13.140625" bestFit="1" customWidth="1"/>
    <col min="5" max="5" width="16.28515625" bestFit="1" customWidth="1"/>
    <col min="6" max="6" width="8.5703125" bestFit="1" customWidth="1"/>
    <col min="7" max="7" width="6" bestFit="1" customWidth="1"/>
    <col min="8" max="8" width="10" bestFit="1" customWidth="1"/>
    <col min="9" max="9" width="8.140625" bestFit="1" customWidth="1"/>
    <col min="10" max="10" width="11.28515625" customWidth="1"/>
    <col min="11" max="11" width="2.85546875" customWidth="1"/>
    <col min="14" max="14" width="2.85546875" customWidth="1"/>
  </cols>
  <sheetData>
    <row r="1" spans="1:14" ht="15" customHeight="1" x14ac:dyDescent="0.25">
      <c r="A1" s="12"/>
      <c r="C1" s="12"/>
      <c r="D1" s="12"/>
      <c r="E1" s="12"/>
      <c r="F1" s="12"/>
      <c r="G1" s="12"/>
      <c r="H1" s="12"/>
      <c r="I1" s="12"/>
      <c r="J1" s="12"/>
      <c r="K1" s="12"/>
      <c r="L1" s="12"/>
      <c r="M1" s="12"/>
      <c r="N1" s="12"/>
    </row>
    <row r="2" spans="1:14" ht="15" customHeight="1" x14ac:dyDescent="0.25">
      <c r="A2" s="12"/>
      <c r="B2" s="18" t="s">
        <v>162</v>
      </c>
      <c r="C2" s="18"/>
      <c r="D2" s="18"/>
      <c r="E2" s="18"/>
      <c r="F2" s="18"/>
      <c r="G2" s="18"/>
      <c r="H2" s="18"/>
      <c r="I2" s="18"/>
      <c r="J2" s="18"/>
      <c r="K2" s="18"/>
      <c r="L2" s="18"/>
      <c r="M2" s="18"/>
      <c r="N2" s="18"/>
    </row>
    <row r="3" spans="1:14" ht="15" customHeight="1" x14ac:dyDescent="0.25">
      <c r="A3" s="12"/>
      <c r="B3" s="18"/>
      <c r="C3" s="18"/>
      <c r="D3" s="18"/>
      <c r="E3" s="18"/>
      <c r="F3" s="18"/>
      <c r="G3" s="18"/>
      <c r="H3" s="18"/>
      <c r="I3" s="18"/>
      <c r="J3" s="18"/>
      <c r="K3" s="18"/>
      <c r="L3" s="18"/>
      <c r="M3" s="18"/>
      <c r="N3" s="18"/>
    </row>
    <row r="4" spans="1:14" ht="15" customHeight="1" x14ac:dyDescent="0.25">
      <c r="A4" s="12"/>
      <c r="B4" s="18"/>
      <c r="C4" s="18"/>
      <c r="D4" s="18"/>
      <c r="E4" s="18"/>
      <c r="F4" s="18"/>
      <c r="G4" s="18"/>
      <c r="H4" s="18"/>
      <c r="I4" s="18"/>
      <c r="J4" s="18"/>
      <c r="K4" s="18"/>
      <c r="L4" s="18"/>
      <c r="M4" s="18"/>
      <c r="N4" s="18"/>
    </row>
    <row r="5" spans="1:14" ht="15" customHeight="1" x14ac:dyDescent="0.25">
      <c r="A5" s="12"/>
      <c r="B5" s="18"/>
      <c r="C5" s="18"/>
      <c r="D5" s="18"/>
      <c r="E5" s="18"/>
      <c r="F5" s="18"/>
      <c r="G5" s="18"/>
      <c r="H5" s="18"/>
      <c r="I5" s="18"/>
      <c r="J5" s="18"/>
      <c r="K5" s="18"/>
      <c r="L5" s="18"/>
      <c r="M5" s="18"/>
      <c r="N5" s="18"/>
    </row>
    <row r="6" spans="1:14" ht="15" customHeight="1" x14ac:dyDescent="0.25">
      <c r="A6" s="12"/>
      <c r="B6" s="18"/>
      <c r="C6" s="18"/>
      <c r="D6" s="18"/>
      <c r="E6" s="18"/>
      <c r="F6" s="18"/>
      <c r="G6" s="18"/>
      <c r="H6" s="18"/>
      <c r="I6" s="18"/>
      <c r="J6" s="18"/>
      <c r="K6" s="18"/>
      <c r="L6" s="18"/>
      <c r="M6" s="18"/>
      <c r="N6" s="18"/>
    </row>
    <row r="7" spans="1:14" ht="15" customHeight="1" x14ac:dyDescent="0.25"/>
    <row r="8" spans="1:14" x14ac:dyDescent="0.25">
      <c r="D8" s="6" t="s">
        <v>158</v>
      </c>
      <c r="E8" s="6" t="s">
        <v>159</v>
      </c>
    </row>
    <row r="9" spans="1:14" x14ac:dyDescent="0.25">
      <c r="D9" s="6" t="s">
        <v>160</v>
      </c>
      <c r="E9" t="s">
        <v>114</v>
      </c>
      <c r="F9" t="s">
        <v>111</v>
      </c>
      <c r="G9" t="s">
        <v>112</v>
      </c>
      <c r="H9" t="s">
        <v>113</v>
      </c>
      <c r="I9" t="s">
        <v>115</v>
      </c>
      <c r="J9" t="s">
        <v>124</v>
      </c>
    </row>
    <row r="10" spans="1:14" x14ac:dyDescent="0.25">
      <c r="D10" s="7" t="s">
        <v>125</v>
      </c>
      <c r="E10">
        <v>3</v>
      </c>
      <c r="F10">
        <v>3</v>
      </c>
      <c r="G10">
        <v>4</v>
      </c>
      <c r="H10">
        <v>6</v>
      </c>
      <c r="I10">
        <v>8</v>
      </c>
      <c r="J10">
        <v>24</v>
      </c>
    </row>
    <row r="11" spans="1:14" x14ac:dyDescent="0.25">
      <c r="D11" s="7" t="s">
        <v>126</v>
      </c>
      <c r="E11">
        <v>5</v>
      </c>
      <c r="F11">
        <v>2</v>
      </c>
      <c r="G11">
        <v>8</v>
      </c>
      <c r="H11">
        <v>3</v>
      </c>
      <c r="I11">
        <v>8</v>
      </c>
      <c r="J11">
        <v>26</v>
      </c>
    </row>
    <row r="12" spans="1:14" x14ac:dyDescent="0.25">
      <c r="D12" s="7" t="s">
        <v>127</v>
      </c>
      <c r="E12">
        <v>3</v>
      </c>
      <c r="F12">
        <v>4</v>
      </c>
      <c r="G12">
        <v>4</v>
      </c>
      <c r="H12">
        <v>3</v>
      </c>
      <c r="I12">
        <v>3</v>
      </c>
      <c r="J12">
        <v>17</v>
      </c>
    </row>
    <row r="13" spans="1:14" x14ac:dyDescent="0.25">
      <c r="D13" s="7" t="s">
        <v>128</v>
      </c>
      <c r="E13">
        <v>1</v>
      </c>
      <c r="F13">
        <v>3</v>
      </c>
      <c r="G13">
        <v>2</v>
      </c>
      <c r="H13">
        <v>4</v>
      </c>
      <c r="I13">
        <v>5</v>
      </c>
      <c r="J13">
        <v>15</v>
      </c>
    </row>
    <row r="14" spans="1:14" x14ac:dyDescent="0.25">
      <c r="D14" s="7" t="s">
        <v>129</v>
      </c>
      <c r="E14">
        <v>3</v>
      </c>
      <c r="F14">
        <v>4</v>
      </c>
      <c r="G14">
        <v>1</v>
      </c>
      <c r="H14">
        <v>5</v>
      </c>
      <c r="I14">
        <v>5</v>
      </c>
      <c r="J14">
        <v>18</v>
      </c>
    </row>
    <row r="15" spans="1:14" x14ac:dyDescent="0.25">
      <c r="D15" s="7" t="s">
        <v>124</v>
      </c>
      <c r="E15">
        <v>15</v>
      </c>
      <c r="F15">
        <v>16</v>
      </c>
      <c r="G15">
        <v>19</v>
      </c>
      <c r="H15">
        <v>21</v>
      </c>
      <c r="I15">
        <v>29</v>
      </c>
      <c r="J15">
        <v>100</v>
      </c>
    </row>
  </sheetData>
  <mergeCells count="1">
    <mergeCell ref="B2:N6"/>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6095-0145-45C7-9F5B-F04494409649}">
  <dimension ref="B2:O14"/>
  <sheetViews>
    <sheetView showGridLines="0" workbookViewId="0">
      <selection activeCell="E10" sqref="E10"/>
    </sheetView>
  </sheetViews>
  <sheetFormatPr defaultRowHeight="15" x14ac:dyDescent="0.25"/>
  <cols>
    <col min="1" max="1" width="2.85546875" customWidth="1"/>
    <col min="4" max="4" width="19.140625" bestFit="1" customWidth="1"/>
    <col min="5" max="5" width="17.5703125" customWidth="1"/>
    <col min="6" max="6" width="2.85546875" customWidth="1"/>
  </cols>
  <sheetData>
    <row r="2" spans="2:15" x14ac:dyDescent="0.25">
      <c r="B2" s="19" t="s">
        <v>163</v>
      </c>
      <c r="C2" s="19"/>
      <c r="D2" s="19"/>
      <c r="E2" s="19"/>
      <c r="F2" s="19"/>
      <c r="G2" s="19"/>
      <c r="H2" s="19"/>
      <c r="I2" s="19"/>
      <c r="J2" s="19"/>
      <c r="K2" s="19"/>
      <c r="L2" s="19"/>
      <c r="M2" s="19"/>
      <c r="N2" s="19"/>
      <c r="O2" s="19"/>
    </row>
    <row r="3" spans="2:15" x14ac:dyDescent="0.25">
      <c r="B3" s="19"/>
      <c r="C3" s="19"/>
      <c r="D3" s="19"/>
      <c r="E3" s="19"/>
      <c r="F3" s="19"/>
      <c r="G3" s="19"/>
      <c r="H3" s="19"/>
      <c r="I3" s="19"/>
      <c r="J3" s="19"/>
      <c r="K3" s="19"/>
      <c r="L3" s="19"/>
      <c r="M3" s="19"/>
      <c r="N3" s="19"/>
      <c r="O3" s="19"/>
    </row>
    <row r="4" spans="2:15" x14ac:dyDescent="0.25">
      <c r="B4" s="19"/>
      <c r="C4" s="19"/>
      <c r="D4" s="19"/>
      <c r="E4" s="19"/>
      <c r="F4" s="19"/>
      <c r="G4" s="19"/>
      <c r="H4" s="19"/>
      <c r="I4" s="19"/>
      <c r="J4" s="19"/>
      <c r="K4" s="19"/>
      <c r="L4" s="19"/>
      <c r="M4" s="19"/>
      <c r="N4" s="19"/>
      <c r="O4" s="19"/>
    </row>
    <row r="5" spans="2:15" x14ac:dyDescent="0.25">
      <c r="B5" s="19"/>
      <c r="C5" s="19"/>
      <c r="D5" s="19"/>
      <c r="E5" s="19"/>
      <c r="F5" s="19"/>
      <c r="G5" s="19"/>
      <c r="H5" s="19"/>
      <c r="I5" s="19"/>
      <c r="J5" s="19"/>
      <c r="K5" s="19"/>
      <c r="L5" s="19"/>
      <c r="M5" s="19"/>
      <c r="N5" s="19"/>
      <c r="O5" s="19"/>
    </row>
    <row r="6" spans="2:15" x14ac:dyDescent="0.25">
      <c r="B6" s="19"/>
      <c r="C6" s="19"/>
      <c r="D6" s="19"/>
      <c r="E6" s="19"/>
      <c r="F6" s="19"/>
      <c r="G6" s="19"/>
      <c r="H6" s="19"/>
      <c r="I6" s="19"/>
      <c r="J6" s="19"/>
      <c r="K6" s="19"/>
      <c r="L6" s="19"/>
      <c r="M6" s="19"/>
      <c r="N6" s="19"/>
      <c r="O6" s="19"/>
    </row>
    <row r="8" spans="2:15" x14ac:dyDescent="0.25">
      <c r="B8" t="s">
        <v>132</v>
      </c>
      <c r="C8" t="s">
        <v>139</v>
      </c>
      <c r="D8" t="s">
        <v>140</v>
      </c>
      <c r="E8" t="s">
        <v>141</v>
      </c>
    </row>
    <row r="9" spans="2:15" x14ac:dyDescent="0.25">
      <c r="B9" t="s">
        <v>133</v>
      </c>
      <c r="C9">
        <f>COUNTIF('Working Sheet'!L:L, B9)</f>
        <v>16</v>
      </c>
      <c r="D9">
        <f>COUNTIF('Working Sheet'!M:M, B9)</f>
        <v>6</v>
      </c>
      <c r="E9" s="9">
        <f t="shared" ref="E9:E14" si="0">D9/C9</f>
        <v>0.375</v>
      </c>
    </row>
    <row r="10" spans="2:15" x14ac:dyDescent="0.25">
      <c r="B10" t="s">
        <v>134</v>
      </c>
      <c r="C10">
        <f>COUNTIF('Working Sheet'!L:L, B10)</f>
        <v>16</v>
      </c>
      <c r="D10">
        <f>COUNTIF('Working Sheet'!M:M, B10)</f>
        <v>11</v>
      </c>
      <c r="E10" s="9">
        <f t="shared" si="0"/>
        <v>0.6875</v>
      </c>
    </row>
    <row r="11" spans="2:15" x14ac:dyDescent="0.25">
      <c r="B11" t="s">
        <v>135</v>
      </c>
      <c r="C11">
        <f>COUNTIF('Working Sheet'!L:L, B11)</f>
        <v>11</v>
      </c>
      <c r="D11">
        <f>COUNTIF('Working Sheet'!M:M, B11)</f>
        <v>7</v>
      </c>
      <c r="E11" s="9">
        <f t="shared" si="0"/>
        <v>0.63636363636363635</v>
      </c>
    </row>
    <row r="12" spans="2:15" x14ac:dyDescent="0.25">
      <c r="B12" t="s">
        <v>136</v>
      </c>
      <c r="C12">
        <f>COUNTIF('Working Sheet'!L:L, B12)</f>
        <v>10</v>
      </c>
      <c r="D12">
        <f>COUNTIF('Working Sheet'!M:M, B12)</f>
        <v>4</v>
      </c>
      <c r="E12" s="9">
        <f t="shared" si="0"/>
        <v>0.4</v>
      </c>
    </row>
    <row r="13" spans="2:15" x14ac:dyDescent="0.25">
      <c r="B13" t="s">
        <v>137</v>
      </c>
      <c r="C13">
        <f>COUNTIF('Working Sheet'!L:L, B13)</f>
        <v>10</v>
      </c>
      <c r="D13">
        <f>COUNTIF('Working Sheet'!M:M, B13)</f>
        <v>7</v>
      </c>
      <c r="E13" s="9">
        <f t="shared" si="0"/>
        <v>0.7</v>
      </c>
    </row>
    <row r="14" spans="2:15" x14ac:dyDescent="0.25">
      <c r="B14" t="s">
        <v>138</v>
      </c>
      <c r="C14">
        <f>COUNTIF('Working Sheet'!L:L, B14)</f>
        <v>3</v>
      </c>
      <c r="D14">
        <f>COUNTIF('Working Sheet'!M:M, B14)</f>
        <v>3</v>
      </c>
      <c r="E14" s="9">
        <f t="shared" si="0"/>
        <v>1</v>
      </c>
    </row>
  </sheetData>
  <mergeCells count="1">
    <mergeCell ref="B2:O6"/>
  </mergeCells>
  <phoneticPr fontId="3" type="noConversion"/>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031B2-A545-4DEF-BB2D-39A25ACE9457}">
  <dimension ref="B2:O23"/>
  <sheetViews>
    <sheetView showGridLines="0" workbookViewId="0">
      <selection activeCell="C9" sqref="C9"/>
    </sheetView>
  </sheetViews>
  <sheetFormatPr defaultRowHeight="15" x14ac:dyDescent="0.25"/>
  <cols>
    <col min="1" max="1" width="2.85546875" customWidth="1"/>
    <col min="2" max="2" width="10.140625" bestFit="1" customWidth="1"/>
    <col min="3" max="3" width="16.5703125" bestFit="1" customWidth="1"/>
    <col min="4" max="4" width="15.5703125" bestFit="1" customWidth="1"/>
    <col min="5" max="5" width="17.5703125" customWidth="1"/>
    <col min="6" max="6" width="2.85546875" customWidth="1"/>
    <col min="7" max="7" width="11.28515625" bestFit="1" customWidth="1"/>
    <col min="8" max="8" width="21" bestFit="1" customWidth="1"/>
  </cols>
  <sheetData>
    <row r="2" spans="2:15" x14ac:dyDescent="0.25">
      <c r="B2" s="20" t="s">
        <v>161</v>
      </c>
      <c r="C2" s="20"/>
      <c r="D2" s="20"/>
      <c r="E2" s="20"/>
      <c r="F2" s="20"/>
      <c r="G2" s="20"/>
      <c r="H2" s="20"/>
      <c r="I2" s="20"/>
      <c r="J2" s="20"/>
      <c r="K2" s="20"/>
      <c r="L2" s="20"/>
      <c r="M2" s="20"/>
      <c r="N2" s="20"/>
      <c r="O2" s="20"/>
    </row>
    <row r="3" spans="2:15" x14ac:dyDescent="0.25">
      <c r="B3" s="20"/>
      <c r="C3" s="20"/>
      <c r="D3" s="20"/>
      <c r="E3" s="20"/>
      <c r="F3" s="20"/>
      <c r="G3" s="20"/>
      <c r="H3" s="20"/>
      <c r="I3" s="20"/>
      <c r="J3" s="20"/>
      <c r="K3" s="20"/>
      <c r="L3" s="20"/>
      <c r="M3" s="20"/>
      <c r="N3" s="20"/>
      <c r="O3" s="20"/>
    </row>
    <row r="4" spans="2:15" x14ac:dyDescent="0.25">
      <c r="B4" s="20"/>
      <c r="C4" s="20"/>
      <c r="D4" s="20"/>
      <c r="E4" s="20"/>
      <c r="F4" s="20"/>
      <c r="G4" s="20"/>
      <c r="H4" s="20"/>
      <c r="I4" s="20"/>
      <c r="J4" s="20"/>
      <c r="K4" s="20"/>
      <c r="L4" s="20"/>
      <c r="M4" s="20"/>
      <c r="N4" s="20"/>
      <c r="O4" s="20"/>
    </row>
    <row r="5" spans="2:15" x14ac:dyDescent="0.25">
      <c r="B5" s="20"/>
      <c r="C5" s="20"/>
      <c r="D5" s="20"/>
      <c r="E5" s="20"/>
      <c r="F5" s="20"/>
      <c r="G5" s="20"/>
      <c r="H5" s="20"/>
      <c r="I5" s="20"/>
      <c r="J5" s="20"/>
      <c r="K5" s="20"/>
      <c r="L5" s="20"/>
      <c r="M5" s="20"/>
      <c r="N5" s="20"/>
      <c r="O5" s="20"/>
    </row>
    <row r="6" spans="2:15" x14ac:dyDescent="0.25">
      <c r="B6" s="20"/>
      <c r="C6" s="20"/>
      <c r="D6" s="20"/>
      <c r="E6" s="20"/>
      <c r="F6" s="20"/>
      <c r="G6" s="20"/>
      <c r="H6" s="20"/>
      <c r="I6" s="20"/>
      <c r="J6" s="20"/>
      <c r="K6" s="20"/>
      <c r="L6" s="20"/>
      <c r="M6" s="20"/>
      <c r="N6" s="20"/>
      <c r="O6" s="20"/>
    </row>
    <row r="8" spans="2:15" x14ac:dyDescent="0.25">
      <c r="B8" t="s">
        <v>132</v>
      </c>
      <c r="C8" t="s">
        <v>140</v>
      </c>
      <c r="D8" t="s">
        <v>116</v>
      </c>
      <c r="E8" t="s">
        <v>141</v>
      </c>
    </row>
    <row r="9" spans="2:15" x14ac:dyDescent="0.25">
      <c r="B9" t="s">
        <v>133</v>
      </c>
      <c r="C9">
        <f>COUNTIF('Working Sheet'!M:M, B9)</f>
        <v>6</v>
      </c>
      <c r="D9">
        <f>COUNTIFS('Working Sheet'!K:K, "Won",'Working Sheet'!M:M, B9)</f>
        <v>3</v>
      </c>
      <c r="E9" s="9">
        <f>D9/C9</f>
        <v>0.5</v>
      </c>
    </row>
    <row r="10" spans="2:15" x14ac:dyDescent="0.25">
      <c r="B10" t="s">
        <v>134</v>
      </c>
      <c r="C10">
        <f>COUNTIF('Working Sheet'!M:M, B10)</f>
        <v>11</v>
      </c>
      <c r="D10">
        <f>COUNTIFS('Working Sheet'!K:K, "Won",'Working Sheet'!M:M, B10)</f>
        <v>5</v>
      </c>
      <c r="E10" s="9">
        <f t="shared" ref="E10:E14" si="0">D10/C10</f>
        <v>0.45454545454545453</v>
      </c>
    </row>
    <row r="11" spans="2:15" x14ac:dyDescent="0.25">
      <c r="B11" t="s">
        <v>135</v>
      </c>
      <c r="C11">
        <f>COUNTIF('Working Sheet'!M:M, B11)</f>
        <v>7</v>
      </c>
      <c r="D11">
        <f>COUNTIFS('Working Sheet'!K:K, "Won",'Working Sheet'!M:M, B11)</f>
        <v>3</v>
      </c>
      <c r="E11" s="9">
        <f t="shared" si="0"/>
        <v>0.42857142857142855</v>
      </c>
    </row>
    <row r="12" spans="2:15" x14ac:dyDescent="0.25">
      <c r="B12" t="s">
        <v>136</v>
      </c>
      <c r="C12">
        <f>COUNTIF('Working Sheet'!M:M, B12)</f>
        <v>4</v>
      </c>
      <c r="D12">
        <f>COUNTIFS('Working Sheet'!K:K, "Won",'Working Sheet'!M:M, B12)</f>
        <v>1</v>
      </c>
      <c r="E12" s="9">
        <f t="shared" si="0"/>
        <v>0.25</v>
      </c>
    </row>
    <row r="13" spans="2:15" x14ac:dyDescent="0.25">
      <c r="B13" t="s">
        <v>137</v>
      </c>
      <c r="C13">
        <f>COUNTIF('Working Sheet'!M:M, B13)</f>
        <v>7</v>
      </c>
      <c r="D13">
        <f>COUNTIFS('Working Sheet'!K:K, "Won",'Working Sheet'!M:M, B13)</f>
        <v>3</v>
      </c>
      <c r="E13" s="9">
        <f t="shared" si="0"/>
        <v>0.42857142857142855</v>
      </c>
    </row>
    <row r="14" spans="2:15" x14ac:dyDescent="0.25">
      <c r="B14" t="s">
        <v>138</v>
      </c>
      <c r="C14">
        <f>COUNTIF('Working Sheet'!M:M, B14)</f>
        <v>3</v>
      </c>
      <c r="D14">
        <f>COUNTIFS('Working Sheet'!K:K, "Won",'Working Sheet'!M:M, B14)</f>
        <v>1</v>
      </c>
      <c r="E14" s="9">
        <f t="shared" si="0"/>
        <v>0.33333333333333331</v>
      </c>
    </row>
    <row r="16" spans="2:15" x14ac:dyDescent="0.25">
      <c r="B16" s="6" t="s">
        <v>160</v>
      </c>
      <c r="C16" t="s">
        <v>164</v>
      </c>
    </row>
    <row r="17" spans="2:3" x14ac:dyDescent="0.25">
      <c r="B17" s="7" t="s">
        <v>133</v>
      </c>
      <c r="C17" s="10">
        <v>14.2</v>
      </c>
    </row>
    <row r="18" spans="2:3" x14ac:dyDescent="0.25">
      <c r="B18" s="7" t="s">
        <v>134</v>
      </c>
      <c r="C18" s="10">
        <v>14.625</v>
      </c>
    </row>
    <row r="19" spans="2:3" x14ac:dyDescent="0.25">
      <c r="B19" s="7" t="s">
        <v>135</v>
      </c>
      <c r="C19" s="10">
        <v>15.428571428571429</v>
      </c>
    </row>
    <row r="20" spans="2:3" x14ac:dyDescent="0.25">
      <c r="B20" s="7" t="s">
        <v>136</v>
      </c>
      <c r="C20" s="10">
        <v>13.333333333333334</v>
      </c>
    </row>
    <row r="21" spans="2:3" x14ac:dyDescent="0.25">
      <c r="B21" s="7" t="s">
        <v>137</v>
      </c>
      <c r="C21" s="10">
        <v>14</v>
      </c>
    </row>
    <row r="22" spans="2:3" x14ac:dyDescent="0.25">
      <c r="B22" s="7" t="s">
        <v>138</v>
      </c>
      <c r="C22" s="10">
        <v>12</v>
      </c>
    </row>
    <row r="23" spans="2:3" x14ac:dyDescent="0.25">
      <c r="B23" s="7" t="s">
        <v>171</v>
      </c>
      <c r="C23" s="10">
        <v>14.3125</v>
      </c>
    </row>
  </sheetData>
  <mergeCells count="1">
    <mergeCell ref="B2:O6"/>
  </mergeCells>
  <pageMargins left="0.7" right="0.7" top="0.75" bottom="0.75" header="0.3" footer="0.3"/>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389FF-58BF-49E9-A932-B9B7A403E4C7}">
  <dimension ref="B2:O15"/>
  <sheetViews>
    <sheetView showGridLines="0" workbookViewId="0">
      <selection activeCell="M46" sqref="M46"/>
    </sheetView>
  </sheetViews>
  <sheetFormatPr defaultRowHeight="15" x14ac:dyDescent="0.25"/>
  <cols>
    <col min="1" max="1" width="2.85546875" customWidth="1"/>
    <col min="2" max="2" width="34.140625" bestFit="1" customWidth="1"/>
    <col min="3" max="3" width="11.7109375" bestFit="1" customWidth="1"/>
    <col min="4" max="5" width="7.5703125" bestFit="1" customWidth="1"/>
    <col min="6" max="6" width="11.28515625" bestFit="1" customWidth="1"/>
    <col min="7" max="7" width="2.85546875" customWidth="1"/>
    <col min="8" max="8" width="13.85546875" bestFit="1" customWidth="1"/>
    <col min="9" max="9" width="8.85546875" bestFit="1" customWidth="1"/>
    <col min="10" max="10" width="2.85546875" customWidth="1"/>
    <col min="11" max="11" width="11.7109375" bestFit="1" customWidth="1"/>
    <col min="12" max="12" width="8.85546875" bestFit="1" customWidth="1"/>
    <col min="15" max="15" width="9.140625" customWidth="1"/>
  </cols>
  <sheetData>
    <row r="2" spans="2:15" x14ac:dyDescent="0.25">
      <c r="B2" s="19" t="s">
        <v>166</v>
      </c>
      <c r="C2" s="19"/>
      <c r="D2" s="19"/>
      <c r="E2" s="19"/>
      <c r="F2" s="19"/>
      <c r="G2" s="19"/>
      <c r="H2" s="19"/>
      <c r="I2" s="19"/>
      <c r="J2" s="19"/>
      <c r="K2" s="19"/>
      <c r="L2" s="19"/>
      <c r="M2" s="19"/>
      <c r="N2" s="19"/>
      <c r="O2" s="19"/>
    </row>
    <row r="3" spans="2:15" x14ac:dyDescent="0.25">
      <c r="B3" s="19"/>
      <c r="C3" s="19"/>
      <c r="D3" s="19"/>
      <c r="E3" s="19"/>
      <c r="F3" s="19"/>
      <c r="G3" s="19"/>
      <c r="H3" s="19"/>
      <c r="I3" s="19"/>
      <c r="J3" s="19"/>
      <c r="K3" s="19"/>
      <c r="L3" s="19"/>
      <c r="M3" s="19"/>
      <c r="N3" s="19"/>
      <c r="O3" s="19"/>
    </row>
    <row r="4" spans="2:15" x14ac:dyDescent="0.25">
      <c r="B4" s="19"/>
      <c r="C4" s="19"/>
      <c r="D4" s="19"/>
      <c r="E4" s="19"/>
      <c r="F4" s="19"/>
      <c r="G4" s="19"/>
      <c r="H4" s="19"/>
      <c r="I4" s="19"/>
      <c r="J4" s="19"/>
      <c r="K4" s="19"/>
      <c r="L4" s="19"/>
      <c r="M4" s="19"/>
      <c r="N4" s="19"/>
      <c r="O4" s="19"/>
    </row>
    <row r="5" spans="2:15" x14ac:dyDescent="0.25">
      <c r="B5" s="19"/>
      <c r="C5" s="19"/>
      <c r="D5" s="19"/>
      <c r="E5" s="19"/>
      <c r="F5" s="19"/>
      <c r="G5" s="19"/>
      <c r="H5" s="19"/>
      <c r="I5" s="19"/>
      <c r="J5" s="19"/>
      <c r="K5" s="19"/>
      <c r="L5" s="19"/>
      <c r="M5" s="19"/>
      <c r="N5" s="19"/>
      <c r="O5" s="19"/>
    </row>
    <row r="6" spans="2:15" x14ac:dyDescent="0.25">
      <c r="B6" s="19"/>
      <c r="C6" s="19"/>
      <c r="D6" s="19"/>
      <c r="E6" s="19"/>
      <c r="F6" s="19"/>
      <c r="G6" s="19"/>
      <c r="H6" s="19"/>
      <c r="I6" s="19"/>
      <c r="J6" s="19"/>
      <c r="K6" s="19"/>
      <c r="L6" s="19"/>
      <c r="M6" s="19"/>
      <c r="N6" s="19"/>
      <c r="O6" s="19"/>
    </row>
    <row r="8" spans="2:15" x14ac:dyDescent="0.25">
      <c r="B8" s="6" t="s">
        <v>166</v>
      </c>
      <c r="C8" s="6" t="s">
        <v>167</v>
      </c>
    </row>
    <row r="9" spans="2:15" x14ac:dyDescent="0.25">
      <c r="B9" s="6" t="s">
        <v>1</v>
      </c>
      <c r="C9" t="s">
        <v>119</v>
      </c>
      <c r="D9" t="s">
        <v>121</v>
      </c>
      <c r="E9" t="s">
        <v>120</v>
      </c>
      <c r="F9" t="s">
        <v>124</v>
      </c>
      <c r="H9" s="6" t="s">
        <v>1</v>
      </c>
      <c r="I9" t="s">
        <v>165</v>
      </c>
    </row>
    <row r="10" spans="2:15" x14ac:dyDescent="0.25">
      <c r="B10" s="7" t="s">
        <v>112</v>
      </c>
      <c r="C10" s="11">
        <v>9610</v>
      </c>
      <c r="D10" s="11">
        <v>13223</v>
      </c>
      <c r="E10" s="11">
        <v>9713</v>
      </c>
      <c r="F10" s="11">
        <v>32546</v>
      </c>
      <c r="H10" s="7" t="s">
        <v>112</v>
      </c>
      <c r="I10" s="11">
        <v>32546</v>
      </c>
    </row>
    <row r="11" spans="2:15" x14ac:dyDescent="0.25">
      <c r="B11" s="7" t="s">
        <v>115</v>
      </c>
      <c r="C11" s="11">
        <v>12899</v>
      </c>
      <c r="D11" s="11">
        <v>2916</v>
      </c>
      <c r="E11" s="11">
        <v>15827</v>
      </c>
      <c r="F11" s="11">
        <v>31642</v>
      </c>
      <c r="H11" s="7" t="s">
        <v>115</v>
      </c>
      <c r="I11" s="11">
        <v>31642</v>
      </c>
      <c r="K11" s="6" t="s">
        <v>167</v>
      </c>
      <c r="L11" t="s">
        <v>165</v>
      </c>
    </row>
    <row r="12" spans="2:15" x14ac:dyDescent="0.25">
      <c r="B12" s="7" t="s">
        <v>114</v>
      </c>
      <c r="C12" s="11">
        <v>8721</v>
      </c>
      <c r="D12" s="11">
        <v>8423</v>
      </c>
      <c r="E12" s="11"/>
      <c r="F12" s="11">
        <v>17144</v>
      </c>
      <c r="H12" s="7" t="s">
        <v>114</v>
      </c>
      <c r="I12" s="11">
        <v>17144</v>
      </c>
      <c r="K12" s="7" t="s">
        <v>119</v>
      </c>
      <c r="L12" s="11">
        <v>44438</v>
      </c>
    </row>
    <row r="13" spans="2:15" x14ac:dyDescent="0.25">
      <c r="B13" s="7" t="s">
        <v>113</v>
      </c>
      <c r="C13" s="11">
        <v>9417</v>
      </c>
      <c r="D13" s="11">
        <v>3866</v>
      </c>
      <c r="E13" s="11"/>
      <c r="F13" s="11">
        <v>13283</v>
      </c>
      <c r="H13" s="7" t="s">
        <v>113</v>
      </c>
      <c r="I13" s="11">
        <v>13283</v>
      </c>
      <c r="K13" s="7" t="s">
        <v>121</v>
      </c>
      <c r="L13" s="11">
        <v>28428</v>
      </c>
    </row>
    <row r="14" spans="2:15" x14ac:dyDescent="0.25">
      <c r="B14" s="7" t="s">
        <v>111</v>
      </c>
      <c r="C14" s="11">
        <v>3791</v>
      </c>
      <c r="D14" s="11"/>
      <c r="E14" s="11"/>
      <c r="F14" s="11">
        <v>3791</v>
      </c>
      <c r="H14" s="7" t="s">
        <v>111</v>
      </c>
      <c r="I14" s="11">
        <v>3791</v>
      </c>
      <c r="K14" s="7" t="s">
        <v>120</v>
      </c>
      <c r="L14" s="11">
        <v>25540</v>
      </c>
    </row>
    <row r="15" spans="2:15" x14ac:dyDescent="0.25">
      <c r="B15" s="7" t="s">
        <v>124</v>
      </c>
      <c r="C15" s="11">
        <v>44438</v>
      </c>
      <c r="D15" s="11">
        <v>28428</v>
      </c>
      <c r="E15" s="11">
        <v>25540</v>
      </c>
      <c r="F15" s="11">
        <v>98406</v>
      </c>
      <c r="H15" s="7" t="s">
        <v>124</v>
      </c>
      <c r="I15" s="11">
        <v>98406</v>
      </c>
      <c r="K15" s="7" t="s">
        <v>124</v>
      </c>
      <c r="L15" s="11">
        <v>98406</v>
      </c>
    </row>
  </sheetData>
  <mergeCells count="1">
    <mergeCell ref="B2:O6"/>
  </mergeCells>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0E338-99F1-4882-B000-DB51D504647D}">
  <dimension ref="B2:O13"/>
  <sheetViews>
    <sheetView showGridLines="0" workbookViewId="0">
      <selection activeCell="L40" sqref="L40"/>
    </sheetView>
  </sheetViews>
  <sheetFormatPr defaultRowHeight="15" x14ac:dyDescent="0.25"/>
  <cols>
    <col min="1" max="1" width="2.85546875" customWidth="1"/>
    <col min="2" max="2" width="16.28515625" customWidth="1"/>
    <col min="3" max="3" width="16.5703125" bestFit="1" customWidth="1"/>
    <col min="4" max="4" width="17" customWidth="1"/>
    <col min="5" max="5" width="2.85546875" customWidth="1"/>
    <col min="6" max="6" width="14.5703125" customWidth="1"/>
    <col min="8" max="8" width="15.140625" customWidth="1"/>
  </cols>
  <sheetData>
    <row r="2" spans="2:15" x14ac:dyDescent="0.25">
      <c r="B2" s="18" t="s">
        <v>168</v>
      </c>
      <c r="C2" s="18"/>
      <c r="D2" s="18"/>
      <c r="E2" s="18"/>
      <c r="F2" s="18"/>
      <c r="G2" s="18"/>
      <c r="H2" s="18"/>
      <c r="I2" s="18"/>
      <c r="J2" s="18"/>
      <c r="K2" s="18"/>
      <c r="L2" s="18"/>
      <c r="M2" s="18"/>
      <c r="N2" s="18"/>
      <c r="O2" s="18"/>
    </row>
    <row r="3" spans="2:15" x14ac:dyDescent="0.25">
      <c r="B3" s="18"/>
      <c r="C3" s="18"/>
      <c r="D3" s="18"/>
      <c r="E3" s="18"/>
      <c r="F3" s="18"/>
      <c r="G3" s="18"/>
      <c r="H3" s="18"/>
      <c r="I3" s="18"/>
      <c r="J3" s="18"/>
      <c r="K3" s="18"/>
      <c r="L3" s="18"/>
      <c r="M3" s="18"/>
      <c r="N3" s="18"/>
      <c r="O3" s="18"/>
    </row>
    <row r="4" spans="2:15" x14ac:dyDescent="0.25">
      <c r="B4" s="18"/>
      <c r="C4" s="18"/>
      <c r="D4" s="18"/>
      <c r="E4" s="18"/>
      <c r="F4" s="18"/>
      <c r="G4" s="18"/>
      <c r="H4" s="18"/>
      <c r="I4" s="18"/>
      <c r="J4" s="18"/>
      <c r="K4" s="18"/>
      <c r="L4" s="18"/>
      <c r="M4" s="18"/>
      <c r="N4" s="18"/>
      <c r="O4" s="18"/>
    </row>
    <row r="5" spans="2:15" x14ac:dyDescent="0.25">
      <c r="B5" s="18"/>
      <c r="C5" s="18"/>
      <c r="D5" s="18"/>
      <c r="E5" s="18"/>
      <c r="F5" s="18"/>
      <c r="G5" s="18"/>
      <c r="H5" s="18"/>
      <c r="I5" s="18"/>
      <c r="J5" s="18"/>
      <c r="K5" s="18"/>
      <c r="L5" s="18"/>
      <c r="M5" s="18"/>
      <c r="N5" s="18"/>
      <c r="O5" s="18"/>
    </row>
    <row r="6" spans="2:15" x14ac:dyDescent="0.25">
      <c r="B6" s="18"/>
      <c r="C6" s="18"/>
      <c r="D6" s="18"/>
      <c r="E6" s="18"/>
      <c r="F6" s="18"/>
      <c r="G6" s="18"/>
      <c r="H6" s="18"/>
      <c r="I6" s="18"/>
      <c r="J6" s="18"/>
      <c r="K6" s="18"/>
      <c r="L6" s="18"/>
      <c r="M6" s="18"/>
      <c r="N6" s="18"/>
      <c r="O6" s="18"/>
    </row>
    <row r="8" spans="2:15" x14ac:dyDescent="0.25">
      <c r="B8" t="s">
        <v>143</v>
      </c>
      <c r="C8" t="s">
        <v>144</v>
      </c>
      <c r="D8" t="s">
        <v>145</v>
      </c>
    </row>
    <row r="9" spans="2:15" x14ac:dyDescent="0.25">
      <c r="B9" t="s">
        <v>146</v>
      </c>
      <c r="C9">
        <v>100</v>
      </c>
      <c r="D9" s="13" t="s">
        <v>149</v>
      </c>
    </row>
    <row r="10" spans="2:15" x14ac:dyDescent="0.25">
      <c r="B10" t="s">
        <v>147</v>
      </c>
      <c r="C10">
        <v>66</v>
      </c>
      <c r="D10" s="9">
        <f>1 - (Table4[[#This Row],[Count]]/C9)</f>
        <v>0.33999999999999997</v>
      </c>
    </row>
    <row r="11" spans="2:15" x14ac:dyDescent="0.25">
      <c r="B11" t="s">
        <v>140</v>
      </c>
      <c r="C11">
        <v>38</v>
      </c>
      <c r="D11" s="9">
        <f>1 - (Table4[[#This Row],[Count]]/C10)</f>
        <v>0.4242424242424242</v>
      </c>
    </row>
    <row r="12" spans="2:15" x14ac:dyDescent="0.25">
      <c r="B12" t="s">
        <v>148</v>
      </c>
      <c r="C12">
        <v>32</v>
      </c>
      <c r="D12" s="9">
        <f>1 - (Table4[[#This Row],[Count]]/C11)</f>
        <v>0.15789473684210531</v>
      </c>
    </row>
    <row r="13" spans="2:15" x14ac:dyDescent="0.25">
      <c r="B13" t="s">
        <v>116</v>
      </c>
      <c r="C13">
        <v>16</v>
      </c>
      <c r="D13" s="9">
        <f>1 - (Table4[[#This Row],[Count]]/C12)</f>
        <v>0.5</v>
      </c>
    </row>
  </sheetData>
  <mergeCells count="1">
    <mergeCell ref="B2:O6"/>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8743A-3255-4167-AC04-0C8A506FB2B6}">
  <dimension ref="B2:O34"/>
  <sheetViews>
    <sheetView showGridLines="0" workbookViewId="0">
      <selection activeCell="V20" sqref="V20"/>
    </sheetView>
  </sheetViews>
  <sheetFormatPr defaultRowHeight="15" x14ac:dyDescent="0.25"/>
  <cols>
    <col min="1" max="1" width="2.85546875" customWidth="1"/>
    <col min="2" max="2" width="35.140625" bestFit="1" customWidth="1"/>
    <col min="3" max="3" width="13.85546875" bestFit="1" customWidth="1"/>
    <col min="4" max="4" width="10.5703125" bestFit="1" customWidth="1"/>
    <col min="5" max="5" width="7.5703125" bestFit="1" customWidth="1"/>
    <col min="6" max="6" width="11.7109375" bestFit="1" customWidth="1"/>
    <col min="7" max="7" width="12.85546875" bestFit="1" customWidth="1"/>
    <col min="8" max="8" width="5.5703125" bestFit="1" customWidth="1"/>
    <col min="9" max="9" width="2.85546875" customWidth="1"/>
    <col min="10" max="11" width="11.7109375" bestFit="1" customWidth="1"/>
    <col min="12" max="12" width="11.140625" bestFit="1" customWidth="1"/>
    <col min="13" max="13" width="17.85546875" bestFit="1" customWidth="1"/>
  </cols>
  <sheetData>
    <row r="2" spans="2:15" x14ac:dyDescent="0.25">
      <c r="B2" s="18" t="s">
        <v>180</v>
      </c>
      <c r="C2" s="18"/>
      <c r="D2" s="18"/>
      <c r="E2" s="18"/>
      <c r="F2" s="18"/>
      <c r="G2" s="18"/>
      <c r="H2" s="18"/>
      <c r="I2" s="18"/>
      <c r="J2" s="18"/>
      <c r="K2" s="18"/>
      <c r="L2" s="18"/>
      <c r="M2" s="18"/>
      <c r="N2" s="18"/>
      <c r="O2" s="18"/>
    </row>
    <row r="3" spans="2:15" x14ac:dyDescent="0.25">
      <c r="B3" s="18"/>
      <c r="C3" s="18"/>
      <c r="D3" s="18"/>
      <c r="E3" s="18"/>
      <c r="F3" s="18"/>
      <c r="G3" s="18"/>
      <c r="H3" s="18"/>
      <c r="I3" s="18"/>
      <c r="J3" s="18"/>
      <c r="K3" s="18"/>
      <c r="L3" s="18"/>
      <c r="M3" s="18"/>
      <c r="N3" s="18"/>
      <c r="O3" s="18"/>
    </row>
    <row r="4" spans="2:15" x14ac:dyDescent="0.25">
      <c r="B4" s="18"/>
      <c r="C4" s="18"/>
      <c r="D4" s="18"/>
      <c r="E4" s="18"/>
      <c r="F4" s="18"/>
      <c r="G4" s="18"/>
      <c r="H4" s="18"/>
      <c r="I4" s="18"/>
      <c r="J4" s="18"/>
      <c r="K4" s="18"/>
      <c r="L4" s="18"/>
      <c r="M4" s="18"/>
      <c r="N4" s="18"/>
      <c r="O4" s="18"/>
    </row>
    <row r="5" spans="2:15" x14ac:dyDescent="0.25">
      <c r="B5" s="18"/>
      <c r="C5" s="18"/>
      <c r="D5" s="18"/>
      <c r="E5" s="18"/>
      <c r="F5" s="18"/>
      <c r="G5" s="18"/>
      <c r="H5" s="18"/>
      <c r="I5" s="18"/>
      <c r="J5" s="18"/>
      <c r="K5" s="18"/>
      <c r="L5" s="18"/>
      <c r="M5" s="18"/>
      <c r="N5" s="18"/>
      <c r="O5" s="18"/>
    </row>
    <row r="6" spans="2:15" x14ac:dyDescent="0.25">
      <c r="B6" s="18"/>
      <c r="C6" s="18"/>
      <c r="D6" s="18"/>
      <c r="E6" s="18"/>
      <c r="F6" s="18"/>
      <c r="G6" s="18"/>
      <c r="H6" s="18"/>
      <c r="I6" s="18"/>
      <c r="J6" s="18"/>
      <c r="K6" s="18"/>
      <c r="L6" s="18"/>
      <c r="M6" s="18"/>
      <c r="N6" s="18"/>
      <c r="O6" s="18"/>
    </row>
    <row r="8" spans="2:15" x14ac:dyDescent="0.25">
      <c r="B8" s="6" t="s">
        <v>177</v>
      </c>
      <c r="C8" t="s">
        <v>178</v>
      </c>
      <c r="D8" t="s">
        <v>176</v>
      </c>
    </row>
    <row r="9" spans="2:15" x14ac:dyDescent="0.25">
      <c r="B9" s="7" t="s">
        <v>114</v>
      </c>
      <c r="C9">
        <v>15</v>
      </c>
      <c r="D9">
        <v>2</v>
      </c>
    </row>
    <row r="10" spans="2:15" x14ac:dyDescent="0.25">
      <c r="B10" s="7" t="s">
        <v>111</v>
      </c>
      <c r="C10">
        <v>16</v>
      </c>
      <c r="D10">
        <v>1</v>
      </c>
      <c r="F10" t="s">
        <v>167</v>
      </c>
      <c r="G10" t="s">
        <v>176</v>
      </c>
      <c r="H10" t="s">
        <v>175</v>
      </c>
    </row>
    <row r="11" spans="2:15" x14ac:dyDescent="0.25">
      <c r="B11" s="7" t="s">
        <v>112</v>
      </c>
      <c r="C11">
        <v>19</v>
      </c>
      <c r="D11">
        <v>4</v>
      </c>
      <c r="F11" t="s">
        <v>120</v>
      </c>
      <c r="G11">
        <v>4</v>
      </c>
      <c r="H11" s="9">
        <f>G11/$G$14</f>
        <v>0.25</v>
      </c>
      <c r="J11" t="s">
        <v>167</v>
      </c>
      <c r="K11" t="s">
        <v>174</v>
      </c>
      <c r="L11" t="s">
        <v>165</v>
      </c>
    </row>
    <row r="12" spans="2:15" x14ac:dyDescent="0.25">
      <c r="B12" s="7" t="s">
        <v>113</v>
      </c>
      <c r="C12">
        <v>21</v>
      </c>
      <c r="D12">
        <v>2</v>
      </c>
      <c r="F12" t="s">
        <v>121</v>
      </c>
      <c r="G12">
        <v>5</v>
      </c>
      <c r="H12" s="9">
        <f>G12/$G$14</f>
        <v>0.3125</v>
      </c>
      <c r="J12" t="s">
        <v>119</v>
      </c>
      <c r="K12">
        <v>14</v>
      </c>
      <c r="L12" s="11">
        <v>44438</v>
      </c>
    </row>
    <row r="13" spans="2:15" x14ac:dyDescent="0.25">
      <c r="B13" s="7" t="s">
        <v>115</v>
      </c>
      <c r="C13">
        <v>29</v>
      </c>
      <c r="D13">
        <v>7</v>
      </c>
      <c r="F13" t="s">
        <v>119</v>
      </c>
      <c r="G13">
        <v>7</v>
      </c>
      <c r="H13" s="9">
        <f>G13/$G$14</f>
        <v>0.4375</v>
      </c>
      <c r="J13" t="s">
        <v>121</v>
      </c>
      <c r="K13">
        <v>15</v>
      </c>
      <c r="L13" s="11">
        <v>28428</v>
      </c>
    </row>
    <row r="14" spans="2:15" x14ac:dyDescent="0.25">
      <c r="B14" s="7" t="s">
        <v>124</v>
      </c>
      <c r="C14">
        <v>100</v>
      </c>
      <c r="D14">
        <v>16</v>
      </c>
      <c r="F14" t="s">
        <v>124</v>
      </c>
      <c r="G14">
        <v>16</v>
      </c>
      <c r="H14" s="9">
        <f>G14/$G$14</f>
        <v>1</v>
      </c>
      <c r="J14" t="s">
        <v>120</v>
      </c>
      <c r="K14">
        <v>17</v>
      </c>
      <c r="L14" s="11">
        <v>25540</v>
      </c>
    </row>
    <row r="16" spans="2:15" x14ac:dyDescent="0.25">
      <c r="B16" s="6" t="s">
        <v>166</v>
      </c>
      <c r="C16" s="6" t="s">
        <v>167</v>
      </c>
    </row>
    <row r="17" spans="2:6" x14ac:dyDescent="0.25">
      <c r="B17" s="6" t="s">
        <v>177</v>
      </c>
      <c r="C17" t="s">
        <v>119</v>
      </c>
      <c r="D17" t="s">
        <v>121</v>
      </c>
      <c r="E17" t="s">
        <v>120</v>
      </c>
      <c r="F17" t="s">
        <v>124</v>
      </c>
    </row>
    <row r="18" spans="2:6" x14ac:dyDescent="0.25">
      <c r="B18" s="7" t="s">
        <v>112</v>
      </c>
      <c r="C18" s="11">
        <v>9610</v>
      </c>
      <c r="D18" s="11">
        <v>13223</v>
      </c>
      <c r="E18" s="11">
        <v>9713</v>
      </c>
      <c r="F18" s="11">
        <v>32546</v>
      </c>
    </row>
    <row r="19" spans="2:6" x14ac:dyDescent="0.25">
      <c r="B19" s="7" t="s">
        <v>115</v>
      </c>
      <c r="C19" s="11">
        <v>12899</v>
      </c>
      <c r="D19" s="11">
        <v>2916</v>
      </c>
      <c r="E19" s="11">
        <v>15827</v>
      </c>
      <c r="F19" s="11">
        <v>31642</v>
      </c>
    </row>
    <row r="20" spans="2:6" x14ac:dyDescent="0.25">
      <c r="B20" s="7" t="s">
        <v>114</v>
      </c>
      <c r="C20" s="11">
        <v>8721</v>
      </c>
      <c r="D20" s="11">
        <v>8423</v>
      </c>
      <c r="E20" s="11"/>
      <c r="F20" s="11">
        <v>17144</v>
      </c>
    </row>
    <row r="21" spans="2:6" x14ac:dyDescent="0.25">
      <c r="B21" s="7" t="s">
        <v>113</v>
      </c>
      <c r="C21" s="11">
        <v>9417</v>
      </c>
      <c r="D21" s="11">
        <v>3866</v>
      </c>
      <c r="E21" s="11"/>
      <c r="F21" s="11">
        <v>13283</v>
      </c>
    </row>
    <row r="22" spans="2:6" x14ac:dyDescent="0.25">
      <c r="B22" s="7" t="s">
        <v>111</v>
      </c>
      <c r="C22" s="11">
        <v>3791</v>
      </c>
      <c r="D22" s="11"/>
      <c r="E22" s="11"/>
      <c r="F22" s="11">
        <v>3791</v>
      </c>
    </row>
    <row r="23" spans="2:6" x14ac:dyDescent="0.25">
      <c r="B23" s="7" t="s">
        <v>124</v>
      </c>
      <c r="C23" s="11">
        <v>44438</v>
      </c>
      <c r="D23" s="11">
        <v>28428</v>
      </c>
      <c r="E23" s="11">
        <v>25540</v>
      </c>
      <c r="F23" s="11">
        <v>98406</v>
      </c>
    </row>
    <row r="25" spans="2:6" x14ac:dyDescent="0.25">
      <c r="B25" s="6" t="s">
        <v>7</v>
      </c>
      <c r="C25" t="s">
        <v>116</v>
      </c>
    </row>
    <row r="27" spans="2:6" x14ac:dyDescent="0.25">
      <c r="B27" s="6" t="s">
        <v>179</v>
      </c>
      <c r="C27" s="6" t="s">
        <v>167</v>
      </c>
    </row>
    <row r="28" spans="2:6" x14ac:dyDescent="0.25">
      <c r="B28" s="6" t="s">
        <v>177</v>
      </c>
      <c r="C28" t="s">
        <v>119</v>
      </c>
      <c r="D28" t="s">
        <v>121</v>
      </c>
      <c r="E28" t="s">
        <v>120</v>
      </c>
      <c r="F28" t="s">
        <v>124</v>
      </c>
    </row>
    <row r="29" spans="2:6" x14ac:dyDescent="0.25">
      <c r="B29" s="7" t="s">
        <v>112</v>
      </c>
      <c r="C29" s="10">
        <v>17</v>
      </c>
      <c r="D29" s="10">
        <v>14.5</v>
      </c>
      <c r="E29" s="10">
        <v>15</v>
      </c>
      <c r="F29" s="10">
        <v>15.25</v>
      </c>
    </row>
    <row r="30" spans="2:6" x14ac:dyDescent="0.25">
      <c r="B30" s="7" t="s">
        <v>114</v>
      </c>
      <c r="C30" s="10">
        <v>20</v>
      </c>
      <c r="D30" s="10">
        <v>18</v>
      </c>
      <c r="E30" s="10"/>
      <c r="F30" s="10">
        <v>19</v>
      </c>
    </row>
    <row r="31" spans="2:6" x14ac:dyDescent="0.25">
      <c r="B31" s="7" t="s">
        <v>113</v>
      </c>
      <c r="C31" s="10">
        <v>9</v>
      </c>
      <c r="D31" s="10">
        <v>10</v>
      </c>
      <c r="E31" s="10"/>
      <c r="F31" s="10">
        <v>9.5</v>
      </c>
    </row>
    <row r="32" spans="2:6" x14ac:dyDescent="0.25">
      <c r="B32" s="7" t="s">
        <v>115</v>
      </c>
      <c r="C32" s="10">
        <v>15.333333333333334</v>
      </c>
      <c r="D32" s="10">
        <v>16</v>
      </c>
      <c r="E32" s="10">
        <v>17.333333333333332</v>
      </c>
      <c r="F32" s="10">
        <v>16.285714285714285</v>
      </c>
    </row>
    <row r="33" spans="2:6" x14ac:dyDescent="0.25">
      <c r="B33" s="7" t="s">
        <v>111</v>
      </c>
      <c r="C33" s="10">
        <v>8</v>
      </c>
      <c r="D33" s="10"/>
      <c r="E33" s="10"/>
      <c r="F33" s="10">
        <v>8</v>
      </c>
    </row>
    <row r="34" spans="2:6" x14ac:dyDescent="0.25">
      <c r="B34" s="7" t="s">
        <v>124</v>
      </c>
      <c r="C34" s="10">
        <v>14.285714285714286</v>
      </c>
      <c r="D34" s="10">
        <v>14.6</v>
      </c>
      <c r="E34" s="10">
        <v>16.75</v>
      </c>
      <c r="F34" s="10">
        <v>15</v>
      </c>
    </row>
  </sheetData>
  <mergeCells count="1">
    <mergeCell ref="B2:O6"/>
  </mergeCells>
  <pageMargins left="0.7" right="0.7" top="0.75" bottom="0.75" header="0.3" footer="0.3"/>
  <drawing r:id="rId4"/>
  <tableParts count="2">
    <tablePart r:id="rId5"/>
    <tablePart r:id="rId6"/>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07B59-40FD-480E-BA61-F9EBC95ADE43}">
  <dimension ref="A1:B16"/>
  <sheetViews>
    <sheetView workbookViewId="0">
      <selection activeCell="B8" sqref="B8"/>
    </sheetView>
  </sheetViews>
  <sheetFormatPr defaultRowHeight="15" x14ac:dyDescent="0.25"/>
  <cols>
    <col min="1" max="1" width="32.42578125" customWidth="1"/>
    <col min="2" max="2" width="24" bestFit="1" customWidth="1"/>
    <col min="4" max="4" width="36.28515625" bestFit="1" customWidth="1"/>
    <col min="5" max="5" width="16.85546875" bestFit="1" customWidth="1"/>
    <col min="6" max="6" width="17.140625" bestFit="1" customWidth="1"/>
    <col min="7" max="7" width="11.7109375" customWidth="1"/>
  </cols>
  <sheetData>
    <row r="1" spans="1:2" ht="15.75" x14ac:dyDescent="0.25">
      <c r="A1" s="15" t="s">
        <v>150</v>
      </c>
      <c r="B1" s="11">
        <f>AVERAGE('Working Sheet'!I:I)</f>
        <v>6150.375</v>
      </c>
    </row>
    <row r="3" spans="1:2" ht="15.75" x14ac:dyDescent="0.25">
      <c r="A3" s="15" t="s">
        <v>169</v>
      </c>
    </row>
    <row r="4" spans="1:2" ht="15.75" x14ac:dyDescent="0.25">
      <c r="A4" s="16" t="s">
        <v>151</v>
      </c>
      <c r="B4" s="14">
        <v>0.66</v>
      </c>
    </row>
    <row r="5" spans="1:2" ht="15.75" x14ac:dyDescent="0.25">
      <c r="A5" s="16" t="s">
        <v>152</v>
      </c>
      <c r="B5" s="9">
        <v>0.5757575757575758</v>
      </c>
    </row>
    <row r="6" spans="1:2" ht="15.75" x14ac:dyDescent="0.25">
      <c r="A6" s="16" t="s">
        <v>153</v>
      </c>
      <c r="B6" s="9">
        <v>0.42105263157894735</v>
      </c>
    </row>
    <row r="8" spans="1:2" ht="15.75" x14ac:dyDescent="0.25">
      <c r="A8" s="15" t="s">
        <v>170</v>
      </c>
      <c r="B8" s="14">
        <f>B4*B5*B6</f>
        <v>0.16</v>
      </c>
    </row>
    <row r="10" spans="1:2" ht="15.75" x14ac:dyDescent="0.25">
      <c r="A10" s="15" t="s">
        <v>154</v>
      </c>
      <c r="B10" s="10">
        <f>10000/6150</f>
        <v>1.6260162601626016</v>
      </c>
    </row>
    <row r="12" spans="1:2" ht="15.75" x14ac:dyDescent="0.25">
      <c r="A12" s="15" t="s">
        <v>155</v>
      </c>
      <c r="B12" s="10">
        <f>2 / (B4*B5*B6)</f>
        <v>12.5</v>
      </c>
    </row>
    <row r="14" spans="1:2" ht="15.75" x14ac:dyDescent="0.25">
      <c r="A14" s="15" t="s">
        <v>156</v>
      </c>
      <c r="B14" s="9">
        <f>16% * 1.1^3</f>
        <v>0.21296000000000007</v>
      </c>
    </row>
    <row r="16" spans="1:2" ht="15.75" x14ac:dyDescent="0.25">
      <c r="A16" s="15" t="s">
        <v>157</v>
      </c>
      <c r="B16" s="17">
        <f>2 / 0.213</f>
        <v>9.3896713615023479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Raw Data</vt:lpstr>
      <vt:lpstr>Working Sheet</vt:lpstr>
      <vt:lpstr>Lead Trends </vt:lpstr>
      <vt:lpstr>MQL-SQL Conv</vt:lpstr>
      <vt:lpstr>SQL-Won Conv</vt:lpstr>
      <vt:lpstr>Revenue</vt:lpstr>
      <vt:lpstr>Funnel Analysis</vt:lpstr>
      <vt:lpstr>Source Rep Performance</vt:lpstr>
      <vt:lpstr>Forecasting Calcs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S A</cp:lastModifiedBy>
  <dcterms:created xsi:type="dcterms:W3CDTF">2025-06-18T08:28:49Z</dcterms:created>
  <dcterms:modified xsi:type="dcterms:W3CDTF">2025-06-21T12:13:32Z</dcterms:modified>
</cp:coreProperties>
</file>