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lle\Downloads\"/>
    </mc:Choice>
  </mc:AlternateContent>
  <xr:revisionPtr revIDLastSave="0" documentId="8_{0F82C1B6-5CF0-4AF1-BC06-CB8BFBD0C089}" xr6:coauthVersionLast="47" xr6:coauthVersionMax="47" xr10:uidLastSave="{00000000-0000-0000-0000-000000000000}"/>
  <bookViews>
    <workbookView xWindow="-108" yWindow="-108" windowWidth="23256" windowHeight="12456" firstSheet="6" activeTab="13" xr2:uid="{00000000-000D-0000-FFFF-FFFF00000000}"/>
  </bookViews>
  <sheets>
    <sheet name="2022_2ANO_LP_LTR + ECT" sheetId="1" r:id="rId1"/>
    <sheet name="2022_2ANO_MT" sheetId="2" r:id="rId2"/>
    <sheet name="2022_5ANO_LP" sheetId="3" r:id="rId3"/>
    <sheet name="2022_5ANO_MT" sheetId="4" r:id="rId4"/>
    <sheet name="2023_2ANO_LP_LTR + ECT" sheetId="5" r:id="rId5"/>
    <sheet name="2023_2ANO_MT" sheetId="6" r:id="rId6"/>
    <sheet name="2023_5ANO_MT" sheetId="7" r:id="rId7"/>
    <sheet name="2023_5ANO_LP" sheetId="8" r:id="rId8"/>
    <sheet name="REF - Profic Média e DP 2022" sheetId="9" r:id="rId9"/>
    <sheet name="IQEF" sheetId="10" r:id="rId10"/>
    <sheet name="P" sheetId="11" r:id="rId11"/>
    <sheet name="IQE" sheetId="12" r:id="rId12"/>
    <sheet name="IMEG" sheetId="13" r:id="rId13"/>
    <sheet name="RESUMO" sheetId="16" r:id="rId14"/>
  </sheets>
  <definedNames>
    <definedName name="_xlnm._FilterDatabase" localSheetId="0" hidden="1">'2022_2ANO_LP_LTR + ECT'!$A$1:$AI$79</definedName>
    <definedName name="_xlnm._FilterDatabase" localSheetId="1" hidden="1">'2022_2ANO_MT'!$A$1:$AI$79</definedName>
    <definedName name="_xlnm._FilterDatabase" localSheetId="2" hidden="1">'2022_5ANO_LP'!$A$1:$AI$79</definedName>
    <definedName name="_xlnm._FilterDatabase" localSheetId="3" hidden="1">'2022_5ANO_MT'!$A$1:$AI$79</definedName>
    <definedName name="_xlnm._FilterDatabase" localSheetId="5" hidden="1">'2023_2ANO_MT'!$AK$2:$AO$79</definedName>
    <definedName name="_xlnm._FilterDatabase" localSheetId="7" hidden="1">'2023_5ANO_LP'!$AK$2:$AO$79</definedName>
    <definedName name="_xlnm._FilterDatabase" localSheetId="12" hidden="1">IMEG!$A$2:$AN$80</definedName>
    <definedName name="_xlnm._FilterDatabase" localSheetId="11" hidden="1">IQE!$A$1:$H$79</definedName>
    <definedName name="_xlnm._FilterDatabase" localSheetId="9" hidden="1">IQEF!$A$4:$CY$82</definedName>
    <definedName name="_xlnm._FilterDatabase" localSheetId="13" hidden="1">RESUMO!$A$4:$CA$81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9" roundtripDataChecksum="8thbZfy3Mc+A/I6Xy6NhkU3AjmHMUSkYV7vGegNCVBI="/>
    </ext>
  </extLst>
</workbook>
</file>

<file path=xl/calcChain.xml><?xml version="1.0" encoding="utf-8"?>
<calcChain xmlns="http://schemas.openxmlformats.org/spreadsheetml/2006/main">
  <c r="AL80" i="13" l="1"/>
  <c r="AM80" i="13" s="1"/>
  <c r="AN80" i="13" s="1"/>
  <c r="AH80" i="13"/>
  <c r="AI80" i="13" s="1"/>
  <c r="AC80" i="13"/>
  <c r="AD80" i="13" s="1"/>
  <c r="AE80" i="13" s="1"/>
  <c r="Y80" i="13"/>
  <c r="Z80" i="13" s="1"/>
  <c r="T80" i="13"/>
  <c r="U80" i="13" s="1"/>
  <c r="V80" i="13" s="1"/>
  <c r="P80" i="13"/>
  <c r="Q80" i="13" s="1"/>
  <c r="K80" i="13"/>
  <c r="L80" i="13" s="1"/>
  <c r="M80" i="13" s="1"/>
  <c r="G80" i="13"/>
  <c r="H80" i="13" s="1"/>
  <c r="AL79" i="13"/>
  <c r="AM79" i="13" s="1"/>
  <c r="AN79" i="13" s="1"/>
  <c r="AH79" i="13"/>
  <c r="AI79" i="13" s="1"/>
  <c r="AC79" i="13"/>
  <c r="AD79" i="13" s="1"/>
  <c r="AE79" i="13" s="1"/>
  <c r="Y79" i="13"/>
  <c r="Z79" i="13" s="1"/>
  <c r="T79" i="13"/>
  <c r="U79" i="13" s="1"/>
  <c r="V79" i="13" s="1"/>
  <c r="P79" i="13"/>
  <c r="Q79" i="13" s="1"/>
  <c r="K79" i="13"/>
  <c r="L79" i="13" s="1"/>
  <c r="M79" i="13" s="1"/>
  <c r="G79" i="13"/>
  <c r="H79" i="13" s="1"/>
  <c r="AL78" i="13"/>
  <c r="AM78" i="13" s="1"/>
  <c r="AH78" i="13"/>
  <c r="AI78" i="13" s="1"/>
  <c r="AC78" i="13"/>
  <c r="AD78" i="13" s="1"/>
  <c r="Y78" i="13"/>
  <c r="Z78" i="13" s="1"/>
  <c r="T78" i="13"/>
  <c r="U78" i="13" s="1"/>
  <c r="V78" i="13" s="1"/>
  <c r="P78" i="13"/>
  <c r="Q78" i="13" s="1"/>
  <c r="K78" i="13"/>
  <c r="L78" i="13" s="1"/>
  <c r="M78" i="13" s="1"/>
  <c r="G78" i="13"/>
  <c r="H78" i="13" s="1"/>
  <c r="AL77" i="13"/>
  <c r="AM77" i="13" s="1"/>
  <c r="AN77" i="13" s="1"/>
  <c r="AH77" i="13"/>
  <c r="AI77" i="13" s="1"/>
  <c r="AC77" i="13"/>
  <c r="AD77" i="13" s="1"/>
  <c r="Y77" i="13"/>
  <c r="Z77" i="13" s="1"/>
  <c r="T77" i="13"/>
  <c r="U77" i="13" s="1"/>
  <c r="V77" i="13" s="1"/>
  <c r="P77" i="13"/>
  <c r="Q77" i="13" s="1"/>
  <c r="K77" i="13"/>
  <c r="L77" i="13" s="1"/>
  <c r="M77" i="13" s="1"/>
  <c r="G77" i="13"/>
  <c r="H77" i="13" s="1"/>
  <c r="AL76" i="13"/>
  <c r="AM76" i="13" s="1"/>
  <c r="AN76" i="13" s="1"/>
  <c r="AH76" i="13"/>
  <c r="AI76" i="13" s="1"/>
  <c r="AC76" i="13"/>
  <c r="AD76" i="13" s="1"/>
  <c r="Y76" i="13"/>
  <c r="Z76" i="13" s="1"/>
  <c r="T76" i="13"/>
  <c r="U76" i="13" s="1"/>
  <c r="V76" i="13" s="1"/>
  <c r="P76" i="13"/>
  <c r="Q76" i="13" s="1"/>
  <c r="K76" i="13"/>
  <c r="L76" i="13" s="1"/>
  <c r="M76" i="13" s="1"/>
  <c r="G76" i="13"/>
  <c r="H76" i="13" s="1"/>
  <c r="AL75" i="13"/>
  <c r="AM75" i="13" s="1"/>
  <c r="AN75" i="13" s="1"/>
  <c r="AH75" i="13"/>
  <c r="AI75" i="13" s="1"/>
  <c r="AC75" i="13"/>
  <c r="AD75" i="13" s="1"/>
  <c r="AE75" i="13" s="1"/>
  <c r="Y75" i="13"/>
  <c r="Z75" i="13" s="1"/>
  <c r="T75" i="13"/>
  <c r="U75" i="13" s="1"/>
  <c r="V75" i="13" s="1"/>
  <c r="P75" i="13"/>
  <c r="Q75" i="13" s="1"/>
  <c r="K75" i="13"/>
  <c r="L75" i="13" s="1"/>
  <c r="M75" i="13" s="1"/>
  <c r="D75" i="13" s="1"/>
  <c r="G75" i="13"/>
  <c r="H75" i="13" s="1"/>
  <c r="AL74" i="13"/>
  <c r="AM74" i="13" s="1"/>
  <c r="AN74" i="13" s="1"/>
  <c r="AH74" i="13"/>
  <c r="AI74" i="13" s="1"/>
  <c r="AC74" i="13"/>
  <c r="AD74" i="13" s="1"/>
  <c r="Y74" i="13"/>
  <c r="Z74" i="13" s="1"/>
  <c r="T74" i="13"/>
  <c r="U74" i="13" s="1"/>
  <c r="P74" i="13"/>
  <c r="Q74" i="13" s="1"/>
  <c r="K74" i="13"/>
  <c r="L74" i="13" s="1"/>
  <c r="M74" i="13" s="1"/>
  <c r="G74" i="13"/>
  <c r="H74" i="13" s="1"/>
  <c r="AL73" i="13"/>
  <c r="AM73" i="13" s="1"/>
  <c r="AH73" i="13"/>
  <c r="AI73" i="13" s="1"/>
  <c r="AC73" i="13"/>
  <c r="AD73" i="13" s="1"/>
  <c r="AE73" i="13" s="1"/>
  <c r="Y73" i="13"/>
  <c r="Z73" i="13" s="1"/>
  <c r="T73" i="13"/>
  <c r="U73" i="13" s="1"/>
  <c r="V73" i="13" s="1"/>
  <c r="P73" i="13"/>
  <c r="Q73" i="13" s="1"/>
  <c r="K73" i="13"/>
  <c r="L73" i="13" s="1"/>
  <c r="M73" i="13" s="1"/>
  <c r="G73" i="13"/>
  <c r="H73" i="13" s="1"/>
  <c r="AL72" i="13"/>
  <c r="AM72" i="13" s="1"/>
  <c r="AN72" i="13" s="1"/>
  <c r="AH72" i="13"/>
  <c r="AI72" i="13" s="1"/>
  <c r="AC72" i="13"/>
  <c r="AD72" i="13" s="1"/>
  <c r="Y72" i="13"/>
  <c r="Z72" i="13" s="1"/>
  <c r="T72" i="13"/>
  <c r="U72" i="13" s="1"/>
  <c r="V72" i="13" s="1"/>
  <c r="P72" i="13"/>
  <c r="Q72" i="13" s="1"/>
  <c r="K72" i="13"/>
  <c r="L72" i="13" s="1"/>
  <c r="M72" i="13" s="1"/>
  <c r="G72" i="13"/>
  <c r="H72" i="13" s="1"/>
  <c r="AL71" i="13"/>
  <c r="AM71" i="13" s="1"/>
  <c r="AN71" i="13" s="1"/>
  <c r="AH71" i="13"/>
  <c r="AI71" i="13" s="1"/>
  <c r="AC71" i="13"/>
  <c r="AD71" i="13" s="1"/>
  <c r="AE71" i="13" s="1"/>
  <c r="Y71" i="13"/>
  <c r="Z71" i="13" s="1"/>
  <c r="T71" i="13"/>
  <c r="U71" i="13" s="1"/>
  <c r="V71" i="13" s="1"/>
  <c r="P71" i="13"/>
  <c r="Q71" i="13" s="1"/>
  <c r="K71" i="13"/>
  <c r="L71" i="13" s="1"/>
  <c r="G71" i="13"/>
  <c r="H71" i="13" s="1"/>
  <c r="AL70" i="13"/>
  <c r="AM70" i="13" s="1"/>
  <c r="AN70" i="13" s="1"/>
  <c r="AH70" i="13"/>
  <c r="AI70" i="13" s="1"/>
  <c r="AC70" i="13"/>
  <c r="AD70" i="13" s="1"/>
  <c r="AE70" i="13" s="1"/>
  <c r="Y70" i="13"/>
  <c r="Z70" i="13" s="1"/>
  <c r="T70" i="13"/>
  <c r="U70" i="13" s="1"/>
  <c r="V70" i="13" s="1"/>
  <c r="P70" i="13"/>
  <c r="Q70" i="13" s="1"/>
  <c r="K70" i="13"/>
  <c r="L70" i="13" s="1"/>
  <c r="M70" i="13" s="1"/>
  <c r="D70" i="13" s="1"/>
  <c r="G70" i="13"/>
  <c r="H70" i="13" s="1"/>
  <c r="AL69" i="13"/>
  <c r="AM69" i="13" s="1"/>
  <c r="AH69" i="13"/>
  <c r="AI69" i="13" s="1"/>
  <c r="AC69" i="13"/>
  <c r="AD69" i="13" s="1"/>
  <c r="Y69" i="13"/>
  <c r="Z69" i="13" s="1"/>
  <c r="T69" i="13"/>
  <c r="U69" i="13" s="1"/>
  <c r="V69" i="13" s="1"/>
  <c r="P69" i="13"/>
  <c r="Q69" i="13" s="1"/>
  <c r="K69" i="13"/>
  <c r="L69" i="13" s="1"/>
  <c r="G69" i="13"/>
  <c r="H69" i="13" s="1"/>
  <c r="AL68" i="13"/>
  <c r="AM68" i="13" s="1"/>
  <c r="AN68" i="13" s="1"/>
  <c r="AH68" i="13"/>
  <c r="AI68" i="13" s="1"/>
  <c r="AC68" i="13"/>
  <c r="AD68" i="13" s="1"/>
  <c r="AE68" i="13" s="1"/>
  <c r="Y68" i="13"/>
  <c r="Z68" i="13" s="1"/>
  <c r="T68" i="13"/>
  <c r="U68" i="13" s="1"/>
  <c r="P68" i="13"/>
  <c r="Q68" i="13" s="1"/>
  <c r="K68" i="13"/>
  <c r="L68" i="13" s="1"/>
  <c r="M68" i="13" s="1"/>
  <c r="G68" i="13"/>
  <c r="H68" i="13" s="1"/>
  <c r="AL67" i="13"/>
  <c r="AM67" i="13" s="1"/>
  <c r="AN67" i="13" s="1"/>
  <c r="AH67" i="13"/>
  <c r="AI67" i="13" s="1"/>
  <c r="AC67" i="13"/>
  <c r="AD67" i="13" s="1"/>
  <c r="AE67" i="13" s="1"/>
  <c r="Y67" i="13"/>
  <c r="Z67" i="13" s="1"/>
  <c r="T67" i="13"/>
  <c r="U67" i="13" s="1"/>
  <c r="V67" i="13" s="1"/>
  <c r="P67" i="13"/>
  <c r="Q67" i="13" s="1"/>
  <c r="K67" i="13"/>
  <c r="L67" i="13" s="1"/>
  <c r="M67" i="13" s="1"/>
  <c r="D67" i="13" s="1"/>
  <c r="G67" i="13"/>
  <c r="H67" i="13" s="1"/>
  <c r="AL66" i="13"/>
  <c r="AM66" i="13" s="1"/>
  <c r="AN66" i="13" s="1"/>
  <c r="AH66" i="13"/>
  <c r="AI66" i="13" s="1"/>
  <c r="AC66" i="13"/>
  <c r="AD66" i="13" s="1"/>
  <c r="AE66" i="13" s="1"/>
  <c r="Y66" i="13"/>
  <c r="Z66" i="13" s="1"/>
  <c r="T66" i="13"/>
  <c r="U66" i="13" s="1"/>
  <c r="V66" i="13" s="1"/>
  <c r="P66" i="13"/>
  <c r="Q66" i="13" s="1"/>
  <c r="K66" i="13"/>
  <c r="L66" i="13" s="1"/>
  <c r="G66" i="13"/>
  <c r="H66" i="13" s="1"/>
  <c r="AL65" i="13"/>
  <c r="AM65" i="13" s="1"/>
  <c r="AN65" i="13" s="1"/>
  <c r="AH65" i="13"/>
  <c r="AI65" i="13" s="1"/>
  <c r="AC65" i="13"/>
  <c r="AD65" i="13" s="1"/>
  <c r="AE65" i="13" s="1"/>
  <c r="Y65" i="13"/>
  <c r="Z65" i="13" s="1"/>
  <c r="T65" i="13"/>
  <c r="U65" i="13" s="1"/>
  <c r="V65" i="13" s="1"/>
  <c r="P65" i="13"/>
  <c r="Q65" i="13" s="1"/>
  <c r="K65" i="13"/>
  <c r="L65" i="13" s="1"/>
  <c r="M65" i="13" s="1"/>
  <c r="D65" i="13" s="1"/>
  <c r="G65" i="13"/>
  <c r="H65" i="13" s="1"/>
  <c r="AL64" i="13"/>
  <c r="AM64" i="13" s="1"/>
  <c r="AN64" i="13" s="1"/>
  <c r="AH64" i="13"/>
  <c r="AI64" i="13" s="1"/>
  <c r="AC64" i="13"/>
  <c r="AD64" i="13" s="1"/>
  <c r="AE64" i="13" s="1"/>
  <c r="Y64" i="13"/>
  <c r="Z64" i="13" s="1"/>
  <c r="T64" i="13"/>
  <c r="U64" i="13" s="1"/>
  <c r="V64" i="13" s="1"/>
  <c r="P64" i="13"/>
  <c r="Q64" i="13" s="1"/>
  <c r="K64" i="13"/>
  <c r="L64" i="13" s="1"/>
  <c r="M64" i="13" s="1"/>
  <c r="D64" i="13" s="1"/>
  <c r="G64" i="13"/>
  <c r="H64" i="13" s="1"/>
  <c r="AL63" i="13"/>
  <c r="AM63" i="13" s="1"/>
  <c r="AN63" i="13" s="1"/>
  <c r="AH63" i="13"/>
  <c r="AI63" i="13" s="1"/>
  <c r="AC63" i="13"/>
  <c r="AD63" i="13" s="1"/>
  <c r="AE63" i="13" s="1"/>
  <c r="Y63" i="13"/>
  <c r="Z63" i="13" s="1"/>
  <c r="T63" i="13"/>
  <c r="U63" i="13" s="1"/>
  <c r="V63" i="13" s="1"/>
  <c r="P63" i="13"/>
  <c r="Q63" i="13" s="1"/>
  <c r="K63" i="13"/>
  <c r="L63" i="13" s="1"/>
  <c r="M63" i="13" s="1"/>
  <c r="D63" i="13" s="1"/>
  <c r="G63" i="13"/>
  <c r="H63" i="13" s="1"/>
  <c r="AL62" i="13"/>
  <c r="AM62" i="13" s="1"/>
  <c r="AN62" i="13" s="1"/>
  <c r="AH62" i="13"/>
  <c r="AI62" i="13" s="1"/>
  <c r="AC62" i="13"/>
  <c r="AD62" i="13" s="1"/>
  <c r="Y62" i="13"/>
  <c r="Z62" i="13" s="1"/>
  <c r="T62" i="13"/>
  <c r="U62" i="13" s="1"/>
  <c r="V62" i="13" s="1"/>
  <c r="P62" i="13"/>
  <c r="Q62" i="13" s="1"/>
  <c r="K62" i="13"/>
  <c r="L62" i="13" s="1"/>
  <c r="G62" i="13"/>
  <c r="H62" i="13" s="1"/>
  <c r="AL61" i="13"/>
  <c r="AM61" i="13" s="1"/>
  <c r="AN61" i="13" s="1"/>
  <c r="AH61" i="13"/>
  <c r="AI61" i="13" s="1"/>
  <c r="AC61" i="13"/>
  <c r="AD61" i="13" s="1"/>
  <c r="AE61" i="13" s="1"/>
  <c r="Y61" i="13"/>
  <c r="Z61" i="13" s="1"/>
  <c r="T61" i="13"/>
  <c r="U61" i="13" s="1"/>
  <c r="V61" i="13" s="1"/>
  <c r="P61" i="13"/>
  <c r="Q61" i="13" s="1"/>
  <c r="K61" i="13"/>
  <c r="L61" i="13" s="1"/>
  <c r="M61" i="13" s="1"/>
  <c r="D61" i="13" s="1"/>
  <c r="G61" i="13"/>
  <c r="H61" i="13" s="1"/>
  <c r="AL60" i="13"/>
  <c r="AM60" i="13" s="1"/>
  <c r="AN60" i="13" s="1"/>
  <c r="AH60" i="13"/>
  <c r="AI60" i="13" s="1"/>
  <c r="AC60" i="13"/>
  <c r="AD60" i="13" s="1"/>
  <c r="AE60" i="13" s="1"/>
  <c r="Y60" i="13"/>
  <c r="Z60" i="13" s="1"/>
  <c r="T60" i="13"/>
  <c r="U60" i="13" s="1"/>
  <c r="V60" i="13" s="1"/>
  <c r="P60" i="13"/>
  <c r="Q60" i="13" s="1"/>
  <c r="K60" i="13"/>
  <c r="L60" i="13" s="1"/>
  <c r="M60" i="13" s="1"/>
  <c r="D60" i="13" s="1"/>
  <c r="G60" i="13"/>
  <c r="H60" i="13" s="1"/>
  <c r="AL59" i="13"/>
  <c r="AM59" i="13" s="1"/>
  <c r="AN59" i="13" s="1"/>
  <c r="AH59" i="13"/>
  <c r="AI59" i="13" s="1"/>
  <c r="AC59" i="13"/>
  <c r="AD59" i="13" s="1"/>
  <c r="AE59" i="13" s="1"/>
  <c r="Y59" i="13"/>
  <c r="Z59" i="13" s="1"/>
  <c r="T59" i="13"/>
  <c r="U59" i="13" s="1"/>
  <c r="P59" i="13"/>
  <c r="Q59" i="13" s="1"/>
  <c r="K59" i="13"/>
  <c r="L59" i="13" s="1"/>
  <c r="M59" i="13" s="1"/>
  <c r="G59" i="13"/>
  <c r="H59" i="13" s="1"/>
  <c r="AL58" i="13"/>
  <c r="AM58" i="13" s="1"/>
  <c r="AN58" i="13" s="1"/>
  <c r="AH58" i="13"/>
  <c r="AI58" i="13" s="1"/>
  <c r="AC58" i="13"/>
  <c r="AD58" i="13" s="1"/>
  <c r="AE58" i="13" s="1"/>
  <c r="Y58" i="13"/>
  <c r="Z58" i="13" s="1"/>
  <c r="T58" i="13"/>
  <c r="U58" i="13" s="1"/>
  <c r="V58" i="13" s="1"/>
  <c r="P58" i="13"/>
  <c r="Q58" i="13" s="1"/>
  <c r="K58" i="13"/>
  <c r="L58" i="13" s="1"/>
  <c r="M58" i="13" s="1"/>
  <c r="D58" i="13" s="1"/>
  <c r="G58" i="13"/>
  <c r="H58" i="13" s="1"/>
  <c r="AL57" i="13"/>
  <c r="AM57" i="13" s="1"/>
  <c r="AN57" i="13" s="1"/>
  <c r="AH57" i="13"/>
  <c r="AI57" i="13" s="1"/>
  <c r="AC57" i="13"/>
  <c r="AD57" i="13" s="1"/>
  <c r="Y57" i="13"/>
  <c r="Z57" i="13" s="1"/>
  <c r="T57" i="13"/>
  <c r="U57" i="13" s="1"/>
  <c r="V57" i="13" s="1"/>
  <c r="P57" i="13"/>
  <c r="Q57" i="13" s="1"/>
  <c r="K57" i="13"/>
  <c r="L57" i="13" s="1"/>
  <c r="M57" i="13" s="1"/>
  <c r="G57" i="13"/>
  <c r="H57" i="13" s="1"/>
  <c r="AL56" i="13"/>
  <c r="AM56" i="13" s="1"/>
  <c r="AN56" i="13" s="1"/>
  <c r="AH56" i="13"/>
  <c r="AI56" i="13" s="1"/>
  <c r="AC56" i="13"/>
  <c r="AD56" i="13" s="1"/>
  <c r="AE56" i="13" s="1"/>
  <c r="Y56" i="13"/>
  <c r="Z56" i="13" s="1"/>
  <c r="T56" i="13"/>
  <c r="U56" i="13" s="1"/>
  <c r="V56" i="13" s="1"/>
  <c r="P56" i="13"/>
  <c r="Q56" i="13" s="1"/>
  <c r="K56" i="13"/>
  <c r="L56" i="13" s="1"/>
  <c r="M56" i="13" s="1"/>
  <c r="D56" i="13" s="1"/>
  <c r="G56" i="13"/>
  <c r="H56" i="13" s="1"/>
  <c r="AL55" i="13"/>
  <c r="AM55" i="13" s="1"/>
  <c r="AH55" i="13"/>
  <c r="AI55" i="13" s="1"/>
  <c r="AC55" i="13"/>
  <c r="AD55" i="13" s="1"/>
  <c r="AE55" i="13" s="1"/>
  <c r="Y55" i="13"/>
  <c r="Z55" i="13" s="1"/>
  <c r="T55" i="13"/>
  <c r="U55" i="13" s="1"/>
  <c r="V55" i="13" s="1"/>
  <c r="P55" i="13"/>
  <c r="Q55" i="13" s="1"/>
  <c r="K55" i="13"/>
  <c r="L55" i="13" s="1"/>
  <c r="M55" i="13" s="1"/>
  <c r="G55" i="13"/>
  <c r="H55" i="13" s="1"/>
  <c r="AL54" i="13"/>
  <c r="AM54" i="13" s="1"/>
  <c r="AN54" i="13" s="1"/>
  <c r="AH54" i="13"/>
  <c r="AI54" i="13" s="1"/>
  <c r="AC54" i="13"/>
  <c r="AD54" i="13" s="1"/>
  <c r="AE54" i="13" s="1"/>
  <c r="Y54" i="13"/>
  <c r="Z54" i="13" s="1"/>
  <c r="T54" i="13"/>
  <c r="U54" i="13" s="1"/>
  <c r="V54" i="13" s="1"/>
  <c r="P54" i="13"/>
  <c r="Q54" i="13" s="1"/>
  <c r="K54" i="13"/>
  <c r="L54" i="13" s="1"/>
  <c r="M54" i="13" s="1"/>
  <c r="D54" i="13" s="1"/>
  <c r="G54" i="13"/>
  <c r="H54" i="13" s="1"/>
  <c r="AL53" i="13"/>
  <c r="AM53" i="13" s="1"/>
  <c r="AN53" i="13" s="1"/>
  <c r="AH53" i="13"/>
  <c r="AI53" i="13" s="1"/>
  <c r="AC53" i="13"/>
  <c r="AD53" i="13" s="1"/>
  <c r="AE53" i="13" s="1"/>
  <c r="Y53" i="13"/>
  <c r="Z53" i="13" s="1"/>
  <c r="T53" i="13"/>
  <c r="U53" i="13" s="1"/>
  <c r="V53" i="13" s="1"/>
  <c r="P53" i="13"/>
  <c r="Q53" i="13" s="1"/>
  <c r="K53" i="13"/>
  <c r="L53" i="13" s="1"/>
  <c r="M53" i="13" s="1"/>
  <c r="D53" i="13" s="1"/>
  <c r="G53" i="13"/>
  <c r="H53" i="13" s="1"/>
  <c r="AL52" i="13"/>
  <c r="AM52" i="13" s="1"/>
  <c r="AN52" i="13" s="1"/>
  <c r="AH52" i="13"/>
  <c r="AI52" i="13" s="1"/>
  <c r="AC52" i="13"/>
  <c r="AD52" i="13" s="1"/>
  <c r="AE52" i="13" s="1"/>
  <c r="Y52" i="13"/>
  <c r="Z52" i="13" s="1"/>
  <c r="T52" i="13"/>
  <c r="U52" i="13" s="1"/>
  <c r="P52" i="13"/>
  <c r="Q52" i="13" s="1"/>
  <c r="K52" i="13"/>
  <c r="L52" i="13" s="1"/>
  <c r="M52" i="13" s="1"/>
  <c r="G52" i="13"/>
  <c r="H52" i="13" s="1"/>
  <c r="AL51" i="13"/>
  <c r="AM51" i="13" s="1"/>
  <c r="AN51" i="13" s="1"/>
  <c r="AH51" i="13"/>
  <c r="AI51" i="13" s="1"/>
  <c r="AC51" i="13"/>
  <c r="AD51" i="13" s="1"/>
  <c r="Y51" i="13"/>
  <c r="Z51" i="13" s="1"/>
  <c r="T51" i="13"/>
  <c r="U51" i="13" s="1"/>
  <c r="V51" i="13" s="1"/>
  <c r="P51" i="13"/>
  <c r="Q51" i="13" s="1"/>
  <c r="K51" i="13"/>
  <c r="L51" i="13" s="1"/>
  <c r="M51" i="13" s="1"/>
  <c r="G51" i="13"/>
  <c r="H51" i="13" s="1"/>
  <c r="AL50" i="13"/>
  <c r="AM50" i="13" s="1"/>
  <c r="AH50" i="13"/>
  <c r="AI50" i="13" s="1"/>
  <c r="AC50" i="13"/>
  <c r="AD50" i="13" s="1"/>
  <c r="Y50" i="13"/>
  <c r="Z50" i="13" s="1"/>
  <c r="T50" i="13"/>
  <c r="U50" i="13" s="1"/>
  <c r="V50" i="13" s="1"/>
  <c r="P50" i="13"/>
  <c r="Q50" i="13" s="1"/>
  <c r="K50" i="13"/>
  <c r="L50" i="13" s="1"/>
  <c r="G50" i="13"/>
  <c r="H50" i="13" s="1"/>
  <c r="AL49" i="13"/>
  <c r="AM49" i="13" s="1"/>
  <c r="AH49" i="13"/>
  <c r="AI49" i="13" s="1"/>
  <c r="AC49" i="13"/>
  <c r="AD49" i="13" s="1"/>
  <c r="Y49" i="13"/>
  <c r="Z49" i="13" s="1"/>
  <c r="T49" i="13"/>
  <c r="U49" i="13" s="1"/>
  <c r="V49" i="13" s="1"/>
  <c r="P49" i="13"/>
  <c r="Q49" i="13" s="1"/>
  <c r="K49" i="13"/>
  <c r="L49" i="13" s="1"/>
  <c r="G49" i="13"/>
  <c r="H49" i="13" s="1"/>
  <c r="AL48" i="13"/>
  <c r="AM48" i="13" s="1"/>
  <c r="AH48" i="13"/>
  <c r="AI48" i="13" s="1"/>
  <c r="AC48" i="13"/>
  <c r="AD48" i="13" s="1"/>
  <c r="Y48" i="13"/>
  <c r="Z48" i="13" s="1"/>
  <c r="U48" i="13"/>
  <c r="V48" i="13" s="1"/>
  <c r="T48" i="13"/>
  <c r="P48" i="13"/>
  <c r="Q48" i="13" s="1"/>
  <c r="K48" i="13"/>
  <c r="L48" i="13" s="1"/>
  <c r="M48" i="13" s="1"/>
  <c r="G48" i="13"/>
  <c r="H48" i="13" s="1"/>
  <c r="AL47" i="13"/>
  <c r="AM47" i="13" s="1"/>
  <c r="AN47" i="13" s="1"/>
  <c r="AH47" i="13"/>
  <c r="AI47" i="13" s="1"/>
  <c r="AC47" i="13"/>
  <c r="AD47" i="13" s="1"/>
  <c r="AE47" i="13" s="1"/>
  <c r="Y47" i="13"/>
  <c r="Z47" i="13" s="1"/>
  <c r="T47" i="13"/>
  <c r="U47" i="13" s="1"/>
  <c r="V47" i="13" s="1"/>
  <c r="P47" i="13"/>
  <c r="Q47" i="13" s="1"/>
  <c r="K47" i="13"/>
  <c r="L47" i="13" s="1"/>
  <c r="M47" i="13" s="1"/>
  <c r="D47" i="13" s="1"/>
  <c r="G47" i="13"/>
  <c r="H47" i="13" s="1"/>
  <c r="AL46" i="13"/>
  <c r="AM46" i="13" s="1"/>
  <c r="AH46" i="13"/>
  <c r="AI46" i="13" s="1"/>
  <c r="AC46" i="13"/>
  <c r="AD46" i="13" s="1"/>
  <c r="Y46" i="13"/>
  <c r="Z46" i="13" s="1"/>
  <c r="T46" i="13"/>
  <c r="U46" i="13" s="1"/>
  <c r="V46" i="13" s="1"/>
  <c r="P46" i="13"/>
  <c r="Q46" i="13" s="1"/>
  <c r="K46" i="13"/>
  <c r="L46" i="13" s="1"/>
  <c r="M46" i="13" s="1"/>
  <c r="G46" i="13"/>
  <c r="H46" i="13" s="1"/>
  <c r="AL45" i="13"/>
  <c r="AM45" i="13" s="1"/>
  <c r="AH45" i="13"/>
  <c r="AI45" i="13" s="1"/>
  <c r="AC45" i="13"/>
  <c r="AD45" i="13" s="1"/>
  <c r="Y45" i="13"/>
  <c r="Z45" i="13" s="1"/>
  <c r="T45" i="13"/>
  <c r="U45" i="13" s="1"/>
  <c r="V45" i="13" s="1"/>
  <c r="P45" i="13"/>
  <c r="Q45" i="13" s="1"/>
  <c r="K45" i="13"/>
  <c r="L45" i="13" s="1"/>
  <c r="G45" i="13"/>
  <c r="H45" i="13" s="1"/>
  <c r="AL44" i="13"/>
  <c r="AM44" i="13" s="1"/>
  <c r="AN44" i="13" s="1"/>
  <c r="AH44" i="13"/>
  <c r="AI44" i="13" s="1"/>
  <c r="AC44" i="13"/>
  <c r="AD44" i="13" s="1"/>
  <c r="AE44" i="13" s="1"/>
  <c r="Y44" i="13"/>
  <c r="Z44" i="13" s="1"/>
  <c r="T44" i="13"/>
  <c r="U44" i="13" s="1"/>
  <c r="V44" i="13" s="1"/>
  <c r="P44" i="13"/>
  <c r="Q44" i="13" s="1"/>
  <c r="K44" i="13"/>
  <c r="L44" i="13" s="1"/>
  <c r="M44" i="13" s="1"/>
  <c r="D44" i="13" s="1"/>
  <c r="G44" i="13"/>
  <c r="H44" i="13" s="1"/>
  <c r="AL43" i="13"/>
  <c r="AM43" i="13" s="1"/>
  <c r="AN43" i="13" s="1"/>
  <c r="AH43" i="13"/>
  <c r="AI43" i="13" s="1"/>
  <c r="AC43" i="13"/>
  <c r="AD43" i="13" s="1"/>
  <c r="AE43" i="13" s="1"/>
  <c r="Y43" i="13"/>
  <c r="Z43" i="13" s="1"/>
  <c r="T43" i="13"/>
  <c r="U43" i="13" s="1"/>
  <c r="V43" i="13" s="1"/>
  <c r="P43" i="13"/>
  <c r="Q43" i="13" s="1"/>
  <c r="K43" i="13"/>
  <c r="L43" i="13" s="1"/>
  <c r="G43" i="13"/>
  <c r="H43" i="13" s="1"/>
  <c r="AL42" i="13"/>
  <c r="AM42" i="13" s="1"/>
  <c r="AN42" i="13" s="1"/>
  <c r="AH42" i="13"/>
  <c r="AI42" i="13" s="1"/>
  <c r="AC42" i="13"/>
  <c r="AD42" i="13" s="1"/>
  <c r="AE42" i="13" s="1"/>
  <c r="Y42" i="13"/>
  <c r="Z42" i="13" s="1"/>
  <c r="T42" i="13"/>
  <c r="U42" i="13" s="1"/>
  <c r="V42" i="13" s="1"/>
  <c r="P42" i="13"/>
  <c r="Q42" i="13" s="1"/>
  <c r="K42" i="13"/>
  <c r="L42" i="13" s="1"/>
  <c r="G42" i="13"/>
  <c r="H42" i="13" s="1"/>
  <c r="AL41" i="13"/>
  <c r="AM41" i="13" s="1"/>
  <c r="AN41" i="13" s="1"/>
  <c r="AH41" i="13"/>
  <c r="AI41" i="13" s="1"/>
  <c r="AC41" i="13"/>
  <c r="AD41" i="13" s="1"/>
  <c r="AE41" i="13" s="1"/>
  <c r="Y41" i="13"/>
  <c r="Z41" i="13" s="1"/>
  <c r="T41" i="13"/>
  <c r="U41" i="13" s="1"/>
  <c r="V41" i="13" s="1"/>
  <c r="P41" i="13"/>
  <c r="Q41" i="13" s="1"/>
  <c r="K41" i="13"/>
  <c r="L41" i="13" s="1"/>
  <c r="M41" i="13" s="1"/>
  <c r="D41" i="13" s="1"/>
  <c r="G41" i="13"/>
  <c r="H41" i="13" s="1"/>
  <c r="AL40" i="13"/>
  <c r="AM40" i="13" s="1"/>
  <c r="AN40" i="13" s="1"/>
  <c r="AH40" i="13"/>
  <c r="AI40" i="13" s="1"/>
  <c r="AC40" i="13"/>
  <c r="AD40" i="13" s="1"/>
  <c r="AE40" i="13" s="1"/>
  <c r="Y40" i="13"/>
  <c r="Z40" i="13" s="1"/>
  <c r="T40" i="13"/>
  <c r="U40" i="13" s="1"/>
  <c r="V40" i="13" s="1"/>
  <c r="P40" i="13"/>
  <c r="Q40" i="13" s="1"/>
  <c r="K40" i="13"/>
  <c r="L40" i="13" s="1"/>
  <c r="G40" i="13"/>
  <c r="H40" i="13" s="1"/>
  <c r="AL39" i="13"/>
  <c r="AM39" i="13" s="1"/>
  <c r="AH39" i="13"/>
  <c r="AI39" i="13" s="1"/>
  <c r="AC39" i="13"/>
  <c r="AD39" i="13" s="1"/>
  <c r="AE39" i="13" s="1"/>
  <c r="Y39" i="13"/>
  <c r="Z39" i="13" s="1"/>
  <c r="T39" i="13"/>
  <c r="U39" i="13" s="1"/>
  <c r="V39" i="13" s="1"/>
  <c r="P39" i="13"/>
  <c r="Q39" i="13" s="1"/>
  <c r="K39" i="13"/>
  <c r="L39" i="13" s="1"/>
  <c r="M39" i="13" s="1"/>
  <c r="G39" i="13"/>
  <c r="H39" i="13" s="1"/>
  <c r="AL38" i="13"/>
  <c r="AM38" i="13" s="1"/>
  <c r="AN38" i="13" s="1"/>
  <c r="AH38" i="13"/>
  <c r="AI38" i="13" s="1"/>
  <c r="AC38" i="13"/>
  <c r="AD38" i="13" s="1"/>
  <c r="AE38" i="13" s="1"/>
  <c r="Y38" i="13"/>
  <c r="Z38" i="13" s="1"/>
  <c r="T38" i="13"/>
  <c r="U38" i="13" s="1"/>
  <c r="V38" i="13" s="1"/>
  <c r="P38" i="13"/>
  <c r="Q38" i="13" s="1"/>
  <c r="K38" i="13"/>
  <c r="L38" i="13" s="1"/>
  <c r="G38" i="13"/>
  <c r="H38" i="13" s="1"/>
  <c r="AL37" i="13"/>
  <c r="AM37" i="13" s="1"/>
  <c r="AH37" i="13"/>
  <c r="AI37" i="13" s="1"/>
  <c r="AC37" i="13"/>
  <c r="AD37" i="13" s="1"/>
  <c r="AE37" i="13" s="1"/>
  <c r="Y37" i="13"/>
  <c r="Z37" i="13" s="1"/>
  <c r="T37" i="13"/>
  <c r="U37" i="13" s="1"/>
  <c r="V37" i="13" s="1"/>
  <c r="P37" i="13"/>
  <c r="Q37" i="13" s="1"/>
  <c r="K37" i="13"/>
  <c r="L37" i="13" s="1"/>
  <c r="M37" i="13" s="1"/>
  <c r="G37" i="13"/>
  <c r="H37" i="13" s="1"/>
  <c r="AL36" i="13"/>
  <c r="AM36" i="13" s="1"/>
  <c r="AN36" i="13" s="1"/>
  <c r="AH36" i="13"/>
  <c r="AI36" i="13" s="1"/>
  <c r="AC36" i="13"/>
  <c r="AD36" i="13" s="1"/>
  <c r="AE36" i="13" s="1"/>
  <c r="Y36" i="13"/>
  <c r="Z36" i="13" s="1"/>
  <c r="T36" i="13"/>
  <c r="U36" i="13" s="1"/>
  <c r="V36" i="13" s="1"/>
  <c r="P36" i="13"/>
  <c r="Q36" i="13" s="1"/>
  <c r="K36" i="13"/>
  <c r="L36" i="13" s="1"/>
  <c r="M36" i="13" s="1"/>
  <c r="D36" i="13" s="1"/>
  <c r="G36" i="13"/>
  <c r="H36" i="13" s="1"/>
  <c r="AL35" i="13"/>
  <c r="AM35" i="13" s="1"/>
  <c r="AN35" i="13" s="1"/>
  <c r="AH35" i="13"/>
  <c r="AI35" i="13" s="1"/>
  <c r="AC35" i="13"/>
  <c r="AD35" i="13" s="1"/>
  <c r="AE35" i="13" s="1"/>
  <c r="Y35" i="13"/>
  <c r="Z35" i="13" s="1"/>
  <c r="T35" i="13"/>
  <c r="U35" i="13" s="1"/>
  <c r="V35" i="13" s="1"/>
  <c r="P35" i="13"/>
  <c r="Q35" i="13" s="1"/>
  <c r="K35" i="13"/>
  <c r="L35" i="13" s="1"/>
  <c r="M35" i="13" s="1"/>
  <c r="D35" i="13" s="1"/>
  <c r="G35" i="13"/>
  <c r="H35" i="13" s="1"/>
  <c r="AL34" i="13"/>
  <c r="AM34" i="13" s="1"/>
  <c r="AH34" i="13"/>
  <c r="AI34" i="13" s="1"/>
  <c r="AC34" i="13"/>
  <c r="AD34" i="13" s="1"/>
  <c r="AE34" i="13" s="1"/>
  <c r="Y34" i="13"/>
  <c r="Z34" i="13" s="1"/>
  <c r="T34" i="13"/>
  <c r="U34" i="13" s="1"/>
  <c r="V34" i="13" s="1"/>
  <c r="P34" i="13"/>
  <c r="Q34" i="13" s="1"/>
  <c r="K34" i="13"/>
  <c r="L34" i="13" s="1"/>
  <c r="M34" i="13" s="1"/>
  <c r="G34" i="13"/>
  <c r="H34" i="13" s="1"/>
  <c r="AL33" i="13"/>
  <c r="AM33" i="13" s="1"/>
  <c r="AN33" i="13" s="1"/>
  <c r="AH33" i="13"/>
  <c r="AI33" i="13" s="1"/>
  <c r="AC33" i="13"/>
  <c r="AD33" i="13" s="1"/>
  <c r="AE33" i="13" s="1"/>
  <c r="Y33" i="13"/>
  <c r="Z33" i="13" s="1"/>
  <c r="T33" i="13"/>
  <c r="U33" i="13" s="1"/>
  <c r="V33" i="13" s="1"/>
  <c r="P33" i="13"/>
  <c r="Q33" i="13" s="1"/>
  <c r="K33" i="13"/>
  <c r="L33" i="13" s="1"/>
  <c r="M33" i="13" s="1"/>
  <c r="D33" i="13" s="1"/>
  <c r="G33" i="13"/>
  <c r="H33" i="13" s="1"/>
  <c r="AL32" i="13"/>
  <c r="AM32" i="13" s="1"/>
  <c r="AN32" i="13" s="1"/>
  <c r="AH32" i="13"/>
  <c r="AI32" i="13" s="1"/>
  <c r="AC32" i="13"/>
  <c r="AD32" i="13" s="1"/>
  <c r="AE32" i="13" s="1"/>
  <c r="Y32" i="13"/>
  <c r="Z32" i="13" s="1"/>
  <c r="T32" i="13"/>
  <c r="U32" i="13" s="1"/>
  <c r="V32" i="13" s="1"/>
  <c r="P32" i="13"/>
  <c r="Q32" i="13" s="1"/>
  <c r="K32" i="13"/>
  <c r="L32" i="13" s="1"/>
  <c r="M32" i="13" s="1"/>
  <c r="D32" i="13" s="1"/>
  <c r="G32" i="13"/>
  <c r="H32" i="13" s="1"/>
  <c r="AL31" i="13"/>
  <c r="AM31" i="13" s="1"/>
  <c r="AN31" i="13" s="1"/>
  <c r="AH31" i="13"/>
  <c r="AI31" i="13" s="1"/>
  <c r="AC31" i="13"/>
  <c r="AD31" i="13" s="1"/>
  <c r="AE31" i="13" s="1"/>
  <c r="Y31" i="13"/>
  <c r="Z31" i="13" s="1"/>
  <c r="T31" i="13"/>
  <c r="U31" i="13" s="1"/>
  <c r="V31" i="13" s="1"/>
  <c r="P31" i="13"/>
  <c r="Q31" i="13" s="1"/>
  <c r="K31" i="13"/>
  <c r="L31" i="13" s="1"/>
  <c r="M31" i="13" s="1"/>
  <c r="D31" i="13" s="1"/>
  <c r="G31" i="13"/>
  <c r="H31" i="13" s="1"/>
  <c r="AL30" i="13"/>
  <c r="AM30" i="13" s="1"/>
  <c r="AN30" i="13" s="1"/>
  <c r="AH30" i="13"/>
  <c r="AI30" i="13" s="1"/>
  <c r="AC30" i="13"/>
  <c r="AD30" i="13" s="1"/>
  <c r="AE30" i="13" s="1"/>
  <c r="Y30" i="13"/>
  <c r="Z30" i="13" s="1"/>
  <c r="T30" i="13"/>
  <c r="U30" i="13" s="1"/>
  <c r="V30" i="13" s="1"/>
  <c r="P30" i="13"/>
  <c r="Q30" i="13" s="1"/>
  <c r="K30" i="13"/>
  <c r="L30" i="13" s="1"/>
  <c r="G30" i="13"/>
  <c r="H30" i="13" s="1"/>
  <c r="AL29" i="13"/>
  <c r="AM29" i="13" s="1"/>
  <c r="AN29" i="13" s="1"/>
  <c r="AH29" i="13"/>
  <c r="AI29" i="13" s="1"/>
  <c r="AC29" i="13"/>
  <c r="AD29" i="13" s="1"/>
  <c r="AE29" i="13" s="1"/>
  <c r="Y29" i="13"/>
  <c r="Z29" i="13" s="1"/>
  <c r="T29" i="13"/>
  <c r="U29" i="13" s="1"/>
  <c r="V29" i="13" s="1"/>
  <c r="P29" i="13"/>
  <c r="Q29" i="13" s="1"/>
  <c r="K29" i="13"/>
  <c r="L29" i="13" s="1"/>
  <c r="M29" i="13" s="1"/>
  <c r="D29" i="13" s="1"/>
  <c r="G29" i="13"/>
  <c r="H29" i="13" s="1"/>
  <c r="AL28" i="13"/>
  <c r="AM28" i="13" s="1"/>
  <c r="AN28" i="13" s="1"/>
  <c r="AH28" i="13"/>
  <c r="AI28" i="13" s="1"/>
  <c r="AC28" i="13"/>
  <c r="AD28" i="13" s="1"/>
  <c r="AE28" i="13" s="1"/>
  <c r="Y28" i="13"/>
  <c r="Z28" i="13" s="1"/>
  <c r="T28" i="13"/>
  <c r="U28" i="13" s="1"/>
  <c r="V28" i="13" s="1"/>
  <c r="P28" i="13"/>
  <c r="Q28" i="13" s="1"/>
  <c r="K28" i="13"/>
  <c r="L28" i="13" s="1"/>
  <c r="M28" i="13" s="1"/>
  <c r="D28" i="13" s="1"/>
  <c r="G28" i="13"/>
  <c r="H28" i="13" s="1"/>
  <c r="AL27" i="13"/>
  <c r="AM27" i="13" s="1"/>
  <c r="AN27" i="13" s="1"/>
  <c r="AH27" i="13"/>
  <c r="AI27" i="13" s="1"/>
  <c r="AC27" i="13"/>
  <c r="AD27" i="13" s="1"/>
  <c r="AE27" i="13" s="1"/>
  <c r="Y27" i="13"/>
  <c r="Z27" i="13" s="1"/>
  <c r="T27" i="13"/>
  <c r="U27" i="13" s="1"/>
  <c r="V27" i="13" s="1"/>
  <c r="P27" i="13"/>
  <c r="Q27" i="13" s="1"/>
  <c r="K27" i="13"/>
  <c r="L27" i="13" s="1"/>
  <c r="M27" i="13" s="1"/>
  <c r="D27" i="13" s="1"/>
  <c r="G27" i="13"/>
  <c r="H27" i="13" s="1"/>
  <c r="AL26" i="13"/>
  <c r="AM26" i="13" s="1"/>
  <c r="AN26" i="13" s="1"/>
  <c r="AH26" i="13"/>
  <c r="AI26" i="13" s="1"/>
  <c r="AC26" i="13"/>
  <c r="AD26" i="13" s="1"/>
  <c r="AE26" i="13" s="1"/>
  <c r="Y26" i="13"/>
  <c r="Z26" i="13" s="1"/>
  <c r="T26" i="13"/>
  <c r="U26" i="13" s="1"/>
  <c r="V26" i="13" s="1"/>
  <c r="P26" i="13"/>
  <c r="Q26" i="13" s="1"/>
  <c r="K26" i="13"/>
  <c r="L26" i="13" s="1"/>
  <c r="M26" i="13" s="1"/>
  <c r="D26" i="13" s="1"/>
  <c r="G26" i="13"/>
  <c r="H26" i="13" s="1"/>
  <c r="AL25" i="13"/>
  <c r="AM25" i="13" s="1"/>
  <c r="AN25" i="13" s="1"/>
  <c r="AH25" i="13"/>
  <c r="AI25" i="13" s="1"/>
  <c r="AC25" i="13"/>
  <c r="AD25" i="13" s="1"/>
  <c r="AE25" i="13" s="1"/>
  <c r="Y25" i="13"/>
  <c r="Z25" i="13" s="1"/>
  <c r="T25" i="13"/>
  <c r="U25" i="13" s="1"/>
  <c r="V25" i="13" s="1"/>
  <c r="P25" i="13"/>
  <c r="Q25" i="13" s="1"/>
  <c r="K25" i="13"/>
  <c r="L25" i="13" s="1"/>
  <c r="M25" i="13" s="1"/>
  <c r="D25" i="13" s="1"/>
  <c r="G25" i="13"/>
  <c r="H25" i="13" s="1"/>
  <c r="AL24" i="13"/>
  <c r="AM24" i="13" s="1"/>
  <c r="AN24" i="13" s="1"/>
  <c r="AH24" i="13"/>
  <c r="AI24" i="13" s="1"/>
  <c r="AC24" i="13"/>
  <c r="AD24" i="13" s="1"/>
  <c r="AE24" i="13" s="1"/>
  <c r="Y24" i="13"/>
  <c r="Z24" i="13" s="1"/>
  <c r="T24" i="13"/>
  <c r="U24" i="13" s="1"/>
  <c r="V24" i="13" s="1"/>
  <c r="P24" i="13"/>
  <c r="Q24" i="13" s="1"/>
  <c r="K24" i="13"/>
  <c r="L24" i="13" s="1"/>
  <c r="M24" i="13" s="1"/>
  <c r="D24" i="13" s="1"/>
  <c r="G24" i="13"/>
  <c r="H24" i="13" s="1"/>
  <c r="AL23" i="13"/>
  <c r="AM23" i="13" s="1"/>
  <c r="AN23" i="13" s="1"/>
  <c r="AH23" i="13"/>
  <c r="AI23" i="13" s="1"/>
  <c r="AC23" i="13"/>
  <c r="AD23" i="13" s="1"/>
  <c r="Y23" i="13"/>
  <c r="Z23" i="13" s="1"/>
  <c r="T23" i="13"/>
  <c r="U23" i="13" s="1"/>
  <c r="V23" i="13" s="1"/>
  <c r="P23" i="13"/>
  <c r="Q23" i="13" s="1"/>
  <c r="K23" i="13"/>
  <c r="L23" i="13" s="1"/>
  <c r="G23" i="13"/>
  <c r="H23" i="13" s="1"/>
  <c r="AL22" i="13"/>
  <c r="AM22" i="13" s="1"/>
  <c r="AN22" i="13" s="1"/>
  <c r="AH22" i="13"/>
  <c r="AI22" i="13" s="1"/>
  <c r="AC22" i="13"/>
  <c r="AD22" i="13" s="1"/>
  <c r="AE22" i="13" s="1"/>
  <c r="Y22" i="13"/>
  <c r="Z22" i="13" s="1"/>
  <c r="T22" i="13"/>
  <c r="U22" i="13" s="1"/>
  <c r="V22" i="13" s="1"/>
  <c r="P22" i="13"/>
  <c r="Q22" i="13" s="1"/>
  <c r="K22" i="13"/>
  <c r="L22" i="13" s="1"/>
  <c r="M22" i="13" s="1"/>
  <c r="G22" i="13"/>
  <c r="H22" i="13" s="1"/>
  <c r="AL21" i="13"/>
  <c r="AM21" i="13" s="1"/>
  <c r="AH21" i="13"/>
  <c r="AI21" i="13" s="1"/>
  <c r="AC21" i="13"/>
  <c r="AD21" i="13" s="1"/>
  <c r="Y21" i="13"/>
  <c r="Z21" i="13" s="1"/>
  <c r="T21" i="13"/>
  <c r="U21" i="13" s="1"/>
  <c r="V21" i="13" s="1"/>
  <c r="P21" i="13"/>
  <c r="Q21" i="13" s="1"/>
  <c r="K21" i="13"/>
  <c r="L21" i="13" s="1"/>
  <c r="G21" i="13"/>
  <c r="H21" i="13" s="1"/>
  <c r="AL20" i="13"/>
  <c r="AM20" i="13" s="1"/>
  <c r="AN20" i="13" s="1"/>
  <c r="AH20" i="13"/>
  <c r="AI20" i="13" s="1"/>
  <c r="AC20" i="13"/>
  <c r="AD20" i="13" s="1"/>
  <c r="Y20" i="13"/>
  <c r="Z20" i="13" s="1"/>
  <c r="T20" i="13"/>
  <c r="U20" i="13" s="1"/>
  <c r="V20" i="13" s="1"/>
  <c r="P20" i="13"/>
  <c r="Q20" i="13" s="1"/>
  <c r="K20" i="13"/>
  <c r="L20" i="13" s="1"/>
  <c r="M20" i="13" s="1"/>
  <c r="G20" i="13"/>
  <c r="H20" i="13" s="1"/>
  <c r="AL19" i="13"/>
  <c r="AM19" i="13" s="1"/>
  <c r="AH19" i="13"/>
  <c r="AI19" i="13" s="1"/>
  <c r="AC19" i="13"/>
  <c r="AD19" i="13" s="1"/>
  <c r="Y19" i="13"/>
  <c r="Z19" i="13" s="1"/>
  <c r="T19" i="13"/>
  <c r="U19" i="13" s="1"/>
  <c r="V19" i="13" s="1"/>
  <c r="P19" i="13"/>
  <c r="Q19" i="13" s="1"/>
  <c r="K19" i="13"/>
  <c r="L19" i="13" s="1"/>
  <c r="M19" i="13" s="1"/>
  <c r="G19" i="13"/>
  <c r="H19" i="13" s="1"/>
  <c r="AL18" i="13"/>
  <c r="AM18" i="13" s="1"/>
  <c r="AH18" i="13"/>
  <c r="AI18" i="13" s="1"/>
  <c r="AC18" i="13"/>
  <c r="AD18" i="13" s="1"/>
  <c r="Y18" i="13"/>
  <c r="Z18" i="13" s="1"/>
  <c r="T18" i="13"/>
  <c r="U18" i="13" s="1"/>
  <c r="V18" i="13" s="1"/>
  <c r="P18" i="13"/>
  <c r="Q18" i="13" s="1"/>
  <c r="K18" i="13"/>
  <c r="L18" i="13" s="1"/>
  <c r="M18" i="13" s="1"/>
  <c r="G18" i="13"/>
  <c r="H18" i="13" s="1"/>
  <c r="AL17" i="13"/>
  <c r="AM17" i="13" s="1"/>
  <c r="AH17" i="13"/>
  <c r="AI17" i="13" s="1"/>
  <c r="AC17" i="13"/>
  <c r="AD17" i="13" s="1"/>
  <c r="Y17" i="13"/>
  <c r="Z17" i="13" s="1"/>
  <c r="T17" i="13"/>
  <c r="U17" i="13" s="1"/>
  <c r="P17" i="13"/>
  <c r="Q17" i="13" s="1"/>
  <c r="K17" i="13"/>
  <c r="L17" i="13" s="1"/>
  <c r="G17" i="13"/>
  <c r="H17" i="13" s="1"/>
  <c r="AL16" i="13"/>
  <c r="AM16" i="13" s="1"/>
  <c r="AH16" i="13"/>
  <c r="AI16" i="13" s="1"/>
  <c r="AC16" i="13"/>
  <c r="AD16" i="13" s="1"/>
  <c r="Y16" i="13"/>
  <c r="Z16" i="13" s="1"/>
  <c r="T16" i="13"/>
  <c r="U16" i="13" s="1"/>
  <c r="V16" i="13" s="1"/>
  <c r="P16" i="13"/>
  <c r="Q16" i="13" s="1"/>
  <c r="K16" i="13"/>
  <c r="L16" i="13" s="1"/>
  <c r="M16" i="13" s="1"/>
  <c r="G16" i="13"/>
  <c r="H16" i="13" s="1"/>
  <c r="AL15" i="13"/>
  <c r="AM15" i="13" s="1"/>
  <c r="AH15" i="13"/>
  <c r="AI15" i="13" s="1"/>
  <c r="AC15" i="13"/>
  <c r="AD15" i="13" s="1"/>
  <c r="Y15" i="13"/>
  <c r="Z15" i="13" s="1"/>
  <c r="T15" i="13"/>
  <c r="U15" i="13" s="1"/>
  <c r="V15" i="13" s="1"/>
  <c r="P15" i="13"/>
  <c r="Q15" i="13" s="1"/>
  <c r="K15" i="13"/>
  <c r="L15" i="13" s="1"/>
  <c r="G15" i="13"/>
  <c r="H15" i="13" s="1"/>
  <c r="AL14" i="13"/>
  <c r="AM14" i="13" s="1"/>
  <c r="AH14" i="13"/>
  <c r="AI14" i="13" s="1"/>
  <c r="AC14" i="13"/>
  <c r="AD14" i="13" s="1"/>
  <c r="Y14" i="13"/>
  <c r="Z14" i="13" s="1"/>
  <c r="T14" i="13"/>
  <c r="U14" i="13" s="1"/>
  <c r="V14" i="13" s="1"/>
  <c r="P14" i="13"/>
  <c r="Q14" i="13" s="1"/>
  <c r="K14" i="13"/>
  <c r="L14" i="13" s="1"/>
  <c r="M14" i="13" s="1"/>
  <c r="G14" i="13"/>
  <c r="H14" i="13" s="1"/>
  <c r="AL13" i="13"/>
  <c r="AM13" i="13" s="1"/>
  <c r="AH13" i="13"/>
  <c r="AI13" i="13" s="1"/>
  <c r="AC13" i="13"/>
  <c r="AD13" i="13" s="1"/>
  <c r="Y13" i="13"/>
  <c r="Z13" i="13" s="1"/>
  <c r="T13" i="13"/>
  <c r="U13" i="13" s="1"/>
  <c r="V13" i="13" s="1"/>
  <c r="P13" i="13"/>
  <c r="Q13" i="13" s="1"/>
  <c r="K13" i="13"/>
  <c r="L13" i="13" s="1"/>
  <c r="M13" i="13" s="1"/>
  <c r="G13" i="13"/>
  <c r="H13" i="13" s="1"/>
  <c r="AL12" i="13"/>
  <c r="AM12" i="13" s="1"/>
  <c r="AN12" i="13" s="1"/>
  <c r="AH12" i="13"/>
  <c r="AI12" i="13" s="1"/>
  <c r="AC12" i="13"/>
  <c r="AD12" i="13" s="1"/>
  <c r="AE12" i="13" s="1"/>
  <c r="Y12" i="13"/>
  <c r="Z12" i="13" s="1"/>
  <c r="T12" i="13"/>
  <c r="U12" i="13" s="1"/>
  <c r="V12" i="13" s="1"/>
  <c r="P12" i="13"/>
  <c r="Q12" i="13" s="1"/>
  <c r="K12" i="13"/>
  <c r="L12" i="13" s="1"/>
  <c r="M12" i="13" s="1"/>
  <c r="D12" i="13" s="1"/>
  <c r="G12" i="13"/>
  <c r="H12" i="13" s="1"/>
  <c r="AL11" i="13"/>
  <c r="AM11" i="13" s="1"/>
  <c r="AH11" i="13"/>
  <c r="AI11" i="13" s="1"/>
  <c r="AC11" i="13"/>
  <c r="AD11" i="13" s="1"/>
  <c r="Y11" i="13"/>
  <c r="Z11" i="13" s="1"/>
  <c r="T11" i="13"/>
  <c r="U11" i="13" s="1"/>
  <c r="V11" i="13" s="1"/>
  <c r="P11" i="13"/>
  <c r="Q11" i="13" s="1"/>
  <c r="K11" i="13"/>
  <c r="L11" i="13" s="1"/>
  <c r="M11" i="13" s="1"/>
  <c r="G11" i="13"/>
  <c r="H11" i="13" s="1"/>
  <c r="AL10" i="13"/>
  <c r="AM10" i="13" s="1"/>
  <c r="AH10" i="13"/>
  <c r="AI10" i="13" s="1"/>
  <c r="AC10" i="13"/>
  <c r="AD10" i="13" s="1"/>
  <c r="Y10" i="13"/>
  <c r="Z10" i="13" s="1"/>
  <c r="T10" i="13"/>
  <c r="U10" i="13" s="1"/>
  <c r="V10" i="13" s="1"/>
  <c r="P10" i="13"/>
  <c r="Q10" i="13" s="1"/>
  <c r="K10" i="13"/>
  <c r="L10" i="13" s="1"/>
  <c r="M10" i="13" s="1"/>
  <c r="G10" i="13"/>
  <c r="H10" i="13" s="1"/>
  <c r="AL9" i="13"/>
  <c r="AM9" i="13" s="1"/>
  <c r="AH9" i="13"/>
  <c r="AI9" i="13" s="1"/>
  <c r="AC9" i="13"/>
  <c r="AD9" i="13" s="1"/>
  <c r="Y9" i="13"/>
  <c r="Z9" i="13" s="1"/>
  <c r="T9" i="13"/>
  <c r="U9" i="13" s="1"/>
  <c r="V9" i="13" s="1"/>
  <c r="P9" i="13"/>
  <c r="Q9" i="13" s="1"/>
  <c r="K9" i="13"/>
  <c r="L9" i="13" s="1"/>
  <c r="G9" i="13"/>
  <c r="H9" i="13" s="1"/>
  <c r="AL8" i="13"/>
  <c r="AM8" i="13" s="1"/>
  <c r="AH8" i="13"/>
  <c r="AI8" i="13" s="1"/>
  <c r="AC8" i="13"/>
  <c r="AD8" i="13" s="1"/>
  <c r="Y8" i="13"/>
  <c r="Z8" i="13" s="1"/>
  <c r="T8" i="13"/>
  <c r="U8" i="13" s="1"/>
  <c r="V8" i="13" s="1"/>
  <c r="P8" i="13"/>
  <c r="Q8" i="13" s="1"/>
  <c r="K8" i="13"/>
  <c r="L8" i="13" s="1"/>
  <c r="G8" i="13"/>
  <c r="H8" i="13" s="1"/>
  <c r="AL7" i="13"/>
  <c r="AM7" i="13" s="1"/>
  <c r="AN7" i="13" s="1"/>
  <c r="AH7" i="13"/>
  <c r="AI7" i="13" s="1"/>
  <c r="AC7" i="13"/>
  <c r="AD7" i="13" s="1"/>
  <c r="AE7" i="13" s="1"/>
  <c r="Y7" i="13"/>
  <c r="Z7" i="13" s="1"/>
  <c r="T7" i="13"/>
  <c r="U7" i="13" s="1"/>
  <c r="V7" i="13" s="1"/>
  <c r="P7" i="13"/>
  <c r="Q7" i="13" s="1"/>
  <c r="K7" i="13"/>
  <c r="L7" i="13" s="1"/>
  <c r="M7" i="13" s="1"/>
  <c r="D7" i="13" s="1"/>
  <c r="G7" i="13"/>
  <c r="H7" i="13" s="1"/>
  <c r="AL6" i="13"/>
  <c r="AM6" i="13" s="1"/>
  <c r="AN6" i="13" s="1"/>
  <c r="AH6" i="13"/>
  <c r="AI6" i="13" s="1"/>
  <c r="AC6" i="13"/>
  <c r="AD6" i="13" s="1"/>
  <c r="Y6" i="13"/>
  <c r="Z6" i="13" s="1"/>
  <c r="T6" i="13"/>
  <c r="U6" i="13" s="1"/>
  <c r="V6" i="13" s="1"/>
  <c r="P6" i="13"/>
  <c r="Q6" i="13" s="1"/>
  <c r="K6" i="13"/>
  <c r="L6" i="13" s="1"/>
  <c r="M6" i="13" s="1"/>
  <c r="G6" i="13"/>
  <c r="H6" i="13" s="1"/>
  <c r="AL5" i="13"/>
  <c r="AM5" i="13" s="1"/>
  <c r="AH5" i="13"/>
  <c r="AI5" i="13" s="1"/>
  <c r="AC5" i="13"/>
  <c r="AD5" i="13" s="1"/>
  <c r="AE5" i="13" s="1"/>
  <c r="Y5" i="13"/>
  <c r="Z5" i="13" s="1"/>
  <c r="T5" i="13"/>
  <c r="U5" i="13" s="1"/>
  <c r="V5" i="13" s="1"/>
  <c r="P5" i="13"/>
  <c r="Q5" i="13" s="1"/>
  <c r="K5" i="13"/>
  <c r="L5" i="13" s="1"/>
  <c r="M5" i="13" s="1"/>
  <c r="G5" i="13"/>
  <c r="H5" i="13" s="1"/>
  <c r="AL4" i="13"/>
  <c r="AM4" i="13" s="1"/>
  <c r="AH4" i="13"/>
  <c r="AI4" i="13" s="1"/>
  <c r="AC4" i="13"/>
  <c r="AD4" i="13" s="1"/>
  <c r="Y4" i="13"/>
  <c r="Z4" i="13" s="1"/>
  <c r="T4" i="13"/>
  <c r="U4" i="13" s="1"/>
  <c r="V4" i="13" s="1"/>
  <c r="P4" i="13"/>
  <c r="Q4" i="13" s="1"/>
  <c r="K4" i="13"/>
  <c r="L4" i="13" s="1"/>
  <c r="G4" i="13"/>
  <c r="H4" i="13" s="1"/>
  <c r="AL3" i="13"/>
  <c r="AM3" i="13" s="1"/>
  <c r="AH3" i="13"/>
  <c r="AI3" i="13" s="1"/>
  <c r="AC3" i="13"/>
  <c r="AD3" i="13" s="1"/>
  <c r="Y3" i="13"/>
  <c r="Z3" i="13" s="1"/>
  <c r="T3" i="13"/>
  <c r="U3" i="13" s="1"/>
  <c r="P3" i="13"/>
  <c r="Q3" i="13" s="1"/>
  <c r="K3" i="13"/>
  <c r="L3" i="13" s="1"/>
  <c r="M3" i="13" s="1"/>
  <c r="G3" i="13"/>
  <c r="H3" i="13" s="1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CX82" i="10"/>
  <c r="CW82" i="10"/>
  <c r="CV82" i="10"/>
  <c r="CU82" i="10"/>
  <c r="CT82" i="10"/>
  <c r="CS82" i="10"/>
  <c r="CR82" i="10"/>
  <c r="CQ82" i="10"/>
  <c r="CP82" i="10"/>
  <c r="CO82" i="10"/>
  <c r="CN82" i="10"/>
  <c r="CM82" i="10"/>
  <c r="CL82" i="10"/>
  <c r="CK82" i="10"/>
  <c r="CJ82" i="10"/>
  <c r="CI82" i="10"/>
  <c r="CH82" i="10"/>
  <c r="CG82" i="10"/>
  <c r="CF82" i="10"/>
  <c r="CE82" i="10"/>
  <c r="CD82" i="10"/>
  <c r="CC82" i="10"/>
  <c r="CB82" i="10"/>
  <c r="CA82" i="10"/>
  <c r="BZ82" i="10"/>
  <c r="BY82" i="10"/>
  <c r="BX82" i="10"/>
  <c r="BW82" i="10"/>
  <c r="BV82" i="10"/>
  <c r="BU82" i="10"/>
  <c r="BT82" i="10"/>
  <c r="BS82" i="10"/>
  <c r="BR82" i="10"/>
  <c r="BQ82" i="10"/>
  <c r="BP82" i="10"/>
  <c r="BO82" i="10"/>
  <c r="BN82" i="10"/>
  <c r="BM82" i="10"/>
  <c r="BL82" i="10"/>
  <c r="BK82" i="10"/>
  <c r="BJ82" i="10"/>
  <c r="BI82" i="10"/>
  <c r="BH82" i="10"/>
  <c r="BG82" i="10"/>
  <c r="BF82" i="10"/>
  <c r="BE82" i="10"/>
  <c r="BD82" i="10"/>
  <c r="BA82" i="10"/>
  <c r="AZ82" i="10"/>
  <c r="AY82" i="10"/>
  <c r="AX82" i="10"/>
  <c r="AW82" i="10"/>
  <c r="AV82" i="10"/>
  <c r="AU82" i="10"/>
  <c r="AT82" i="10"/>
  <c r="AS82" i="10"/>
  <c r="AR82" i="10" s="1"/>
  <c r="AQ82" i="10" s="1"/>
  <c r="AP82" i="10"/>
  <c r="AO82" i="10"/>
  <c r="AN82" i="10"/>
  <c r="AM82" i="10"/>
  <c r="AK82" i="10" s="1"/>
  <c r="AL82" i="10"/>
  <c r="AJ82" i="10"/>
  <c r="AI82" i="10"/>
  <c r="AH82" i="10"/>
  <c r="AG82" i="10" s="1"/>
  <c r="AF82" i="10" s="1"/>
  <c r="AE82" i="10" s="1"/>
  <c r="AD82" i="10"/>
  <c r="AC82" i="10"/>
  <c r="AB82" i="10"/>
  <c r="AA82" i="10"/>
  <c r="Y82" i="10" s="1"/>
  <c r="Z82" i="10"/>
  <c r="X82" i="10"/>
  <c r="W82" i="10"/>
  <c r="V82" i="10"/>
  <c r="U82" i="10" s="1"/>
  <c r="S82" i="10" s="1"/>
  <c r="R82" i="10"/>
  <c r="Q82" i="10"/>
  <c r="P82" i="10"/>
  <c r="O82" i="10"/>
  <c r="M82" i="10" s="1"/>
  <c r="N82" i="10"/>
  <c r="L82" i="10"/>
  <c r="K82" i="10"/>
  <c r="J82" i="10"/>
  <c r="I82" i="10" s="1"/>
  <c r="H82" i="10" s="1"/>
  <c r="G82" i="10" s="1"/>
  <c r="CX81" i="10"/>
  <c r="CW81" i="10"/>
  <c r="CV81" i="10"/>
  <c r="CU81" i="10"/>
  <c r="CS81" i="10" s="1"/>
  <c r="CT81" i="10"/>
  <c r="CR81" i="10"/>
  <c r="CQ81" i="10"/>
  <c r="CP81" i="10"/>
  <c r="CO81" i="10" s="1"/>
  <c r="CN81" i="10" s="1"/>
  <c r="CM81" i="10"/>
  <c r="CL81" i="10"/>
  <c r="CK81" i="10"/>
  <c r="CJ81" i="10"/>
  <c r="CH81" i="10" s="1"/>
  <c r="CI81" i="10"/>
  <c r="CG81" i="10"/>
  <c r="CF81" i="10"/>
  <c r="CE81" i="10"/>
  <c r="CD81" i="10" s="1"/>
  <c r="CC81" i="10" s="1"/>
  <c r="CB81" i="10" s="1"/>
  <c r="CA81" i="10"/>
  <c r="BZ81" i="10"/>
  <c r="BY81" i="10"/>
  <c r="BX81" i="10"/>
  <c r="BV81" i="10" s="1"/>
  <c r="BW81" i="10"/>
  <c r="BU81" i="10"/>
  <c r="BT81" i="10"/>
  <c r="BS81" i="10"/>
  <c r="BR81" i="10" s="1"/>
  <c r="BQ81" i="10" s="1"/>
  <c r="BP81" i="10"/>
  <c r="BO81" i="10"/>
  <c r="BN81" i="10"/>
  <c r="BM81" i="10"/>
  <c r="BK81" i="10" s="1"/>
  <c r="BL81" i="10"/>
  <c r="BJ81" i="10"/>
  <c r="BI81" i="10"/>
  <c r="BH81" i="10"/>
  <c r="BG81" i="10" s="1"/>
  <c r="BF81" i="10" s="1"/>
  <c r="BE81" i="10" s="1"/>
  <c r="BA81" i="10"/>
  <c r="AZ81" i="10"/>
  <c r="AY81" i="10"/>
  <c r="AX81" i="10"/>
  <c r="AV81" i="10" s="1"/>
  <c r="AW81" i="10"/>
  <c r="AU81" i="10"/>
  <c r="AT81" i="10"/>
  <c r="AS81" i="10"/>
  <c r="AR81" i="10" s="1"/>
  <c r="AQ81" i="10" s="1"/>
  <c r="AP81" i="10"/>
  <c r="AO81" i="10"/>
  <c r="AN81" i="10"/>
  <c r="AM81" i="10"/>
  <c r="AK81" i="10" s="1"/>
  <c r="AL81" i="10"/>
  <c r="AJ81" i="10"/>
  <c r="AI81" i="10"/>
  <c r="AH81" i="10"/>
  <c r="AG81" i="10" s="1"/>
  <c r="AF81" i="10" s="1"/>
  <c r="AE81" i="10" s="1"/>
  <c r="AD81" i="10"/>
  <c r="AC81" i="10"/>
  <c r="AB81" i="10"/>
  <c r="AA81" i="10"/>
  <c r="Y81" i="10" s="1"/>
  <c r="Z81" i="10"/>
  <c r="X81" i="10"/>
  <c r="W81" i="10"/>
  <c r="V81" i="10"/>
  <c r="U81" i="10" s="1"/>
  <c r="S81" i="10" s="1"/>
  <c r="R81" i="10"/>
  <c r="Q81" i="10"/>
  <c r="P81" i="10"/>
  <c r="O81" i="10"/>
  <c r="M81" i="10" s="1"/>
  <c r="N81" i="10"/>
  <c r="L81" i="10"/>
  <c r="K81" i="10"/>
  <c r="J81" i="10"/>
  <c r="I81" i="10" s="1"/>
  <c r="H81" i="10" s="1"/>
  <c r="G81" i="10" s="1"/>
  <c r="CX80" i="10"/>
  <c r="CW80" i="10"/>
  <c r="CV80" i="10"/>
  <c r="CS80" i="10" s="1"/>
  <c r="CU80" i="10"/>
  <c r="CT80" i="10"/>
  <c r="CR80" i="10"/>
  <c r="CQ80" i="10"/>
  <c r="CP80" i="10"/>
  <c r="CO80" i="10" s="1"/>
  <c r="CN80" i="10" s="1"/>
  <c r="CM80" i="10"/>
  <c r="CL80" i="10"/>
  <c r="CK80" i="10"/>
  <c r="CJ80" i="10"/>
  <c r="CH80" i="10" s="1"/>
  <c r="CI80" i="10"/>
  <c r="CG80" i="10"/>
  <c r="CF80" i="10"/>
  <c r="CE80" i="10"/>
  <c r="CD80" i="10" s="1"/>
  <c r="CC80" i="10" s="1"/>
  <c r="CB80" i="10" s="1"/>
  <c r="CA80" i="10"/>
  <c r="BZ80" i="10"/>
  <c r="BY80" i="10"/>
  <c r="BX80" i="10"/>
  <c r="BV80" i="10" s="1"/>
  <c r="BW80" i="10"/>
  <c r="BU80" i="10"/>
  <c r="BT80" i="10"/>
  <c r="BS80" i="10"/>
  <c r="BR80" i="10" s="1"/>
  <c r="BQ80" i="10" s="1"/>
  <c r="BP80" i="10"/>
  <c r="BO80" i="10"/>
  <c r="BN80" i="10"/>
  <c r="BM80" i="10"/>
  <c r="BK80" i="10" s="1"/>
  <c r="BL80" i="10"/>
  <c r="BJ80" i="10"/>
  <c r="BI80" i="10"/>
  <c r="BH80" i="10"/>
  <c r="BG80" i="10" s="1"/>
  <c r="BF80" i="10" s="1"/>
  <c r="BE80" i="10" s="1"/>
  <c r="BA80" i="10"/>
  <c r="AZ80" i="10"/>
  <c r="AY80" i="10"/>
  <c r="AX80" i="10"/>
  <c r="AW80" i="10"/>
  <c r="AV80" i="10"/>
  <c r="AU80" i="10"/>
  <c r="AT80" i="10"/>
  <c r="AS80" i="10"/>
  <c r="AR80" i="10" s="1"/>
  <c r="AQ80" i="10" s="1"/>
  <c r="AP80" i="10"/>
  <c r="AO80" i="10"/>
  <c r="AN80" i="10"/>
  <c r="AM80" i="10"/>
  <c r="AK80" i="10" s="1"/>
  <c r="AL80" i="10"/>
  <c r="AJ80" i="10"/>
  <c r="AI80" i="10"/>
  <c r="AH80" i="10"/>
  <c r="AG80" i="10" s="1"/>
  <c r="AF80" i="10" s="1"/>
  <c r="AE80" i="10" s="1"/>
  <c r="AD80" i="10"/>
  <c r="AC80" i="10"/>
  <c r="AB80" i="10"/>
  <c r="AA80" i="10"/>
  <c r="Y80" i="10" s="1"/>
  <c r="Z80" i="10"/>
  <c r="X80" i="10"/>
  <c r="W80" i="10"/>
  <c r="V80" i="10"/>
  <c r="U80" i="10" s="1"/>
  <c r="S80" i="10" s="1"/>
  <c r="R80" i="10"/>
  <c r="Q80" i="10"/>
  <c r="P80" i="10"/>
  <c r="O80" i="10"/>
  <c r="M80" i="10" s="1"/>
  <c r="N80" i="10"/>
  <c r="L80" i="10"/>
  <c r="K80" i="10"/>
  <c r="J80" i="10"/>
  <c r="I80" i="10" s="1"/>
  <c r="H80" i="10" s="1"/>
  <c r="G80" i="10" s="1"/>
  <c r="CX79" i="10"/>
  <c r="CW79" i="10"/>
  <c r="CS79" i="10" s="1"/>
  <c r="CV79" i="10"/>
  <c r="CU79" i="10"/>
  <c r="CT79" i="10"/>
  <c r="CR79" i="10"/>
  <c r="CQ79" i="10"/>
  <c r="CP79" i="10"/>
  <c r="CO79" i="10" s="1"/>
  <c r="CN79" i="10" s="1"/>
  <c r="CM79" i="10"/>
  <c r="CL79" i="10"/>
  <c r="CK79" i="10"/>
  <c r="CJ79" i="10"/>
  <c r="CH79" i="10" s="1"/>
  <c r="CI79" i="10"/>
  <c r="CG79" i="10"/>
  <c r="CF79" i="10"/>
  <c r="CE79" i="10"/>
  <c r="CD79" i="10" s="1"/>
  <c r="CC79" i="10" s="1"/>
  <c r="CB79" i="10" s="1"/>
  <c r="CA79" i="10"/>
  <c r="BZ79" i="10"/>
  <c r="BY79" i="10"/>
  <c r="BX79" i="10"/>
  <c r="BV79" i="10" s="1"/>
  <c r="BW79" i="10"/>
  <c r="BU79" i="10"/>
  <c r="BT79" i="10"/>
  <c r="BS79" i="10"/>
  <c r="BR79" i="10" s="1"/>
  <c r="BQ79" i="10" s="1"/>
  <c r="BP79" i="10"/>
  <c r="BO79" i="10"/>
  <c r="BN79" i="10"/>
  <c r="BM79" i="10"/>
  <c r="BK79" i="10" s="1"/>
  <c r="BL79" i="10"/>
  <c r="BJ79" i="10"/>
  <c r="BI79" i="10"/>
  <c r="BH79" i="10"/>
  <c r="BG79" i="10" s="1"/>
  <c r="BF79" i="10" s="1"/>
  <c r="BE79" i="10" s="1"/>
  <c r="BA79" i="10"/>
  <c r="AZ79" i="10"/>
  <c r="AY79" i="10"/>
  <c r="AX79" i="10"/>
  <c r="AW79" i="10"/>
  <c r="AV79" i="10"/>
  <c r="AU79" i="10"/>
  <c r="AT79" i="10"/>
  <c r="AS79" i="10"/>
  <c r="AR79" i="10" s="1"/>
  <c r="AQ79" i="10" s="1"/>
  <c r="AP79" i="10"/>
  <c r="AO79" i="10"/>
  <c r="AN79" i="10"/>
  <c r="AM79" i="10"/>
  <c r="AK79" i="10" s="1"/>
  <c r="AL79" i="10"/>
  <c r="AJ79" i="10"/>
  <c r="AI79" i="10"/>
  <c r="AH79" i="10"/>
  <c r="AG79" i="10" s="1"/>
  <c r="AF79" i="10" s="1"/>
  <c r="AE79" i="10" s="1"/>
  <c r="AD79" i="10"/>
  <c r="AC79" i="10"/>
  <c r="AB79" i="10"/>
  <c r="AA79" i="10"/>
  <c r="Y79" i="10" s="1"/>
  <c r="Z79" i="10"/>
  <c r="X79" i="10"/>
  <c r="W79" i="10"/>
  <c r="V79" i="10"/>
  <c r="U79" i="10" s="1"/>
  <c r="S79" i="10" s="1"/>
  <c r="R79" i="10"/>
  <c r="Q79" i="10"/>
  <c r="P79" i="10"/>
  <c r="O79" i="10"/>
  <c r="M79" i="10" s="1"/>
  <c r="N79" i="10"/>
  <c r="L79" i="10"/>
  <c r="K79" i="10"/>
  <c r="J79" i="10"/>
  <c r="I79" i="10" s="1"/>
  <c r="H79" i="10" s="1"/>
  <c r="G79" i="10" s="1"/>
  <c r="CX78" i="10"/>
  <c r="CW78" i="10"/>
  <c r="CV78" i="10"/>
  <c r="CS78" i="10" s="1"/>
  <c r="CU78" i="10"/>
  <c r="CT78" i="10"/>
  <c r="CR78" i="10"/>
  <c r="CQ78" i="10"/>
  <c r="CP78" i="10"/>
  <c r="CO78" i="10" s="1"/>
  <c r="CN78" i="10" s="1"/>
  <c r="CM78" i="10"/>
  <c r="CL78" i="10"/>
  <c r="CK78" i="10"/>
  <c r="CJ78" i="10"/>
  <c r="CH78" i="10" s="1"/>
  <c r="CI78" i="10"/>
  <c r="CG78" i="10"/>
  <c r="CF78" i="10"/>
  <c r="CE78" i="10"/>
  <c r="CD78" i="10" s="1"/>
  <c r="CC78" i="10" s="1"/>
  <c r="CB78" i="10" s="1"/>
  <c r="CA78" i="10"/>
  <c r="BZ78" i="10"/>
  <c r="BY78" i="10"/>
  <c r="BX78" i="10"/>
  <c r="BV78" i="10" s="1"/>
  <c r="BW78" i="10"/>
  <c r="BU78" i="10"/>
  <c r="BT78" i="10"/>
  <c r="BS78" i="10"/>
  <c r="BR78" i="10" s="1"/>
  <c r="BQ78" i="10" s="1"/>
  <c r="BP78" i="10"/>
  <c r="BO78" i="10"/>
  <c r="BN78" i="10"/>
  <c r="BM78" i="10"/>
  <c r="BK78" i="10" s="1"/>
  <c r="BL78" i="10"/>
  <c r="BJ78" i="10"/>
  <c r="BI78" i="10"/>
  <c r="BH78" i="10"/>
  <c r="BG78" i="10" s="1"/>
  <c r="BF78" i="10" s="1"/>
  <c r="BE78" i="10" s="1"/>
  <c r="BA78" i="10"/>
  <c r="AZ78" i="10"/>
  <c r="AY78" i="10"/>
  <c r="AX78" i="10"/>
  <c r="AV78" i="10" s="1"/>
  <c r="AW78" i="10"/>
  <c r="AU78" i="10"/>
  <c r="AT78" i="10"/>
  <c r="AS78" i="10"/>
  <c r="AR78" i="10" s="1"/>
  <c r="AQ78" i="10" s="1"/>
  <c r="AP78" i="10"/>
  <c r="AO78" i="10"/>
  <c r="AN78" i="10"/>
  <c r="AM78" i="10"/>
  <c r="AK78" i="10" s="1"/>
  <c r="AL78" i="10"/>
  <c r="AJ78" i="10"/>
  <c r="AI78" i="10"/>
  <c r="AH78" i="10"/>
  <c r="AG78" i="10" s="1"/>
  <c r="AF78" i="10" s="1"/>
  <c r="AE78" i="10" s="1"/>
  <c r="AD78" i="10"/>
  <c r="AC78" i="10"/>
  <c r="AB78" i="10"/>
  <c r="AA78" i="10"/>
  <c r="Y78" i="10" s="1"/>
  <c r="Z78" i="10"/>
  <c r="X78" i="10"/>
  <c r="W78" i="10"/>
  <c r="V78" i="10"/>
  <c r="U78" i="10" s="1"/>
  <c r="S78" i="10" s="1"/>
  <c r="R78" i="10"/>
  <c r="Q78" i="10"/>
  <c r="P78" i="10"/>
  <c r="O78" i="10"/>
  <c r="M78" i="10" s="1"/>
  <c r="N78" i="10"/>
  <c r="L78" i="10"/>
  <c r="K78" i="10"/>
  <c r="J78" i="10"/>
  <c r="I78" i="10" s="1"/>
  <c r="H78" i="10" s="1"/>
  <c r="G78" i="10" s="1"/>
  <c r="CX77" i="10"/>
  <c r="CW77" i="10"/>
  <c r="CV77" i="10"/>
  <c r="CU77" i="10"/>
  <c r="CT77" i="10"/>
  <c r="CS77" i="10"/>
  <c r="CR77" i="10"/>
  <c r="CQ77" i="10"/>
  <c r="CP77" i="10"/>
  <c r="CO77" i="10" s="1"/>
  <c r="CN77" i="10" s="1"/>
  <c r="CM77" i="10"/>
  <c r="CL77" i="10"/>
  <c r="CK77" i="10"/>
  <c r="CJ77" i="10"/>
  <c r="CI77" i="10"/>
  <c r="CH77" i="10"/>
  <c r="CG77" i="10"/>
  <c r="CF77" i="10"/>
  <c r="CE77" i="10"/>
  <c r="CD77" i="10" s="1"/>
  <c r="CC77" i="10" s="1"/>
  <c r="CB77" i="10" s="1"/>
  <c r="CA77" i="10"/>
  <c r="BZ77" i="10"/>
  <c r="BY77" i="10"/>
  <c r="BX77" i="10"/>
  <c r="BV77" i="10" s="1"/>
  <c r="BW77" i="10"/>
  <c r="BU77" i="10"/>
  <c r="BT77" i="10"/>
  <c r="BS77" i="10"/>
  <c r="BR77" i="10" s="1"/>
  <c r="BQ77" i="10" s="1"/>
  <c r="BP77" i="10"/>
  <c r="BO77" i="10"/>
  <c r="BN77" i="10"/>
  <c r="BM77" i="10"/>
  <c r="BL77" i="10"/>
  <c r="BK77" i="10"/>
  <c r="BJ77" i="10"/>
  <c r="BI77" i="10"/>
  <c r="BH77" i="10"/>
  <c r="BG77" i="10" s="1"/>
  <c r="BF77" i="10" s="1"/>
  <c r="BE77" i="10" s="1"/>
  <c r="BA77" i="10"/>
  <c r="AZ77" i="10"/>
  <c r="AY77" i="10"/>
  <c r="AX77" i="10"/>
  <c r="AV77" i="10" s="1"/>
  <c r="AW77" i="10"/>
  <c r="AU77" i="10"/>
  <c r="AT77" i="10"/>
  <c r="AS77" i="10"/>
  <c r="AR77" i="10" s="1"/>
  <c r="AQ77" i="10" s="1"/>
  <c r="AP77" i="10"/>
  <c r="AO77" i="10"/>
  <c r="AN77" i="10"/>
  <c r="AM77" i="10"/>
  <c r="AK77" i="10" s="1"/>
  <c r="AL77" i="10"/>
  <c r="AJ77" i="10"/>
  <c r="AI77" i="10"/>
  <c r="AH77" i="10"/>
  <c r="AG77" i="10" s="1"/>
  <c r="AF77" i="10" s="1"/>
  <c r="AE77" i="10" s="1"/>
  <c r="AD77" i="10"/>
  <c r="AC77" i="10"/>
  <c r="AB77" i="10"/>
  <c r="AA77" i="10"/>
  <c r="Y77" i="10" s="1"/>
  <c r="Z77" i="10"/>
  <c r="X77" i="10"/>
  <c r="W77" i="10"/>
  <c r="V77" i="10"/>
  <c r="U77" i="10" s="1"/>
  <c r="S77" i="10" s="1"/>
  <c r="R77" i="10"/>
  <c r="Q77" i="10"/>
  <c r="P77" i="10"/>
  <c r="O77" i="10"/>
  <c r="M77" i="10" s="1"/>
  <c r="N77" i="10"/>
  <c r="L77" i="10"/>
  <c r="K77" i="10"/>
  <c r="J77" i="10"/>
  <c r="I77" i="10" s="1"/>
  <c r="H77" i="10" s="1"/>
  <c r="G77" i="10" s="1"/>
  <c r="CX76" i="10"/>
  <c r="CW76" i="10"/>
  <c r="CV76" i="10"/>
  <c r="CU76" i="10"/>
  <c r="CT76" i="10"/>
  <c r="CS76" i="10"/>
  <c r="CR76" i="10"/>
  <c r="CQ76" i="10"/>
  <c r="CP76" i="10"/>
  <c r="CO76" i="10" s="1"/>
  <c r="CN76" i="10" s="1"/>
  <c r="CM76" i="10"/>
  <c r="CL76" i="10"/>
  <c r="CK76" i="10"/>
  <c r="CJ76" i="10"/>
  <c r="CI76" i="10"/>
  <c r="CH76" i="10"/>
  <c r="CG76" i="10"/>
  <c r="CF76" i="10"/>
  <c r="CE76" i="10"/>
  <c r="CD76" i="10" s="1"/>
  <c r="CC76" i="10" s="1"/>
  <c r="CB76" i="10" s="1"/>
  <c r="CA76" i="10"/>
  <c r="BZ76" i="10"/>
  <c r="BY76" i="10"/>
  <c r="BX76" i="10"/>
  <c r="BV76" i="10" s="1"/>
  <c r="BW76" i="10"/>
  <c r="BU76" i="10"/>
  <c r="BT76" i="10"/>
  <c r="BS76" i="10"/>
  <c r="BR76" i="10" s="1"/>
  <c r="BQ76" i="10" s="1"/>
  <c r="BP76" i="10"/>
  <c r="BO76" i="10"/>
  <c r="BN76" i="10"/>
  <c r="BM76" i="10"/>
  <c r="BK76" i="10" s="1"/>
  <c r="BL76" i="10"/>
  <c r="BJ76" i="10"/>
  <c r="BI76" i="10"/>
  <c r="BH76" i="10"/>
  <c r="BG76" i="10" s="1"/>
  <c r="BF76" i="10" s="1"/>
  <c r="BE76" i="10" s="1"/>
  <c r="BA76" i="10"/>
  <c r="AZ76" i="10"/>
  <c r="AY76" i="10"/>
  <c r="AX76" i="10"/>
  <c r="AV76" i="10" s="1"/>
  <c r="AW76" i="10"/>
  <c r="AU76" i="10"/>
  <c r="AT76" i="10"/>
  <c r="AS76" i="10"/>
  <c r="AR76" i="10" s="1"/>
  <c r="AQ76" i="10" s="1"/>
  <c r="AP76" i="10"/>
  <c r="AO76" i="10"/>
  <c r="AN76" i="10"/>
  <c r="AM76" i="10"/>
  <c r="AK76" i="10" s="1"/>
  <c r="AL76" i="10"/>
  <c r="AJ76" i="10"/>
  <c r="AI76" i="10"/>
  <c r="AH76" i="10"/>
  <c r="AG76" i="10" s="1"/>
  <c r="AF76" i="10" s="1"/>
  <c r="AE76" i="10" s="1"/>
  <c r="AD76" i="10"/>
  <c r="AC76" i="10"/>
  <c r="AB76" i="10"/>
  <c r="AA76" i="10"/>
  <c r="Y76" i="10" s="1"/>
  <c r="Z76" i="10"/>
  <c r="X76" i="10"/>
  <c r="W76" i="10"/>
  <c r="V76" i="10"/>
  <c r="U76" i="10" s="1"/>
  <c r="S76" i="10" s="1"/>
  <c r="R76" i="10"/>
  <c r="Q76" i="10"/>
  <c r="P76" i="10"/>
  <c r="O76" i="10"/>
  <c r="M76" i="10" s="1"/>
  <c r="H76" i="10" s="1"/>
  <c r="G76" i="10" s="1"/>
  <c r="N76" i="10"/>
  <c r="L76" i="10"/>
  <c r="K76" i="10"/>
  <c r="J76" i="10"/>
  <c r="I76" i="10"/>
  <c r="CX75" i="10"/>
  <c r="CW75" i="10"/>
  <c r="CV75" i="10"/>
  <c r="CU75" i="10"/>
  <c r="CT75" i="10"/>
  <c r="CS75" i="10"/>
  <c r="CR75" i="10"/>
  <c r="CQ75" i="10"/>
  <c r="CP75" i="10"/>
  <c r="CO75" i="10"/>
  <c r="CN75" i="10"/>
  <c r="CM75" i="10"/>
  <c r="CL75" i="10"/>
  <c r="CK75" i="10"/>
  <c r="CJ75" i="10"/>
  <c r="CI75" i="10"/>
  <c r="CH75" i="10"/>
  <c r="CG75" i="10"/>
  <c r="CF75" i="10"/>
  <c r="CE75" i="10"/>
  <c r="CD75" i="10"/>
  <c r="CC75" i="10"/>
  <c r="CB75" i="10"/>
  <c r="CA75" i="10"/>
  <c r="BZ75" i="10"/>
  <c r="BY75" i="10"/>
  <c r="BX75" i="10"/>
  <c r="BW75" i="10"/>
  <c r="BV75" i="10"/>
  <c r="BU75" i="10"/>
  <c r="BT75" i="10"/>
  <c r="BS75" i="10"/>
  <c r="BR75" i="10"/>
  <c r="BQ75" i="10"/>
  <c r="BP75" i="10"/>
  <c r="BO75" i="10"/>
  <c r="BN75" i="10"/>
  <c r="BM75" i="10"/>
  <c r="BL75" i="10"/>
  <c r="BK75" i="10"/>
  <c r="BJ75" i="10"/>
  <c r="BI75" i="10"/>
  <c r="BH75" i="10"/>
  <c r="BG75" i="10"/>
  <c r="BF75" i="10"/>
  <c r="BE75" i="10"/>
  <c r="BD75" i="10"/>
  <c r="BA75" i="10"/>
  <c r="AZ75" i="10"/>
  <c r="AY75" i="10"/>
  <c r="AX75" i="10"/>
  <c r="AW75" i="10"/>
  <c r="AV75" i="10"/>
  <c r="AU75" i="10"/>
  <c r="AT75" i="10"/>
  <c r="AS75" i="10"/>
  <c r="AR75" i="10"/>
  <c r="AQ75" i="10"/>
  <c r="AP75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CX74" i="10"/>
  <c r="CW74" i="10"/>
  <c r="CV74" i="10"/>
  <c r="CU74" i="10"/>
  <c r="CT74" i="10"/>
  <c r="CS74" i="10"/>
  <c r="CR74" i="10"/>
  <c r="CQ74" i="10"/>
  <c r="CP74" i="10"/>
  <c r="CO74" i="10"/>
  <c r="CN74" i="10"/>
  <c r="CM74" i="10"/>
  <c r="CL74" i="10"/>
  <c r="CK74" i="10"/>
  <c r="CJ74" i="10"/>
  <c r="CI74" i="10"/>
  <c r="CH74" i="10"/>
  <c r="CG74" i="10"/>
  <c r="CF74" i="10"/>
  <c r="CE74" i="10"/>
  <c r="CD74" i="10"/>
  <c r="CC74" i="10"/>
  <c r="CB74" i="10"/>
  <c r="CA74" i="10"/>
  <c r="BZ74" i="10"/>
  <c r="BY74" i="10"/>
  <c r="BX74" i="10"/>
  <c r="BW74" i="10"/>
  <c r="BV74" i="10"/>
  <c r="BU74" i="10"/>
  <c r="BT74" i="10"/>
  <c r="BS74" i="10"/>
  <c r="BR74" i="10"/>
  <c r="BQ74" i="10"/>
  <c r="BP74" i="10"/>
  <c r="BO74" i="10"/>
  <c r="BN74" i="10"/>
  <c r="BM74" i="10"/>
  <c r="BL74" i="10"/>
  <c r="BK74" i="10"/>
  <c r="BJ74" i="10"/>
  <c r="BI74" i="10"/>
  <c r="BH74" i="10"/>
  <c r="BG74" i="10"/>
  <c r="BF74" i="10"/>
  <c r="BE74" i="10"/>
  <c r="BD74" i="10"/>
  <c r="BA74" i="10"/>
  <c r="AZ74" i="10"/>
  <c r="AY74" i="10"/>
  <c r="AX74" i="10"/>
  <c r="AW74" i="10"/>
  <c r="AV74" i="10"/>
  <c r="AU74" i="10"/>
  <c r="AT74" i="10"/>
  <c r="AS74" i="10"/>
  <c r="AR74" i="10"/>
  <c r="AQ74" i="10"/>
  <c r="AP74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CX73" i="10"/>
  <c r="CW73" i="10"/>
  <c r="CV73" i="10"/>
  <c r="CU73" i="10"/>
  <c r="CT73" i="10"/>
  <c r="CS73" i="10"/>
  <c r="CR73" i="10"/>
  <c r="CQ73" i="10"/>
  <c r="CP73" i="10"/>
  <c r="CO73" i="10"/>
  <c r="CN73" i="10"/>
  <c r="CM73" i="10"/>
  <c r="CL73" i="10"/>
  <c r="CK73" i="10"/>
  <c r="CJ73" i="10"/>
  <c r="CI73" i="10"/>
  <c r="CH73" i="10"/>
  <c r="CG73" i="10"/>
  <c r="CF73" i="10"/>
  <c r="CE73" i="10"/>
  <c r="CD73" i="10"/>
  <c r="CC73" i="10"/>
  <c r="CB73" i="10"/>
  <c r="CA73" i="10"/>
  <c r="BZ73" i="10"/>
  <c r="BY73" i="10"/>
  <c r="BX73" i="10"/>
  <c r="BW73" i="10"/>
  <c r="BV73" i="10"/>
  <c r="BU73" i="10"/>
  <c r="BT73" i="10"/>
  <c r="BS73" i="10"/>
  <c r="BR73" i="10"/>
  <c r="BQ73" i="10"/>
  <c r="BP73" i="10"/>
  <c r="BO73" i="10"/>
  <c r="BN73" i="10"/>
  <c r="BM73" i="10"/>
  <c r="BL73" i="10"/>
  <c r="BK73" i="10"/>
  <c r="BJ73" i="10"/>
  <c r="BI73" i="10"/>
  <c r="BH73" i="10"/>
  <c r="BG73" i="10"/>
  <c r="BF73" i="10"/>
  <c r="BE73" i="10"/>
  <c r="BD73" i="10"/>
  <c r="BA73" i="10"/>
  <c r="AZ73" i="10"/>
  <c r="AY73" i="10"/>
  <c r="AX73" i="10"/>
  <c r="AW73" i="10"/>
  <c r="AV73" i="10"/>
  <c r="AU73" i="10"/>
  <c r="AT73" i="10"/>
  <c r="AS73" i="10"/>
  <c r="AR73" i="10"/>
  <c r="AQ73" i="10"/>
  <c r="AP73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CX72" i="10"/>
  <c r="CW72" i="10"/>
  <c r="CV72" i="10"/>
  <c r="CU72" i="10"/>
  <c r="CT72" i="10"/>
  <c r="CS72" i="10"/>
  <c r="CR72" i="10"/>
  <c r="CQ72" i="10"/>
  <c r="CP72" i="10"/>
  <c r="CO72" i="10"/>
  <c r="CN72" i="10"/>
  <c r="CM72" i="10"/>
  <c r="CL72" i="10"/>
  <c r="CK72" i="10"/>
  <c r="CJ72" i="10"/>
  <c r="CI72" i="10"/>
  <c r="CH72" i="10"/>
  <c r="CG72" i="10"/>
  <c r="CF72" i="10"/>
  <c r="CE72" i="10"/>
  <c r="CD72" i="10"/>
  <c r="CC72" i="10"/>
  <c r="CB72" i="10"/>
  <c r="CA72" i="10"/>
  <c r="BZ72" i="10"/>
  <c r="BY72" i="10"/>
  <c r="BX72" i="10"/>
  <c r="BW72" i="10"/>
  <c r="BV72" i="10"/>
  <c r="BU72" i="10"/>
  <c r="BT72" i="10"/>
  <c r="BS72" i="10"/>
  <c r="BR72" i="10"/>
  <c r="BQ72" i="10"/>
  <c r="BP72" i="10"/>
  <c r="BO72" i="10"/>
  <c r="BN72" i="10"/>
  <c r="BM72" i="10"/>
  <c r="BL72" i="10"/>
  <c r="BK72" i="10"/>
  <c r="BJ72" i="10"/>
  <c r="BI72" i="10"/>
  <c r="BH72" i="10"/>
  <c r="BG72" i="10"/>
  <c r="BF72" i="10"/>
  <c r="BE72" i="10"/>
  <c r="BD72" i="10"/>
  <c r="BA72" i="10"/>
  <c r="AZ72" i="10"/>
  <c r="AY72" i="10"/>
  <c r="AX72" i="10"/>
  <c r="AW72" i="10"/>
  <c r="AV72" i="10"/>
  <c r="AU72" i="10"/>
  <c r="AT72" i="10"/>
  <c r="AS72" i="10"/>
  <c r="AR72" i="10"/>
  <c r="AQ72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Y72" i="10" s="1"/>
  <c r="Z72" i="10"/>
  <c r="X72" i="10"/>
  <c r="W72" i="10"/>
  <c r="V72" i="10"/>
  <c r="U72" i="10" s="1"/>
  <c r="S72" i="10" s="1"/>
  <c r="R72" i="10"/>
  <c r="Q72" i="10"/>
  <c r="P72" i="10"/>
  <c r="O72" i="10"/>
  <c r="M72" i="10" s="1"/>
  <c r="N72" i="10"/>
  <c r="L72" i="10"/>
  <c r="K72" i="10"/>
  <c r="J72" i="10"/>
  <c r="I72" i="10" s="1"/>
  <c r="H72" i="10" s="1"/>
  <c r="G72" i="10" s="1"/>
  <c r="CX71" i="10"/>
  <c r="CW71" i="10"/>
  <c r="CV71" i="10"/>
  <c r="CU71" i="10"/>
  <c r="CS71" i="10" s="1"/>
  <c r="CT71" i="10"/>
  <c r="CR71" i="10"/>
  <c r="CQ71" i="10"/>
  <c r="CP71" i="10"/>
  <c r="CO71" i="10" s="1"/>
  <c r="CN71" i="10" s="1"/>
  <c r="CM71" i="10"/>
  <c r="CL71" i="10"/>
  <c r="CK71" i="10"/>
  <c r="CJ71" i="10"/>
  <c r="CH71" i="10" s="1"/>
  <c r="CI71" i="10"/>
  <c r="CG71" i="10"/>
  <c r="CF71" i="10"/>
  <c r="CE71" i="10"/>
  <c r="CD71" i="10" s="1"/>
  <c r="CC71" i="10" s="1"/>
  <c r="CB71" i="10" s="1"/>
  <c r="CA71" i="10"/>
  <c r="BZ71" i="10"/>
  <c r="BY71" i="10"/>
  <c r="BX71" i="10"/>
  <c r="BV71" i="10" s="1"/>
  <c r="BW71" i="10"/>
  <c r="BU71" i="10"/>
  <c r="BT71" i="10"/>
  <c r="BS71" i="10"/>
  <c r="BR71" i="10" s="1"/>
  <c r="BQ71" i="10" s="1"/>
  <c r="BP71" i="10"/>
  <c r="BO71" i="10"/>
  <c r="BN71" i="10"/>
  <c r="BM71" i="10"/>
  <c r="BK71" i="10" s="1"/>
  <c r="BL71" i="10"/>
  <c r="BJ71" i="10"/>
  <c r="BI71" i="10"/>
  <c r="BH71" i="10"/>
  <c r="BG71" i="10" s="1"/>
  <c r="BF71" i="10" s="1"/>
  <c r="BE71" i="10" s="1"/>
  <c r="BA71" i="10"/>
  <c r="AZ71" i="10"/>
  <c r="AY71" i="10"/>
  <c r="AX71" i="10"/>
  <c r="AV71" i="10" s="1"/>
  <c r="AW71" i="10"/>
  <c r="AU71" i="10"/>
  <c r="AT71" i="10"/>
  <c r="AS71" i="10"/>
  <c r="AR71" i="10" s="1"/>
  <c r="AQ71" i="10" s="1"/>
  <c r="AP71" i="10"/>
  <c r="AO71" i="10"/>
  <c r="AN71" i="10"/>
  <c r="AM71" i="10"/>
  <c r="AK71" i="10" s="1"/>
  <c r="AL71" i="10"/>
  <c r="AJ71" i="10"/>
  <c r="AI71" i="10"/>
  <c r="AH71" i="10"/>
  <c r="AG71" i="10" s="1"/>
  <c r="AF71" i="10" s="1"/>
  <c r="AE71" i="10" s="1"/>
  <c r="AD71" i="10"/>
  <c r="AC71" i="10"/>
  <c r="AB71" i="10"/>
  <c r="AA71" i="10"/>
  <c r="Y71" i="10" s="1"/>
  <c r="Z71" i="10"/>
  <c r="X71" i="10"/>
  <c r="W71" i="10"/>
  <c r="V71" i="10"/>
  <c r="U71" i="10" s="1"/>
  <c r="S71" i="10" s="1"/>
  <c r="R71" i="10"/>
  <c r="Q71" i="10"/>
  <c r="P71" i="10"/>
  <c r="O71" i="10"/>
  <c r="M71" i="10" s="1"/>
  <c r="N71" i="10"/>
  <c r="L71" i="10"/>
  <c r="K71" i="10"/>
  <c r="J71" i="10"/>
  <c r="I71" i="10" s="1"/>
  <c r="H71" i="10" s="1"/>
  <c r="G71" i="10" s="1"/>
  <c r="CX70" i="10"/>
  <c r="CW70" i="10"/>
  <c r="CV70" i="10"/>
  <c r="CU70" i="10"/>
  <c r="CS70" i="10" s="1"/>
  <c r="CT70" i="10"/>
  <c r="CR70" i="10"/>
  <c r="CQ70" i="10"/>
  <c r="CP70" i="10"/>
  <c r="CO70" i="10" s="1"/>
  <c r="CN70" i="10" s="1"/>
  <c r="CM70" i="10"/>
  <c r="CL70" i="10"/>
  <c r="CK70" i="10"/>
  <c r="CJ70" i="10"/>
  <c r="CH70" i="10" s="1"/>
  <c r="CI70" i="10"/>
  <c r="CG70" i="10"/>
  <c r="CF70" i="10"/>
  <c r="CE70" i="10"/>
  <c r="CD70" i="10" s="1"/>
  <c r="CC70" i="10" s="1"/>
  <c r="CB70" i="10" s="1"/>
  <c r="CA70" i="10"/>
  <c r="BZ70" i="10"/>
  <c r="BY70" i="10"/>
  <c r="BX70" i="10"/>
  <c r="BV70" i="10" s="1"/>
  <c r="BW70" i="10"/>
  <c r="BU70" i="10"/>
  <c r="BT70" i="10"/>
  <c r="BS70" i="10"/>
  <c r="BR70" i="10" s="1"/>
  <c r="BQ70" i="10" s="1"/>
  <c r="BP70" i="10"/>
  <c r="BO70" i="10"/>
  <c r="BN70" i="10"/>
  <c r="BM70" i="10"/>
  <c r="BK70" i="10" s="1"/>
  <c r="BL70" i="10"/>
  <c r="BJ70" i="10"/>
  <c r="BI70" i="10"/>
  <c r="BH70" i="10"/>
  <c r="BG70" i="10" s="1"/>
  <c r="BF70" i="10" s="1"/>
  <c r="BE70" i="10" s="1"/>
  <c r="BA70" i="10"/>
  <c r="AZ70" i="10"/>
  <c r="AY70" i="10"/>
  <c r="AX70" i="10"/>
  <c r="AV70" i="10" s="1"/>
  <c r="AW70" i="10"/>
  <c r="AU70" i="10"/>
  <c r="AT70" i="10"/>
  <c r="AS70" i="10"/>
  <c r="AR70" i="10" s="1"/>
  <c r="AQ70" i="10" s="1"/>
  <c r="AP70" i="10"/>
  <c r="AO70" i="10"/>
  <c r="AN70" i="10"/>
  <c r="AM70" i="10"/>
  <c r="AK70" i="10" s="1"/>
  <c r="AL70" i="10"/>
  <c r="AJ70" i="10"/>
  <c r="AI70" i="10"/>
  <c r="AH70" i="10"/>
  <c r="AG70" i="10" s="1"/>
  <c r="AF70" i="10" s="1"/>
  <c r="AE70" i="10" s="1"/>
  <c r="AD70" i="10"/>
  <c r="AC70" i="10"/>
  <c r="AB70" i="10"/>
  <c r="AA70" i="10"/>
  <c r="Y70" i="10" s="1"/>
  <c r="Z70" i="10"/>
  <c r="X70" i="10"/>
  <c r="W70" i="10"/>
  <c r="V70" i="10"/>
  <c r="U70" i="10" s="1"/>
  <c r="S70" i="10" s="1"/>
  <c r="R70" i="10"/>
  <c r="Q70" i="10"/>
  <c r="P70" i="10"/>
  <c r="O70" i="10"/>
  <c r="M70" i="10" s="1"/>
  <c r="N70" i="10"/>
  <c r="L70" i="10"/>
  <c r="K70" i="10"/>
  <c r="J70" i="10"/>
  <c r="I70" i="10" s="1"/>
  <c r="H70" i="10" s="1"/>
  <c r="G70" i="10" s="1"/>
  <c r="CX69" i="10"/>
  <c r="CW69" i="10"/>
  <c r="CV69" i="10"/>
  <c r="CU69" i="10"/>
  <c r="CS69" i="10" s="1"/>
  <c r="CT69" i="10"/>
  <c r="CR69" i="10"/>
  <c r="CQ69" i="10"/>
  <c r="CP69" i="10"/>
  <c r="CO69" i="10" s="1"/>
  <c r="CN69" i="10" s="1"/>
  <c r="CM69" i="10"/>
  <c r="CL69" i="10"/>
  <c r="CK69" i="10"/>
  <c r="CJ69" i="10"/>
  <c r="CH69" i="10" s="1"/>
  <c r="CI69" i="10"/>
  <c r="CG69" i="10"/>
  <c r="CF69" i="10"/>
  <c r="CE69" i="10"/>
  <c r="CD69" i="10" s="1"/>
  <c r="CC69" i="10" s="1"/>
  <c r="CB69" i="10" s="1"/>
  <c r="CA69" i="10"/>
  <c r="BZ69" i="10"/>
  <c r="BY69" i="10"/>
  <c r="BX69" i="10"/>
  <c r="BV69" i="10" s="1"/>
  <c r="BW69" i="10"/>
  <c r="BU69" i="10"/>
  <c r="BT69" i="10"/>
  <c r="BS69" i="10"/>
  <c r="BR69" i="10" s="1"/>
  <c r="BQ69" i="10" s="1"/>
  <c r="BP69" i="10"/>
  <c r="BO69" i="10"/>
  <c r="BN69" i="10"/>
  <c r="BM69" i="10"/>
  <c r="BK69" i="10" s="1"/>
  <c r="BL69" i="10"/>
  <c r="BJ69" i="10"/>
  <c r="BI69" i="10"/>
  <c r="BH69" i="10"/>
  <c r="BG69" i="10" s="1"/>
  <c r="BF69" i="10" s="1"/>
  <c r="BE69" i="10" s="1"/>
  <c r="BA69" i="10"/>
  <c r="AZ69" i="10"/>
  <c r="AY69" i="10"/>
  <c r="AX69" i="10"/>
  <c r="AV69" i="10" s="1"/>
  <c r="AW69" i="10"/>
  <c r="AU69" i="10"/>
  <c r="AT69" i="10"/>
  <c r="AS69" i="10"/>
  <c r="AR69" i="10" s="1"/>
  <c r="AQ69" i="10" s="1"/>
  <c r="AP69" i="10"/>
  <c r="AO69" i="10"/>
  <c r="AN69" i="10"/>
  <c r="AM69" i="10"/>
  <c r="AL69" i="10"/>
  <c r="AK69" i="10"/>
  <c r="AJ69" i="10"/>
  <c r="AI69" i="10"/>
  <c r="AH69" i="10"/>
  <c r="AG69" i="10" s="1"/>
  <c r="AF69" i="10" s="1"/>
  <c r="AE69" i="10" s="1"/>
  <c r="AD69" i="10"/>
  <c r="AC69" i="10"/>
  <c r="AB69" i="10"/>
  <c r="AA69" i="10"/>
  <c r="Y69" i="10" s="1"/>
  <c r="Z69" i="10"/>
  <c r="X69" i="10"/>
  <c r="W69" i="10"/>
  <c r="V69" i="10"/>
  <c r="U69" i="10" s="1"/>
  <c r="S69" i="10" s="1"/>
  <c r="R69" i="10"/>
  <c r="Q69" i="10"/>
  <c r="P69" i="10"/>
  <c r="O69" i="10"/>
  <c r="N69" i="10"/>
  <c r="M69" i="10"/>
  <c r="L69" i="10"/>
  <c r="K69" i="10"/>
  <c r="J69" i="10"/>
  <c r="I69" i="10" s="1"/>
  <c r="H69" i="10" s="1"/>
  <c r="G69" i="10" s="1"/>
  <c r="CX68" i="10"/>
  <c r="CW68" i="10"/>
  <c r="CV68" i="10"/>
  <c r="CU68" i="10"/>
  <c r="CS68" i="10" s="1"/>
  <c r="CT68" i="10"/>
  <c r="CR68" i="10"/>
  <c r="CQ68" i="10"/>
  <c r="CP68" i="10"/>
  <c r="CO68" i="10" s="1"/>
  <c r="CN68" i="10" s="1"/>
  <c r="CM68" i="10"/>
  <c r="CL68" i="10"/>
  <c r="CK68" i="10"/>
  <c r="CH68" i="10" s="1"/>
  <c r="CC68" i="10" s="1"/>
  <c r="CB68" i="10" s="1"/>
  <c r="BD68" i="10" s="1"/>
  <c r="CJ68" i="10"/>
  <c r="CI68" i="10"/>
  <c r="CG68" i="10"/>
  <c r="CF68" i="10"/>
  <c r="CE68" i="10"/>
  <c r="CD68" i="10"/>
  <c r="CA68" i="10"/>
  <c r="BZ68" i="10"/>
  <c r="BY68" i="10"/>
  <c r="BX68" i="10"/>
  <c r="BW68" i="10"/>
  <c r="BV68" i="10"/>
  <c r="BU68" i="10"/>
  <c r="BT68" i="10"/>
  <c r="BS68" i="10"/>
  <c r="BR68" i="10"/>
  <c r="BQ68" i="10"/>
  <c r="BP68" i="10"/>
  <c r="BO68" i="10"/>
  <c r="BN68" i="10"/>
  <c r="BM68" i="10"/>
  <c r="BL68" i="10"/>
  <c r="BK68" i="10"/>
  <c r="BJ68" i="10"/>
  <c r="BI68" i="10"/>
  <c r="BH68" i="10"/>
  <c r="BG68" i="10"/>
  <c r="BF68" i="10"/>
  <c r="BE68" i="10"/>
  <c r="BA68" i="10"/>
  <c r="AZ68" i="10"/>
  <c r="AY68" i="10"/>
  <c r="AX68" i="10"/>
  <c r="AW68" i="10"/>
  <c r="AV68" i="10"/>
  <c r="AU68" i="10"/>
  <c r="AT68" i="10"/>
  <c r="AS68" i="10"/>
  <c r="AR68" i="10"/>
  <c r="AQ68" i="10"/>
  <c r="AP68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CX67" i="10"/>
  <c r="CW67" i="10"/>
  <c r="CV67" i="10"/>
  <c r="CU67" i="10"/>
  <c r="CT67" i="10"/>
  <c r="CS67" i="10"/>
  <c r="CR67" i="10"/>
  <c r="CQ67" i="10"/>
  <c r="CP67" i="10"/>
  <c r="CO67" i="10"/>
  <c r="CN67" i="10"/>
  <c r="CM67" i="10"/>
  <c r="CL67" i="10"/>
  <c r="CK67" i="10"/>
  <c r="CJ67" i="10"/>
  <c r="CI67" i="10"/>
  <c r="CH67" i="10"/>
  <c r="CG67" i="10"/>
  <c r="CF67" i="10"/>
  <c r="CE67" i="10"/>
  <c r="CD67" i="10"/>
  <c r="CC67" i="10"/>
  <c r="CB67" i="10"/>
  <c r="CA67" i="10"/>
  <c r="BZ67" i="10"/>
  <c r="BY67" i="10"/>
  <c r="BX67" i="10"/>
  <c r="BW67" i="10"/>
  <c r="BV67" i="10"/>
  <c r="BU67" i="10"/>
  <c r="BT67" i="10"/>
  <c r="BS67" i="10"/>
  <c r="BR67" i="10"/>
  <c r="BQ67" i="10"/>
  <c r="BP67" i="10"/>
  <c r="BO67" i="10"/>
  <c r="BN67" i="10"/>
  <c r="BM67" i="10"/>
  <c r="BL67" i="10"/>
  <c r="BK67" i="10"/>
  <c r="BJ67" i="10"/>
  <c r="BI67" i="10"/>
  <c r="BH67" i="10"/>
  <c r="BG67" i="10"/>
  <c r="BF67" i="10"/>
  <c r="BE67" i="10"/>
  <c r="BD67" i="10"/>
  <c r="BA67" i="10"/>
  <c r="AZ67" i="10"/>
  <c r="AY67" i="10"/>
  <c r="AX67" i="10"/>
  <c r="AW67" i="10"/>
  <c r="AV67" i="10"/>
  <c r="AU67" i="10"/>
  <c r="AT67" i="10"/>
  <c r="AS67" i="10"/>
  <c r="AR67" i="10"/>
  <c r="AQ67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CX66" i="10"/>
  <c r="CW66" i="10"/>
  <c r="CV66" i="10"/>
  <c r="CU66" i="10"/>
  <c r="CT66" i="10"/>
  <c r="CS66" i="10"/>
  <c r="CR66" i="10"/>
  <c r="CQ66" i="10"/>
  <c r="CP66" i="10"/>
  <c r="CO66" i="10"/>
  <c r="CN66" i="10"/>
  <c r="CM66" i="10"/>
  <c r="CL66" i="10"/>
  <c r="CK66" i="10"/>
  <c r="CJ66" i="10"/>
  <c r="CI66" i="10"/>
  <c r="CH66" i="10"/>
  <c r="CG66" i="10"/>
  <c r="CF66" i="10"/>
  <c r="CE66" i="10"/>
  <c r="CD66" i="10"/>
  <c r="CC66" i="10"/>
  <c r="CB66" i="10"/>
  <c r="CA66" i="10"/>
  <c r="BZ66" i="10"/>
  <c r="BY66" i="10"/>
  <c r="BX66" i="10"/>
  <c r="BW66" i="10"/>
  <c r="BV66" i="10"/>
  <c r="BU66" i="10"/>
  <c r="BT66" i="10"/>
  <c r="BS66" i="10"/>
  <c r="BR66" i="10"/>
  <c r="BQ66" i="10"/>
  <c r="BP66" i="10"/>
  <c r="BO66" i="10"/>
  <c r="BN66" i="10"/>
  <c r="BM66" i="10"/>
  <c r="BL66" i="10"/>
  <c r="BK66" i="10"/>
  <c r="BJ66" i="10"/>
  <c r="BI66" i="10"/>
  <c r="BH66" i="10"/>
  <c r="BG66" i="10"/>
  <c r="BF66" i="10"/>
  <c r="BE66" i="10"/>
  <c r="BD66" i="10"/>
  <c r="BA66" i="10"/>
  <c r="AZ66" i="10"/>
  <c r="AY66" i="10"/>
  <c r="AX66" i="10"/>
  <c r="AW66" i="10"/>
  <c r="AV66" i="10"/>
  <c r="AU66" i="10"/>
  <c r="AT66" i="10"/>
  <c r="AS66" i="10"/>
  <c r="AR66" i="10"/>
  <c r="AQ66" i="10"/>
  <c r="AP66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CX65" i="10"/>
  <c r="CW65" i="10"/>
  <c r="CV65" i="10"/>
  <c r="CU65" i="10"/>
  <c r="CT65" i="10"/>
  <c r="CS65" i="10"/>
  <c r="CR65" i="10"/>
  <c r="CQ65" i="10"/>
  <c r="CP65" i="10"/>
  <c r="CO65" i="10"/>
  <c r="CN65" i="10"/>
  <c r="CM65" i="10"/>
  <c r="CL65" i="10"/>
  <c r="CK65" i="10"/>
  <c r="CJ65" i="10"/>
  <c r="CI65" i="10"/>
  <c r="CH65" i="10"/>
  <c r="CG65" i="10"/>
  <c r="CF65" i="10"/>
  <c r="CE65" i="10"/>
  <c r="CD65" i="10"/>
  <c r="CC65" i="10"/>
  <c r="CB65" i="10"/>
  <c r="CA65" i="10"/>
  <c r="BZ65" i="10"/>
  <c r="BY65" i="10"/>
  <c r="BX65" i="10"/>
  <c r="BW65" i="10"/>
  <c r="BV65" i="10"/>
  <c r="BU65" i="10"/>
  <c r="BT65" i="10"/>
  <c r="BS65" i="10"/>
  <c r="BR65" i="10"/>
  <c r="BQ65" i="10"/>
  <c r="BP65" i="10"/>
  <c r="BO65" i="10"/>
  <c r="BN65" i="10"/>
  <c r="BM65" i="10"/>
  <c r="BL65" i="10"/>
  <c r="BK65" i="10"/>
  <c r="BJ65" i="10"/>
  <c r="BI65" i="10"/>
  <c r="BH65" i="10"/>
  <c r="BG65" i="10"/>
  <c r="BF65" i="10"/>
  <c r="BE65" i="10"/>
  <c r="BD65" i="10"/>
  <c r="BA65" i="10"/>
  <c r="AZ65" i="10"/>
  <c r="AY65" i="10"/>
  <c r="AX65" i="10"/>
  <c r="AW65" i="10"/>
  <c r="AV65" i="10"/>
  <c r="AU65" i="10"/>
  <c r="AT65" i="10"/>
  <c r="AS65" i="10"/>
  <c r="AR65" i="10"/>
  <c r="AQ65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CX64" i="10"/>
  <c r="CW64" i="10"/>
  <c r="CV64" i="10"/>
  <c r="CU64" i="10"/>
  <c r="CT64" i="10"/>
  <c r="CS64" i="10"/>
  <c r="CR64" i="10"/>
  <c r="CQ64" i="10"/>
  <c r="CP64" i="10"/>
  <c r="CO64" i="10"/>
  <c r="CN64" i="10"/>
  <c r="CM64" i="10"/>
  <c r="CL64" i="10"/>
  <c r="CK64" i="10"/>
  <c r="CJ64" i="10"/>
  <c r="CI64" i="10"/>
  <c r="CH64" i="10"/>
  <c r="CG64" i="10"/>
  <c r="CF64" i="10"/>
  <c r="CE64" i="10"/>
  <c r="CD64" i="10"/>
  <c r="CC64" i="10"/>
  <c r="CB64" i="10"/>
  <c r="CA64" i="10"/>
  <c r="BZ64" i="10"/>
  <c r="BY64" i="10"/>
  <c r="BX64" i="10"/>
  <c r="BW64" i="10"/>
  <c r="BV64" i="10"/>
  <c r="BU64" i="10"/>
  <c r="BT64" i="10"/>
  <c r="BS64" i="10"/>
  <c r="BR64" i="10"/>
  <c r="BQ64" i="10"/>
  <c r="BP64" i="10"/>
  <c r="BO64" i="10"/>
  <c r="BN64" i="10"/>
  <c r="BM64" i="10"/>
  <c r="BL64" i="10"/>
  <c r="BK64" i="10"/>
  <c r="BJ64" i="10"/>
  <c r="BI64" i="10"/>
  <c r="BH64" i="10"/>
  <c r="BG64" i="10"/>
  <c r="BF64" i="10"/>
  <c r="BE64" i="10"/>
  <c r="BD64" i="10"/>
  <c r="BA64" i="10"/>
  <c r="AZ64" i="10"/>
  <c r="AY64" i="10"/>
  <c r="AX64" i="10"/>
  <c r="AW64" i="10"/>
  <c r="AV64" i="10"/>
  <c r="AU64" i="10"/>
  <c r="AT64" i="10"/>
  <c r="AS64" i="10"/>
  <c r="AR64" i="10"/>
  <c r="AQ64" i="10"/>
  <c r="AP64" i="10"/>
  <c r="AO64" i="10"/>
  <c r="AN64" i="10"/>
  <c r="AM64" i="10"/>
  <c r="AK64" i="10" s="1"/>
  <c r="AL64" i="10"/>
  <c r="AJ64" i="10"/>
  <c r="AI64" i="10"/>
  <c r="AH64" i="10"/>
  <c r="AG64" i="10" s="1"/>
  <c r="AF64" i="10" s="1"/>
  <c r="AE64" i="10" s="1"/>
  <c r="AD64" i="10"/>
  <c r="AC64" i="10"/>
  <c r="AB64" i="10"/>
  <c r="AA64" i="10"/>
  <c r="Y64" i="10" s="1"/>
  <c r="Z64" i="10"/>
  <c r="X64" i="10"/>
  <c r="W64" i="10"/>
  <c r="V64" i="10"/>
  <c r="U64" i="10" s="1"/>
  <c r="S64" i="10" s="1"/>
  <c r="R64" i="10"/>
  <c r="Q64" i="10"/>
  <c r="P64" i="10"/>
  <c r="O64" i="10"/>
  <c r="M64" i="10" s="1"/>
  <c r="N64" i="10"/>
  <c r="L64" i="10"/>
  <c r="K64" i="10"/>
  <c r="J64" i="10"/>
  <c r="I64" i="10" s="1"/>
  <c r="H64" i="10" s="1"/>
  <c r="G64" i="10" s="1"/>
  <c r="CX63" i="10"/>
  <c r="CW63" i="10"/>
  <c r="CV63" i="10"/>
  <c r="CU63" i="10"/>
  <c r="CS63" i="10" s="1"/>
  <c r="CT63" i="10"/>
  <c r="CR63" i="10"/>
  <c r="CQ63" i="10"/>
  <c r="CP63" i="10"/>
  <c r="CO63" i="10" s="1"/>
  <c r="CN63" i="10" s="1"/>
  <c r="CM63" i="10"/>
  <c r="CL63" i="10"/>
  <c r="CK63" i="10"/>
  <c r="CJ63" i="10"/>
  <c r="CH63" i="10" s="1"/>
  <c r="CI63" i="10"/>
  <c r="CG63" i="10"/>
  <c r="CF63" i="10"/>
  <c r="CE63" i="10"/>
  <c r="CD63" i="10" s="1"/>
  <c r="CC63" i="10" s="1"/>
  <c r="CB63" i="10" s="1"/>
  <c r="CA63" i="10"/>
  <c r="BZ63" i="10"/>
  <c r="BY63" i="10"/>
  <c r="BX63" i="10"/>
  <c r="BV63" i="10" s="1"/>
  <c r="BW63" i="10"/>
  <c r="BU63" i="10"/>
  <c r="BT63" i="10"/>
  <c r="BS63" i="10"/>
  <c r="BR63" i="10" s="1"/>
  <c r="BQ63" i="10" s="1"/>
  <c r="BP63" i="10"/>
  <c r="BO63" i="10"/>
  <c r="BN63" i="10"/>
  <c r="BM63" i="10"/>
  <c r="BK63" i="10" s="1"/>
  <c r="BL63" i="10"/>
  <c r="BJ63" i="10"/>
  <c r="BI63" i="10"/>
  <c r="BH63" i="10"/>
  <c r="BG63" i="10" s="1"/>
  <c r="BF63" i="10" s="1"/>
  <c r="BE63" i="10" s="1"/>
  <c r="BA63" i="10"/>
  <c r="AZ63" i="10"/>
  <c r="AY63" i="10"/>
  <c r="AX63" i="10"/>
  <c r="AV63" i="10" s="1"/>
  <c r="AW63" i="10"/>
  <c r="AU63" i="10"/>
  <c r="AT63" i="10"/>
  <c r="AS63" i="10"/>
  <c r="AR63" i="10" s="1"/>
  <c r="AQ63" i="10" s="1"/>
  <c r="AP63" i="10"/>
  <c r="AO63" i="10"/>
  <c r="AN63" i="10"/>
  <c r="AM63" i="10"/>
  <c r="AK63" i="10" s="1"/>
  <c r="AL63" i="10"/>
  <c r="AJ63" i="10"/>
  <c r="AI63" i="10"/>
  <c r="AH63" i="10"/>
  <c r="AG63" i="10" s="1"/>
  <c r="AF63" i="10" s="1"/>
  <c r="AE63" i="10" s="1"/>
  <c r="AD63" i="10"/>
  <c r="AC63" i="10"/>
  <c r="AB63" i="10"/>
  <c r="AA63" i="10"/>
  <c r="Y63" i="10" s="1"/>
  <c r="Z63" i="10"/>
  <c r="X63" i="10"/>
  <c r="W63" i="10"/>
  <c r="V63" i="10"/>
  <c r="U63" i="10" s="1"/>
  <c r="S63" i="10" s="1"/>
  <c r="R63" i="10"/>
  <c r="Q63" i="10"/>
  <c r="P63" i="10"/>
  <c r="O63" i="10"/>
  <c r="M63" i="10" s="1"/>
  <c r="N63" i="10"/>
  <c r="L63" i="10"/>
  <c r="K63" i="10"/>
  <c r="J63" i="10"/>
  <c r="I63" i="10" s="1"/>
  <c r="H63" i="10" s="1"/>
  <c r="G63" i="10" s="1"/>
  <c r="CX62" i="10"/>
  <c r="CW62" i="10"/>
  <c r="CV62" i="10"/>
  <c r="CU62" i="10"/>
  <c r="CS62" i="10" s="1"/>
  <c r="CT62" i="10"/>
  <c r="CR62" i="10"/>
  <c r="CQ62" i="10"/>
  <c r="CP62" i="10"/>
  <c r="CO62" i="10" s="1"/>
  <c r="CN62" i="10" s="1"/>
  <c r="CM62" i="10"/>
  <c r="CL62" i="10"/>
  <c r="CK62" i="10"/>
  <c r="CJ62" i="10"/>
  <c r="CH62" i="10" s="1"/>
  <c r="CI62" i="10"/>
  <c r="CG62" i="10"/>
  <c r="CF62" i="10"/>
  <c r="CE62" i="10"/>
  <c r="CD62" i="10" s="1"/>
  <c r="CC62" i="10" s="1"/>
  <c r="CB62" i="10" s="1"/>
  <c r="CA62" i="10"/>
  <c r="BZ62" i="10"/>
  <c r="BY62" i="10"/>
  <c r="BX62" i="10"/>
  <c r="BV62" i="10" s="1"/>
  <c r="BW62" i="10"/>
  <c r="BU62" i="10"/>
  <c r="BT62" i="10"/>
  <c r="BS62" i="10"/>
  <c r="BR62" i="10" s="1"/>
  <c r="BQ62" i="10" s="1"/>
  <c r="BP62" i="10"/>
  <c r="BO62" i="10"/>
  <c r="BN62" i="10"/>
  <c r="BM62" i="10"/>
  <c r="BK62" i="10" s="1"/>
  <c r="BL62" i="10"/>
  <c r="BJ62" i="10"/>
  <c r="BI62" i="10"/>
  <c r="BH62" i="10"/>
  <c r="BG62" i="10" s="1"/>
  <c r="BF62" i="10" s="1"/>
  <c r="BE62" i="10" s="1"/>
  <c r="BA62" i="10"/>
  <c r="AZ62" i="10"/>
  <c r="AY62" i="10"/>
  <c r="AX62" i="10"/>
  <c r="AV62" i="10" s="1"/>
  <c r="AW62" i="10"/>
  <c r="AU62" i="10"/>
  <c r="AT62" i="10"/>
  <c r="AS62" i="10"/>
  <c r="AR62" i="10" s="1"/>
  <c r="AQ62" i="10" s="1"/>
  <c r="AP62" i="10"/>
  <c r="AO62" i="10"/>
  <c r="AN62" i="10"/>
  <c r="AM62" i="10"/>
  <c r="AK62" i="10" s="1"/>
  <c r="AL62" i="10"/>
  <c r="AJ62" i="10"/>
  <c r="AI62" i="10"/>
  <c r="AH62" i="10"/>
  <c r="AG62" i="10" s="1"/>
  <c r="AF62" i="10" s="1"/>
  <c r="AE62" i="10" s="1"/>
  <c r="AD62" i="10"/>
  <c r="AC62" i="10"/>
  <c r="AB62" i="10"/>
  <c r="AA62" i="10"/>
  <c r="Y62" i="10" s="1"/>
  <c r="Z62" i="10"/>
  <c r="X62" i="10"/>
  <c r="W62" i="10"/>
  <c r="V62" i="10"/>
  <c r="U62" i="10" s="1"/>
  <c r="S62" i="10" s="1"/>
  <c r="R62" i="10"/>
  <c r="Q62" i="10"/>
  <c r="P62" i="10"/>
  <c r="O62" i="10"/>
  <c r="M62" i="10" s="1"/>
  <c r="N62" i="10"/>
  <c r="L62" i="10"/>
  <c r="K62" i="10"/>
  <c r="J62" i="10"/>
  <c r="I62" i="10" s="1"/>
  <c r="H62" i="10" s="1"/>
  <c r="G62" i="10" s="1"/>
  <c r="CX61" i="10"/>
  <c r="CW61" i="10"/>
  <c r="CV61" i="10"/>
  <c r="CU61" i="10"/>
  <c r="CS61" i="10" s="1"/>
  <c r="CT61" i="10"/>
  <c r="CR61" i="10"/>
  <c r="CQ61" i="10"/>
  <c r="CP61" i="10"/>
  <c r="CO61" i="10" s="1"/>
  <c r="CN61" i="10" s="1"/>
  <c r="CM61" i="10"/>
  <c r="CL61" i="10"/>
  <c r="CK61" i="10"/>
  <c r="CJ61" i="10"/>
  <c r="CH61" i="10" s="1"/>
  <c r="CI61" i="10"/>
  <c r="CG61" i="10"/>
  <c r="CF61" i="10"/>
  <c r="CE61" i="10"/>
  <c r="CD61" i="10" s="1"/>
  <c r="CC61" i="10" s="1"/>
  <c r="CB61" i="10" s="1"/>
  <c r="CA61" i="10"/>
  <c r="BZ61" i="10"/>
  <c r="BY61" i="10"/>
  <c r="BX61" i="10"/>
  <c r="BV61" i="10" s="1"/>
  <c r="BW61" i="10"/>
  <c r="BU61" i="10"/>
  <c r="BT61" i="10"/>
  <c r="BS61" i="10"/>
  <c r="BR61" i="10" s="1"/>
  <c r="BQ61" i="10" s="1"/>
  <c r="BP61" i="10"/>
  <c r="BO61" i="10"/>
  <c r="BN61" i="10"/>
  <c r="BK61" i="10" s="1"/>
  <c r="BF61" i="10" s="1"/>
  <c r="BE61" i="10" s="1"/>
  <c r="BM61" i="10"/>
  <c r="BL61" i="10"/>
  <c r="BJ61" i="10"/>
  <c r="BI61" i="10"/>
  <c r="BH61" i="10"/>
  <c r="BG61" i="10"/>
  <c r="BA61" i="10"/>
  <c r="AZ61" i="10"/>
  <c r="AY61" i="10"/>
  <c r="AX61" i="10"/>
  <c r="AW61" i="10"/>
  <c r="AV61" i="10"/>
  <c r="AU61" i="10"/>
  <c r="AT61" i="10"/>
  <c r="AS61" i="10"/>
  <c r="AR61" i="10"/>
  <c r="AQ61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CX60" i="10"/>
  <c r="CW60" i="10"/>
  <c r="CV60" i="10"/>
  <c r="CU60" i="10"/>
  <c r="CS60" i="10" s="1"/>
  <c r="CT60" i="10"/>
  <c r="CR60" i="10"/>
  <c r="CQ60" i="10"/>
  <c r="CP60" i="10"/>
  <c r="CO60" i="10" s="1"/>
  <c r="CN60" i="10" s="1"/>
  <c r="CM60" i="10"/>
  <c r="CL60" i="10"/>
  <c r="CK60" i="10"/>
  <c r="CJ60" i="10"/>
  <c r="CH60" i="10" s="1"/>
  <c r="CI60" i="10"/>
  <c r="CG60" i="10"/>
  <c r="CF60" i="10"/>
  <c r="CE60" i="10"/>
  <c r="CD60" i="10" s="1"/>
  <c r="CC60" i="10" s="1"/>
  <c r="CB60" i="10" s="1"/>
  <c r="CA60" i="10"/>
  <c r="BZ60" i="10"/>
  <c r="BY60" i="10"/>
  <c r="BX60" i="10"/>
  <c r="BV60" i="10" s="1"/>
  <c r="BW60" i="10"/>
  <c r="BU60" i="10"/>
  <c r="BT60" i="10"/>
  <c r="BS60" i="10"/>
  <c r="BR60" i="10" s="1"/>
  <c r="BQ60" i="10" s="1"/>
  <c r="BP60" i="10"/>
  <c r="BO60" i="10"/>
  <c r="BN60" i="10"/>
  <c r="BM60" i="10"/>
  <c r="BK60" i="10" s="1"/>
  <c r="BL60" i="10"/>
  <c r="BJ60" i="10"/>
  <c r="BI60" i="10"/>
  <c r="BH60" i="10"/>
  <c r="BG60" i="10" s="1"/>
  <c r="BF60" i="10" s="1"/>
  <c r="BE60" i="10" s="1"/>
  <c r="BA60" i="10"/>
  <c r="AZ60" i="10"/>
  <c r="AY60" i="10"/>
  <c r="AX60" i="10"/>
  <c r="AV60" i="10" s="1"/>
  <c r="AW60" i="10"/>
  <c r="AU60" i="10"/>
  <c r="AT60" i="10"/>
  <c r="AS60" i="10"/>
  <c r="AR60" i="10" s="1"/>
  <c r="AQ60" i="10" s="1"/>
  <c r="AP60" i="10"/>
  <c r="AO60" i="10"/>
  <c r="AN60" i="10"/>
  <c r="AM60" i="10"/>
  <c r="AK60" i="10" s="1"/>
  <c r="AL60" i="10"/>
  <c r="AJ60" i="10"/>
  <c r="AI60" i="10"/>
  <c r="AH60" i="10"/>
  <c r="AG60" i="10" s="1"/>
  <c r="AF60" i="10" s="1"/>
  <c r="AE60" i="10" s="1"/>
  <c r="AD60" i="10"/>
  <c r="AC60" i="10"/>
  <c r="AB60" i="10"/>
  <c r="AA60" i="10"/>
  <c r="Y60" i="10" s="1"/>
  <c r="Z60" i="10"/>
  <c r="X60" i="10"/>
  <c r="W60" i="10"/>
  <c r="V60" i="10"/>
  <c r="U60" i="10" s="1"/>
  <c r="S60" i="10" s="1"/>
  <c r="R60" i="10"/>
  <c r="Q60" i="10"/>
  <c r="P60" i="10"/>
  <c r="O60" i="10"/>
  <c r="M60" i="10" s="1"/>
  <c r="N60" i="10"/>
  <c r="L60" i="10"/>
  <c r="K60" i="10"/>
  <c r="J60" i="10"/>
  <c r="I60" i="10" s="1"/>
  <c r="H60" i="10" s="1"/>
  <c r="G60" i="10" s="1"/>
  <c r="CX59" i="10"/>
  <c r="CW59" i="10"/>
  <c r="CV59" i="10"/>
  <c r="CU59" i="10"/>
  <c r="CS59" i="10" s="1"/>
  <c r="CT59" i="10"/>
  <c r="CR59" i="10"/>
  <c r="CQ59" i="10"/>
  <c r="CP59" i="10"/>
  <c r="CO59" i="10" s="1"/>
  <c r="CN59" i="10" s="1"/>
  <c r="CM59" i="10"/>
  <c r="CL59" i="10"/>
  <c r="CK59" i="10"/>
  <c r="CJ59" i="10"/>
  <c r="CH59" i="10" s="1"/>
  <c r="CI59" i="10"/>
  <c r="CG59" i="10"/>
  <c r="CF59" i="10"/>
  <c r="CE59" i="10"/>
  <c r="CD59" i="10" s="1"/>
  <c r="CC59" i="10" s="1"/>
  <c r="CB59" i="10" s="1"/>
  <c r="CA59" i="10"/>
  <c r="BZ59" i="10"/>
  <c r="BY59" i="10"/>
  <c r="BX59" i="10"/>
  <c r="BV59" i="10" s="1"/>
  <c r="BW59" i="10"/>
  <c r="BU59" i="10"/>
  <c r="BT59" i="10"/>
  <c r="BS59" i="10"/>
  <c r="BR59" i="10" s="1"/>
  <c r="BQ59" i="10" s="1"/>
  <c r="BP59" i="10"/>
  <c r="BO59" i="10"/>
  <c r="BN59" i="10"/>
  <c r="BM59" i="10"/>
  <c r="BK59" i="10" s="1"/>
  <c r="BL59" i="10"/>
  <c r="BJ59" i="10"/>
  <c r="BI59" i="10"/>
  <c r="BH59" i="10"/>
  <c r="BG59" i="10" s="1"/>
  <c r="BF59" i="10" s="1"/>
  <c r="BE59" i="10" s="1"/>
  <c r="BA59" i="10"/>
  <c r="AZ59" i="10"/>
  <c r="AY59" i="10"/>
  <c r="AX59" i="10"/>
  <c r="AV59" i="10" s="1"/>
  <c r="AW59" i="10"/>
  <c r="AU59" i="10"/>
  <c r="AT59" i="10"/>
  <c r="AS59" i="10"/>
  <c r="AR59" i="10" s="1"/>
  <c r="AQ59" i="10" s="1"/>
  <c r="AP59" i="10"/>
  <c r="AO59" i="10"/>
  <c r="AN59" i="10"/>
  <c r="AM59" i="10"/>
  <c r="AK59" i="10" s="1"/>
  <c r="AL59" i="10"/>
  <c r="AJ59" i="10"/>
  <c r="AI59" i="10"/>
  <c r="AH59" i="10"/>
  <c r="AG59" i="10" s="1"/>
  <c r="AF59" i="10" s="1"/>
  <c r="AE59" i="10" s="1"/>
  <c r="AD59" i="10"/>
  <c r="AC59" i="10"/>
  <c r="AB59" i="10"/>
  <c r="AA59" i="10"/>
  <c r="Y59" i="10" s="1"/>
  <c r="Z59" i="10"/>
  <c r="X59" i="10"/>
  <c r="W59" i="10"/>
  <c r="V59" i="10"/>
  <c r="U59" i="10" s="1"/>
  <c r="S59" i="10" s="1"/>
  <c r="R59" i="10"/>
  <c r="Q59" i="10"/>
  <c r="P59" i="10"/>
  <c r="O59" i="10"/>
  <c r="M59" i="10" s="1"/>
  <c r="N59" i="10"/>
  <c r="L59" i="10"/>
  <c r="K59" i="10"/>
  <c r="J59" i="10"/>
  <c r="I59" i="10" s="1"/>
  <c r="H59" i="10" s="1"/>
  <c r="G59" i="10" s="1"/>
  <c r="CX58" i="10"/>
  <c r="CW58" i="10"/>
  <c r="CV58" i="10"/>
  <c r="CU58" i="10"/>
  <c r="CS58" i="10" s="1"/>
  <c r="CT58" i="10"/>
  <c r="CR58" i="10"/>
  <c r="CQ58" i="10"/>
  <c r="CP58" i="10"/>
  <c r="CO58" i="10" s="1"/>
  <c r="CN58" i="10" s="1"/>
  <c r="CM58" i="10"/>
  <c r="CL58" i="10"/>
  <c r="CK58" i="10"/>
  <c r="CJ58" i="10"/>
  <c r="CH58" i="10" s="1"/>
  <c r="CI58" i="10"/>
  <c r="CG58" i="10"/>
  <c r="CF58" i="10"/>
  <c r="CE58" i="10"/>
  <c r="CD58" i="10" s="1"/>
  <c r="CC58" i="10" s="1"/>
  <c r="CB58" i="10" s="1"/>
  <c r="CA58" i="10"/>
  <c r="BZ58" i="10"/>
  <c r="BY58" i="10"/>
  <c r="BX58" i="10"/>
  <c r="BV58" i="10" s="1"/>
  <c r="BW58" i="10"/>
  <c r="BU58" i="10"/>
  <c r="BT58" i="10"/>
  <c r="BS58" i="10"/>
  <c r="BR58" i="10" s="1"/>
  <c r="BQ58" i="10" s="1"/>
  <c r="BP58" i="10"/>
  <c r="BO58" i="10"/>
  <c r="BN58" i="10"/>
  <c r="BM58" i="10"/>
  <c r="BK58" i="10" s="1"/>
  <c r="BL58" i="10"/>
  <c r="BJ58" i="10"/>
  <c r="BI58" i="10"/>
  <c r="BH58" i="10"/>
  <c r="BG58" i="10" s="1"/>
  <c r="BF58" i="10" s="1"/>
  <c r="BE58" i="10" s="1"/>
  <c r="BA58" i="10"/>
  <c r="AZ58" i="10"/>
  <c r="AY58" i="10"/>
  <c r="AX58" i="10"/>
  <c r="AV58" i="10" s="1"/>
  <c r="AW58" i="10"/>
  <c r="AU58" i="10"/>
  <c r="AT58" i="10"/>
  <c r="AS58" i="10"/>
  <c r="AR58" i="10" s="1"/>
  <c r="AQ58" i="10" s="1"/>
  <c r="AP58" i="10"/>
  <c r="AO58" i="10"/>
  <c r="AN58" i="10"/>
  <c r="AM58" i="10"/>
  <c r="AK58" i="10" s="1"/>
  <c r="AL58" i="10"/>
  <c r="AJ58" i="10"/>
  <c r="AI58" i="10"/>
  <c r="AH58" i="10"/>
  <c r="AG58" i="10" s="1"/>
  <c r="AF58" i="10" s="1"/>
  <c r="AE58" i="10" s="1"/>
  <c r="AD58" i="10"/>
  <c r="AC58" i="10"/>
  <c r="AB58" i="10"/>
  <c r="AA58" i="10"/>
  <c r="Y58" i="10" s="1"/>
  <c r="Z58" i="10"/>
  <c r="X58" i="10"/>
  <c r="W58" i="10"/>
  <c r="V58" i="10"/>
  <c r="U58" i="10" s="1"/>
  <c r="S58" i="10" s="1"/>
  <c r="R58" i="10"/>
  <c r="Q58" i="10"/>
  <c r="P58" i="10"/>
  <c r="O58" i="10"/>
  <c r="M58" i="10" s="1"/>
  <c r="N58" i="10"/>
  <c r="L58" i="10"/>
  <c r="K58" i="10"/>
  <c r="J58" i="10"/>
  <c r="I58" i="10" s="1"/>
  <c r="CX57" i="10"/>
  <c r="CW57" i="10"/>
  <c r="CV57" i="10"/>
  <c r="CU57" i="10"/>
  <c r="CS57" i="10" s="1"/>
  <c r="CT57" i="10"/>
  <c r="CR57" i="10"/>
  <c r="CQ57" i="10"/>
  <c r="CP57" i="10"/>
  <c r="CO57" i="10" s="1"/>
  <c r="CN57" i="10" s="1"/>
  <c r="CM57" i="10"/>
  <c r="CL57" i="10"/>
  <c r="CK57" i="10"/>
  <c r="CJ57" i="10"/>
  <c r="CH57" i="10" s="1"/>
  <c r="CI57" i="10"/>
  <c r="CG57" i="10"/>
  <c r="CF57" i="10"/>
  <c r="CE57" i="10"/>
  <c r="CD57" i="10" s="1"/>
  <c r="CC57" i="10" s="1"/>
  <c r="CB57" i="10" s="1"/>
  <c r="CA57" i="10"/>
  <c r="BZ57" i="10"/>
  <c r="BY57" i="10"/>
  <c r="BX57" i="10"/>
  <c r="BV57" i="10" s="1"/>
  <c r="BW57" i="10"/>
  <c r="BU57" i="10"/>
  <c r="BT57" i="10"/>
  <c r="BS57" i="10"/>
  <c r="BR57" i="10" s="1"/>
  <c r="BQ57" i="10" s="1"/>
  <c r="BP57" i="10"/>
  <c r="BO57" i="10"/>
  <c r="BN57" i="10"/>
  <c r="BM57" i="10"/>
  <c r="BK57" i="10" s="1"/>
  <c r="BL57" i="10"/>
  <c r="BJ57" i="10"/>
  <c r="BI57" i="10"/>
  <c r="BH57" i="10"/>
  <c r="BG57" i="10" s="1"/>
  <c r="BF57" i="10" s="1"/>
  <c r="BE57" i="10" s="1"/>
  <c r="BA57" i="10"/>
  <c r="AZ57" i="10"/>
  <c r="AY57" i="10"/>
  <c r="AV57" i="10" s="1"/>
  <c r="AX57" i="10"/>
  <c r="AW57" i="10"/>
  <c r="AU57" i="10"/>
  <c r="AT57" i="10"/>
  <c r="AS57" i="10"/>
  <c r="AR57" i="10" s="1"/>
  <c r="AQ57" i="10" s="1"/>
  <c r="AP57" i="10"/>
  <c r="AO57" i="10"/>
  <c r="AN57" i="10"/>
  <c r="AM57" i="10"/>
  <c r="AL57" i="10"/>
  <c r="AK57" i="10"/>
  <c r="AJ57" i="10"/>
  <c r="AI57" i="10"/>
  <c r="AH57" i="10"/>
  <c r="AG57" i="10" s="1"/>
  <c r="AF57" i="10" s="1"/>
  <c r="AE57" i="10" s="1"/>
  <c r="AD57" i="10"/>
  <c r="AC57" i="10"/>
  <c r="AB57" i="10"/>
  <c r="AA57" i="10"/>
  <c r="Y57" i="10" s="1"/>
  <c r="Z57" i="10"/>
  <c r="X57" i="10"/>
  <c r="W57" i="10"/>
  <c r="V57" i="10"/>
  <c r="U57" i="10" s="1"/>
  <c r="S57" i="10" s="1"/>
  <c r="R57" i="10"/>
  <c r="Q57" i="10"/>
  <c r="P57" i="10"/>
  <c r="O57" i="10"/>
  <c r="M57" i="10" s="1"/>
  <c r="N57" i="10"/>
  <c r="L57" i="10"/>
  <c r="K57" i="10"/>
  <c r="J57" i="10"/>
  <c r="I57" i="10" s="1"/>
  <c r="H57" i="10" s="1"/>
  <c r="G57" i="10" s="1"/>
  <c r="CX56" i="10"/>
  <c r="CW56" i="10"/>
  <c r="CV56" i="10"/>
  <c r="CU56" i="10"/>
  <c r="CS56" i="10" s="1"/>
  <c r="CT56" i="10"/>
  <c r="CR56" i="10"/>
  <c r="CQ56" i="10"/>
  <c r="CP56" i="10"/>
  <c r="CO56" i="10" s="1"/>
  <c r="CN56" i="10" s="1"/>
  <c r="CM56" i="10"/>
  <c r="CL56" i="10"/>
  <c r="CK56" i="10"/>
  <c r="CJ56" i="10"/>
  <c r="CH56" i="10" s="1"/>
  <c r="CI56" i="10"/>
  <c r="CG56" i="10"/>
  <c r="CF56" i="10"/>
  <c r="CE56" i="10"/>
  <c r="CD56" i="10" s="1"/>
  <c r="CC56" i="10" s="1"/>
  <c r="CB56" i="10" s="1"/>
  <c r="CA56" i="10"/>
  <c r="BZ56" i="10"/>
  <c r="BY56" i="10"/>
  <c r="BX56" i="10"/>
  <c r="BV56" i="10" s="1"/>
  <c r="BW56" i="10"/>
  <c r="BU56" i="10"/>
  <c r="BT56" i="10"/>
  <c r="BS56" i="10"/>
  <c r="BR56" i="10" s="1"/>
  <c r="BQ56" i="10" s="1"/>
  <c r="BP56" i="10"/>
  <c r="BO56" i="10"/>
  <c r="BN56" i="10"/>
  <c r="BM56" i="10"/>
  <c r="BK56" i="10" s="1"/>
  <c r="BL56" i="10"/>
  <c r="BJ56" i="10"/>
  <c r="BI56" i="10"/>
  <c r="BH56" i="10"/>
  <c r="BG56" i="10" s="1"/>
  <c r="BF56" i="10" s="1"/>
  <c r="BE56" i="10" s="1"/>
  <c r="BA56" i="10"/>
  <c r="AZ56" i="10"/>
  <c r="AY56" i="10"/>
  <c r="AX56" i="10"/>
  <c r="AV56" i="10" s="1"/>
  <c r="AW56" i="10"/>
  <c r="AU56" i="10"/>
  <c r="AT56" i="10"/>
  <c r="AS56" i="10"/>
  <c r="AR56" i="10" s="1"/>
  <c r="AQ56" i="10" s="1"/>
  <c r="AP56" i="10"/>
  <c r="AO56" i="10"/>
  <c r="AN56" i="10"/>
  <c r="AM56" i="10"/>
  <c r="AK56" i="10" s="1"/>
  <c r="AL56" i="10"/>
  <c r="AJ56" i="10"/>
  <c r="AI56" i="10"/>
  <c r="AH56" i="10"/>
  <c r="AG56" i="10" s="1"/>
  <c r="AF56" i="10" s="1"/>
  <c r="AE56" i="10" s="1"/>
  <c r="AD56" i="10"/>
  <c r="AC56" i="10"/>
  <c r="AB56" i="10"/>
  <c r="AA56" i="10"/>
  <c r="Y56" i="10" s="1"/>
  <c r="Z56" i="10"/>
  <c r="X56" i="10"/>
  <c r="W56" i="10"/>
  <c r="V56" i="10"/>
  <c r="U56" i="10" s="1"/>
  <c r="S56" i="10" s="1"/>
  <c r="R56" i="10"/>
  <c r="Q56" i="10"/>
  <c r="P56" i="10"/>
  <c r="O56" i="10"/>
  <c r="M56" i="10" s="1"/>
  <c r="N56" i="10"/>
  <c r="L56" i="10"/>
  <c r="K56" i="10"/>
  <c r="J56" i="10"/>
  <c r="I56" i="10" s="1"/>
  <c r="H56" i="10" s="1"/>
  <c r="G56" i="10" s="1"/>
  <c r="CX55" i="10"/>
  <c r="CW55" i="10"/>
  <c r="CV55" i="10"/>
  <c r="CU55" i="10"/>
  <c r="CS55" i="10" s="1"/>
  <c r="CT55" i="10"/>
  <c r="CR55" i="10"/>
  <c r="CQ55" i="10"/>
  <c r="CP55" i="10"/>
  <c r="CO55" i="10" s="1"/>
  <c r="CN55" i="10" s="1"/>
  <c r="CM55" i="10"/>
  <c r="CL55" i="10"/>
  <c r="CK55" i="10"/>
  <c r="CJ55" i="10"/>
  <c r="CH55" i="10" s="1"/>
  <c r="CI55" i="10"/>
  <c r="CG55" i="10"/>
  <c r="CF55" i="10"/>
  <c r="CE55" i="10"/>
  <c r="CD55" i="10" s="1"/>
  <c r="CC55" i="10" s="1"/>
  <c r="CB55" i="10" s="1"/>
  <c r="CA55" i="10"/>
  <c r="BZ55" i="10"/>
  <c r="BY55" i="10"/>
  <c r="BX55" i="10"/>
  <c r="BV55" i="10" s="1"/>
  <c r="BW55" i="10"/>
  <c r="BU55" i="10"/>
  <c r="BT55" i="10"/>
  <c r="BS55" i="10"/>
  <c r="BR55" i="10" s="1"/>
  <c r="BQ55" i="10" s="1"/>
  <c r="BP55" i="10"/>
  <c r="BO55" i="10"/>
  <c r="BN55" i="10"/>
  <c r="BM55" i="10"/>
  <c r="BK55" i="10" s="1"/>
  <c r="BL55" i="10"/>
  <c r="BJ55" i="10"/>
  <c r="BI55" i="10"/>
  <c r="BH55" i="10"/>
  <c r="BG55" i="10" s="1"/>
  <c r="BF55" i="10" s="1"/>
  <c r="BE55" i="10" s="1"/>
  <c r="BA55" i="10"/>
  <c r="AZ55" i="10"/>
  <c r="AY55" i="10"/>
  <c r="AX55" i="10"/>
  <c r="AV55" i="10" s="1"/>
  <c r="AW55" i="10"/>
  <c r="AU55" i="10"/>
  <c r="AT55" i="10"/>
  <c r="AS55" i="10"/>
  <c r="AR55" i="10" s="1"/>
  <c r="AQ55" i="10" s="1"/>
  <c r="AP55" i="10"/>
  <c r="AO55" i="10"/>
  <c r="AN55" i="10"/>
  <c r="AM55" i="10"/>
  <c r="AK55" i="10" s="1"/>
  <c r="AL55" i="10"/>
  <c r="AJ55" i="10"/>
  <c r="AI55" i="10"/>
  <c r="AH55" i="10"/>
  <c r="AG55" i="10" s="1"/>
  <c r="AF55" i="10" s="1"/>
  <c r="AE55" i="10" s="1"/>
  <c r="AD55" i="10"/>
  <c r="AC55" i="10"/>
  <c r="AB55" i="10"/>
  <c r="AA55" i="10"/>
  <c r="Y55" i="10" s="1"/>
  <c r="Z55" i="10"/>
  <c r="X55" i="10"/>
  <c r="W55" i="10"/>
  <c r="V55" i="10"/>
  <c r="U55" i="10" s="1"/>
  <c r="S55" i="10" s="1"/>
  <c r="R55" i="10"/>
  <c r="Q55" i="10"/>
  <c r="P55" i="10"/>
  <c r="O55" i="10"/>
  <c r="M55" i="10" s="1"/>
  <c r="N55" i="10"/>
  <c r="L55" i="10"/>
  <c r="K55" i="10"/>
  <c r="J55" i="10"/>
  <c r="I55" i="10" s="1"/>
  <c r="H55" i="10" s="1"/>
  <c r="G55" i="10" s="1"/>
  <c r="CX54" i="10"/>
  <c r="CW54" i="10"/>
  <c r="CV54" i="10"/>
  <c r="CU54" i="10"/>
  <c r="CS54" i="10" s="1"/>
  <c r="CT54" i="10"/>
  <c r="CR54" i="10"/>
  <c r="CQ54" i="10"/>
  <c r="CP54" i="10"/>
  <c r="CO54" i="10" s="1"/>
  <c r="CN54" i="10" s="1"/>
  <c r="CM54" i="10"/>
  <c r="CL54" i="10"/>
  <c r="CK54" i="10"/>
  <c r="CJ54" i="10"/>
  <c r="CH54" i="10" s="1"/>
  <c r="CI54" i="10"/>
  <c r="CG54" i="10"/>
  <c r="CF54" i="10"/>
  <c r="CE54" i="10"/>
  <c r="CD54" i="10" s="1"/>
  <c r="CC54" i="10" s="1"/>
  <c r="CB54" i="10" s="1"/>
  <c r="CA54" i="10"/>
  <c r="BZ54" i="10"/>
  <c r="BY54" i="10"/>
  <c r="BX54" i="10"/>
  <c r="BV54" i="10" s="1"/>
  <c r="BW54" i="10"/>
  <c r="BU54" i="10"/>
  <c r="BT54" i="10"/>
  <c r="BS54" i="10"/>
  <c r="BR54" i="10" s="1"/>
  <c r="BQ54" i="10" s="1"/>
  <c r="BP54" i="10"/>
  <c r="BO54" i="10"/>
  <c r="BN54" i="10"/>
  <c r="BM54" i="10"/>
  <c r="BK54" i="10" s="1"/>
  <c r="BL54" i="10"/>
  <c r="BJ54" i="10"/>
  <c r="BI54" i="10"/>
  <c r="BH54" i="10"/>
  <c r="BG54" i="10" s="1"/>
  <c r="BF54" i="10" s="1"/>
  <c r="BE54" i="10" s="1"/>
  <c r="BA54" i="10"/>
  <c r="AZ54" i="10"/>
  <c r="AY54" i="10"/>
  <c r="AX54" i="10"/>
  <c r="AV54" i="10" s="1"/>
  <c r="AW54" i="10"/>
  <c r="AU54" i="10"/>
  <c r="AT54" i="10"/>
  <c r="AS54" i="10"/>
  <c r="AR54" i="10" s="1"/>
  <c r="AQ54" i="10" s="1"/>
  <c r="AP54" i="10"/>
  <c r="AF54" i="10" s="1"/>
  <c r="AE54" i="10" s="1"/>
  <c r="F54" i="10" s="1"/>
  <c r="AO54" i="10"/>
  <c r="AN54" i="10"/>
  <c r="AM54" i="10"/>
  <c r="AL54" i="10"/>
  <c r="AK54" i="10"/>
  <c r="AJ54" i="10"/>
  <c r="AI54" i="10"/>
  <c r="AH54" i="10"/>
  <c r="AG54" i="10"/>
  <c r="AD54" i="10"/>
  <c r="AC54" i="10"/>
  <c r="AB54" i="10"/>
  <c r="AA54" i="10"/>
  <c r="Z54" i="10"/>
  <c r="Y54" i="10"/>
  <c r="X54" i="10"/>
  <c r="W54" i="10"/>
  <c r="V54" i="10"/>
  <c r="U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CX53" i="10"/>
  <c r="CW53" i="10"/>
  <c r="CV53" i="10"/>
  <c r="CU53" i="10"/>
  <c r="CT53" i="10"/>
  <c r="CS53" i="10"/>
  <c r="CR53" i="10"/>
  <c r="CQ53" i="10"/>
  <c r="CP53" i="10"/>
  <c r="CO53" i="10"/>
  <c r="CN53" i="10"/>
  <c r="CM53" i="10"/>
  <c r="CL53" i="10"/>
  <c r="CK53" i="10"/>
  <c r="CJ53" i="10"/>
  <c r="CI53" i="10"/>
  <c r="CH53" i="10"/>
  <c r="CG53" i="10"/>
  <c r="CF53" i="10"/>
  <c r="CE53" i="10"/>
  <c r="CD53" i="10"/>
  <c r="CC53" i="10"/>
  <c r="CB53" i="10"/>
  <c r="CA53" i="10"/>
  <c r="BZ53" i="10"/>
  <c r="BY53" i="10"/>
  <c r="BX53" i="10"/>
  <c r="BW53" i="10"/>
  <c r="BV53" i="10"/>
  <c r="BU53" i="10"/>
  <c r="BT53" i="10"/>
  <c r="BS53" i="10"/>
  <c r="BR53" i="10"/>
  <c r="BQ53" i="10"/>
  <c r="BP53" i="10"/>
  <c r="BO53" i="10"/>
  <c r="BN53" i="10"/>
  <c r="BM53" i="10"/>
  <c r="BL53" i="10"/>
  <c r="BK53" i="10"/>
  <c r="BJ53" i="10"/>
  <c r="BI53" i="10"/>
  <c r="BH53" i="10"/>
  <c r="BG53" i="10"/>
  <c r="BF53" i="10"/>
  <c r="BE53" i="10"/>
  <c r="BD53" i="10"/>
  <c r="BA53" i="10"/>
  <c r="AZ53" i="10"/>
  <c r="AY53" i="10"/>
  <c r="AX53" i="10"/>
  <c r="AW53" i="10"/>
  <c r="AV53" i="10"/>
  <c r="AU53" i="10"/>
  <c r="AT53" i="10"/>
  <c r="AS53" i="10"/>
  <c r="AR53" i="10"/>
  <c r="AQ53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CX52" i="10"/>
  <c r="CW52" i="10"/>
  <c r="CV52" i="10"/>
  <c r="CU52" i="10"/>
  <c r="CT52" i="10"/>
  <c r="CS52" i="10"/>
  <c r="CR52" i="10"/>
  <c r="CQ52" i="10"/>
  <c r="CP52" i="10"/>
  <c r="CO52" i="10"/>
  <c r="CN52" i="10"/>
  <c r="CM52" i="10"/>
  <c r="CL52" i="10"/>
  <c r="CK52" i="10"/>
  <c r="CJ52" i="10"/>
  <c r="CI52" i="10"/>
  <c r="CH52" i="10"/>
  <c r="CG52" i="10"/>
  <c r="CF52" i="10"/>
  <c r="CE52" i="10"/>
  <c r="CD52" i="10"/>
  <c r="CC52" i="10"/>
  <c r="CB52" i="10"/>
  <c r="CA52" i="10"/>
  <c r="BZ52" i="10"/>
  <c r="BY52" i="10"/>
  <c r="BX52" i="10"/>
  <c r="BW52" i="10"/>
  <c r="BV52" i="10"/>
  <c r="BU52" i="10"/>
  <c r="BT52" i="10"/>
  <c r="BS52" i="10"/>
  <c r="BR52" i="10"/>
  <c r="BQ52" i="10"/>
  <c r="BP52" i="10"/>
  <c r="BO52" i="10"/>
  <c r="BN52" i="10"/>
  <c r="BM52" i="10"/>
  <c r="BL52" i="10"/>
  <c r="BK52" i="10"/>
  <c r="BJ52" i="10"/>
  <c r="BI52" i="10"/>
  <c r="BH52" i="10"/>
  <c r="BG52" i="10"/>
  <c r="BF52" i="10"/>
  <c r="BE52" i="10"/>
  <c r="BD52" i="10"/>
  <c r="BA52" i="10"/>
  <c r="AZ52" i="10"/>
  <c r="AY52" i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CX51" i="10"/>
  <c r="CW51" i="10"/>
  <c r="CV51" i="10"/>
  <c r="CU51" i="10"/>
  <c r="CT51" i="10"/>
  <c r="CS51" i="10"/>
  <c r="CR51" i="10"/>
  <c r="CQ51" i="10"/>
  <c r="CP51" i="10"/>
  <c r="CO51" i="10"/>
  <c r="CN51" i="10"/>
  <c r="CM51" i="10"/>
  <c r="CL51" i="10"/>
  <c r="CK51" i="10"/>
  <c r="CJ51" i="10"/>
  <c r="CI51" i="10"/>
  <c r="CH51" i="10"/>
  <c r="CG51" i="10"/>
  <c r="CF51" i="10"/>
  <c r="CE51" i="10"/>
  <c r="CD51" i="10"/>
  <c r="CC51" i="10"/>
  <c r="CB51" i="10"/>
  <c r="CA51" i="10"/>
  <c r="BZ51" i="10"/>
  <c r="BY51" i="10"/>
  <c r="BX51" i="10"/>
  <c r="BW51" i="10"/>
  <c r="BV51" i="10"/>
  <c r="BU51" i="10"/>
  <c r="BT51" i="10"/>
  <c r="BS51" i="10"/>
  <c r="BR51" i="10"/>
  <c r="BQ51" i="10"/>
  <c r="BP51" i="10"/>
  <c r="BO51" i="10"/>
  <c r="BN51" i="10"/>
  <c r="BM51" i="10"/>
  <c r="BL51" i="10"/>
  <c r="BK51" i="10"/>
  <c r="BJ51" i="10"/>
  <c r="BI51" i="10"/>
  <c r="BH51" i="10"/>
  <c r="BG51" i="10"/>
  <c r="BF51" i="10"/>
  <c r="BE51" i="10"/>
  <c r="BD51" i="10"/>
  <c r="BA51" i="10"/>
  <c r="AZ51" i="10"/>
  <c r="AY51" i="10"/>
  <c r="AX51" i="10"/>
  <c r="AW51" i="10"/>
  <c r="AV51" i="10"/>
  <c r="AU51" i="10"/>
  <c r="AT51" i="10"/>
  <c r="AS51" i="10"/>
  <c r="AR51" i="10"/>
  <c r="AQ51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CX50" i="10"/>
  <c r="CW50" i="10"/>
  <c r="CV50" i="10"/>
  <c r="CU50" i="10"/>
  <c r="CT50" i="10"/>
  <c r="CS50" i="10"/>
  <c r="CR50" i="10"/>
  <c r="CQ50" i="10"/>
  <c r="CP50" i="10"/>
  <c r="CO50" i="10"/>
  <c r="CN50" i="10"/>
  <c r="CM50" i="10"/>
  <c r="CL50" i="10"/>
  <c r="CK50" i="10"/>
  <c r="CJ50" i="10"/>
  <c r="CI50" i="10"/>
  <c r="CH50" i="10"/>
  <c r="CG50" i="10"/>
  <c r="CF50" i="10"/>
  <c r="CE50" i="10"/>
  <c r="CD50" i="10"/>
  <c r="CC50" i="10"/>
  <c r="CB50" i="10"/>
  <c r="CA50" i="10"/>
  <c r="BZ50" i="10"/>
  <c r="BY50" i="10"/>
  <c r="BX50" i="10"/>
  <c r="BW50" i="10"/>
  <c r="BV50" i="10"/>
  <c r="BU50" i="10"/>
  <c r="BT50" i="10"/>
  <c r="BS50" i="10"/>
  <c r="BR50" i="10"/>
  <c r="BQ50" i="10"/>
  <c r="BP50" i="10"/>
  <c r="BO50" i="10"/>
  <c r="BN50" i="10"/>
  <c r="BM50" i="10"/>
  <c r="BL50" i="10"/>
  <c r="BK50" i="10"/>
  <c r="BJ50" i="10"/>
  <c r="BI50" i="10"/>
  <c r="BH50" i="10"/>
  <c r="BG50" i="10"/>
  <c r="BF50" i="10"/>
  <c r="BE50" i="10"/>
  <c r="BD50" i="10"/>
  <c r="BA50" i="10"/>
  <c r="AZ50" i="10"/>
  <c r="AY50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CX49" i="10"/>
  <c r="CW49" i="10"/>
  <c r="CV49" i="10"/>
  <c r="CU49" i="10"/>
  <c r="CT49" i="10"/>
  <c r="CS49" i="10"/>
  <c r="CR49" i="10"/>
  <c r="CQ49" i="10"/>
  <c r="CP49" i="10"/>
  <c r="CO49" i="10"/>
  <c r="CN49" i="10"/>
  <c r="CM49" i="10"/>
  <c r="CL49" i="10"/>
  <c r="CK49" i="10"/>
  <c r="CJ49" i="10"/>
  <c r="CI49" i="10"/>
  <c r="CH49" i="10"/>
  <c r="CG49" i="10"/>
  <c r="CF49" i="10"/>
  <c r="CE49" i="10"/>
  <c r="CD49" i="10"/>
  <c r="CC49" i="10"/>
  <c r="CB49" i="10"/>
  <c r="CA49" i="10"/>
  <c r="BZ49" i="10"/>
  <c r="BY49" i="10"/>
  <c r="BX49" i="10"/>
  <c r="BW49" i="10"/>
  <c r="BV49" i="10"/>
  <c r="BU49" i="10"/>
  <c r="BT49" i="10"/>
  <c r="BS49" i="10"/>
  <c r="BR49" i="10"/>
  <c r="BQ49" i="10"/>
  <c r="BP49" i="10"/>
  <c r="BO49" i="10"/>
  <c r="BN49" i="10"/>
  <c r="BM49" i="10"/>
  <c r="BL49" i="10"/>
  <c r="BK49" i="10"/>
  <c r="BJ49" i="10"/>
  <c r="BI49" i="10"/>
  <c r="BH49" i="10"/>
  <c r="BG49" i="10"/>
  <c r="BF49" i="10"/>
  <c r="BE49" i="10"/>
  <c r="BD49" i="10"/>
  <c r="BA49" i="10"/>
  <c r="AZ49" i="10"/>
  <c r="AY49" i="10"/>
  <c r="AX49" i="10"/>
  <c r="AW49" i="10"/>
  <c r="AV49" i="10"/>
  <c r="AU49" i="10"/>
  <c r="AT49" i="10"/>
  <c r="AS49" i="10"/>
  <c r="AR49" i="10"/>
  <c r="AQ49" i="10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CX48" i="10"/>
  <c r="CW48" i="10"/>
  <c r="CV48" i="10"/>
  <c r="CU48" i="10"/>
  <c r="CT48" i="10"/>
  <c r="CS48" i="10"/>
  <c r="CR48" i="10"/>
  <c r="CQ48" i="10"/>
  <c r="CP48" i="10"/>
  <c r="CO48" i="10"/>
  <c r="CN48" i="10"/>
  <c r="CM48" i="10"/>
  <c r="CL48" i="10"/>
  <c r="CK48" i="10"/>
  <c r="CJ48" i="10"/>
  <c r="CI48" i="10"/>
  <c r="CH48" i="10"/>
  <c r="CG48" i="10"/>
  <c r="CF48" i="10"/>
  <c r="CE48" i="10"/>
  <c r="CD48" i="10"/>
  <c r="CC48" i="10"/>
  <c r="CB48" i="10"/>
  <c r="CA48" i="10"/>
  <c r="BZ48" i="10"/>
  <c r="BY48" i="10"/>
  <c r="BX48" i="10"/>
  <c r="BW48" i="10"/>
  <c r="BV48" i="10"/>
  <c r="BU48" i="10"/>
  <c r="BT48" i="10"/>
  <c r="BS48" i="10"/>
  <c r="BR48" i="10"/>
  <c r="BQ48" i="10"/>
  <c r="BP48" i="10"/>
  <c r="BO48" i="10"/>
  <c r="BN48" i="10"/>
  <c r="BM48" i="10"/>
  <c r="BL48" i="10"/>
  <c r="BK48" i="10"/>
  <c r="BJ48" i="10"/>
  <c r="BI48" i="10"/>
  <c r="BH48" i="10"/>
  <c r="BG48" i="10"/>
  <c r="BF48" i="10"/>
  <c r="BE48" i="10"/>
  <c r="BD48" i="10"/>
  <c r="BA48" i="10"/>
  <c r="AZ48" i="10"/>
  <c r="AY48" i="10"/>
  <c r="AX48" i="10"/>
  <c r="AW48" i="10"/>
  <c r="AV48" i="10"/>
  <c r="AU48" i="10"/>
  <c r="AT48" i="10"/>
  <c r="AS48" i="10"/>
  <c r="AR48" i="10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CX47" i="10"/>
  <c r="CW47" i="10"/>
  <c r="CV47" i="10"/>
  <c r="CU47" i="10"/>
  <c r="CT47" i="10"/>
  <c r="CS47" i="10"/>
  <c r="CR47" i="10"/>
  <c r="CQ47" i="10"/>
  <c r="CP47" i="10"/>
  <c r="CO47" i="10"/>
  <c r="CN47" i="10"/>
  <c r="CM47" i="10"/>
  <c r="CL47" i="10"/>
  <c r="CK47" i="10"/>
  <c r="CJ47" i="10"/>
  <c r="CI47" i="10"/>
  <c r="CH47" i="10"/>
  <c r="CG47" i="10"/>
  <c r="CF47" i="10"/>
  <c r="CE47" i="10"/>
  <c r="CD47" i="10"/>
  <c r="CC47" i="10"/>
  <c r="CB47" i="10"/>
  <c r="CA47" i="10"/>
  <c r="BZ47" i="10"/>
  <c r="BY47" i="10"/>
  <c r="BX47" i="10"/>
  <c r="BW47" i="10"/>
  <c r="BV47" i="10"/>
  <c r="BU47" i="10"/>
  <c r="BT47" i="10"/>
  <c r="BS47" i="10"/>
  <c r="BR47" i="10"/>
  <c r="BQ47" i="10"/>
  <c r="BP47" i="10"/>
  <c r="BO47" i="10"/>
  <c r="BN47" i="10"/>
  <c r="BM47" i="10"/>
  <c r="BL47" i="10"/>
  <c r="BK47" i="10"/>
  <c r="BJ47" i="10"/>
  <c r="BI47" i="10"/>
  <c r="BH47" i="10"/>
  <c r="BG47" i="10"/>
  <c r="BF47" i="10"/>
  <c r="BE47" i="10"/>
  <c r="BD47" i="10"/>
  <c r="BA47" i="10"/>
  <c r="AZ47" i="10"/>
  <c r="AY47" i="10"/>
  <c r="AX47" i="10"/>
  <c r="AW47" i="10"/>
  <c r="AV47" i="10"/>
  <c r="AU47" i="10"/>
  <c r="AT47" i="10"/>
  <c r="AS47" i="10"/>
  <c r="AR47" i="10"/>
  <c r="AQ47" i="10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S47" i="10"/>
  <c r="R47" i="10"/>
  <c r="Q47" i="10"/>
  <c r="M47" i="10" s="1"/>
  <c r="H47" i="10" s="1"/>
  <c r="G47" i="10" s="1"/>
  <c r="P47" i="10"/>
  <c r="O47" i="10"/>
  <c r="N47" i="10"/>
  <c r="L47" i="10"/>
  <c r="K47" i="10"/>
  <c r="J47" i="10"/>
  <c r="I47" i="10"/>
  <c r="CX46" i="10"/>
  <c r="CW46" i="10"/>
  <c r="CV46" i="10"/>
  <c r="CU46" i="10"/>
  <c r="CT46" i="10"/>
  <c r="CS46" i="10"/>
  <c r="CR46" i="10"/>
  <c r="CQ46" i="10"/>
  <c r="CP46" i="10"/>
  <c r="CO46" i="10"/>
  <c r="CN46" i="10"/>
  <c r="CM46" i="10"/>
  <c r="CL46" i="10"/>
  <c r="CK46" i="10"/>
  <c r="CJ46" i="10"/>
  <c r="CI46" i="10"/>
  <c r="CH46" i="10"/>
  <c r="CG46" i="10"/>
  <c r="CF46" i="10"/>
  <c r="CE46" i="10"/>
  <c r="CD46" i="10"/>
  <c r="CC46" i="10"/>
  <c r="CB46" i="10"/>
  <c r="CA46" i="10"/>
  <c r="BZ46" i="10"/>
  <c r="BY46" i="10"/>
  <c r="BX46" i="10"/>
  <c r="BW46" i="10"/>
  <c r="BV46" i="10"/>
  <c r="BU46" i="10"/>
  <c r="BT46" i="10"/>
  <c r="BS46" i="10"/>
  <c r="BR46" i="10"/>
  <c r="BQ46" i="10"/>
  <c r="BP46" i="10"/>
  <c r="BO46" i="10"/>
  <c r="BN46" i="10"/>
  <c r="BM46" i="10"/>
  <c r="BL46" i="10"/>
  <c r="BK46" i="10"/>
  <c r="BJ46" i="10"/>
  <c r="BI46" i="10"/>
  <c r="BH46" i="10"/>
  <c r="BG46" i="10"/>
  <c r="BF46" i="10"/>
  <c r="BE46" i="10"/>
  <c r="BD46" i="10"/>
  <c r="BA46" i="10"/>
  <c r="AZ46" i="10"/>
  <c r="AY46" i="10"/>
  <c r="AX46" i="10"/>
  <c r="AW46" i="10"/>
  <c r="AV46" i="10"/>
  <c r="AU46" i="10"/>
  <c r="AT46" i="10"/>
  <c r="AS46" i="10"/>
  <c r="AR46" i="10"/>
  <c r="AQ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CX45" i="10"/>
  <c r="CW45" i="10"/>
  <c r="CV45" i="10"/>
  <c r="CU45" i="10"/>
  <c r="CT45" i="10"/>
  <c r="CS45" i="10"/>
  <c r="CR45" i="10"/>
  <c r="CQ45" i="10"/>
  <c r="CP45" i="10"/>
  <c r="CO45" i="10"/>
  <c r="CN45" i="10"/>
  <c r="CM45" i="10"/>
  <c r="CL45" i="10"/>
  <c r="CK45" i="10"/>
  <c r="CJ45" i="10"/>
  <c r="CI45" i="10"/>
  <c r="CH45" i="10"/>
  <c r="CG45" i="10"/>
  <c r="CF45" i="10"/>
  <c r="CE45" i="10"/>
  <c r="CD45" i="10"/>
  <c r="CC45" i="10"/>
  <c r="CB45" i="10"/>
  <c r="CA45" i="10"/>
  <c r="BZ45" i="10"/>
  <c r="BY45" i="10"/>
  <c r="BX45" i="10"/>
  <c r="BW45" i="10"/>
  <c r="BV45" i="10"/>
  <c r="BU45" i="10"/>
  <c r="BT45" i="10"/>
  <c r="BS45" i="10"/>
  <c r="BR45" i="10"/>
  <c r="BQ45" i="10"/>
  <c r="BP45" i="10"/>
  <c r="BO45" i="10"/>
  <c r="BN45" i="10"/>
  <c r="BM45" i="10"/>
  <c r="BL45" i="10"/>
  <c r="BK45" i="10"/>
  <c r="BJ45" i="10"/>
  <c r="BI45" i="10"/>
  <c r="BH45" i="10"/>
  <c r="BG45" i="10"/>
  <c r="BF45" i="10"/>
  <c r="BE45" i="10"/>
  <c r="BD45" i="10"/>
  <c r="BA45" i="10"/>
  <c r="AZ45" i="10"/>
  <c r="AY45" i="10"/>
  <c r="AX45" i="10"/>
  <c r="AW45" i="10"/>
  <c r="AV45" i="10"/>
  <c r="AU45" i="10"/>
  <c r="AT45" i="10"/>
  <c r="AS45" i="10"/>
  <c r="AR45" i="10"/>
  <c r="AQ45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CX44" i="10"/>
  <c r="CW44" i="10"/>
  <c r="CV44" i="10"/>
  <c r="CU44" i="10"/>
  <c r="CT44" i="10"/>
  <c r="CS44" i="10"/>
  <c r="CR44" i="10"/>
  <c r="CQ44" i="10"/>
  <c r="CP44" i="10"/>
  <c r="CO44" i="10"/>
  <c r="CN44" i="10"/>
  <c r="CM44" i="10"/>
  <c r="CL44" i="10"/>
  <c r="CK44" i="10"/>
  <c r="CJ44" i="10"/>
  <c r="CI44" i="10"/>
  <c r="CH44" i="10"/>
  <c r="CG44" i="10"/>
  <c r="CF44" i="10"/>
  <c r="CE44" i="10"/>
  <c r="CD44" i="10"/>
  <c r="CC44" i="10"/>
  <c r="CB44" i="10"/>
  <c r="CA44" i="10"/>
  <c r="BZ44" i="10"/>
  <c r="BY44" i="10"/>
  <c r="BX44" i="10"/>
  <c r="BW44" i="10"/>
  <c r="BV44" i="10"/>
  <c r="BU44" i="10"/>
  <c r="BT44" i="10"/>
  <c r="BS44" i="10"/>
  <c r="BR44" i="10"/>
  <c r="BQ44" i="10"/>
  <c r="BP44" i="10"/>
  <c r="BO44" i="10"/>
  <c r="BN44" i="10"/>
  <c r="BM44" i="10"/>
  <c r="BL44" i="10"/>
  <c r="BK44" i="10"/>
  <c r="BJ44" i="10"/>
  <c r="BI44" i="10"/>
  <c r="BH44" i="10"/>
  <c r="BG44" i="10"/>
  <c r="BF44" i="10"/>
  <c r="BE44" i="10"/>
  <c r="BD44" i="10"/>
  <c r="BA44" i="10"/>
  <c r="AZ44" i="10"/>
  <c r="AY44" i="10"/>
  <c r="AX44" i="10"/>
  <c r="AW44" i="10"/>
  <c r="AV44" i="10"/>
  <c r="AU44" i="10"/>
  <c r="AT44" i="10"/>
  <c r="AS44" i="10"/>
  <c r="AR44" i="10"/>
  <c r="AQ44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CX43" i="10"/>
  <c r="CW43" i="10"/>
  <c r="CV43" i="10"/>
  <c r="CU43" i="10"/>
  <c r="CT43" i="10"/>
  <c r="CS43" i="10"/>
  <c r="CR43" i="10"/>
  <c r="CQ43" i="10"/>
  <c r="CP43" i="10"/>
  <c r="CO43" i="10"/>
  <c r="CN43" i="10"/>
  <c r="CM43" i="10"/>
  <c r="CL43" i="10"/>
  <c r="CK43" i="10"/>
  <c r="CJ43" i="10"/>
  <c r="CI43" i="10"/>
  <c r="CH43" i="10"/>
  <c r="CG43" i="10"/>
  <c r="CF43" i="10"/>
  <c r="CE43" i="10"/>
  <c r="CD43" i="10"/>
  <c r="CC43" i="10"/>
  <c r="CB43" i="10"/>
  <c r="CA43" i="10"/>
  <c r="BZ43" i="10"/>
  <c r="BY43" i="10"/>
  <c r="BX43" i="10"/>
  <c r="BW43" i="10"/>
  <c r="BV43" i="10"/>
  <c r="BU43" i="10"/>
  <c r="BT43" i="10"/>
  <c r="BS43" i="10"/>
  <c r="BR43" i="10"/>
  <c r="BQ43" i="10"/>
  <c r="BP43" i="10"/>
  <c r="BO43" i="10"/>
  <c r="BN43" i="10"/>
  <c r="BM43" i="10"/>
  <c r="BL43" i="10"/>
  <c r="BK43" i="10"/>
  <c r="BJ43" i="10"/>
  <c r="BI43" i="10"/>
  <c r="BH43" i="10"/>
  <c r="BG43" i="10"/>
  <c r="BF43" i="10"/>
  <c r="BE43" i="10"/>
  <c r="BD43" i="10"/>
  <c r="BA43" i="10"/>
  <c r="AZ43" i="10"/>
  <c r="AY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CX42" i="10"/>
  <c r="CW42" i="10"/>
  <c r="CV42" i="10"/>
  <c r="CU42" i="10"/>
  <c r="CT42" i="10"/>
  <c r="CS42" i="10"/>
  <c r="CR42" i="10"/>
  <c r="CQ42" i="10"/>
  <c r="CP42" i="10"/>
  <c r="CO42" i="10"/>
  <c r="CN42" i="10"/>
  <c r="CM42" i="10"/>
  <c r="CL42" i="10"/>
  <c r="CK42" i="10"/>
  <c r="CJ42" i="10"/>
  <c r="CI42" i="10"/>
  <c r="CH42" i="10"/>
  <c r="CG42" i="10"/>
  <c r="CF42" i="10"/>
  <c r="CE42" i="10"/>
  <c r="CD42" i="10"/>
  <c r="CC42" i="10"/>
  <c r="CB42" i="10"/>
  <c r="CA42" i="10"/>
  <c r="BZ42" i="10"/>
  <c r="BY42" i="10"/>
  <c r="BX42" i="10"/>
  <c r="BW42" i="10"/>
  <c r="BV42" i="10"/>
  <c r="BU42" i="10"/>
  <c r="BT42" i="10"/>
  <c r="BS42" i="10"/>
  <c r="BR42" i="10"/>
  <c r="BQ42" i="10"/>
  <c r="BP42" i="10"/>
  <c r="BO42" i="10"/>
  <c r="BN42" i="10"/>
  <c r="BM42" i="10"/>
  <c r="BL42" i="10"/>
  <c r="BK42" i="10"/>
  <c r="BJ42" i="10"/>
  <c r="BI42" i="10"/>
  <c r="BH42" i="10"/>
  <c r="BG42" i="10"/>
  <c r="BF42" i="10"/>
  <c r="BE42" i="10"/>
  <c r="BD42" i="10"/>
  <c r="BA42" i="10"/>
  <c r="AZ42" i="10"/>
  <c r="AY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CX41" i="10"/>
  <c r="CW41" i="10"/>
  <c r="CV41" i="10"/>
  <c r="CU41" i="10"/>
  <c r="CT41" i="10"/>
  <c r="CS41" i="10"/>
  <c r="CR41" i="10"/>
  <c r="CQ41" i="10"/>
  <c r="CP41" i="10"/>
  <c r="CO41" i="10"/>
  <c r="CN41" i="10"/>
  <c r="CM41" i="10"/>
  <c r="CL41" i="10"/>
  <c r="CK41" i="10"/>
  <c r="CJ41" i="10"/>
  <c r="CI41" i="10"/>
  <c r="CH41" i="10"/>
  <c r="CG41" i="10"/>
  <c r="CF41" i="10"/>
  <c r="CE41" i="10"/>
  <c r="CD41" i="10"/>
  <c r="CC41" i="10"/>
  <c r="CB41" i="10"/>
  <c r="CA41" i="10"/>
  <c r="BZ41" i="10"/>
  <c r="BY41" i="10"/>
  <c r="BX41" i="10"/>
  <c r="BW41" i="10"/>
  <c r="BV41" i="10"/>
  <c r="BU41" i="10"/>
  <c r="BT41" i="10"/>
  <c r="BS41" i="10"/>
  <c r="BR41" i="10"/>
  <c r="BQ41" i="10"/>
  <c r="BP41" i="10"/>
  <c r="BO41" i="10"/>
  <c r="BN41" i="10"/>
  <c r="BM41" i="10"/>
  <c r="BL41" i="10"/>
  <c r="BK41" i="10"/>
  <c r="BJ41" i="10"/>
  <c r="BI41" i="10"/>
  <c r="BH41" i="10"/>
  <c r="BG41" i="10"/>
  <c r="BF41" i="10"/>
  <c r="BE41" i="10"/>
  <c r="BD41" i="10"/>
  <c r="BA41" i="10"/>
  <c r="AZ41" i="10"/>
  <c r="AY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CX40" i="10"/>
  <c r="CW40" i="10"/>
  <c r="CV40" i="10"/>
  <c r="CU40" i="10"/>
  <c r="CT40" i="10"/>
  <c r="CS40" i="10"/>
  <c r="CR40" i="10"/>
  <c r="CQ40" i="10"/>
  <c r="CP40" i="10"/>
  <c r="CO40" i="10"/>
  <c r="CN40" i="10"/>
  <c r="CM40" i="10"/>
  <c r="CL40" i="10"/>
  <c r="CK40" i="10"/>
  <c r="CJ40" i="10"/>
  <c r="CI40" i="10"/>
  <c r="CH40" i="10"/>
  <c r="CG40" i="10"/>
  <c r="CF40" i="10"/>
  <c r="CE40" i="10"/>
  <c r="CD40" i="10"/>
  <c r="CC40" i="10"/>
  <c r="CB40" i="10"/>
  <c r="CA40" i="10"/>
  <c r="BZ40" i="10"/>
  <c r="BY40" i="10"/>
  <c r="BX40" i="10"/>
  <c r="BW40" i="10"/>
  <c r="BV40" i="10"/>
  <c r="BU40" i="10"/>
  <c r="BT40" i="10"/>
  <c r="BS40" i="10"/>
  <c r="BR40" i="10"/>
  <c r="BQ40" i="10"/>
  <c r="BP40" i="10"/>
  <c r="BO40" i="10"/>
  <c r="BN40" i="10"/>
  <c r="BM40" i="10"/>
  <c r="BL40" i="10"/>
  <c r="BK40" i="10"/>
  <c r="BJ40" i="10"/>
  <c r="BI40" i="10"/>
  <c r="BH40" i="10"/>
  <c r="BG40" i="10"/>
  <c r="BF40" i="10"/>
  <c r="BE40" i="10"/>
  <c r="BD40" i="10"/>
  <c r="BA40" i="10"/>
  <c r="AZ40" i="10"/>
  <c r="AY40" i="10"/>
  <c r="AX40" i="10"/>
  <c r="AW40" i="10"/>
  <c r="AV40" i="10"/>
  <c r="AU40" i="10"/>
  <c r="AT40" i="10"/>
  <c r="AS40" i="10"/>
  <c r="AR40" i="10"/>
  <c r="AQ40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S40" i="10"/>
  <c r="R40" i="10"/>
  <c r="Q40" i="10"/>
  <c r="P40" i="10"/>
  <c r="O40" i="10"/>
  <c r="N40" i="10"/>
  <c r="M40" i="10"/>
  <c r="L40" i="10"/>
  <c r="K40" i="10"/>
  <c r="J40" i="10"/>
  <c r="I40" i="10" s="1"/>
  <c r="H40" i="10" s="1"/>
  <c r="G40" i="10" s="1"/>
  <c r="CX39" i="10"/>
  <c r="CW39" i="10"/>
  <c r="CV39" i="10"/>
  <c r="CU39" i="10"/>
  <c r="CT39" i="10"/>
  <c r="CS39" i="10"/>
  <c r="CR39" i="10"/>
  <c r="CQ39" i="10"/>
  <c r="CP39" i="10"/>
  <c r="CO39" i="10" s="1"/>
  <c r="CN39" i="10" s="1"/>
  <c r="CB39" i="10" s="1"/>
  <c r="BD39" i="10" s="1"/>
  <c r="CM39" i="10"/>
  <c r="CL39" i="10"/>
  <c r="CK39" i="10"/>
  <c r="CJ39" i="10"/>
  <c r="CI39" i="10"/>
  <c r="CH39" i="10"/>
  <c r="CG39" i="10"/>
  <c r="CF39" i="10"/>
  <c r="CE39" i="10"/>
  <c r="CD39" i="10"/>
  <c r="CC39" i="10"/>
  <c r="CA39" i="10"/>
  <c r="BZ39" i="10"/>
  <c r="BY39" i="10"/>
  <c r="BX39" i="10"/>
  <c r="BW39" i="10"/>
  <c r="BV39" i="10"/>
  <c r="BU39" i="10"/>
  <c r="BT39" i="10"/>
  <c r="BS39" i="10"/>
  <c r="BR39" i="10"/>
  <c r="BQ39" i="10"/>
  <c r="BP39" i="10"/>
  <c r="BO39" i="10"/>
  <c r="BN39" i="10"/>
  <c r="BM39" i="10"/>
  <c r="BL39" i="10"/>
  <c r="BK39" i="10"/>
  <c r="BJ39" i="10"/>
  <c r="BI39" i="10"/>
  <c r="BH39" i="10"/>
  <c r="BG39" i="10"/>
  <c r="BF39" i="10"/>
  <c r="BE39" i="10"/>
  <c r="BA39" i="10"/>
  <c r="AZ39" i="10"/>
  <c r="AY39" i="10"/>
  <c r="AX39" i="10"/>
  <c r="AW39" i="10"/>
  <c r="AV39" i="10"/>
  <c r="AU39" i="10"/>
  <c r="AT39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CX38" i="10"/>
  <c r="CW38" i="10"/>
  <c r="CV38" i="10"/>
  <c r="CU38" i="10"/>
  <c r="CT38" i="10"/>
  <c r="CS38" i="10"/>
  <c r="CR38" i="10"/>
  <c r="CQ38" i="10"/>
  <c r="CP38" i="10"/>
  <c r="CO38" i="10"/>
  <c r="CN38" i="10"/>
  <c r="CM38" i="10"/>
  <c r="CL38" i="10"/>
  <c r="CK38" i="10"/>
  <c r="CJ38" i="10"/>
  <c r="CI38" i="10"/>
  <c r="CH38" i="10"/>
  <c r="CG38" i="10"/>
  <c r="CF38" i="10"/>
  <c r="CE38" i="10"/>
  <c r="CD38" i="10"/>
  <c r="CC38" i="10"/>
  <c r="CB38" i="10"/>
  <c r="CA38" i="10"/>
  <c r="BZ38" i="10"/>
  <c r="BY38" i="10"/>
  <c r="BX38" i="10"/>
  <c r="BW38" i="10"/>
  <c r="BV38" i="10"/>
  <c r="BU38" i="10"/>
  <c r="BT38" i="10"/>
  <c r="BS38" i="10"/>
  <c r="BR38" i="10"/>
  <c r="BQ38" i="10"/>
  <c r="BP38" i="10"/>
  <c r="BO38" i="10"/>
  <c r="BN38" i="10"/>
  <c r="BM38" i="10"/>
  <c r="BL38" i="10"/>
  <c r="BK38" i="10"/>
  <c r="BJ38" i="10"/>
  <c r="BI38" i="10"/>
  <c r="BH38" i="10"/>
  <c r="BG38" i="10"/>
  <c r="BF38" i="10"/>
  <c r="BE38" i="10"/>
  <c r="BD38" i="10"/>
  <c r="BA38" i="10"/>
  <c r="AZ38" i="10"/>
  <c r="AY38" i="10"/>
  <c r="AX38" i="10"/>
  <c r="AW38" i="10"/>
  <c r="AV38" i="10"/>
  <c r="AU38" i="10"/>
  <c r="AT38" i="10"/>
  <c r="AS38" i="10"/>
  <c r="AR38" i="10"/>
  <c r="AQ38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CX37" i="10"/>
  <c r="CW37" i="10"/>
  <c r="CV37" i="10"/>
  <c r="CU37" i="10"/>
  <c r="CT37" i="10"/>
  <c r="CS37" i="10"/>
  <c r="CR37" i="10"/>
  <c r="CQ37" i="10"/>
  <c r="CP37" i="10"/>
  <c r="CO37" i="10"/>
  <c r="CN37" i="10"/>
  <c r="CM37" i="10"/>
  <c r="CL37" i="10"/>
  <c r="CK37" i="10"/>
  <c r="CJ37" i="10"/>
  <c r="CI37" i="10"/>
  <c r="CH37" i="10"/>
  <c r="CG37" i="10"/>
  <c r="CF37" i="10"/>
  <c r="CE37" i="10"/>
  <c r="CD37" i="10"/>
  <c r="CC37" i="10"/>
  <c r="CB37" i="10"/>
  <c r="CA37" i="10"/>
  <c r="BZ37" i="10"/>
  <c r="BY37" i="10"/>
  <c r="BX37" i="10"/>
  <c r="BW37" i="10"/>
  <c r="BV37" i="10"/>
  <c r="BU37" i="10"/>
  <c r="BT37" i="10"/>
  <c r="BS37" i="10"/>
  <c r="BR37" i="10"/>
  <c r="BQ37" i="10"/>
  <c r="BP37" i="10"/>
  <c r="BO37" i="10"/>
  <c r="BN37" i="10"/>
  <c r="BM37" i="10"/>
  <c r="BL37" i="10"/>
  <c r="BK37" i="10"/>
  <c r="BJ37" i="10"/>
  <c r="BI37" i="10"/>
  <c r="BH37" i="10"/>
  <c r="BG37" i="10"/>
  <c r="BF37" i="10"/>
  <c r="BE37" i="10"/>
  <c r="BD37" i="10"/>
  <c r="BA37" i="10"/>
  <c r="AZ37" i="10"/>
  <c r="AY37" i="10"/>
  <c r="AX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CX36" i="10"/>
  <c r="CW36" i="10"/>
  <c r="CV36" i="10"/>
  <c r="CU36" i="10"/>
  <c r="CT36" i="10"/>
  <c r="CS36" i="10"/>
  <c r="CR36" i="10"/>
  <c r="CQ36" i="10"/>
  <c r="CP36" i="10"/>
  <c r="CO36" i="10"/>
  <c r="CN36" i="10"/>
  <c r="CM36" i="10"/>
  <c r="CL36" i="10"/>
  <c r="CK36" i="10"/>
  <c r="CJ36" i="10"/>
  <c r="CI36" i="10"/>
  <c r="CH36" i="10"/>
  <c r="CG36" i="10"/>
  <c r="CF36" i="10"/>
  <c r="CE36" i="10"/>
  <c r="CD36" i="10"/>
  <c r="CC36" i="10"/>
  <c r="CB36" i="10"/>
  <c r="CA36" i="10"/>
  <c r="BZ36" i="10"/>
  <c r="BY36" i="10"/>
  <c r="BX36" i="10"/>
  <c r="BW36" i="10"/>
  <c r="BV36" i="10"/>
  <c r="BU36" i="10"/>
  <c r="BT36" i="10"/>
  <c r="BS36" i="10"/>
  <c r="BR36" i="10"/>
  <c r="BQ36" i="10"/>
  <c r="BP36" i="10"/>
  <c r="BO36" i="10"/>
  <c r="BN36" i="10"/>
  <c r="BM36" i="10"/>
  <c r="BL36" i="10"/>
  <c r="BK36" i="10"/>
  <c r="BJ36" i="10"/>
  <c r="BI36" i="10"/>
  <c r="BH36" i="10"/>
  <c r="BG36" i="10"/>
  <c r="BF36" i="10"/>
  <c r="BE36" i="10"/>
  <c r="BD36" i="10"/>
  <c r="BA36" i="10"/>
  <c r="AZ36" i="10"/>
  <c r="AY36" i="10"/>
  <c r="AX36" i="10"/>
  <c r="AW36" i="10"/>
  <c r="AV36" i="10"/>
  <c r="AU36" i="10"/>
  <c r="AT36" i="10"/>
  <c r="AS36" i="10"/>
  <c r="AR36" i="10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CX35" i="10"/>
  <c r="CW35" i="10"/>
  <c r="CV35" i="10"/>
  <c r="CU35" i="10"/>
  <c r="CT35" i="10"/>
  <c r="CS35" i="10"/>
  <c r="CR35" i="10"/>
  <c r="CQ35" i="10"/>
  <c r="CP35" i="10"/>
  <c r="CO35" i="10"/>
  <c r="CN35" i="10"/>
  <c r="CM35" i="10"/>
  <c r="CL35" i="10"/>
  <c r="CK35" i="10"/>
  <c r="CJ35" i="10"/>
  <c r="CI35" i="10"/>
  <c r="CH35" i="10"/>
  <c r="CG35" i="10"/>
  <c r="CF35" i="10"/>
  <c r="CE35" i="10"/>
  <c r="CD35" i="10"/>
  <c r="CC35" i="10"/>
  <c r="CB35" i="10"/>
  <c r="CA35" i="10"/>
  <c r="BZ35" i="10"/>
  <c r="BY35" i="10"/>
  <c r="BX35" i="10"/>
  <c r="BW35" i="10"/>
  <c r="BV35" i="10"/>
  <c r="BU35" i="10"/>
  <c r="BT35" i="10"/>
  <c r="BS35" i="10"/>
  <c r="BR35" i="10"/>
  <c r="BQ35" i="10"/>
  <c r="BP35" i="10"/>
  <c r="BO35" i="10"/>
  <c r="BN35" i="10"/>
  <c r="BM35" i="10"/>
  <c r="BL35" i="10"/>
  <c r="BK35" i="10"/>
  <c r="BJ35" i="10"/>
  <c r="BI35" i="10"/>
  <c r="BH35" i="10"/>
  <c r="BG35" i="10"/>
  <c r="BF35" i="10"/>
  <c r="BE35" i="10"/>
  <c r="BD35" i="10"/>
  <c r="BA35" i="10"/>
  <c r="AZ35" i="10"/>
  <c r="AY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CX34" i="10"/>
  <c r="CW34" i="10"/>
  <c r="CV34" i="10"/>
  <c r="CU34" i="10"/>
  <c r="CT34" i="10"/>
  <c r="CS34" i="10"/>
  <c r="CR34" i="10"/>
  <c r="CQ34" i="10"/>
  <c r="CP34" i="10"/>
  <c r="CO34" i="10"/>
  <c r="CN34" i="10"/>
  <c r="CM34" i="10"/>
  <c r="CL34" i="10"/>
  <c r="CK34" i="10"/>
  <c r="CJ34" i="10"/>
  <c r="CI34" i="10"/>
  <c r="CH34" i="10"/>
  <c r="CG34" i="10"/>
  <c r="CF34" i="10"/>
  <c r="CE34" i="10"/>
  <c r="CD34" i="10"/>
  <c r="CC34" i="10"/>
  <c r="CB34" i="10"/>
  <c r="CA34" i="10"/>
  <c r="BZ34" i="10"/>
  <c r="BY34" i="10"/>
  <c r="BX34" i="10"/>
  <c r="BW34" i="10"/>
  <c r="BV34" i="10"/>
  <c r="BU34" i="10"/>
  <c r="BT34" i="10"/>
  <c r="BS34" i="10"/>
  <c r="BR34" i="10"/>
  <c r="BQ34" i="10"/>
  <c r="BP34" i="10"/>
  <c r="BO34" i="10"/>
  <c r="BN34" i="10"/>
  <c r="BM34" i="10"/>
  <c r="BL34" i="10"/>
  <c r="BK34" i="10"/>
  <c r="BJ34" i="10"/>
  <c r="BI34" i="10"/>
  <c r="BH34" i="10"/>
  <c r="BG34" i="10"/>
  <c r="BF34" i="10"/>
  <c r="BE34" i="10"/>
  <c r="BD34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S34" i="10"/>
  <c r="R34" i="10"/>
  <c r="Q34" i="10"/>
  <c r="P34" i="10"/>
  <c r="O34" i="10"/>
  <c r="N34" i="10"/>
  <c r="M34" i="10"/>
  <c r="L34" i="10"/>
  <c r="K34" i="10"/>
  <c r="J34" i="10"/>
  <c r="I34" i="10" s="1"/>
  <c r="H34" i="10" s="1"/>
  <c r="G34" i="10" s="1"/>
  <c r="CX33" i="10"/>
  <c r="CW33" i="10"/>
  <c r="CV33" i="10"/>
  <c r="CU33" i="10"/>
  <c r="CS33" i="10" s="1"/>
  <c r="CT33" i="10"/>
  <c r="CR33" i="10"/>
  <c r="CQ33" i="10"/>
  <c r="CP33" i="10"/>
  <c r="CO33" i="10" s="1"/>
  <c r="CN33" i="10" s="1"/>
  <c r="CM33" i="10"/>
  <c r="CL33" i="10"/>
  <c r="CK33" i="10"/>
  <c r="CJ33" i="10"/>
  <c r="CH33" i="10" s="1"/>
  <c r="CI33" i="10"/>
  <c r="CG33" i="10"/>
  <c r="CF33" i="10"/>
  <c r="CE33" i="10"/>
  <c r="CD33" i="10" s="1"/>
  <c r="CC33" i="10" s="1"/>
  <c r="CB33" i="10" s="1"/>
  <c r="CA33" i="10"/>
  <c r="BZ33" i="10"/>
  <c r="BY33" i="10"/>
  <c r="BX33" i="10"/>
  <c r="BV33" i="10" s="1"/>
  <c r="BW33" i="10"/>
  <c r="BU33" i="10"/>
  <c r="BT33" i="10"/>
  <c r="BS33" i="10"/>
  <c r="BR33" i="10" s="1"/>
  <c r="BQ33" i="10" s="1"/>
  <c r="BP33" i="10"/>
  <c r="BO33" i="10"/>
  <c r="BN33" i="10"/>
  <c r="BM33" i="10"/>
  <c r="BK33" i="10" s="1"/>
  <c r="BL33" i="10"/>
  <c r="BJ33" i="10"/>
  <c r="BI33" i="10"/>
  <c r="BH33" i="10"/>
  <c r="BG33" i="10" s="1"/>
  <c r="BF33" i="10" s="1"/>
  <c r="BE33" i="10" s="1"/>
  <c r="BA33" i="10"/>
  <c r="AZ33" i="10"/>
  <c r="AY33" i="10"/>
  <c r="AX33" i="10"/>
  <c r="AV33" i="10" s="1"/>
  <c r="AW33" i="10"/>
  <c r="AU33" i="10"/>
  <c r="AT33" i="10"/>
  <c r="AS33" i="10"/>
  <c r="AR33" i="10" s="1"/>
  <c r="AQ33" i="10" s="1"/>
  <c r="AP33" i="10"/>
  <c r="AO33" i="10"/>
  <c r="AN33" i="10"/>
  <c r="AM33" i="10"/>
  <c r="AK33" i="10" s="1"/>
  <c r="AL33" i="10"/>
  <c r="AJ33" i="10"/>
  <c r="AI33" i="10"/>
  <c r="AH33" i="10"/>
  <c r="AG33" i="10" s="1"/>
  <c r="AF33" i="10" s="1"/>
  <c r="AE33" i="10" s="1"/>
  <c r="AD33" i="10"/>
  <c r="AC33" i="10"/>
  <c r="AB33" i="10"/>
  <c r="AA33" i="10"/>
  <c r="Y33" i="10" s="1"/>
  <c r="Z33" i="10"/>
  <c r="X33" i="10"/>
  <c r="W33" i="10"/>
  <c r="V33" i="10"/>
  <c r="U33" i="10" s="1"/>
  <c r="S33" i="10" s="1"/>
  <c r="R33" i="10"/>
  <c r="Q33" i="10"/>
  <c r="P33" i="10"/>
  <c r="O33" i="10"/>
  <c r="M33" i="10" s="1"/>
  <c r="N33" i="10"/>
  <c r="L33" i="10"/>
  <c r="K33" i="10"/>
  <c r="J33" i="10"/>
  <c r="I33" i="10" s="1"/>
  <c r="H33" i="10" s="1"/>
  <c r="G33" i="10" s="1"/>
  <c r="CX32" i="10"/>
  <c r="CW32" i="10"/>
  <c r="CV32" i="10"/>
  <c r="CU32" i="10"/>
  <c r="CS32" i="10" s="1"/>
  <c r="CT32" i="10"/>
  <c r="CR32" i="10"/>
  <c r="CQ32" i="10"/>
  <c r="CP32" i="10"/>
  <c r="CO32" i="10" s="1"/>
  <c r="CN32" i="10" s="1"/>
  <c r="CM32" i="10"/>
  <c r="CL32" i="10"/>
  <c r="CK32" i="10"/>
  <c r="CJ32" i="10"/>
  <c r="CH32" i="10" s="1"/>
  <c r="CI32" i="10"/>
  <c r="CG32" i="10"/>
  <c r="CF32" i="10"/>
  <c r="CE32" i="10"/>
  <c r="CD32" i="10" s="1"/>
  <c r="CC32" i="10" s="1"/>
  <c r="CB32" i="10" s="1"/>
  <c r="CA32" i="10"/>
  <c r="BZ32" i="10"/>
  <c r="BY32" i="10"/>
  <c r="BX32" i="10"/>
  <c r="BV32" i="10" s="1"/>
  <c r="BW32" i="10"/>
  <c r="BU32" i="10"/>
  <c r="BT32" i="10"/>
  <c r="BS32" i="10"/>
  <c r="BR32" i="10" s="1"/>
  <c r="BQ32" i="10" s="1"/>
  <c r="BE32" i="10" s="1"/>
  <c r="BP32" i="10"/>
  <c r="BO32" i="10"/>
  <c r="BN32" i="10"/>
  <c r="BM32" i="10"/>
  <c r="BL32" i="10"/>
  <c r="BK32" i="10"/>
  <c r="BJ32" i="10"/>
  <c r="BI32" i="10"/>
  <c r="BH32" i="10"/>
  <c r="BG32" i="10"/>
  <c r="BF32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CX31" i="10"/>
  <c r="CW31" i="10"/>
  <c r="CV31" i="10"/>
  <c r="CU31" i="10"/>
  <c r="CS31" i="10" s="1"/>
  <c r="CT31" i="10"/>
  <c r="CR31" i="10"/>
  <c r="CQ31" i="10"/>
  <c r="CP31" i="10"/>
  <c r="CO31" i="10" s="1"/>
  <c r="CN31" i="10" s="1"/>
  <c r="CM31" i="10"/>
  <c r="CL31" i="10"/>
  <c r="CK31" i="10"/>
  <c r="CJ31" i="10"/>
  <c r="CH31" i="10" s="1"/>
  <c r="CI31" i="10"/>
  <c r="CG31" i="10"/>
  <c r="CF31" i="10"/>
  <c r="CE31" i="10"/>
  <c r="CD31" i="10" s="1"/>
  <c r="CC31" i="10" s="1"/>
  <c r="CB31" i="10" s="1"/>
  <c r="CA31" i="10"/>
  <c r="BZ31" i="10"/>
  <c r="BY31" i="10"/>
  <c r="BX31" i="10"/>
  <c r="BV31" i="10" s="1"/>
  <c r="BW31" i="10"/>
  <c r="BU31" i="10"/>
  <c r="BT31" i="10"/>
  <c r="BS31" i="10"/>
  <c r="BR31" i="10" s="1"/>
  <c r="BQ31" i="10" s="1"/>
  <c r="BP31" i="10"/>
  <c r="BO31" i="10"/>
  <c r="BN31" i="10"/>
  <c r="BM31" i="10"/>
  <c r="BK31" i="10" s="1"/>
  <c r="BL31" i="10"/>
  <c r="BJ31" i="10"/>
  <c r="BI31" i="10"/>
  <c r="BH31" i="10"/>
  <c r="BG31" i="10" s="1"/>
  <c r="BF31" i="10" s="1"/>
  <c r="BE31" i="10" s="1"/>
  <c r="BA31" i="10"/>
  <c r="AZ31" i="10"/>
  <c r="AY31" i="10"/>
  <c r="AX31" i="10"/>
  <c r="AV31" i="10" s="1"/>
  <c r="AW31" i="10"/>
  <c r="AU31" i="10"/>
  <c r="AT31" i="10"/>
  <c r="AS31" i="10"/>
  <c r="AR31" i="10" s="1"/>
  <c r="AQ31" i="10" s="1"/>
  <c r="AP31" i="10"/>
  <c r="AO31" i="10"/>
  <c r="AN31" i="10"/>
  <c r="AM31" i="10"/>
  <c r="AK31" i="10" s="1"/>
  <c r="AL31" i="10"/>
  <c r="AJ31" i="10"/>
  <c r="AI31" i="10"/>
  <c r="AH31" i="10"/>
  <c r="AG31" i="10" s="1"/>
  <c r="AD31" i="10"/>
  <c r="AC31" i="10"/>
  <c r="AB31" i="10"/>
  <c r="AA31" i="10"/>
  <c r="Y31" i="10" s="1"/>
  <c r="Z31" i="10"/>
  <c r="X31" i="10"/>
  <c r="W31" i="10"/>
  <c r="V31" i="10"/>
  <c r="U31" i="10" s="1"/>
  <c r="S31" i="10" s="1"/>
  <c r="R31" i="10"/>
  <c r="Q31" i="10"/>
  <c r="P31" i="10"/>
  <c r="O31" i="10"/>
  <c r="M31" i="10" s="1"/>
  <c r="N31" i="10"/>
  <c r="L31" i="10"/>
  <c r="K31" i="10"/>
  <c r="J31" i="10"/>
  <c r="I31" i="10" s="1"/>
  <c r="H31" i="10" s="1"/>
  <c r="G31" i="10" s="1"/>
  <c r="CX30" i="10"/>
  <c r="CW30" i="10"/>
  <c r="CV30" i="10"/>
  <c r="CU30" i="10"/>
  <c r="CS30" i="10" s="1"/>
  <c r="CT30" i="10"/>
  <c r="CR30" i="10"/>
  <c r="CQ30" i="10"/>
  <c r="CP30" i="10"/>
  <c r="CO30" i="10" s="1"/>
  <c r="CN30" i="10" s="1"/>
  <c r="CM30" i="10"/>
  <c r="CL30" i="10"/>
  <c r="CK30" i="10"/>
  <c r="CJ30" i="10"/>
  <c r="CH30" i="10" s="1"/>
  <c r="CI30" i="10"/>
  <c r="CG30" i="10"/>
  <c r="CF30" i="10"/>
  <c r="CE30" i="10"/>
  <c r="CD30" i="10" s="1"/>
  <c r="CC30" i="10" s="1"/>
  <c r="CB30" i="10" s="1"/>
  <c r="CA30" i="10"/>
  <c r="BZ30" i="10"/>
  <c r="BY30" i="10"/>
  <c r="BX30" i="10"/>
  <c r="BV30" i="10" s="1"/>
  <c r="BW30" i="10"/>
  <c r="BU30" i="10"/>
  <c r="BT30" i="10"/>
  <c r="BS30" i="10"/>
  <c r="BR30" i="10" s="1"/>
  <c r="BQ30" i="10" s="1"/>
  <c r="BP30" i="10"/>
  <c r="BO30" i="10"/>
  <c r="BN30" i="10"/>
  <c r="BM30" i="10"/>
  <c r="BK30" i="10" s="1"/>
  <c r="BL30" i="10"/>
  <c r="BJ30" i="10"/>
  <c r="BI30" i="10"/>
  <c r="BH30" i="10"/>
  <c r="BG30" i="10" s="1"/>
  <c r="BF30" i="10" s="1"/>
  <c r="BE30" i="10" s="1"/>
  <c r="BA30" i="10"/>
  <c r="AZ30" i="10"/>
  <c r="AY30" i="10"/>
  <c r="AX30" i="10"/>
  <c r="AV30" i="10" s="1"/>
  <c r="AW30" i="10"/>
  <c r="AU30" i="10"/>
  <c r="AT30" i="10"/>
  <c r="AS30" i="10"/>
  <c r="AR30" i="10" s="1"/>
  <c r="AQ30" i="10" s="1"/>
  <c r="AP30" i="10"/>
  <c r="AO30" i="10"/>
  <c r="AN30" i="10"/>
  <c r="AM30" i="10"/>
  <c r="AK30" i="10" s="1"/>
  <c r="AL30" i="10"/>
  <c r="AJ30" i="10"/>
  <c r="AI30" i="10"/>
  <c r="AH30" i="10"/>
  <c r="AG30" i="10" s="1"/>
  <c r="AF30" i="10" s="1"/>
  <c r="AE30" i="10" s="1"/>
  <c r="AD30" i="10"/>
  <c r="AC30" i="10"/>
  <c r="AB30" i="10"/>
  <c r="AA30" i="10"/>
  <c r="Y30" i="10" s="1"/>
  <c r="Z30" i="10"/>
  <c r="X30" i="10"/>
  <c r="W30" i="10"/>
  <c r="V30" i="10"/>
  <c r="U30" i="10" s="1"/>
  <c r="S30" i="10" s="1"/>
  <c r="R30" i="10"/>
  <c r="Q30" i="10"/>
  <c r="P30" i="10"/>
  <c r="O30" i="10"/>
  <c r="M30" i="10" s="1"/>
  <c r="N30" i="10"/>
  <c r="L30" i="10"/>
  <c r="K30" i="10"/>
  <c r="J30" i="10"/>
  <c r="I30" i="10" s="1"/>
  <c r="H30" i="10" s="1"/>
  <c r="G30" i="10" s="1"/>
  <c r="CX29" i="10"/>
  <c r="CW29" i="10"/>
  <c r="CV29" i="10"/>
  <c r="CU29" i="10"/>
  <c r="CS29" i="10" s="1"/>
  <c r="CT29" i="10"/>
  <c r="CR29" i="10"/>
  <c r="CQ29" i="10"/>
  <c r="CP29" i="10"/>
  <c r="CO29" i="10" s="1"/>
  <c r="CN29" i="10" s="1"/>
  <c r="CM29" i="10"/>
  <c r="CL29" i="10"/>
  <c r="CK29" i="10"/>
  <c r="CJ29" i="10"/>
  <c r="CH29" i="10" s="1"/>
  <c r="CI29" i="10"/>
  <c r="CG29" i="10"/>
  <c r="CF29" i="10"/>
  <c r="CE29" i="10"/>
  <c r="CD29" i="10" s="1"/>
  <c r="CC29" i="10" s="1"/>
  <c r="CB29" i="10" s="1"/>
  <c r="CA29" i="10"/>
  <c r="BZ29" i="10"/>
  <c r="BY29" i="10"/>
  <c r="BX29" i="10"/>
  <c r="BV29" i="10" s="1"/>
  <c r="BW29" i="10"/>
  <c r="BU29" i="10"/>
  <c r="BT29" i="10"/>
  <c r="BS29" i="10"/>
  <c r="BR29" i="10" s="1"/>
  <c r="BQ29" i="10" s="1"/>
  <c r="BP29" i="10"/>
  <c r="BO29" i="10"/>
  <c r="BN29" i="10"/>
  <c r="BM29" i="10"/>
  <c r="BK29" i="10" s="1"/>
  <c r="BL29" i="10"/>
  <c r="BJ29" i="10"/>
  <c r="BI29" i="10"/>
  <c r="BH29" i="10"/>
  <c r="BG29" i="10" s="1"/>
  <c r="BF29" i="10" s="1"/>
  <c r="BE29" i="10" s="1"/>
  <c r="BA29" i="10"/>
  <c r="AZ29" i="10"/>
  <c r="AY29" i="10"/>
  <c r="AX29" i="10"/>
  <c r="AV29" i="10" s="1"/>
  <c r="AW29" i="10"/>
  <c r="AU29" i="10"/>
  <c r="AT29" i="10"/>
  <c r="AS29" i="10"/>
  <c r="AR29" i="10" s="1"/>
  <c r="AQ29" i="10" s="1"/>
  <c r="AP29" i="10"/>
  <c r="AO29" i="10"/>
  <c r="AN29" i="10"/>
  <c r="AM29" i="10"/>
  <c r="AK29" i="10" s="1"/>
  <c r="AL29" i="10"/>
  <c r="AJ29" i="10"/>
  <c r="AI29" i="10"/>
  <c r="AH29" i="10"/>
  <c r="AG29" i="10" s="1"/>
  <c r="AF29" i="10" s="1"/>
  <c r="AE29" i="10" s="1"/>
  <c r="AD29" i="10"/>
  <c r="AC29" i="10"/>
  <c r="AB29" i="10"/>
  <c r="AA29" i="10"/>
  <c r="Y29" i="10" s="1"/>
  <c r="Z29" i="10"/>
  <c r="X29" i="10"/>
  <c r="W29" i="10"/>
  <c r="V29" i="10"/>
  <c r="U29" i="10" s="1"/>
  <c r="S29" i="10" s="1"/>
  <c r="R29" i="10"/>
  <c r="Q29" i="10"/>
  <c r="P29" i="10"/>
  <c r="O29" i="10"/>
  <c r="M29" i="10" s="1"/>
  <c r="N29" i="10"/>
  <c r="L29" i="10"/>
  <c r="K29" i="10"/>
  <c r="J29" i="10"/>
  <c r="I29" i="10" s="1"/>
  <c r="H29" i="10" s="1"/>
  <c r="G29" i="10" s="1"/>
  <c r="CX28" i="10"/>
  <c r="CW28" i="10"/>
  <c r="CV28" i="10"/>
  <c r="CU28" i="10"/>
  <c r="CS28" i="10" s="1"/>
  <c r="CT28" i="10"/>
  <c r="CR28" i="10"/>
  <c r="CQ28" i="10"/>
  <c r="CP28" i="10"/>
  <c r="CO28" i="10" s="1"/>
  <c r="CN28" i="10" s="1"/>
  <c r="CM28" i="10"/>
  <c r="CL28" i="10"/>
  <c r="CK28" i="10"/>
  <c r="CJ28" i="10"/>
  <c r="CH28" i="10" s="1"/>
  <c r="CI28" i="10"/>
  <c r="CG28" i="10"/>
  <c r="CF28" i="10"/>
  <c r="CE28" i="10"/>
  <c r="CD28" i="10" s="1"/>
  <c r="CC28" i="10" s="1"/>
  <c r="CB28" i="10" s="1"/>
  <c r="CA28" i="10"/>
  <c r="BZ28" i="10"/>
  <c r="BY28" i="10"/>
  <c r="BX28" i="10"/>
  <c r="BV28" i="10" s="1"/>
  <c r="BW28" i="10"/>
  <c r="BU28" i="10"/>
  <c r="BT28" i="10"/>
  <c r="BS28" i="10"/>
  <c r="BR28" i="10" s="1"/>
  <c r="BQ28" i="10" s="1"/>
  <c r="BP28" i="10"/>
  <c r="BO28" i="10"/>
  <c r="BN28" i="10"/>
  <c r="BM28" i="10"/>
  <c r="BK28" i="10" s="1"/>
  <c r="BL28" i="10"/>
  <c r="BJ28" i="10"/>
  <c r="BI28" i="10"/>
  <c r="BH28" i="10"/>
  <c r="BG28" i="10" s="1"/>
  <c r="BF28" i="10" s="1"/>
  <c r="BE28" i="10" s="1"/>
  <c r="BA28" i="10"/>
  <c r="AZ28" i="10"/>
  <c r="AY28" i="10"/>
  <c r="AX28" i="10"/>
  <c r="AV28" i="10" s="1"/>
  <c r="AW28" i="10"/>
  <c r="AU28" i="10"/>
  <c r="AT28" i="10"/>
  <c r="AS28" i="10"/>
  <c r="AR28" i="10" s="1"/>
  <c r="AQ28" i="10" s="1"/>
  <c r="AP28" i="10"/>
  <c r="AO28" i="10"/>
  <c r="AN28" i="10"/>
  <c r="AM28" i="10"/>
  <c r="AK28" i="10" s="1"/>
  <c r="AL28" i="10"/>
  <c r="AJ28" i="10"/>
  <c r="AI28" i="10"/>
  <c r="AH28" i="10"/>
  <c r="AG28" i="10" s="1"/>
  <c r="AF28" i="10" s="1"/>
  <c r="AE28" i="10" s="1"/>
  <c r="AD28" i="10"/>
  <c r="AC28" i="10"/>
  <c r="AB28" i="10"/>
  <c r="AA28" i="10"/>
  <c r="Y28" i="10" s="1"/>
  <c r="Z28" i="10"/>
  <c r="X28" i="10"/>
  <c r="W28" i="10"/>
  <c r="V28" i="10"/>
  <c r="U28" i="10" s="1"/>
  <c r="S28" i="10" s="1"/>
  <c r="R28" i="10"/>
  <c r="Q28" i="10"/>
  <c r="P28" i="10"/>
  <c r="O28" i="10"/>
  <c r="M28" i="10" s="1"/>
  <c r="N28" i="10"/>
  <c r="L28" i="10"/>
  <c r="K28" i="10"/>
  <c r="J28" i="10"/>
  <c r="I28" i="10" s="1"/>
  <c r="H28" i="10" s="1"/>
  <c r="G28" i="10" s="1"/>
  <c r="CX27" i="10"/>
  <c r="CW27" i="10"/>
  <c r="CV27" i="10"/>
  <c r="CU27" i="10"/>
  <c r="CS27" i="10" s="1"/>
  <c r="CT27" i="10"/>
  <c r="CR27" i="10"/>
  <c r="CQ27" i="10"/>
  <c r="CP27" i="10"/>
  <c r="CO27" i="10" s="1"/>
  <c r="CN27" i="10" s="1"/>
  <c r="CM27" i="10"/>
  <c r="CL27" i="10"/>
  <c r="CK27" i="10"/>
  <c r="CJ27" i="10"/>
  <c r="CH27" i="10" s="1"/>
  <c r="CI27" i="10"/>
  <c r="CG27" i="10"/>
  <c r="CF27" i="10"/>
  <c r="CE27" i="10"/>
  <c r="CD27" i="10"/>
  <c r="CC27" i="10" s="1"/>
  <c r="CB27" i="10" s="1"/>
  <c r="CA27" i="10"/>
  <c r="BZ27" i="10"/>
  <c r="BY27" i="10"/>
  <c r="BX27" i="10"/>
  <c r="BV27" i="10" s="1"/>
  <c r="BW27" i="10"/>
  <c r="BU27" i="10"/>
  <c r="BT27" i="10"/>
  <c r="BS27" i="10"/>
  <c r="BR27" i="10" s="1"/>
  <c r="BQ27" i="10" s="1"/>
  <c r="BP27" i="10"/>
  <c r="BO27" i="10"/>
  <c r="BN27" i="10"/>
  <c r="BM27" i="10"/>
  <c r="BK27" i="10" s="1"/>
  <c r="BL27" i="10"/>
  <c r="BJ27" i="10"/>
  <c r="BI27" i="10"/>
  <c r="BH27" i="10"/>
  <c r="BG27" i="10" s="1"/>
  <c r="BF27" i="10" s="1"/>
  <c r="BE27" i="10" s="1"/>
  <c r="BA27" i="10"/>
  <c r="AZ27" i="10"/>
  <c r="AY27" i="10"/>
  <c r="AX27" i="10"/>
  <c r="AV27" i="10" s="1"/>
  <c r="AW27" i="10"/>
  <c r="AU27" i="10"/>
  <c r="AT27" i="10"/>
  <c r="AS27" i="10"/>
  <c r="AR27" i="10" s="1"/>
  <c r="AQ27" i="10" s="1"/>
  <c r="AP27" i="10"/>
  <c r="AO27" i="10"/>
  <c r="AN27" i="10"/>
  <c r="AM27" i="10"/>
  <c r="AK27" i="10" s="1"/>
  <c r="AL27" i="10"/>
  <c r="AJ27" i="10"/>
  <c r="AI27" i="10"/>
  <c r="AH27" i="10"/>
  <c r="AG27" i="10" s="1"/>
  <c r="AF27" i="10" s="1"/>
  <c r="AE27" i="10" s="1"/>
  <c r="AD27" i="10"/>
  <c r="AC27" i="10"/>
  <c r="AB27" i="10"/>
  <c r="AA27" i="10"/>
  <c r="Y27" i="10" s="1"/>
  <c r="Z27" i="10"/>
  <c r="X27" i="10"/>
  <c r="W27" i="10"/>
  <c r="V27" i="10"/>
  <c r="U27" i="10" s="1"/>
  <c r="S27" i="10" s="1"/>
  <c r="R27" i="10"/>
  <c r="Q27" i="10"/>
  <c r="P27" i="10"/>
  <c r="O27" i="10"/>
  <c r="M27" i="10" s="1"/>
  <c r="N27" i="10"/>
  <c r="L27" i="10"/>
  <c r="K27" i="10"/>
  <c r="J27" i="10"/>
  <c r="I27" i="10" s="1"/>
  <c r="H27" i="10" s="1"/>
  <c r="G27" i="10" s="1"/>
  <c r="CX26" i="10"/>
  <c r="CW26" i="10"/>
  <c r="CV26" i="10"/>
  <c r="CU26" i="10"/>
  <c r="CS26" i="10" s="1"/>
  <c r="CT26" i="10"/>
  <c r="CR26" i="10"/>
  <c r="CQ26" i="10"/>
  <c r="CP26" i="10"/>
  <c r="CO26" i="10" s="1"/>
  <c r="CN26" i="10" s="1"/>
  <c r="CM26" i="10"/>
  <c r="CL26" i="10"/>
  <c r="CK26" i="10"/>
  <c r="CJ26" i="10"/>
  <c r="CH26" i="10" s="1"/>
  <c r="CI26" i="10"/>
  <c r="CG26" i="10"/>
  <c r="CF26" i="10"/>
  <c r="CE26" i="10"/>
  <c r="CD26" i="10" s="1"/>
  <c r="CC26" i="10" s="1"/>
  <c r="CB26" i="10" s="1"/>
  <c r="CA26" i="10"/>
  <c r="BZ26" i="10"/>
  <c r="BY26" i="10"/>
  <c r="BX26" i="10"/>
  <c r="BV26" i="10" s="1"/>
  <c r="BW26" i="10"/>
  <c r="BU26" i="10"/>
  <c r="BT26" i="10"/>
  <c r="BS26" i="10"/>
  <c r="BR26" i="10" s="1"/>
  <c r="BQ26" i="10" s="1"/>
  <c r="BP26" i="10"/>
  <c r="BO26" i="10"/>
  <c r="BN26" i="10"/>
  <c r="BM26" i="10"/>
  <c r="BK26" i="10" s="1"/>
  <c r="BL26" i="10"/>
  <c r="BJ26" i="10"/>
  <c r="BI26" i="10"/>
  <c r="BH26" i="10"/>
  <c r="BG26" i="10" s="1"/>
  <c r="BF26" i="10" s="1"/>
  <c r="BE26" i="10" s="1"/>
  <c r="BA26" i="10"/>
  <c r="AZ26" i="10"/>
  <c r="AY26" i="10"/>
  <c r="AX26" i="10"/>
  <c r="AV26" i="10" s="1"/>
  <c r="AW26" i="10"/>
  <c r="AU26" i="10"/>
  <c r="AT26" i="10"/>
  <c r="AS26" i="10"/>
  <c r="AR26" i="10" s="1"/>
  <c r="AQ26" i="10" s="1"/>
  <c r="AP26" i="10"/>
  <c r="AO26" i="10"/>
  <c r="AN26" i="10"/>
  <c r="AM26" i="10"/>
  <c r="AK26" i="10" s="1"/>
  <c r="AL26" i="10"/>
  <c r="AJ26" i="10"/>
  <c r="AI26" i="10"/>
  <c r="AH26" i="10"/>
  <c r="AG26" i="10" s="1"/>
  <c r="AF26" i="10" s="1"/>
  <c r="AE26" i="10" s="1"/>
  <c r="AD26" i="10"/>
  <c r="AC26" i="10"/>
  <c r="AB26" i="10"/>
  <c r="AA26" i="10"/>
  <c r="Y26" i="10" s="1"/>
  <c r="Z26" i="10"/>
  <c r="X26" i="10"/>
  <c r="W26" i="10"/>
  <c r="V26" i="10"/>
  <c r="U26" i="10" s="1"/>
  <c r="S26" i="10" s="1"/>
  <c r="R26" i="10"/>
  <c r="Q26" i="10"/>
  <c r="P26" i="10"/>
  <c r="O26" i="10"/>
  <c r="M26" i="10" s="1"/>
  <c r="N26" i="10"/>
  <c r="L26" i="10"/>
  <c r="K26" i="10"/>
  <c r="J26" i="10"/>
  <c r="I26" i="10" s="1"/>
  <c r="H26" i="10" s="1"/>
  <c r="G26" i="10" s="1"/>
  <c r="CX25" i="10"/>
  <c r="CW25" i="10"/>
  <c r="CV25" i="10"/>
  <c r="CU25" i="10"/>
  <c r="CS25" i="10" s="1"/>
  <c r="CT25" i="10"/>
  <c r="CR25" i="10"/>
  <c r="CQ25" i="10"/>
  <c r="CP25" i="10"/>
  <c r="CO25" i="10" s="1"/>
  <c r="CN25" i="10" s="1"/>
  <c r="CM25" i="10"/>
  <c r="CL25" i="10"/>
  <c r="CK25" i="10"/>
  <c r="CJ25" i="10"/>
  <c r="CH25" i="10" s="1"/>
  <c r="CI25" i="10"/>
  <c r="CG25" i="10"/>
  <c r="CF25" i="10"/>
  <c r="CE25" i="10"/>
  <c r="CD25" i="10" s="1"/>
  <c r="CC25" i="10" s="1"/>
  <c r="CB25" i="10" s="1"/>
  <c r="CA25" i="10"/>
  <c r="BZ25" i="10"/>
  <c r="BY25" i="10"/>
  <c r="BX25" i="10"/>
  <c r="BV25" i="10" s="1"/>
  <c r="BW25" i="10"/>
  <c r="BU25" i="10"/>
  <c r="BT25" i="10"/>
  <c r="BS25" i="10"/>
  <c r="BR25" i="10" s="1"/>
  <c r="BQ25" i="10" s="1"/>
  <c r="BP25" i="10"/>
  <c r="BO25" i="10"/>
  <c r="BN25" i="10"/>
  <c r="BM25" i="10"/>
  <c r="BK25" i="10" s="1"/>
  <c r="BL25" i="10"/>
  <c r="BJ25" i="10"/>
  <c r="BI25" i="10"/>
  <c r="BH25" i="10"/>
  <c r="BG25" i="10" s="1"/>
  <c r="BF25" i="10" s="1"/>
  <c r="BE25" i="10" s="1"/>
  <c r="BA25" i="10"/>
  <c r="AZ25" i="10"/>
  <c r="AY25" i="10"/>
  <c r="AX25" i="10"/>
  <c r="AV25" i="10" s="1"/>
  <c r="AW25" i="10"/>
  <c r="AU25" i="10"/>
  <c r="AT25" i="10"/>
  <c r="AR25" i="10" s="1"/>
  <c r="AQ25" i="10" s="1"/>
  <c r="AE25" i="10" s="1"/>
  <c r="F25" i="10" s="1"/>
  <c r="AS25" i="10"/>
  <c r="AP25" i="10"/>
  <c r="AO25" i="10"/>
  <c r="AN25" i="10"/>
  <c r="AM25" i="10"/>
  <c r="AL25" i="10"/>
  <c r="AK25" i="10"/>
  <c r="AJ25" i="10"/>
  <c r="AI25" i="10"/>
  <c r="AH25" i="10"/>
  <c r="AG25" i="10"/>
  <c r="AF25" i="10"/>
  <c r="AD25" i="10"/>
  <c r="AC25" i="10"/>
  <c r="AB25" i="10"/>
  <c r="AA25" i="10"/>
  <c r="Z25" i="10"/>
  <c r="Y25" i="10"/>
  <c r="X25" i="10"/>
  <c r="W25" i="10"/>
  <c r="V25" i="10"/>
  <c r="U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CX24" i="10"/>
  <c r="CW24" i="10"/>
  <c r="CV24" i="10"/>
  <c r="CU24" i="10"/>
  <c r="CT24" i="10"/>
  <c r="CS24" i="10"/>
  <c r="CR24" i="10"/>
  <c r="CQ24" i="10"/>
  <c r="CP24" i="10"/>
  <c r="CO24" i="10"/>
  <c r="CN24" i="10"/>
  <c r="CM24" i="10"/>
  <c r="CL24" i="10"/>
  <c r="CK24" i="10"/>
  <c r="CJ24" i="10"/>
  <c r="CI24" i="10"/>
  <c r="CH24" i="10"/>
  <c r="CG24" i="10"/>
  <c r="CF24" i="10"/>
  <c r="CE24" i="10"/>
  <c r="CD24" i="10"/>
  <c r="CC24" i="10"/>
  <c r="CB24" i="10"/>
  <c r="CA24" i="10"/>
  <c r="BZ24" i="10"/>
  <c r="BY24" i="10"/>
  <c r="BX24" i="10"/>
  <c r="BW24" i="10"/>
  <c r="BV24" i="10"/>
  <c r="BU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CX23" i="10"/>
  <c r="CW23" i="10"/>
  <c r="CV23" i="10"/>
  <c r="CU23" i="10"/>
  <c r="CT23" i="10"/>
  <c r="CS23" i="10"/>
  <c r="CR23" i="10"/>
  <c r="CQ23" i="10"/>
  <c r="CP23" i="10"/>
  <c r="CO23" i="10"/>
  <c r="CN23" i="10"/>
  <c r="CM23" i="10"/>
  <c r="CL23" i="10"/>
  <c r="CK23" i="10"/>
  <c r="CJ23" i="10"/>
  <c r="CI23" i="10"/>
  <c r="CH23" i="10"/>
  <c r="CG23" i="10"/>
  <c r="CF23" i="10"/>
  <c r="CE23" i="10"/>
  <c r="CD23" i="10"/>
  <c r="CC23" i="10"/>
  <c r="CB23" i="10"/>
  <c r="CA23" i="10"/>
  <c r="BZ23" i="10"/>
  <c r="BY23" i="10"/>
  <c r="BX23" i="10"/>
  <c r="BW23" i="10"/>
  <c r="BV23" i="10"/>
  <c r="BU23" i="10"/>
  <c r="BT23" i="10"/>
  <c r="BS23" i="10"/>
  <c r="BR23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CX22" i="10"/>
  <c r="CW22" i="10"/>
  <c r="CV22" i="10"/>
  <c r="CU22" i="10"/>
  <c r="CT22" i="10"/>
  <c r="CS22" i="10"/>
  <c r="CR22" i="10"/>
  <c r="CQ22" i="10"/>
  <c r="CP22" i="10"/>
  <c r="CO22" i="10"/>
  <c r="CN22" i="10"/>
  <c r="CM22" i="10"/>
  <c r="CL22" i="10"/>
  <c r="CK22" i="10"/>
  <c r="CJ22" i="10"/>
  <c r="CI22" i="10"/>
  <c r="CH22" i="10"/>
  <c r="CG22" i="10"/>
  <c r="CF22" i="10"/>
  <c r="CE22" i="10"/>
  <c r="CD22" i="10"/>
  <c r="CC22" i="10"/>
  <c r="CB22" i="10"/>
  <c r="CA22" i="10"/>
  <c r="BZ22" i="10"/>
  <c r="BY22" i="10"/>
  <c r="BX22" i="10"/>
  <c r="BW22" i="10"/>
  <c r="BV22" i="10"/>
  <c r="BU22" i="10"/>
  <c r="BT22" i="10"/>
  <c r="BS22" i="10"/>
  <c r="BR22" i="10"/>
  <c r="BQ22" i="10"/>
  <c r="BP22" i="10"/>
  <c r="BO22" i="10"/>
  <c r="BN22" i="10"/>
  <c r="BM22" i="10"/>
  <c r="BL22" i="10"/>
  <c r="BK22" i="10"/>
  <c r="BJ22" i="10"/>
  <c r="BI22" i="10"/>
  <c r="BH22" i="10"/>
  <c r="BG22" i="10"/>
  <c r="BF22" i="10"/>
  <c r="BE22" i="10"/>
  <c r="BD22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CX21" i="10"/>
  <c r="CW21" i="10"/>
  <c r="CV21" i="10"/>
  <c r="CU21" i="10"/>
  <c r="CT21" i="10"/>
  <c r="CS21" i="10"/>
  <c r="CR21" i="10"/>
  <c r="CQ21" i="10"/>
  <c r="CP21" i="10"/>
  <c r="CO21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B21" i="10"/>
  <c r="CA21" i="10"/>
  <c r="BZ21" i="10"/>
  <c r="BY21" i="10"/>
  <c r="BX21" i="10"/>
  <c r="BW21" i="10"/>
  <c r="BV21" i="10"/>
  <c r="BU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CX19" i="10"/>
  <c r="CW19" i="10"/>
  <c r="CV19" i="10"/>
  <c r="CU19" i="10"/>
  <c r="CT19" i="10"/>
  <c r="CS19" i="10"/>
  <c r="CR19" i="10"/>
  <c r="CQ19" i="10"/>
  <c r="CP19" i="10"/>
  <c r="CO19" i="10"/>
  <c r="CN19" i="10"/>
  <c r="CM19" i="10"/>
  <c r="CL19" i="10"/>
  <c r="CK19" i="10"/>
  <c r="CJ19" i="10"/>
  <c r="CI19" i="10"/>
  <c r="CH19" i="10"/>
  <c r="CG19" i="10"/>
  <c r="CF19" i="10"/>
  <c r="CE19" i="10"/>
  <c r="CD19" i="10"/>
  <c r="CC19" i="10"/>
  <c r="CB19" i="10"/>
  <c r="CA19" i="10"/>
  <c r="BZ19" i="10"/>
  <c r="BY19" i="10"/>
  <c r="BX19" i="10"/>
  <c r="BW19" i="10"/>
  <c r="BV19" i="10"/>
  <c r="BU19" i="10"/>
  <c r="BT19" i="10"/>
  <c r="BS19" i="10"/>
  <c r="BR19" i="10"/>
  <c r="BQ19" i="10"/>
  <c r="BP19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CX18" i="10"/>
  <c r="CW18" i="10"/>
  <c r="CV18" i="10"/>
  <c r="CU18" i="10"/>
  <c r="CT18" i="10"/>
  <c r="CS18" i="10"/>
  <c r="CR18" i="10"/>
  <c r="CQ18" i="10"/>
  <c r="CP18" i="10"/>
  <c r="CO18" i="10"/>
  <c r="CN18" i="10"/>
  <c r="CM18" i="10"/>
  <c r="CL18" i="10"/>
  <c r="CK18" i="10"/>
  <c r="CJ18" i="10"/>
  <c r="CI18" i="10"/>
  <c r="CH18" i="10"/>
  <c r="CG18" i="10"/>
  <c r="CF18" i="10"/>
  <c r="CE18" i="10"/>
  <c r="CD18" i="10"/>
  <c r="CC18" i="10"/>
  <c r="CB18" i="10"/>
  <c r="CA18" i="10"/>
  <c r="BZ18" i="10"/>
  <c r="BY18" i="10"/>
  <c r="BX18" i="10"/>
  <c r="BW18" i="10"/>
  <c r="BV18" i="10"/>
  <c r="BU18" i="10"/>
  <c r="BT18" i="10"/>
  <c r="BS18" i="10"/>
  <c r="BR18" i="10"/>
  <c r="BQ18" i="10"/>
  <c r="BP18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 s="1"/>
  <c r="S18" i="10" s="1"/>
  <c r="G18" i="10" s="1"/>
  <c r="R18" i="10"/>
  <c r="Q18" i="10"/>
  <c r="P18" i="10"/>
  <c r="O18" i="10"/>
  <c r="N18" i="10"/>
  <c r="M18" i="10"/>
  <c r="L18" i="10"/>
  <c r="K18" i="10"/>
  <c r="J18" i="10"/>
  <c r="I18" i="10"/>
  <c r="H18" i="10"/>
  <c r="CX17" i="10"/>
  <c r="CW17" i="10"/>
  <c r="CV17" i="10"/>
  <c r="CU17" i="10"/>
  <c r="CT17" i="10"/>
  <c r="CS17" i="10"/>
  <c r="CR17" i="10"/>
  <c r="CQ17" i="10"/>
  <c r="CP17" i="10"/>
  <c r="CO17" i="10"/>
  <c r="CN17" i="10"/>
  <c r="CM17" i="10"/>
  <c r="CL17" i="10"/>
  <c r="CK17" i="10"/>
  <c r="CJ17" i="10"/>
  <c r="CI17" i="10"/>
  <c r="CH17" i="10"/>
  <c r="CG17" i="10"/>
  <c r="CF17" i="10"/>
  <c r="CE17" i="10"/>
  <c r="CD17" i="10"/>
  <c r="CC17" i="10"/>
  <c r="CB17" i="10"/>
  <c r="CA17" i="10"/>
  <c r="BZ17" i="10"/>
  <c r="BY17" i="10"/>
  <c r="BX17" i="10"/>
  <c r="BW17" i="10"/>
  <c r="BV17" i="10"/>
  <c r="BU17" i="10"/>
  <c r="BT17" i="10"/>
  <c r="BS17" i="10"/>
  <c r="BR17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CX15" i="10"/>
  <c r="CW15" i="10"/>
  <c r="CV15" i="10"/>
  <c r="CU15" i="10"/>
  <c r="CT15" i="10"/>
  <c r="CS15" i="10"/>
  <c r="CR15" i="10"/>
  <c r="CQ15" i="10"/>
  <c r="CP15" i="10"/>
  <c r="CO15" i="10"/>
  <c r="CN15" i="10"/>
  <c r="CM15" i="10"/>
  <c r="CL15" i="10"/>
  <c r="CK15" i="10"/>
  <c r="CJ15" i="10"/>
  <c r="CI15" i="10"/>
  <c r="CH15" i="10"/>
  <c r="CG15" i="10"/>
  <c r="CF15" i="10"/>
  <c r="CE15" i="10"/>
  <c r="CD15" i="10"/>
  <c r="CC15" i="10"/>
  <c r="CB15" i="10"/>
  <c r="CA15" i="10"/>
  <c r="BZ15" i="10"/>
  <c r="BY15" i="10"/>
  <c r="BX15" i="10"/>
  <c r="BW15" i="10"/>
  <c r="BV15" i="10"/>
  <c r="BU15" i="10"/>
  <c r="BT15" i="10"/>
  <c r="BS15" i="10"/>
  <c r="BR15" i="10"/>
  <c r="BQ15" i="10"/>
  <c r="BP15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CX14" i="10"/>
  <c r="CW14" i="10"/>
  <c r="CV14" i="10"/>
  <c r="CU14" i="10"/>
  <c r="CT14" i="10"/>
  <c r="CS14" i="10"/>
  <c r="CR14" i="10"/>
  <c r="CQ14" i="10"/>
  <c r="CP14" i="10"/>
  <c r="CO14" i="10"/>
  <c r="CN14" i="10"/>
  <c r="CM14" i="10"/>
  <c r="CL14" i="10"/>
  <c r="CK14" i="10"/>
  <c r="CJ14" i="10"/>
  <c r="CI14" i="10"/>
  <c r="CH14" i="10"/>
  <c r="CG14" i="10"/>
  <c r="CF14" i="10"/>
  <c r="CE14" i="10"/>
  <c r="CD14" i="10"/>
  <c r="CC14" i="10"/>
  <c r="CB14" i="10"/>
  <c r="CA14" i="10"/>
  <c r="BZ14" i="10"/>
  <c r="BY14" i="10"/>
  <c r="BX14" i="10"/>
  <c r="BW14" i="10"/>
  <c r="BV14" i="10"/>
  <c r="BU14" i="10"/>
  <c r="BT14" i="10"/>
  <c r="BS14" i="10"/>
  <c r="BR14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CX13" i="10"/>
  <c r="CW13" i="10"/>
  <c r="CV13" i="10"/>
  <c r="CU13" i="10"/>
  <c r="CT13" i="10"/>
  <c r="CS13" i="10"/>
  <c r="CR13" i="10"/>
  <c r="CQ13" i="10"/>
  <c r="CP13" i="10"/>
  <c r="CO13" i="10"/>
  <c r="CN13" i="10"/>
  <c r="CM13" i="10"/>
  <c r="CL13" i="10"/>
  <c r="CK13" i="10"/>
  <c r="CJ13" i="10"/>
  <c r="CI13" i="10"/>
  <c r="CH13" i="10"/>
  <c r="CG13" i="10"/>
  <c r="CF13" i="10"/>
  <c r="CE13" i="10"/>
  <c r="CD13" i="10"/>
  <c r="CC13" i="10"/>
  <c r="CB13" i="10"/>
  <c r="CA13" i="10"/>
  <c r="BZ13" i="10"/>
  <c r="BY13" i="10"/>
  <c r="BX13" i="10"/>
  <c r="BW13" i="10"/>
  <c r="BV13" i="10"/>
  <c r="BU13" i="10"/>
  <c r="BT13" i="10"/>
  <c r="BS13" i="10"/>
  <c r="BR13" i="10"/>
  <c r="BQ13" i="10"/>
  <c r="BP13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CX12" i="10"/>
  <c r="CW12" i="10"/>
  <c r="CV12" i="10"/>
  <c r="CU12" i="10"/>
  <c r="CT12" i="10"/>
  <c r="CS12" i="10"/>
  <c r="CR12" i="10"/>
  <c r="CQ12" i="10"/>
  <c r="CP12" i="10"/>
  <c r="CO12" i="10"/>
  <c r="CN12" i="10"/>
  <c r="CM12" i="10"/>
  <c r="CL12" i="10"/>
  <c r="CK12" i="10"/>
  <c r="CJ12" i="10"/>
  <c r="CI12" i="10"/>
  <c r="CH12" i="10"/>
  <c r="CG12" i="10"/>
  <c r="CF12" i="10"/>
  <c r="CE12" i="10"/>
  <c r="CD12" i="10"/>
  <c r="CC12" i="10"/>
  <c r="CB12" i="10"/>
  <c r="CA12" i="10"/>
  <c r="BZ12" i="10"/>
  <c r="BY12" i="10"/>
  <c r="BX12" i="10"/>
  <c r="BW12" i="10"/>
  <c r="BV12" i="10"/>
  <c r="BU12" i="10"/>
  <c r="BT12" i="10"/>
  <c r="BS12" i="10"/>
  <c r="BR12" i="10"/>
  <c r="BQ12" i="10"/>
  <c r="BP12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CX11" i="10"/>
  <c r="CW11" i="10"/>
  <c r="CV11" i="10"/>
  <c r="CU11" i="10"/>
  <c r="CT11" i="10"/>
  <c r="CS11" i="10"/>
  <c r="CR11" i="10"/>
  <c r="CQ11" i="10"/>
  <c r="CP11" i="10"/>
  <c r="CO11" i="10"/>
  <c r="CN11" i="10"/>
  <c r="CM11" i="10"/>
  <c r="CL11" i="10"/>
  <c r="CK11" i="10"/>
  <c r="CJ11" i="10"/>
  <c r="CI11" i="10"/>
  <c r="CH11" i="10"/>
  <c r="CG11" i="10"/>
  <c r="CF11" i="10"/>
  <c r="CE11" i="10"/>
  <c r="CD11" i="10"/>
  <c r="CC11" i="10"/>
  <c r="CB11" i="10"/>
  <c r="CA11" i="10"/>
  <c r="BZ11" i="10"/>
  <c r="BY11" i="10"/>
  <c r="BX11" i="10"/>
  <c r="BW11" i="10"/>
  <c r="BV11" i="10"/>
  <c r="BU11" i="10"/>
  <c r="BT11" i="10"/>
  <c r="BS11" i="10"/>
  <c r="BR11" i="10"/>
  <c r="BQ11" i="10"/>
  <c r="BP11" i="10"/>
  <c r="BO11" i="10"/>
  <c r="BN11" i="10"/>
  <c r="BM11" i="10"/>
  <c r="BL11" i="10"/>
  <c r="BK11" i="10"/>
  <c r="BJ11" i="10"/>
  <c r="BI11" i="10"/>
  <c r="BH11" i="10"/>
  <c r="BG11" i="10" s="1"/>
  <c r="BF11" i="10" s="1"/>
  <c r="BE11" i="10" s="1"/>
  <c r="BA11" i="10"/>
  <c r="AZ11" i="10"/>
  <c r="AY11" i="10"/>
  <c r="AX11" i="10"/>
  <c r="AW11" i="10"/>
  <c r="AV11" i="10"/>
  <c r="AU11" i="10"/>
  <c r="AT11" i="10"/>
  <c r="AR11" i="10" s="1"/>
  <c r="AQ11" i="10" s="1"/>
  <c r="AE11" i="10" s="1"/>
  <c r="AS11" i="10"/>
  <c r="AP11" i="10"/>
  <c r="AO11" i="10"/>
  <c r="AN11" i="10"/>
  <c r="AM11" i="10"/>
  <c r="AL11" i="10"/>
  <c r="AK11" i="10"/>
  <c r="AJ11" i="10"/>
  <c r="AI11" i="10"/>
  <c r="AH11" i="10"/>
  <c r="AG11" i="10"/>
  <c r="AF11" i="10"/>
  <c r="AD11" i="10"/>
  <c r="AC11" i="10"/>
  <c r="AB11" i="10"/>
  <c r="AA11" i="10"/>
  <c r="Z11" i="10"/>
  <c r="Y11" i="10"/>
  <c r="X11" i="10"/>
  <c r="W11" i="10"/>
  <c r="V11" i="10"/>
  <c r="U11" i="10"/>
  <c r="S11" i="10"/>
  <c r="R11" i="10"/>
  <c r="Q11" i="10"/>
  <c r="P11" i="10"/>
  <c r="O11" i="10"/>
  <c r="N11" i="10"/>
  <c r="M11" i="10"/>
  <c r="L11" i="10"/>
  <c r="K11" i="10"/>
  <c r="J11" i="10"/>
  <c r="I11" i="10" s="1"/>
  <c r="H11" i="10" s="1"/>
  <c r="G11" i="10" s="1"/>
  <c r="CX10" i="10"/>
  <c r="CW10" i="10"/>
  <c r="CV10" i="10"/>
  <c r="CU10" i="10"/>
  <c r="CT10" i="10"/>
  <c r="CS10" i="10"/>
  <c r="CN10" i="10" s="1"/>
  <c r="CB10" i="10" s="1"/>
  <c r="BD10" i="10" s="1"/>
  <c r="CR10" i="10"/>
  <c r="CQ10" i="10"/>
  <c r="CP10" i="10"/>
  <c r="CO10" i="10"/>
  <c r="CM10" i="10"/>
  <c r="CL10" i="10"/>
  <c r="CK10" i="10"/>
  <c r="CJ10" i="10"/>
  <c r="CI10" i="10"/>
  <c r="CH10" i="10"/>
  <c r="CG10" i="10"/>
  <c r="CF10" i="10"/>
  <c r="CE10" i="10"/>
  <c r="CD10" i="10"/>
  <c r="CC10" i="10"/>
  <c r="CA10" i="10"/>
  <c r="BZ10" i="10"/>
  <c r="BY10" i="10"/>
  <c r="BX10" i="10"/>
  <c r="BW10" i="10"/>
  <c r="BV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BI10" i="10"/>
  <c r="BH10" i="10"/>
  <c r="BG10" i="10"/>
  <c r="BF10" i="10"/>
  <c r="BE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CX9" i="10"/>
  <c r="CW9" i="10"/>
  <c r="CV9" i="10"/>
  <c r="CU9" i="10"/>
  <c r="CT9" i="10"/>
  <c r="CS9" i="10"/>
  <c r="CR9" i="10"/>
  <c r="CQ9" i="10"/>
  <c r="CP9" i="10"/>
  <c r="CO9" i="10"/>
  <c r="CN9" i="10"/>
  <c r="CM9" i="10"/>
  <c r="CL9" i="10"/>
  <c r="CK9" i="10"/>
  <c r="CJ9" i="10"/>
  <c r="CI9" i="10"/>
  <c r="CH9" i="10"/>
  <c r="CG9" i="10"/>
  <c r="CF9" i="10"/>
  <c r="CE9" i="10"/>
  <c r="CD9" i="10"/>
  <c r="CC9" i="10"/>
  <c r="CB9" i="10"/>
  <c r="CA9" i="10"/>
  <c r="BZ9" i="10"/>
  <c r="BY9" i="10"/>
  <c r="BX9" i="10"/>
  <c r="BW9" i="10"/>
  <c r="BV9" i="10"/>
  <c r="BU9" i="10"/>
  <c r="BT9" i="10"/>
  <c r="BS9" i="10"/>
  <c r="BR9" i="10"/>
  <c r="BQ9" i="10"/>
  <c r="BP9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CX8" i="10"/>
  <c r="CW8" i="10"/>
  <c r="CV8" i="10"/>
  <c r="CU8" i="10"/>
  <c r="CT8" i="10"/>
  <c r="CS8" i="10"/>
  <c r="CR8" i="10"/>
  <c r="CQ8" i="10"/>
  <c r="CP8" i="10"/>
  <c r="CO8" i="10"/>
  <c r="CN8" i="10"/>
  <c r="CM8" i="10"/>
  <c r="CL8" i="10"/>
  <c r="CK8" i="10"/>
  <c r="CJ8" i="10"/>
  <c r="CI8" i="10"/>
  <c r="CH8" i="10"/>
  <c r="CG8" i="10"/>
  <c r="CF8" i="10"/>
  <c r="CE8" i="10"/>
  <c r="CD8" i="10"/>
  <c r="CC8" i="10"/>
  <c r="CB8" i="10"/>
  <c r="CA8" i="10"/>
  <c r="BZ8" i="10"/>
  <c r="BY8" i="10"/>
  <c r="BX8" i="10"/>
  <c r="BW8" i="10"/>
  <c r="BV8" i="10"/>
  <c r="BU8" i="10"/>
  <c r="BT8" i="10"/>
  <c r="BS8" i="10"/>
  <c r="BR8" i="10"/>
  <c r="BQ8" i="10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CX7" i="10"/>
  <c r="CW7" i="10"/>
  <c r="CV7" i="10"/>
  <c r="CU7" i="10"/>
  <c r="CT7" i="10"/>
  <c r="CS7" i="10"/>
  <c r="CR7" i="10"/>
  <c r="CQ7" i="10"/>
  <c r="CP7" i="10"/>
  <c r="CO7" i="10"/>
  <c r="CN7" i="10"/>
  <c r="CM7" i="10"/>
  <c r="CL7" i="10"/>
  <c r="CK7" i="10"/>
  <c r="CJ7" i="10"/>
  <c r="CI7" i="10"/>
  <c r="CH7" i="10"/>
  <c r="CG7" i="10"/>
  <c r="CF7" i="10"/>
  <c r="CE7" i="10"/>
  <c r="CD7" i="10"/>
  <c r="CC7" i="10"/>
  <c r="CB7" i="10"/>
  <c r="CA7" i="10"/>
  <c r="BZ7" i="10"/>
  <c r="BY7" i="10"/>
  <c r="BX7" i="10"/>
  <c r="BW7" i="10"/>
  <c r="BV7" i="10"/>
  <c r="BU7" i="10"/>
  <c r="BT7" i="10"/>
  <c r="BS7" i="10"/>
  <c r="BR7" i="10"/>
  <c r="BQ7" i="10"/>
  <c r="BP7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CX5" i="10"/>
  <c r="CW5" i="10"/>
  <c r="CV5" i="10"/>
  <c r="CU5" i="10"/>
  <c r="CT5" i="10"/>
  <c r="CS5" i="10"/>
  <c r="CR5" i="10"/>
  <c r="CQ5" i="10"/>
  <c r="CP5" i="10"/>
  <c r="CO5" i="10"/>
  <c r="CN5" i="10"/>
  <c r="CM5" i="10"/>
  <c r="CL5" i="10"/>
  <c r="CK5" i="10"/>
  <c r="CJ5" i="10"/>
  <c r="CI5" i="10"/>
  <c r="CH5" i="10"/>
  <c r="CG5" i="10"/>
  <c r="CF5" i="10"/>
  <c r="CE5" i="10"/>
  <c r="CD5" i="10"/>
  <c r="CC5" i="10"/>
  <c r="CB5" i="10"/>
  <c r="CA5" i="10"/>
  <c r="BZ5" i="10"/>
  <c r="BY5" i="10"/>
  <c r="BX5" i="10"/>
  <c r="BW5" i="10"/>
  <c r="BV5" i="10"/>
  <c r="BU5" i="10"/>
  <c r="BT5" i="10"/>
  <c r="BS5" i="10"/>
  <c r="BR5" i="10"/>
  <c r="BQ5" i="10"/>
  <c r="BP5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AN79" i="8"/>
  <c r="AM79" i="8"/>
  <c r="AL79" i="8"/>
  <c r="AK79" i="8"/>
  <c r="AO79" i="8" s="1"/>
  <c r="AN78" i="8"/>
  <c r="AM78" i="8"/>
  <c r="AL78" i="8"/>
  <c r="AK78" i="8"/>
  <c r="AO78" i="8" s="1"/>
  <c r="AN77" i="8"/>
  <c r="AM77" i="8"/>
  <c r="AL77" i="8"/>
  <c r="AK77" i="8"/>
  <c r="AO77" i="8" s="1"/>
  <c r="AN76" i="8"/>
  <c r="AM76" i="8"/>
  <c r="AL76" i="8"/>
  <c r="AK76" i="8"/>
  <c r="AO76" i="8" s="1"/>
  <c r="AN75" i="8"/>
  <c r="AM75" i="8"/>
  <c r="AL75" i="8"/>
  <c r="AK75" i="8"/>
  <c r="AO75" i="8" s="1"/>
  <c r="AN74" i="8"/>
  <c r="AM74" i="8"/>
  <c r="AL74" i="8"/>
  <c r="AK74" i="8"/>
  <c r="AO74" i="8" s="1"/>
  <c r="AN73" i="8"/>
  <c r="AM73" i="8"/>
  <c r="AL73" i="8"/>
  <c r="AK73" i="8"/>
  <c r="AO73" i="8" s="1"/>
  <c r="AN72" i="8"/>
  <c r="AM72" i="8"/>
  <c r="AL72" i="8"/>
  <c r="AK72" i="8"/>
  <c r="AO72" i="8" s="1"/>
  <c r="AN71" i="8"/>
  <c r="AM71" i="8"/>
  <c r="AL71" i="8"/>
  <c r="AK71" i="8"/>
  <c r="AO71" i="8" s="1"/>
  <c r="AN70" i="8"/>
  <c r="AM70" i="8"/>
  <c r="AL70" i="8"/>
  <c r="AK70" i="8"/>
  <c r="AO70" i="8" s="1"/>
  <c r="AN69" i="8"/>
  <c r="AM69" i="8"/>
  <c r="AL69" i="8"/>
  <c r="AK69" i="8"/>
  <c r="AO69" i="8" s="1"/>
  <c r="AN68" i="8"/>
  <c r="AM68" i="8"/>
  <c r="AL68" i="8"/>
  <c r="AK68" i="8"/>
  <c r="AO68" i="8" s="1"/>
  <c r="AN67" i="8"/>
  <c r="AM67" i="8"/>
  <c r="AL67" i="8"/>
  <c r="AK67" i="8"/>
  <c r="AO67" i="8" s="1"/>
  <c r="AN66" i="8"/>
  <c r="AM66" i="8"/>
  <c r="AL66" i="8"/>
  <c r="AK66" i="8"/>
  <c r="AO66" i="8" s="1"/>
  <c r="AN65" i="8"/>
  <c r="AM65" i="8"/>
  <c r="AL65" i="8"/>
  <c r="AK65" i="8"/>
  <c r="AO65" i="8" s="1"/>
  <c r="AN64" i="8"/>
  <c r="AM64" i="8"/>
  <c r="AL64" i="8"/>
  <c r="AK64" i="8"/>
  <c r="AO64" i="8" s="1"/>
  <c r="AN63" i="8"/>
  <c r="AM63" i="8"/>
  <c r="AL63" i="8"/>
  <c r="AK63" i="8"/>
  <c r="AO63" i="8" s="1"/>
  <c r="AN62" i="8"/>
  <c r="AM62" i="8"/>
  <c r="AL62" i="8"/>
  <c r="AK62" i="8"/>
  <c r="AO62" i="8" s="1"/>
  <c r="AN61" i="8"/>
  <c r="AM61" i="8"/>
  <c r="AL61" i="8"/>
  <c r="AK61" i="8"/>
  <c r="AO61" i="8" s="1"/>
  <c r="AN60" i="8"/>
  <c r="AM60" i="8"/>
  <c r="AL60" i="8"/>
  <c r="AK60" i="8"/>
  <c r="AO60" i="8" s="1"/>
  <c r="AN59" i="8"/>
  <c r="AM59" i="8"/>
  <c r="AL59" i="8"/>
  <c r="AK59" i="8"/>
  <c r="AO59" i="8" s="1"/>
  <c r="AN58" i="8"/>
  <c r="AM58" i="8"/>
  <c r="AL58" i="8"/>
  <c r="AK58" i="8"/>
  <c r="AO58" i="8" s="1"/>
  <c r="AN57" i="8"/>
  <c r="AM57" i="8"/>
  <c r="AL57" i="8"/>
  <c r="AK57" i="8"/>
  <c r="AO57" i="8" s="1"/>
  <c r="AN56" i="8"/>
  <c r="AM56" i="8"/>
  <c r="AL56" i="8"/>
  <c r="AK56" i="8"/>
  <c r="AO56" i="8" s="1"/>
  <c r="AN55" i="8"/>
  <c r="AM55" i="8"/>
  <c r="AL55" i="8"/>
  <c r="AK55" i="8"/>
  <c r="AO55" i="8" s="1"/>
  <c r="AN54" i="8"/>
  <c r="AM54" i="8"/>
  <c r="AL54" i="8"/>
  <c r="AO54" i="8" s="1"/>
  <c r="AK54" i="8"/>
  <c r="AN53" i="8"/>
  <c r="AM53" i="8"/>
  <c r="AL53" i="8"/>
  <c r="AK53" i="8"/>
  <c r="AO53" i="8" s="1"/>
  <c r="AN52" i="8"/>
  <c r="AM52" i="8"/>
  <c r="AL52" i="8"/>
  <c r="AK52" i="8"/>
  <c r="AO52" i="8" s="1"/>
  <c r="AN51" i="8"/>
  <c r="AM51" i="8"/>
  <c r="AL51" i="8"/>
  <c r="AK51" i="8"/>
  <c r="AO51" i="8" s="1"/>
  <c r="AN50" i="8"/>
  <c r="AM50" i="8"/>
  <c r="AL50" i="8"/>
  <c r="AK50" i="8"/>
  <c r="AO50" i="8" s="1"/>
  <c r="AN49" i="8"/>
  <c r="AM49" i="8"/>
  <c r="AL49" i="8"/>
  <c r="AK49" i="8"/>
  <c r="AO49" i="8" s="1"/>
  <c r="AN48" i="8"/>
  <c r="AM48" i="8"/>
  <c r="AL48" i="8"/>
  <c r="AK48" i="8"/>
  <c r="AO48" i="8" s="1"/>
  <c r="AN47" i="8"/>
  <c r="AM47" i="8"/>
  <c r="AL47" i="8"/>
  <c r="AK47" i="8"/>
  <c r="AO47" i="8" s="1"/>
  <c r="AN46" i="8"/>
  <c r="AM46" i="8"/>
  <c r="AL46" i="8"/>
  <c r="AK46" i="8"/>
  <c r="AO46" i="8" s="1"/>
  <c r="AN45" i="8"/>
  <c r="AM45" i="8"/>
  <c r="AL45" i="8"/>
  <c r="AK45" i="8"/>
  <c r="AO45" i="8" s="1"/>
  <c r="AN44" i="8"/>
  <c r="AM44" i="8"/>
  <c r="AL44" i="8"/>
  <c r="AK44" i="8"/>
  <c r="AO44" i="8" s="1"/>
  <c r="AN43" i="8"/>
  <c r="AM43" i="8"/>
  <c r="AL43" i="8"/>
  <c r="AK43" i="8"/>
  <c r="AO43" i="8" s="1"/>
  <c r="AN42" i="8"/>
  <c r="AM42" i="8"/>
  <c r="AL42" i="8"/>
  <c r="AK42" i="8"/>
  <c r="AO42" i="8" s="1"/>
  <c r="AN41" i="8"/>
  <c r="AM41" i="8"/>
  <c r="AL41" i="8"/>
  <c r="AK41" i="8"/>
  <c r="AO41" i="8" s="1"/>
  <c r="AN40" i="8"/>
  <c r="AM40" i="8"/>
  <c r="AL40" i="8"/>
  <c r="AK40" i="8"/>
  <c r="AO40" i="8" s="1"/>
  <c r="AN39" i="8"/>
  <c r="AM39" i="8"/>
  <c r="AL39" i="8"/>
  <c r="AK39" i="8"/>
  <c r="AO39" i="8" s="1"/>
  <c r="AN38" i="8"/>
  <c r="AM38" i="8"/>
  <c r="AL38" i="8"/>
  <c r="AK38" i="8"/>
  <c r="AO38" i="8" s="1"/>
  <c r="AN37" i="8"/>
  <c r="AM37" i="8"/>
  <c r="AL37" i="8"/>
  <c r="AK37" i="8"/>
  <c r="AO37" i="8" s="1"/>
  <c r="AN36" i="8"/>
  <c r="AM36" i="8"/>
  <c r="AL36" i="8"/>
  <c r="AK36" i="8"/>
  <c r="AO36" i="8" s="1"/>
  <c r="AN35" i="8"/>
  <c r="AM35" i="8"/>
  <c r="AL35" i="8"/>
  <c r="AK35" i="8"/>
  <c r="AO35" i="8" s="1"/>
  <c r="AN34" i="8"/>
  <c r="AM34" i="8"/>
  <c r="AL34" i="8"/>
  <c r="AK34" i="8"/>
  <c r="AO34" i="8" s="1"/>
  <c r="AN33" i="8"/>
  <c r="AM33" i="8"/>
  <c r="AL33" i="8"/>
  <c r="AK33" i="8"/>
  <c r="AO33" i="8" s="1"/>
  <c r="AN32" i="8"/>
  <c r="AM32" i="8"/>
  <c r="AL32" i="8"/>
  <c r="AK32" i="8"/>
  <c r="AO32" i="8" s="1"/>
  <c r="AN31" i="8"/>
  <c r="AM31" i="8"/>
  <c r="AL31" i="8"/>
  <c r="AK31" i="8"/>
  <c r="AO31" i="8" s="1"/>
  <c r="AN30" i="8"/>
  <c r="AM30" i="8"/>
  <c r="AL30" i="8"/>
  <c r="AK30" i="8"/>
  <c r="AO30" i="8" s="1"/>
  <c r="AN29" i="8"/>
  <c r="AM29" i="8"/>
  <c r="AL29" i="8"/>
  <c r="AK29" i="8"/>
  <c r="AO29" i="8" s="1"/>
  <c r="AN28" i="8"/>
  <c r="AM28" i="8"/>
  <c r="AL28" i="8"/>
  <c r="AK28" i="8"/>
  <c r="AO28" i="8" s="1"/>
  <c r="AN27" i="8"/>
  <c r="AM27" i="8"/>
  <c r="AL27" i="8"/>
  <c r="AK27" i="8"/>
  <c r="AO27" i="8" s="1"/>
  <c r="AN26" i="8"/>
  <c r="AM26" i="8"/>
  <c r="AL26" i="8"/>
  <c r="AK26" i="8"/>
  <c r="AO26" i="8" s="1"/>
  <c r="AN25" i="8"/>
  <c r="AM25" i="8"/>
  <c r="AL25" i="8"/>
  <c r="AK25" i="8"/>
  <c r="AO25" i="8" s="1"/>
  <c r="AN24" i="8"/>
  <c r="AM24" i="8"/>
  <c r="AL24" i="8"/>
  <c r="AK24" i="8"/>
  <c r="AO24" i="8" s="1"/>
  <c r="AN23" i="8"/>
  <c r="AM23" i="8"/>
  <c r="AL23" i="8"/>
  <c r="AK23" i="8"/>
  <c r="AO23" i="8" s="1"/>
  <c r="AN22" i="8"/>
  <c r="AM22" i="8"/>
  <c r="AL22" i="8"/>
  <c r="AK22" i="8"/>
  <c r="AO22" i="8" s="1"/>
  <c r="AN21" i="8"/>
  <c r="AM21" i="8"/>
  <c r="AL21" i="8"/>
  <c r="AK21" i="8"/>
  <c r="AO21" i="8" s="1"/>
  <c r="AN20" i="8"/>
  <c r="AM20" i="8"/>
  <c r="AL20" i="8"/>
  <c r="AK20" i="8"/>
  <c r="AO20" i="8" s="1"/>
  <c r="AN19" i="8"/>
  <c r="AM19" i="8"/>
  <c r="AL19" i="8"/>
  <c r="AK19" i="8"/>
  <c r="AO19" i="8" s="1"/>
  <c r="AN18" i="8"/>
  <c r="AM18" i="8"/>
  <c r="AL18" i="8"/>
  <c r="AK18" i="8"/>
  <c r="AO18" i="8" s="1"/>
  <c r="AN17" i="8"/>
  <c r="AM17" i="8"/>
  <c r="AL17" i="8"/>
  <c r="AK17" i="8"/>
  <c r="AO17" i="8" s="1"/>
  <c r="AN16" i="8"/>
  <c r="AM16" i="8"/>
  <c r="AL16" i="8"/>
  <c r="AK16" i="8"/>
  <c r="AO16" i="8" s="1"/>
  <c r="AN15" i="8"/>
  <c r="AM15" i="8"/>
  <c r="AL15" i="8"/>
  <c r="AK15" i="8"/>
  <c r="AO15" i="8" s="1"/>
  <c r="AN14" i="8"/>
  <c r="AM14" i="8"/>
  <c r="AL14" i="8"/>
  <c r="AK14" i="8"/>
  <c r="AO14" i="8" s="1"/>
  <c r="AN13" i="8"/>
  <c r="AM13" i="8"/>
  <c r="AL13" i="8"/>
  <c r="AK13" i="8"/>
  <c r="AO13" i="8" s="1"/>
  <c r="AN12" i="8"/>
  <c r="AM12" i="8"/>
  <c r="AL12" i="8"/>
  <c r="AK12" i="8"/>
  <c r="AO12" i="8" s="1"/>
  <c r="AN11" i="8"/>
  <c r="AM11" i="8"/>
  <c r="AL11" i="8"/>
  <c r="AK11" i="8"/>
  <c r="AO11" i="8" s="1"/>
  <c r="AN10" i="8"/>
  <c r="AM10" i="8"/>
  <c r="AL10" i="8"/>
  <c r="AK10" i="8"/>
  <c r="AO10" i="8" s="1"/>
  <c r="AN9" i="8"/>
  <c r="AM9" i="8"/>
  <c r="AL9" i="8"/>
  <c r="AK9" i="8"/>
  <c r="AO9" i="8" s="1"/>
  <c r="AN8" i="8"/>
  <c r="AM8" i="8"/>
  <c r="AL8" i="8"/>
  <c r="AK8" i="8"/>
  <c r="AO8" i="8" s="1"/>
  <c r="AN7" i="8"/>
  <c r="AM7" i="8"/>
  <c r="AL7" i="8"/>
  <c r="AK7" i="8"/>
  <c r="AO7" i="8" s="1"/>
  <c r="AN6" i="8"/>
  <c r="AM6" i="8"/>
  <c r="AL6" i="8"/>
  <c r="AK6" i="8"/>
  <c r="AO6" i="8" s="1"/>
  <c r="AN5" i="8"/>
  <c r="AM5" i="8"/>
  <c r="AL5" i="8"/>
  <c r="AK5" i="8"/>
  <c r="AO5" i="8" s="1"/>
  <c r="AN4" i="8"/>
  <c r="AM4" i="8"/>
  <c r="AL4" i="8"/>
  <c r="AK4" i="8"/>
  <c r="AO4" i="8" s="1"/>
  <c r="AN3" i="8"/>
  <c r="AM3" i="8"/>
  <c r="AL3" i="8"/>
  <c r="AK3" i="8"/>
  <c r="AO3" i="8" s="1"/>
  <c r="AN2" i="8"/>
  <c r="AM2" i="8"/>
  <c r="AL2" i="8"/>
  <c r="AK2" i="8"/>
  <c r="AO2" i="8" s="1"/>
  <c r="AN79" i="7"/>
  <c r="AM79" i="7"/>
  <c r="AL79" i="7"/>
  <c r="AK79" i="7"/>
  <c r="AO79" i="7" s="1"/>
  <c r="AN78" i="7"/>
  <c r="AM78" i="7"/>
  <c r="AL78" i="7"/>
  <c r="AK78" i="7"/>
  <c r="AO78" i="7" s="1"/>
  <c r="AN77" i="7"/>
  <c r="AM77" i="7"/>
  <c r="AL77" i="7"/>
  <c r="AK77" i="7"/>
  <c r="AO77" i="7" s="1"/>
  <c r="AN76" i="7"/>
  <c r="AM76" i="7"/>
  <c r="AL76" i="7"/>
  <c r="AK76" i="7"/>
  <c r="AO76" i="7" s="1"/>
  <c r="AN75" i="7"/>
  <c r="AM75" i="7"/>
  <c r="AL75" i="7"/>
  <c r="AK75" i="7"/>
  <c r="AO75" i="7" s="1"/>
  <c r="AN74" i="7"/>
  <c r="AM74" i="7"/>
  <c r="AL74" i="7"/>
  <c r="AK74" i="7"/>
  <c r="AO74" i="7" s="1"/>
  <c r="AN73" i="7"/>
  <c r="AM73" i="7"/>
  <c r="AL73" i="7"/>
  <c r="AK73" i="7"/>
  <c r="AO73" i="7" s="1"/>
  <c r="AN72" i="7"/>
  <c r="AM72" i="7"/>
  <c r="AL72" i="7"/>
  <c r="AK72" i="7"/>
  <c r="AO72" i="7" s="1"/>
  <c r="AN71" i="7"/>
  <c r="AM71" i="7"/>
  <c r="AL71" i="7"/>
  <c r="AK71" i="7"/>
  <c r="AO71" i="7" s="1"/>
  <c r="AN70" i="7"/>
  <c r="AM70" i="7"/>
  <c r="AL70" i="7"/>
  <c r="AK70" i="7"/>
  <c r="AO70" i="7" s="1"/>
  <c r="AN69" i="7"/>
  <c r="AM69" i="7"/>
  <c r="AL69" i="7"/>
  <c r="AK69" i="7"/>
  <c r="AO69" i="7" s="1"/>
  <c r="AN68" i="7"/>
  <c r="AM68" i="7"/>
  <c r="AL68" i="7"/>
  <c r="AK68" i="7"/>
  <c r="AO68" i="7" s="1"/>
  <c r="AN67" i="7"/>
  <c r="AM67" i="7"/>
  <c r="AL67" i="7"/>
  <c r="AK67" i="7"/>
  <c r="AO67" i="7" s="1"/>
  <c r="AN66" i="7"/>
  <c r="AM66" i="7"/>
  <c r="AL66" i="7"/>
  <c r="AK66" i="7"/>
  <c r="AO66" i="7" s="1"/>
  <c r="AN65" i="7"/>
  <c r="AM65" i="7"/>
  <c r="AL65" i="7"/>
  <c r="AK65" i="7"/>
  <c r="AO65" i="7" s="1"/>
  <c r="AN64" i="7"/>
  <c r="AM64" i="7"/>
  <c r="AL64" i="7"/>
  <c r="AK64" i="7"/>
  <c r="AO64" i="7" s="1"/>
  <c r="AN63" i="7"/>
  <c r="AM63" i="7"/>
  <c r="AL63" i="7"/>
  <c r="AK63" i="7"/>
  <c r="AO63" i="7" s="1"/>
  <c r="AN62" i="7"/>
  <c r="AM62" i="7"/>
  <c r="AL62" i="7"/>
  <c r="AK62" i="7"/>
  <c r="AO62" i="7" s="1"/>
  <c r="AN61" i="7"/>
  <c r="AM61" i="7"/>
  <c r="AL61" i="7"/>
  <c r="AK61" i="7"/>
  <c r="AO61" i="7" s="1"/>
  <c r="AN60" i="7"/>
  <c r="AM60" i="7"/>
  <c r="AL60" i="7"/>
  <c r="AK60" i="7"/>
  <c r="AO60" i="7" s="1"/>
  <c r="AN59" i="7"/>
  <c r="AM59" i="7"/>
  <c r="AL59" i="7"/>
  <c r="AK59" i="7"/>
  <c r="AO59" i="7" s="1"/>
  <c r="AN58" i="7"/>
  <c r="AM58" i="7"/>
  <c r="AL58" i="7"/>
  <c r="AK58" i="7"/>
  <c r="AO58" i="7" s="1"/>
  <c r="AN57" i="7"/>
  <c r="AM57" i="7"/>
  <c r="AL57" i="7"/>
  <c r="AK57" i="7"/>
  <c r="AO57" i="7" s="1"/>
  <c r="AN56" i="7"/>
  <c r="AM56" i="7"/>
  <c r="AL56" i="7"/>
  <c r="AK56" i="7"/>
  <c r="AO56" i="7" s="1"/>
  <c r="AN55" i="7"/>
  <c r="AM55" i="7"/>
  <c r="AL55" i="7"/>
  <c r="AK55" i="7"/>
  <c r="AO55" i="7" s="1"/>
  <c r="AN54" i="7"/>
  <c r="AM54" i="7"/>
  <c r="AL54" i="7"/>
  <c r="AK54" i="7"/>
  <c r="AO54" i="7" s="1"/>
  <c r="AN53" i="7"/>
  <c r="AM53" i="7"/>
  <c r="AL53" i="7"/>
  <c r="AK53" i="7"/>
  <c r="AO53" i="7" s="1"/>
  <c r="AN52" i="7"/>
  <c r="AM52" i="7"/>
  <c r="AL52" i="7"/>
  <c r="AK52" i="7"/>
  <c r="AO52" i="7" s="1"/>
  <c r="AN51" i="7"/>
  <c r="AM51" i="7"/>
  <c r="AL51" i="7"/>
  <c r="AK51" i="7"/>
  <c r="AO51" i="7" s="1"/>
  <c r="AN50" i="7"/>
  <c r="AM50" i="7"/>
  <c r="AL50" i="7"/>
  <c r="AK50" i="7"/>
  <c r="AO50" i="7" s="1"/>
  <c r="AN49" i="7"/>
  <c r="AM49" i="7"/>
  <c r="AL49" i="7"/>
  <c r="AK49" i="7"/>
  <c r="AO49" i="7" s="1"/>
  <c r="AN48" i="7"/>
  <c r="AM48" i="7"/>
  <c r="AL48" i="7"/>
  <c r="AK48" i="7"/>
  <c r="AO48" i="7" s="1"/>
  <c r="AN47" i="7"/>
  <c r="AM47" i="7"/>
  <c r="AL47" i="7"/>
  <c r="AK47" i="7"/>
  <c r="AO47" i="7" s="1"/>
  <c r="AN46" i="7"/>
  <c r="AM46" i="7"/>
  <c r="AL46" i="7"/>
  <c r="AK46" i="7"/>
  <c r="AO46" i="7" s="1"/>
  <c r="AN45" i="7"/>
  <c r="AM45" i="7"/>
  <c r="AL45" i="7"/>
  <c r="AK45" i="7"/>
  <c r="AO45" i="7" s="1"/>
  <c r="AN44" i="7"/>
  <c r="AM44" i="7"/>
  <c r="AL44" i="7"/>
  <c r="AK44" i="7"/>
  <c r="AO44" i="7" s="1"/>
  <c r="AN43" i="7"/>
  <c r="AM43" i="7"/>
  <c r="AL43" i="7"/>
  <c r="AK43" i="7"/>
  <c r="AO43" i="7" s="1"/>
  <c r="AN42" i="7"/>
  <c r="AM42" i="7"/>
  <c r="AL42" i="7"/>
  <c r="AK42" i="7"/>
  <c r="AO42" i="7" s="1"/>
  <c r="AN41" i="7"/>
  <c r="AM41" i="7"/>
  <c r="AL41" i="7"/>
  <c r="AK41" i="7"/>
  <c r="AO41" i="7" s="1"/>
  <c r="AN40" i="7"/>
  <c r="AM40" i="7"/>
  <c r="AL40" i="7"/>
  <c r="AK40" i="7"/>
  <c r="AO40" i="7" s="1"/>
  <c r="AN39" i="7"/>
  <c r="AM39" i="7"/>
  <c r="AL39" i="7"/>
  <c r="AK39" i="7"/>
  <c r="AO39" i="7" s="1"/>
  <c r="AN38" i="7"/>
  <c r="AM38" i="7"/>
  <c r="AL38" i="7"/>
  <c r="AK38" i="7"/>
  <c r="AO38" i="7" s="1"/>
  <c r="AN37" i="7"/>
  <c r="AM37" i="7"/>
  <c r="AL37" i="7"/>
  <c r="AK37" i="7"/>
  <c r="AO37" i="7" s="1"/>
  <c r="AN36" i="7"/>
  <c r="AM36" i="7"/>
  <c r="AL36" i="7"/>
  <c r="AK36" i="7"/>
  <c r="AO36" i="7" s="1"/>
  <c r="AN35" i="7"/>
  <c r="AM35" i="7"/>
  <c r="AL35" i="7"/>
  <c r="AK35" i="7"/>
  <c r="AO35" i="7" s="1"/>
  <c r="AN34" i="7"/>
  <c r="AM34" i="7"/>
  <c r="AL34" i="7"/>
  <c r="AK34" i="7"/>
  <c r="AO34" i="7" s="1"/>
  <c r="AN33" i="7"/>
  <c r="AM33" i="7"/>
  <c r="AL33" i="7"/>
  <c r="AK33" i="7"/>
  <c r="AO33" i="7" s="1"/>
  <c r="AN32" i="7"/>
  <c r="AM32" i="7"/>
  <c r="AL32" i="7"/>
  <c r="AK32" i="7"/>
  <c r="AO32" i="7" s="1"/>
  <c r="AN31" i="7"/>
  <c r="AM31" i="7"/>
  <c r="AL31" i="7"/>
  <c r="AK31" i="7"/>
  <c r="AO31" i="7" s="1"/>
  <c r="AN30" i="7"/>
  <c r="AM30" i="7"/>
  <c r="AL30" i="7"/>
  <c r="AK30" i="7"/>
  <c r="AO30" i="7" s="1"/>
  <c r="AN29" i="7"/>
  <c r="AM29" i="7"/>
  <c r="AL29" i="7"/>
  <c r="AK29" i="7"/>
  <c r="AO29" i="7" s="1"/>
  <c r="AN28" i="7"/>
  <c r="AM28" i="7"/>
  <c r="AL28" i="7"/>
  <c r="AK28" i="7"/>
  <c r="AO28" i="7" s="1"/>
  <c r="AN27" i="7"/>
  <c r="AM27" i="7"/>
  <c r="AL27" i="7"/>
  <c r="AK27" i="7"/>
  <c r="AO27" i="7" s="1"/>
  <c r="AN26" i="7"/>
  <c r="AM26" i="7"/>
  <c r="AL26" i="7"/>
  <c r="AK26" i="7"/>
  <c r="AO26" i="7" s="1"/>
  <c r="AN25" i="7"/>
  <c r="AM25" i="7"/>
  <c r="AL25" i="7"/>
  <c r="AK25" i="7"/>
  <c r="AO25" i="7" s="1"/>
  <c r="AN24" i="7"/>
  <c r="AM24" i="7"/>
  <c r="AL24" i="7"/>
  <c r="AK24" i="7"/>
  <c r="AO24" i="7" s="1"/>
  <c r="AN23" i="7"/>
  <c r="AM23" i="7"/>
  <c r="AL23" i="7"/>
  <c r="AK23" i="7"/>
  <c r="AO23" i="7" s="1"/>
  <c r="AN22" i="7"/>
  <c r="AM22" i="7"/>
  <c r="AL22" i="7"/>
  <c r="AK22" i="7"/>
  <c r="AO22" i="7" s="1"/>
  <c r="AN21" i="7"/>
  <c r="AM21" i="7"/>
  <c r="AL21" i="7"/>
  <c r="AK21" i="7"/>
  <c r="AO21" i="7" s="1"/>
  <c r="AN20" i="7"/>
  <c r="AM20" i="7"/>
  <c r="AL20" i="7"/>
  <c r="AK20" i="7"/>
  <c r="AO20" i="7" s="1"/>
  <c r="AN19" i="7"/>
  <c r="AM19" i="7"/>
  <c r="AL19" i="7"/>
  <c r="AK19" i="7"/>
  <c r="AO19" i="7" s="1"/>
  <c r="AN18" i="7"/>
  <c r="AM18" i="7"/>
  <c r="AL18" i="7"/>
  <c r="AK18" i="7"/>
  <c r="AO18" i="7" s="1"/>
  <c r="AN17" i="7"/>
  <c r="AM17" i="7"/>
  <c r="AL17" i="7"/>
  <c r="AK17" i="7"/>
  <c r="AO17" i="7" s="1"/>
  <c r="AN16" i="7"/>
  <c r="AM16" i="7"/>
  <c r="AL16" i="7"/>
  <c r="AK16" i="7"/>
  <c r="AO16" i="7" s="1"/>
  <c r="AN15" i="7"/>
  <c r="AM15" i="7"/>
  <c r="AL15" i="7"/>
  <c r="AK15" i="7"/>
  <c r="AO15" i="7" s="1"/>
  <c r="AN14" i="7"/>
  <c r="AM14" i="7"/>
  <c r="AL14" i="7"/>
  <c r="AK14" i="7"/>
  <c r="AO14" i="7" s="1"/>
  <c r="AN13" i="7"/>
  <c r="AM13" i="7"/>
  <c r="AL13" i="7"/>
  <c r="AK13" i="7"/>
  <c r="AO13" i="7" s="1"/>
  <c r="AN12" i="7"/>
  <c r="AM12" i="7"/>
  <c r="AL12" i="7"/>
  <c r="AK12" i="7"/>
  <c r="AO12" i="7" s="1"/>
  <c r="AN11" i="7"/>
  <c r="AM11" i="7"/>
  <c r="AL11" i="7"/>
  <c r="AK11" i="7"/>
  <c r="AO11" i="7" s="1"/>
  <c r="AN10" i="7"/>
  <c r="AM10" i="7"/>
  <c r="AL10" i="7"/>
  <c r="AK10" i="7"/>
  <c r="AO10" i="7" s="1"/>
  <c r="AN9" i="7"/>
  <c r="AM9" i="7"/>
  <c r="AL9" i="7"/>
  <c r="AK9" i="7"/>
  <c r="AO9" i="7" s="1"/>
  <c r="AN8" i="7"/>
  <c r="AM8" i="7"/>
  <c r="AL8" i="7"/>
  <c r="AK8" i="7"/>
  <c r="AO8" i="7" s="1"/>
  <c r="AN7" i="7"/>
  <c r="AM7" i="7"/>
  <c r="AL7" i="7"/>
  <c r="AK7" i="7"/>
  <c r="AO7" i="7" s="1"/>
  <c r="AN6" i="7"/>
  <c r="AM6" i="7"/>
  <c r="AL6" i="7"/>
  <c r="AK6" i="7"/>
  <c r="AO6" i="7" s="1"/>
  <c r="AN5" i="7"/>
  <c r="AM5" i="7"/>
  <c r="AL5" i="7"/>
  <c r="AK5" i="7"/>
  <c r="AO5" i="7" s="1"/>
  <c r="AN4" i="7"/>
  <c r="AM4" i="7"/>
  <c r="AL4" i="7"/>
  <c r="AK4" i="7"/>
  <c r="AO4" i="7" s="1"/>
  <c r="AN3" i="7"/>
  <c r="AM3" i="7"/>
  <c r="AL3" i="7"/>
  <c r="AK3" i="7"/>
  <c r="AO3" i="7" s="1"/>
  <c r="AN2" i="7"/>
  <c r="AM2" i="7"/>
  <c r="AL2" i="7"/>
  <c r="AK2" i="7"/>
  <c r="AO2" i="7" s="1"/>
  <c r="AN79" i="6"/>
  <c r="AM79" i="6"/>
  <c r="AL79" i="6"/>
  <c r="AK79" i="6"/>
  <c r="AO79" i="6" s="1"/>
  <c r="AN78" i="6"/>
  <c r="AM78" i="6"/>
  <c r="AL78" i="6"/>
  <c r="AK78" i="6"/>
  <c r="AO78" i="6" s="1"/>
  <c r="AN77" i="6"/>
  <c r="AM77" i="6"/>
  <c r="AL77" i="6"/>
  <c r="AK77" i="6"/>
  <c r="AO77" i="6" s="1"/>
  <c r="AN76" i="6"/>
  <c r="AM76" i="6"/>
  <c r="AL76" i="6"/>
  <c r="AK76" i="6"/>
  <c r="AO76" i="6" s="1"/>
  <c r="AN75" i="6"/>
  <c r="AM75" i="6"/>
  <c r="AL75" i="6"/>
  <c r="AK75" i="6"/>
  <c r="AO75" i="6" s="1"/>
  <c r="AN74" i="6"/>
  <c r="AM74" i="6"/>
  <c r="AL74" i="6"/>
  <c r="AK74" i="6"/>
  <c r="AO74" i="6" s="1"/>
  <c r="AN73" i="6"/>
  <c r="AM73" i="6"/>
  <c r="AL73" i="6"/>
  <c r="AK73" i="6"/>
  <c r="AO73" i="6" s="1"/>
  <c r="AN72" i="6"/>
  <c r="AM72" i="6"/>
  <c r="AL72" i="6"/>
  <c r="AK72" i="6"/>
  <c r="AO72" i="6" s="1"/>
  <c r="AN71" i="6"/>
  <c r="AM71" i="6"/>
  <c r="AL71" i="6"/>
  <c r="AK71" i="6"/>
  <c r="AO71" i="6" s="1"/>
  <c r="AN70" i="6"/>
  <c r="AM70" i="6"/>
  <c r="AL70" i="6"/>
  <c r="AK70" i="6"/>
  <c r="AO70" i="6" s="1"/>
  <c r="AN69" i="6"/>
  <c r="AM69" i="6"/>
  <c r="AL69" i="6"/>
  <c r="AK69" i="6"/>
  <c r="AO69" i="6" s="1"/>
  <c r="AN68" i="6"/>
  <c r="AM68" i="6"/>
  <c r="AL68" i="6"/>
  <c r="AK68" i="6"/>
  <c r="AO68" i="6" s="1"/>
  <c r="AN67" i="6"/>
  <c r="AM67" i="6"/>
  <c r="AL67" i="6"/>
  <c r="AK67" i="6"/>
  <c r="AO67" i="6" s="1"/>
  <c r="AO66" i="6"/>
  <c r="AN66" i="6"/>
  <c r="AM66" i="6"/>
  <c r="AL66" i="6"/>
  <c r="AK66" i="6"/>
  <c r="AN65" i="6"/>
  <c r="AM65" i="6"/>
  <c r="AL65" i="6"/>
  <c r="AK65" i="6"/>
  <c r="AO65" i="6" s="1"/>
  <c r="AN64" i="6"/>
  <c r="AM64" i="6"/>
  <c r="AL64" i="6"/>
  <c r="AK64" i="6"/>
  <c r="AO64" i="6" s="1"/>
  <c r="AN63" i="6"/>
  <c r="AM63" i="6"/>
  <c r="AL63" i="6"/>
  <c r="AK63" i="6"/>
  <c r="AO63" i="6" s="1"/>
  <c r="AN62" i="6"/>
  <c r="AM62" i="6"/>
  <c r="AL62" i="6"/>
  <c r="AK62" i="6"/>
  <c r="AO62" i="6" s="1"/>
  <c r="AN61" i="6"/>
  <c r="AM61" i="6"/>
  <c r="AL61" i="6"/>
  <c r="AK61" i="6"/>
  <c r="AO61" i="6" s="1"/>
  <c r="AN60" i="6"/>
  <c r="AM60" i="6"/>
  <c r="AL60" i="6"/>
  <c r="AK60" i="6"/>
  <c r="AO60" i="6" s="1"/>
  <c r="AN59" i="6"/>
  <c r="AM59" i="6"/>
  <c r="AL59" i="6"/>
  <c r="AK59" i="6"/>
  <c r="AO59" i="6" s="1"/>
  <c r="AN58" i="6"/>
  <c r="AM58" i="6"/>
  <c r="AL58" i="6"/>
  <c r="AK58" i="6"/>
  <c r="AO58" i="6" s="1"/>
  <c r="AN57" i="6"/>
  <c r="AM57" i="6"/>
  <c r="AL57" i="6"/>
  <c r="AK57" i="6"/>
  <c r="AO57" i="6" s="1"/>
  <c r="AN56" i="6"/>
  <c r="AM56" i="6"/>
  <c r="AL56" i="6"/>
  <c r="AK56" i="6"/>
  <c r="AO56" i="6" s="1"/>
  <c r="AN55" i="6"/>
  <c r="AM55" i="6"/>
  <c r="AL55" i="6"/>
  <c r="AK55" i="6"/>
  <c r="AO55" i="6" s="1"/>
  <c r="AN54" i="6"/>
  <c r="AM54" i="6"/>
  <c r="AL54" i="6"/>
  <c r="AK54" i="6"/>
  <c r="AO54" i="6" s="1"/>
  <c r="AN53" i="6"/>
  <c r="AM53" i="6"/>
  <c r="AL53" i="6"/>
  <c r="AK53" i="6"/>
  <c r="AO53" i="6" s="1"/>
  <c r="AN52" i="6"/>
  <c r="AM52" i="6"/>
  <c r="AL52" i="6"/>
  <c r="AK52" i="6"/>
  <c r="AO52" i="6" s="1"/>
  <c r="AN51" i="6"/>
  <c r="AM51" i="6"/>
  <c r="AL51" i="6"/>
  <c r="AK51" i="6"/>
  <c r="AO51" i="6" s="1"/>
  <c r="AN50" i="6"/>
  <c r="AM50" i="6"/>
  <c r="AL50" i="6"/>
  <c r="AK50" i="6"/>
  <c r="AO50" i="6" s="1"/>
  <c r="AN49" i="6"/>
  <c r="AM49" i="6"/>
  <c r="AL49" i="6"/>
  <c r="AK49" i="6"/>
  <c r="AO49" i="6" s="1"/>
  <c r="AN48" i="6"/>
  <c r="AM48" i="6"/>
  <c r="AL48" i="6"/>
  <c r="AK48" i="6"/>
  <c r="AO48" i="6" s="1"/>
  <c r="AN47" i="6"/>
  <c r="AM47" i="6"/>
  <c r="AL47" i="6"/>
  <c r="AK47" i="6"/>
  <c r="AO47" i="6" s="1"/>
  <c r="AN46" i="6"/>
  <c r="AM46" i="6"/>
  <c r="AL46" i="6"/>
  <c r="AK46" i="6"/>
  <c r="AO46" i="6" s="1"/>
  <c r="AN45" i="6"/>
  <c r="AM45" i="6"/>
  <c r="AL45" i="6"/>
  <c r="AK45" i="6"/>
  <c r="AO45" i="6" s="1"/>
  <c r="AN44" i="6"/>
  <c r="AM44" i="6"/>
  <c r="AL44" i="6"/>
  <c r="AK44" i="6"/>
  <c r="AO44" i="6" s="1"/>
  <c r="AN43" i="6"/>
  <c r="AM43" i="6"/>
  <c r="AL43" i="6"/>
  <c r="AK43" i="6"/>
  <c r="AO43" i="6" s="1"/>
  <c r="AN42" i="6"/>
  <c r="AM42" i="6"/>
  <c r="AL42" i="6"/>
  <c r="AK42" i="6"/>
  <c r="AO42" i="6" s="1"/>
  <c r="AN41" i="6"/>
  <c r="AM41" i="6"/>
  <c r="AL41" i="6"/>
  <c r="AK41" i="6"/>
  <c r="AO41" i="6" s="1"/>
  <c r="AN40" i="6"/>
  <c r="AM40" i="6"/>
  <c r="AL40" i="6"/>
  <c r="AK40" i="6"/>
  <c r="AO40" i="6" s="1"/>
  <c r="AN39" i="6"/>
  <c r="AM39" i="6"/>
  <c r="AL39" i="6"/>
  <c r="AK39" i="6"/>
  <c r="AO39" i="6" s="1"/>
  <c r="AN38" i="6"/>
  <c r="AM38" i="6"/>
  <c r="AL38" i="6"/>
  <c r="AK38" i="6"/>
  <c r="AO38" i="6" s="1"/>
  <c r="AN37" i="6"/>
  <c r="AM37" i="6"/>
  <c r="AL37" i="6"/>
  <c r="AK37" i="6"/>
  <c r="AO37" i="6" s="1"/>
  <c r="AN36" i="6"/>
  <c r="AM36" i="6"/>
  <c r="AL36" i="6"/>
  <c r="AK36" i="6"/>
  <c r="AO36" i="6" s="1"/>
  <c r="AN35" i="6"/>
  <c r="AM35" i="6"/>
  <c r="AL35" i="6"/>
  <c r="AK35" i="6"/>
  <c r="AO35" i="6" s="1"/>
  <c r="AN34" i="6"/>
  <c r="AM34" i="6"/>
  <c r="AL34" i="6"/>
  <c r="AK34" i="6"/>
  <c r="AO34" i="6" s="1"/>
  <c r="AN33" i="6"/>
  <c r="AM33" i="6"/>
  <c r="AL33" i="6"/>
  <c r="AK33" i="6"/>
  <c r="AO33" i="6" s="1"/>
  <c r="AN32" i="6"/>
  <c r="AM32" i="6"/>
  <c r="AL32" i="6"/>
  <c r="AK32" i="6"/>
  <c r="AO32" i="6" s="1"/>
  <c r="AN31" i="6"/>
  <c r="AM31" i="6"/>
  <c r="AL31" i="6"/>
  <c r="AK31" i="6"/>
  <c r="AO31" i="6" s="1"/>
  <c r="AN30" i="6"/>
  <c r="AM30" i="6"/>
  <c r="AL30" i="6"/>
  <c r="AK30" i="6"/>
  <c r="AO30" i="6" s="1"/>
  <c r="AN29" i="6"/>
  <c r="AM29" i="6"/>
  <c r="AL29" i="6"/>
  <c r="AK29" i="6"/>
  <c r="AO29" i="6" s="1"/>
  <c r="AN28" i="6"/>
  <c r="AM28" i="6"/>
  <c r="AL28" i="6"/>
  <c r="AK28" i="6"/>
  <c r="AO28" i="6" s="1"/>
  <c r="AN27" i="6"/>
  <c r="AM27" i="6"/>
  <c r="AL27" i="6"/>
  <c r="AK27" i="6"/>
  <c r="AO27" i="6" s="1"/>
  <c r="AN26" i="6"/>
  <c r="AM26" i="6"/>
  <c r="AL26" i="6"/>
  <c r="AK26" i="6"/>
  <c r="AO26" i="6" s="1"/>
  <c r="AN25" i="6"/>
  <c r="AM25" i="6"/>
  <c r="AL25" i="6"/>
  <c r="AK25" i="6"/>
  <c r="AO25" i="6" s="1"/>
  <c r="AN24" i="6"/>
  <c r="AM24" i="6"/>
  <c r="AL24" i="6"/>
  <c r="AK24" i="6"/>
  <c r="AO24" i="6" s="1"/>
  <c r="AN23" i="6"/>
  <c r="AM23" i="6"/>
  <c r="AL23" i="6"/>
  <c r="AK23" i="6"/>
  <c r="AO23" i="6" s="1"/>
  <c r="AN22" i="6"/>
  <c r="AM22" i="6"/>
  <c r="AL22" i="6"/>
  <c r="AK22" i="6"/>
  <c r="AO22" i="6" s="1"/>
  <c r="AN21" i="6"/>
  <c r="AM21" i="6"/>
  <c r="AL21" i="6"/>
  <c r="AK21" i="6"/>
  <c r="AO21" i="6" s="1"/>
  <c r="AN20" i="6"/>
  <c r="AM20" i="6"/>
  <c r="AL20" i="6"/>
  <c r="AK20" i="6"/>
  <c r="AO20" i="6" s="1"/>
  <c r="AN19" i="6"/>
  <c r="AM19" i="6"/>
  <c r="AL19" i="6"/>
  <c r="AK19" i="6"/>
  <c r="AO19" i="6" s="1"/>
  <c r="AN18" i="6"/>
  <c r="AM18" i="6"/>
  <c r="AL18" i="6"/>
  <c r="AK18" i="6"/>
  <c r="AO18" i="6" s="1"/>
  <c r="AN17" i="6"/>
  <c r="AM17" i="6"/>
  <c r="AL17" i="6"/>
  <c r="AK17" i="6"/>
  <c r="AO17" i="6" s="1"/>
  <c r="AN16" i="6"/>
  <c r="AM16" i="6"/>
  <c r="AL16" i="6"/>
  <c r="AK16" i="6"/>
  <c r="AO16" i="6" s="1"/>
  <c r="AN15" i="6"/>
  <c r="AM15" i="6"/>
  <c r="AL15" i="6"/>
  <c r="AK15" i="6"/>
  <c r="AO15" i="6" s="1"/>
  <c r="AN14" i="6"/>
  <c r="AM14" i="6"/>
  <c r="AL14" i="6"/>
  <c r="AK14" i="6"/>
  <c r="AO14" i="6" s="1"/>
  <c r="AN13" i="6"/>
  <c r="AM13" i="6"/>
  <c r="AL13" i="6"/>
  <c r="AK13" i="6"/>
  <c r="AO13" i="6" s="1"/>
  <c r="AN12" i="6"/>
  <c r="AM12" i="6"/>
  <c r="AL12" i="6"/>
  <c r="AK12" i="6"/>
  <c r="AO12" i="6" s="1"/>
  <c r="AN11" i="6"/>
  <c r="AM11" i="6"/>
  <c r="AL11" i="6"/>
  <c r="AK11" i="6"/>
  <c r="AO11" i="6" s="1"/>
  <c r="AN10" i="6"/>
  <c r="AM10" i="6"/>
  <c r="AL10" i="6"/>
  <c r="AK10" i="6"/>
  <c r="AO10" i="6" s="1"/>
  <c r="AN9" i="6"/>
  <c r="AM9" i="6"/>
  <c r="AL9" i="6"/>
  <c r="AK9" i="6"/>
  <c r="AO9" i="6" s="1"/>
  <c r="AN8" i="6"/>
  <c r="AM8" i="6"/>
  <c r="AL8" i="6"/>
  <c r="AK8" i="6"/>
  <c r="AO8" i="6" s="1"/>
  <c r="AN7" i="6"/>
  <c r="AM7" i="6"/>
  <c r="AL7" i="6"/>
  <c r="AK7" i="6"/>
  <c r="AO7" i="6" s="1"/>
  <c r="AN6" i="6"/>
  <c r="AM6" i="6"/>
  <c r="AL6" i="6"/>
  <c r="AK6" i="6"/>
  <c r="AO6" i="6" s="1"/>
  <c r="AN5" i="6"/>
  <c r="AM5" i="6"/>
  <c r="AL5" i="6"/>
  <c r="AK5" i="6"/>
  <c r="AO5" i="6" s="1"/>
  <c r="AN4" i="6"/>
  <c r="AM4" i="6"/>
  <c r="AL4" i="6"/>
  <c r="AK4" i="6"/>
  <c r="AO4" i="6" s="1"/>
  <c r="AN3" i="6"/>
  <c r="AM3" i="6"/>
  <c r="AL3" i="6"/>
  <c r="AK3" i="6"/>
  <c r="AO3" i="6" s="1"/>
  <c r="AN2" i="6"/>
  <c r="AM2" i="6"/>
  <c r="AL2" i="6"/>
  <c r="AK2" i="6"/>
  <c r="AO2" i="6" s="1"/>
  <c r="AN79" i="5"/>
  <c r="AM79" i="5"/>
  <c r="AL79" i="5"/>
  <c r="AK79" i="5"/>
  <c r="AO79" i="5" s="1"/>
  <c r="AN78" i="5"/>
  <c r="AM78" i="5"/>
  <c r="AL78" i="5"/>
  <c r="AK78" i="5"/>
  <c r="AO78" i="5" s="1"/>
  <c r="AN77" i="5"/>
  <c r="AM77" i="5"/>
  <c r="AL77" i="5"/>
  <c r="AK77" i="5"/>
  <c r="AO77" i="5" s="1"/>
  <c r="AN76" i="5"/>
  <c r="AM76" i="5"/>
  <c r="AL76" i="5"/>
  <c r="AK76" i="5"/>
  <c r="AO76" i="5" s="1"/>
  <c r="AN75" i="5"/>
  <c r="AM75" i="5"/>
  <c r="AL75" i="5"/>
  <c r="AK75" i="5"/>
  <c r="AO75" i="5" s="1"/>
  <c r="AN74" i="5"/>
  <c r="AM74" i="5"/>
  <c r="AL74" i="5"/>
  <c r="AK74" i="5"/>
  <c r="AO74" i="5" s="1"/>
  <c r="AN73" i="5"/>
  <c r="AM73" i="5"/>
  <c r="AL73" i="5"/>
  <c r="AK73" i="5"/>
  <c r="AO73" i="5" s="1"/>
  <c r="AN72" i="5"/>
  <c r="AM72" i="5"/>
  <c r="AL72" i="5"/>
  <c r="AK72" i="5"/>
  <c r="AO72" i="5" s="1"/>
  <c r="AN71" i="5"/>
  <c r="AM71" i="5"/>
  <c r="AL71" i="5"/>
  <c r="AK71" i="5"/>
  <c r="AO71" i="5" s="1"/>
  <c r="AN70" i="5"/>
  <c r="AM70" i="5"/>
  <c r="AL70" i="5"/>
  <c r="AK70" i="5"/>
  <c r="AO70" i="5" s="1"/>
  <c r="AN69" i="5"/>
  <c r="AM69" i="5"/>
  <c r="AL69" i="5"/>
  <c r="AK69" i="5"/>
  <c r="AO69" i="5" s="1"/>
  <c r="AN68" i="5"/>
  <c r="AM68" i="5"/>
  <c r="AL68" i="5"/>
  <c r="AK68" i="5"/>
  <c r="AO68" i="5" s="1"/>
  <c r="AN67" i="5"/>
  <c r="AM67" i="5"/>
  <c r="AL67" i="5"/>
  <c r="AK67" i="5"/>
  <c r="AO67" i="5" s="1"/>
  <c r="AN66" i="5"/>
  <c r="AM66" i="5"/>
  <c r="AL66" i="5"/>
  <c r="AK66" i="5"/>
  <c r="AO66" i="5" s="1"/>
  <c r="AP65" i="5"/>
  <c r="AN65" i="5"/>
  <c r="AM65" i="5"/>
  <c r="AL65" i="5"/>
  <c r="AK65" i="5"/>
  <c r="AO65" i="5" s="1"/>
  <c r="AN64" i="5"/>
  <c r="AM64" i="5"/>
  <c r="AL64" i="5"/>
  <c r="AK64" i="5"/>
  <c r="AO64" i="5" s="1"/>
  <c r="AN63" i="5"/>
  <c r="AM63" i="5"/>
  <c r="AL63" i="5"/>
  <c r="AK63" i="5"/>
  <c r="AO63" i="5" s="1"/>
  <c r="AN62" i="5"/>
  <c r="AM62" i="5"/>
  <c r="AL62" i="5"/>
  <c r="AK62" i="5"/>
  <c r="AO62" i="5" s="1"/>
  <c r="AN61" i="5"/>
  <c r="AM61" i="5"/>
  <c r="AL61" i="5"/>
  <c r="AK61" i="5"/>
  <c r="AO61" i="5" s="1"/>
  <c r="AN60" i="5"/>
  <c r="AM60" i="5"/>
  <c r="AL60" i="5"/>
  <c r="AK60" i="5"/>
  <c r="AO60" i="5" s="1"/>
  <c r="AN59" i="5"/>
  <c r="AM59" i="5"/>
  <c r="AL59" i="5"/>
  <c r="AK59" i="5"/>
  <c r="AO59" i="5" s="1"/>
  <c r="AN58" i="5"/>
  <c r="AM58" i="5"/>
  <c r="AL58" i="5"/>
  <c r="AK58" i="5"/>
  <c r="AO58" i="5" s="1"/>
  <c r="AN57" i="5"/>
  <c r="AM57" i="5"/>
  <c r="AL57" i="5"/>
  <c r="AK57" i="5"/>
  <c r="AO57" i="5" s="1"/>
  <c r="AN56" i="5"/>
  <c r="AM56" i="5"/>
  <c r="AL56" i="5"/>
  <c r="AK56" i="5"/>
  <c r="AO56" i="5" s="1"/>
  <c r="AN55" i="5"/>
  <c r="AM55" i="5"/>
  <c r="AL55" i="5"/>
  <c r="AK55" i="5"/>
  <c r="AO55" i="5" s="1"/>
  <c r="AN54" i="5"/>
  <c r="AM54" i="5"/>
  <c r="AL54" i="5"/>
  <c r="AK54" i="5"/>
  <c r="AO54" i="5" s="1"/>
  <c r="AN53" i="5"/>
  <c r="AM53" i="5"/>
  <c r="AL53" i="5"/>
  <c r="AK53" i="5"/>
  <c r="AO53" i="5" s="1"/>
  <c r="AN52" i="5"/>
  <c r="AM52" i="5"/>
  <c r="AL52" i="5"/>
  <c r="AK52" i="5"/>
  <c r="AO52" i="5" s="1"/>
  <c r="AN51" i="5"/>
  <c r="AM51" i="5"/>
  <c r="AL51" i="5"/>
  <c r="AK51" i="5"/>
  <c r="AO51" i="5" s="1"/>
  <c r="AN50" i="5"/>
  <c r="AM50" i="5"/>
  <c r="AL50" i="5"/>
  <c r="AK50" i="5"/>
  <c r="AO50" i="5" s="1"/>
  <c r="AN49" i="5"/>
  <c r="AM49" i="5"/>
  <c r="AL49" i="5"/>
  <c r="AK49" i="5"/>
  <c r="AO49" i="5" s="1"/>
  <c r="AN48" i="5"/>
  <c r="AM48" i="5"/>
  <c r="AL48" i="5"/>
  <c r="AK48" i="5"/>
  <c r="AO48" i="5" s="1"/>
  <c r="AN47" i="5"/>
  <c r="AM47" i="5"/>
  <c r="AL47" i="5"/>
  <c r="AK47" i="5"/>
  <c r="AO47" i="5" s="1"/>
  <c r="AN46" i="5"/>
  <c r="AM46" i="5"/>
  <c r="AL46" i="5"/>
  <c r="AK46" i="5"/>
  <c r="AO46" i="5" s="1"/>
  <c r="AN45" i="5"/>
  <c r="AM45" i="5"/>
  <c r="AL45" i="5"/>
  <c r="AK45" i="5"/>
  <c r="AO45" i="5" s="1"/>
  <c r="AN44" i="5"/>
  <c r="AM44" i="5"/>
  <c r="AL44" i="5"/>
  <c r="AK44" i="5"/>
  <c r="AO44" i="5" s="1"/>
  <c r="AN43" i="5"/>
  <c r="AM43" i="5"/>
  <c r="AL43" i="5"/>
  <c r="AK43" i="5"/>
  <c r="AO43" i="5" s="1"/>
  <c r="AN42" i="5"/>
  <c r="AM42" i="5"/>
  <c r="AL42" i="5"/>
  <c r="AK42" i="5"/>
  <c r="AO42" i="5" s="1"/>
  <c r="AN41" i="5"/>
  <c r="AM41" i="5"/>
  <c r="AL41" i="5"/>
  <c r="AK41" i="5"/>
  <c r="AO41" i="5" s="1"/>
  <c r="AN40" i="5"/>
  <c r="AM40" i="5"/>
  <c r="AL40" i="5"/>
  <c r="AK40" i="5"/>
  <c r="AO40" i="5" s="1"/>
  <c r="AN39" i="5"/>
  <c r="AM39" i="5"/>
  <c r="AL39" i="5"/>
  <c r="AK39" i="5"/>
  <c r="AO39" i="5" s="1"/>
  <c r="AN38" i="5"/>
  <c r="AM38" i="5"/>
  <c r="AL38" i="5"/>
  <c r="AK38" i="5"/>
  <c r="AO38" i="5" s="1"/>
  <c r="AN37" i="5"/>
  <c r="AM37" i="5"/>
  <c r="AL37" i="5"/>
  <c r="AK37" i="5"/>
  <c r="AO37" i="5" s="1"/>
  <c r="AN36" i="5"/>
  <c r="AM36" i="5"/>
  <c r="AL36" i="5"/>
  <c r="AK36" i="5"/>
  <c r="AO36" i="5" s="1"/>
  <c r="AN35" i="5"/>
  <c r="AM35" i="5"/>
  <c r="AL35" i="5"/>
  <c r="AK35" i="5"/>
  <c r="AO35" i="5" s="1"/>
  <c r="AN34" i="5"/>
  <c r="AM34" i="5"/>
  <c r="AL34" i="5"/>
  <c r="AK34" i="5"/>
  <c r="AO34" i="5" s="1"/>
  <c r="AN33" i="5"/>
  <c r="AM33" i="5"/>
  <c r="AL33" i="5"/>
  <c r="AK33" i="5"/>
  <c r="AO33" i="5" s="1"/>
  <c r="AN32" i="5"/>
  <c r="AM32" i="5"/>
  <c r="AL32" i="5"/>
  <c r="AK32" i="5"/>
  <c r="AO32" i="5" s="1"/>
  <c r="AN31" i="5"/>
  <c r="AM31" i="5"/>
  <c r="AL31" i="5"/>
  <c r="AK31" i="5"/>
  <c r="AO31" i="5" s="1"/>
  <c r="AN30" i="5"/>
  <c r="AM30" i="5"/>
  <c r="AL30" i="5"/>
  <c r="AK30" i="5"/>
  <c r="AO30" i="5" s="1"/>
  <c r="AP29" i="5"/>
  <c r="AN29" i="5"/>
  <c r="AM29" i="5"/>
  <c r="AL29" i="5"/>
  <c r="AK29" i="5"/>
  <c r="AO29" i="5" s="1"/>
  <c r="AN28" i="5"/>
  <c r="AM28" i="5"/>
  <c r="AL28" i="5"/>
  <c r="AK28" i="5"/>
  <c r="AO28" i="5" s="1"/>
  <c r="AN27" i="5"/>
  <c r="AM27" i="5"/>
  <c r="AL27" i="5"/>
  <c r="AK27" i="5"/>
  <c r="AO27" i="5" s="1"/>
  <c r="AN26" i="5"/>
  <c r="AM26" i="5"/>
  <c r="AL26" i="5"/>
  <c r="AK26" i="5"/>
  <c r="AO26" i="5" s="1"/>
  <c r="AN25" i="5"/>
  <c r="AM25" i="5"/>
  <c r="AL25" i="5"/>
  <c r="AK25" i="5"/>
  <c r="AO25" i="5" s="1"/>
  <c r="AN24" i="5"/>
  <c r="AM24" i="5"/>
  <c r="AL24" i="5"/>
  <c r="AK24" i="5"/>
  <c r="AO24" i="5" s="1"/>
  <c r="AN23" i="5"/>
  <c r="AM23" i="5"/>
  <c r="AL23" i="5"/>
  <c r="AK23" i="5"/>
  <c r="AO23" i="5" s="1"/>
  <c r="AN22" i="5"/>
  <c r="AM22" i="5"/>
  <c r="AL22" i="5"/>
  <c r="AK22" i="5"/>
  <c r="AO22" i="5" s="1"/>
  <c r="AP21" i="5"/>
  <c r="AN21" i="5"/>
  <c r="AM21" i="5"/>
  <c r="AL21" i="5"/>
  <c r="AK21" i="5"/>
  <c r="AO21" i="5" s="1"/>
  <c r="AN20" i="5"/>
  <c r="AM20" i="5"/>
  <c r="AL20" i="5"/>
  <c r="AK20" i="5"/>
  <c r="AO20" i="5" s="1"/>
  <c r="AN19" i="5"/>
  <c r="AM19" i="5"/>
  <c r="AL19" i="5"/>
  <c r="AK19" i="5"/>
  <c r="AO19" i="5" s="1"/>
  <c r="AN18" i="5"/>
  <c r="AM18" i="5"/>
  <c r="AL18" i="5"/>
  <c r="AK18" i="5"/>
  <c r="AO18" i="5" s="1"/>
  <c r="AN17" i="5"/>
  <c r="AM17" i="5"/>
  <c r="AL17" i="5"/>
  <c r="AK17" i="5"/>
  <c r="AO17" i="5" s="1"/>
  <c r="AN16" i="5"/>
  <c r="AM16" i="5"/>
  <c r="AL16" i="5"/>
  <c r="AK16" i="5"/>
  <c r="AO16" i="5" s="1"/>
  <c r="AN15" i="5"/>
  <c r="AM15" i="5"/>
  <c r="AL15" i="5"/>
  <c r="AK15" i="5"/>
  <c r="AO15" i="5" s="1"/>
  <c r="AN14" i="5"/>
  <c r="AM14" i="5"/>
  <c r="AL14" i="5"/>
  <c r="AK14" i="5"/>
  <c r="AO14" i="5" s="1"/>
  <c r="AN13" i="5"/>
  <c r="AM13" i="5"/>
  <c r="AL13" i="5"/>
  <c r="AK13" i="5"/>
  <c r="AO13" i="5" s="1"/>
  <c r="AN12" i="5"/>
  <c r="AM12" i="5"/>
  <c r="AL12" i="5"/>
  <c r="AK12" i="5"/>
  <c r="AO12" i="5" s="1"/>
  <c r="AN11" i="5"/>
  <c r="AM11" i="5"/>
  <c r="AL11" i="5"/>
  <c r="AK11" i="5"/>
  <c r="AO11" i="5" s="1"/>
  <c r="AN10" i="5"/>
  <c r="AM10" i="5"/>
  <c r="AL10" i="5"/>
  <c r="AK10" i="5"/>
  <c r="AO10" i="5" s="1"/>
  <c r="AN9" i="5"/>
  <c r="AM9" i="5"/>
  <c r="AL9" i="5"/>
  <c r="AK9" i="5"/>
  <c r="AO9" i="5" s="1"/>
  <c r="AN8" i="5"/>
  <c r="AM8" i="5"/>
  <c r="AL8" i="5"/>
  <c r="AK8" i="5"/>
  <c r="AO8" i="5" s="1"/>
  <c r="AN7" i="5"/>
  <c r="AM7" i="5"/>
  <c r="AL7" i="5"/>
  <c r="AK7" i="5"/>
  <c r="AO7" i="5" s="1"/>
  <c r="AN6" i="5"/>
  <c r="AM6" i="5"/>
  <c r="AL6" i="5"/>
  <c r="AK6" i="5"/>
  <c r="AO6" i="5" s="1"/>
  <c r="AN5" i="5"/>
  <c r="AM5" i="5"/>
  <c r="AL5" i="5"/>
  <c r="AK5" i="5"/>
  <c r="AO5" i="5" s="1"/>
  <c r="AN4" i="5"/>
  <c r="AM4" i="5"/>
  <c r="AL4" i="5"/>
  <c r="AK4" i="5"/>
  <c r="AO4" i="5" s="1"/>
  <c r="AN3" i="5"/>
  <c r="AM3" i="5"/>
  <c r="AL3" i="5"/>
  <c r="AK3" i="5"/>
  <c r="AO3" i="5" s="1"/>
  <c r="AN2" i="5"/>
  <c r="AM2" i="5"/>
  <c r="AL2" i="5"/>
  <c r="AK2" i="5"/>
  <c r="AO2" i="5" s="1"/>
  <c r="F82" i="10" l="1"/>
  <c r="BD81" i="10"/>
  <c r="F81" i="10"/>
  <c r="BD80" i="10"/>
  <c r="F80" i="10"/>
  <c r="BD79" i="10"/>
  <c r="F79" i="10"/>
  <c r="BD78" i="10"/>
  <c r="F78" i="10"/>
  <c r="BD77" i="10"/>
  <c r="F77" i="10"/>
  <c r="BD76" i="10"/>
  <c r="F76" i="10"/>
  <c r="F72" i="10"/>
  <c r="BD71" i="10"/>
  <c r="F71" i="10"/>
  <c r="BD70" i="10"/>
  <c r="BC70" i="10" s="1"/>
  <c r="BB70" i="10" s="1"/>
  <c r="F70" i="10"/>
  <c r="BD69" i="10"/>
  <c r="F69" i="10"/>
  <c r="F64" i="10"/>
  <c r="BD63" i="10"/>
  <c r="F63" i="10"/>
  <c r="BD62" i="10"/>
  <c r="F62" i="10"/>
  <c r="BD61" i="10"/>
  <c r="BD60" i="10"/>
  <c r="F60" i="10"/>
  <c r="BD59" i="10"/>
  <c r="F59" i="10"/>
  <c r="BD58" i="10"/>
  <c r="BD57" i="10"/>
  <c r="F57" i="10"/>
  <c r="BD56" i="10"/>
  <c r="F56" i="10"/>
  <c r="BD55" i="10"/>
  <c r="F55" i="10"/>
  <c r="BD54" i="10"/>
  <c r="F47" i="10"/>
  <c r="F40" i="10"/>
  <c r="F34" i="10"/>
  <c r="BD33" i="10"/>
  <c r="F33" i="10"/>
  <c r="BD32" i="10"/>
  <c r="BD31" i="10"/>
  <c r="BD30" i="10"/>
  <c r="F30" i="10"/>
  <c r="BD29" i="10"/>
  <c r="F29" i="10"/>
  <c r="BD28" i="10"/>
  <c r="F28" i="10"/>
  <c r="BD27" i="10"/>
  <c r="F27" i="10"/>
  <c r="BD26" i="10"/>
  <c r="F26" i="10"/>
  <c r="BD25" i="10"/>
  <c r="F18" i="10"/>
  <c r="BD11" i="10"/>
  <c r="F11" i="10"/>
  <c r="AE51" i="13"/>
  <c r="D51" i="13" s="1"/>
  <c r="AN50" i="13"/>
  <c r="AE50" i="13"/>
  <c r="M50" i="13"/>
  <c r="D50" i="13" s="1"/>
  <c r="AN49" i="13"/>
  <c r="AE49" i="13"/>
  <c r="M49" i="13"/>
  <c r="D49" i="13" s="1"/>
  <c r="AN48" i="13"/>
  <c r="AE48" i="13"/>
  <c r="D48" i="13" s="1"/>
  <c r="AN46" i="13"/>
  <c r="AE46" i="13"/>
  <c r="D46" i="13" s="1"/>
  <c r="AN45" i="13"/>
  <c r="AE45" i="13"/>
  <c r="M45" i="13"/>
  <c r="D45" i="13" s="1"/>
  <c r="D22" i="13"/>
  <c r="AN21" i="13"/>
  <c r="AE21" i="13"/>
  <c r="M21" i="13"/>
  <c r="D21" i="13" s="1"/>
  <c r="AE20" i="13"/>
  <c r="D20" i="13" s="1"/>
  <c r="AN19" i="13"/>
  <c r="AE19" i="13"/>
  <c r="D19" i="13" s="1"/>
  <c r="AN18" i="13"/>
  <c r="AE18" i="13"/>
  <c r="D18" i="13" s="1"/>
  <c r="AN17" i="13"/>
  <c r="AE17" i="13"/>
  <c r="V17" i="13"/>
  <c r="M17" i="13"/>
  <c r="D17" i="13" s="1"/>
  <c r="AN16" i="13"/>
  <c r="AE16" i="13"/>
  <c r="D16" i="13" s="1"/>
  <c r="AN15" i="13"/>
  <c r="AE15" i="13"/>
  <c r="M15" i="13"/>
  <c r="D15" i="13" s="1"/>
  <c r="AN14" i="13"/>
  <c r="AE14" i="13"/>
  <c r="D14" i="13" s="1"/>
  <c r="AN13" i="13"/>
  <c r="AE13" i="13"/>
  <c r="D13" i="13" s="1"/>
  <c r="AN11" i="13"/>
  <c r="AE11" i="13"/>
  <c r="D11" i="13" s="1"/>
  <c r="AN10" i="13"/>
  <c r="AE10" i="13"/>
  <c r="D10" i="13" s="1"/>
  <c r="AN9" i="13"/>
  <c r="AE9" i="13"/>
  <c r="M9" i="13"/>
  <c r="D9" i="13" s="1"/>
  <c r="AN8" i="13"/>
  <c r="AE8" i="13"/>
  <c r="M8" i="13"/>
  <c r="D8" i="13" s="1"/>
  <c r="AE6" i="13"/>
  <c r="D6" i="13" s="1"/>
  <c r="AN5" i="13"/>
  <c r="D5" i="13" s="1"/>
  <c r="AN4" i="13"/>
  <c r="AE4" i="13"/>
  <c r="M4" i="13"/>
  <c r="D4" i="13" s="1"/>
  <c r="AN3" i="13"/>
  <c r="AE3" i="13"/>
  <c r="V3" i="13"/>
  <c r="D3" i="13" s="1"/>
  <c r="M23" i="13"/>
  <c r="H58" i="10"/>
  <c r="G58" i="10" s="1"/>
  <c r="AE76" i="13"/>
  <c r="D76" i="13" s="1"/>
  <c r="AE74" i="13"/>
  <c r="AE62" i="13"/>
  <c r="V52" i="13"/>
  <c r="D52" i="13" s="1"/>
  <c r="M42" i="13"/>
  <c r="D42" i="13" s="1"/>
  <c r="AN39" i="13"/>
  <c r="D39" i="13" s="1"/>
  <c r="AN34" i="13"/>
  <c r="D34" i="13" s="1"/>
  <c r="M30" i="13"/>
  <c r="D30" i="13" s="1"/>
  <c r="AF31" i="10"/>
  <c r="AE31" i="10" s="1"/>
  <c r="F31" i="10" s="1"/>
  <c r="D80" i="13"/>
  <c r="V68" i="13"/>
  <c r="D68" i="13" s="1"/>
  <c r="AN55" i="13"/>
  <c r="D55" i="13" s="1"/>
  <c r="M38" i="13"/>
  <c r="D38" i="13" s="1"/>
  <c r="D79" i="13"/>
  <c r="AE78" i="13"/>
  <c r="V74" i="13"/>
  <c r="D74" i="13" s="1"/>
  <c r="AN73" i="13"/>
  <c r="D73" i="13" s="1"/>
  <c r="AN69" i="13"/>
  <c r="AE69" i="13"/>
  <c r="M69" i="13"/>
  <c r="D69" i="13" s="1"/>
  <c r="M62" i="13"/>
  <c r="D62" i="13" s="1"/>
  <c r="V59" i="13"/>
  <c r="D59" i="13" s="1"/>
  <c r="AE57" i="13"/>
  <c r="D57" i="13" s="1"/>
  <c r="M43" i="13"/>
  <c r="D43" i="13" s="1"/>
  <c r="AN78" i="13"/>
  <c r="AE77" i="13"/>
  <c r="D77" i="13" s="1"/>
  <c r="AE72" i="13"/>
  <c r="D72" i="13" s="1"/>
  <c r="M71" i="13"/>
  <c r="D71" i="13" s="1"/>
  <c r="M66" i="13"/>
  <c r="D66" i="13" s="1"/>
  <c r="M40" i="13"/>
  <c r="D40" i="13" s="1"/>
  <c r="AN37" i="13"/>
  <c r="D37" i="13" s="1"/>
  <c r="AE23" i="13"/>
  <c r="BC68" i="10" l="1"/>
  <c r="BB68" i="10" s="1"/>
  <c r="BC11" i="10"/>
  <c r="BB11" i="10" s="1"/>
  <c r="F58" i="10"/>
  <c r="BC81" i="10"/>
  <c r="BB81" i="10" s="1"/>
  <c r="BC71" i="10"/>
  <c r="BB71" i="10" s="1"/>
  <c r="E69" i="10"/>
  <c r="D69" i="10" s="1"/>
  <c r="BC63" i="10"/>
  <c r="BB63" i="10" s="1"/>
  <c r="E63" i="10"/>
  <c r="D63" i="10" s="1"/>
  <c r="C63" i="10" s="1"/>
  <c r="C60" i="12" s="1"/>
  <c r="BC62" i="10"/>
  <c r="BB62" i="10" s="1"/>
  <c r="E62" i="10"/>
  <c r="D62" i="10" s="1"/>
  <c r="C62" i="10" s="1"/>
  <c r="C59" i="12" s="1"/>
  <c r="BC61" i="10"/>
  <c r="BB61" i="10" s="1"/>
  <c r="BC60" i="10"/>
  <c r="BB60" i="10" s="1"/>
  <c r="E60" i="10"/>
  <c r="D60" i="10" s="1"/>
  <c r="C60" i="10" s="1"/>
  <c r="C57" i="12" s="1"/>
  <c r="BC59" i="10"/>
  <c r="BB59" i="10" s="1"/>
  <c r="E59" i="10"/>
  <c r="D59" i="10" s="1"/>
  <c r="C59" i="10" s="1"/>
  <c r="C56" i="12" s="1"/>
  <c r="BC58" i="10"/>
  <c r="BB58" i="10" s="1"/>
  <c r="BC57" i="10"/>
  <c r="BB57" i="10" s="1"/>
  <c r="E57" i="10"/>
  <c r="D57" i="10" s="1"/>
  <c r="C57" i="10" s="1"/>
  <c r="C54" i="12" s="1"/>
  <c r="BC56" i="10"/>
  <c r="BB56" i="10" s="1"/>
  <c r="E56" i="10"/>
  <c r="D56" i="10" s="1"/>
  <c r="C56" i="10" s="1"/>
  <c r="C53" i="12" s="1"/>
  <c r="BC55" i="10"/>
  <c r="BB55" i="10" s="1"/>
  <c r="E55" i="10"/>
  <c r="D55" i="10" s="1"/>
  <c r="BC54" i="10"/>
  <c r="BB54" i="10" s="1"/>
  <c r="E47" i="10"/>
  <c r="D47" i="10" s="1"/>
  <c r="E40" i="10"/>
  <c r="D40" i="10" s="1"/>
  <c r="E34" i="10"/>
  <c r="D34" i="10" s="1"/>
  <c r="BC33" i="10"/>
  <c r="BB33" i="10" s="1"/>
  <c r="E33" i="10"/>
  <c r="D33" i="10" s="1"/>
  <c r="C33" i="10" s="1"/>
  <c r="C30" i="12" s="1"/>
  <c r="BC32" i="10"/>
  <c r="BB32" i="10" s="1"/>
  <c r="BC31" i="10"/>
  <c r="BB31" i="10" s="1"/>
  <c r="BC30" i="10"/>
  <c r="BB30" i="10" s="1"/>
  <c r="E30" i="10"/>
  <c r="D30" i="10" s="1"/>
  <c r="C30" i="10" s="1"/>
  <c r="C27" i="12" s="1"/>
  <c r="BC29" i="10"/>
  <c r="BB29" i="10" s="1"/>
  <c r="E29" i="10"/>
  <c r="D29" i="10" s="1"/>
  <c r="BC28" i="10"/>
  <c r="BB28" i="10" s="1"/>
  <c r="E28" i="10"/>
  <c r="D28" i="10" s="1"/>
  <c r="C28" i="10" s="1"/>
  <c r="C25" i="12" s="1"/>
  <c r="BC27" i="10"/>
  <c r="BB27" i="10" s="1"/>
  <c r="E27" i="10"/>
  <c r="D27" i="10" s="1"/>
  <c r="BC26" i="10"/>
  <c r="BB26" i="10" s="1"/>
  <c r="E26" i="10"/>
  <c r="D26" i="10" s="1"/>
  <c r="C26" i="10" s="1"/>
  <c r="C23" i="12" s="1"/>
  <c r="BC25" i="10"/>
  <c r="BB25" i="10" s="1"/>
  <c r="E18" i="10"/>
  <c r="D18" i="10" s="1"/>
  <c r="BC77" i="10"/>
  <c r="BB77" i="10" s="1"/>
  <c r="BC79" i="10"/>
  <c r="BB79" i="10" s="1"/>
  <c r="BC78" i="10"/>
  <c r="BB78" i="10" s="1"/>
  <c r="BC76" i="10"/>
  <c r="BB76" i="10" s="1"/>
  <c r="D23" i="13"/>
  <c r="D78" i="13"/>
  <c r="C74" i="13"/>
  <c r="E73" i="12" s="1"/>
  <c r="C69" i="13"/>
  <c r="E68" i="12" s="1"/>
  <c r="C59" i="13"/>
  <c r="E58" i="12" s="1"/>
  <c r="C43" i="13"/>
  <c r="E42" i="12" s="1"/>
  <c r="C77" i="13"/>
  <c r="E76" i="12" s="1"/>
  <c r="C71" i="13"/>
  <c r="E70" i="12" s="1"/>
  <c r="C40" i="13"/>
  <c r="E39" i="12" s="1"/>
  <c r="BC80" i="10"/>
  <c r="BB80" i="10" s="1"/>
  <c r="BC69" i="10"/>
  <c r="BB69" i="10" s="1"/>
  <c r="BC41" i="10"/>
  <c r="BB41" i="10" s="1"/>
  <c r="BC12" i="10"/>
  <c r="BB12" i="10" s="1"/>
  <c r="BC18" i="10"/>
  <c r="BB18" i="10" s="1"/>
  <c r="BC19" i="10"/>
  <c r="BB19" i="10" s="1"/>
  <c r="BC34" i="10"/>
  <c r="BB34" i="10" s="1"/>
  <c r="BC35" i="10"/>
  <c r="BB35" i="10" s="1"/>
  <c r="BC40" i="10"/>
  <c r="BB40" i="10" s="1"/>
  <c r="BC42" i="10"/>
  <c r="BB42" i="10" s="1"/>
  <c r="BC47" i="10"/>
  <c r="BB47" i="10" s="1"/>
  <c r="BC48" i="10"/>
  <c r="BB48" i="10" s="1"/>
  <c r="BC43" i="10"/>
  <c r="BB43" i="10" s="1"/>
  <c r="BC9" i="10"/>
  <c r="BB9" i="10" s="1"/>
  <c r="BC44" i="10"/>
  <c r="BB44" i="10" s="1"/>
  <c r="BC13" i="10"/>
  <c r="BB13" i="10" s="1"/>
  <c r="BC45" i="10"/>
  <c r="BB45" i="10" s="1"/>
  <c r="BC17" i="10"/>
  <c r="BB17" i="10" s="1"/>
  <c r="BC46" i="10"/>
  <c r="BB46" i="10" s="1"/>
  <c r="BC73" i="10"/>
  <c r="BB73" i="10" s="1"/>
  <c r="BC37" i="10"/>
  <c r="BB37" i="10" s="1"/>
  <c r="BC75" i="10"/>
  <c r="BB75" i="10" s="1"/>
  <c r="BC8" i="10"/>
  <c r="BB8" i="10" s="1"/>
  <c r="BC7" i="10"/>
  <c r="BB7" i="10" s="1"/>
  <c r="BC6" i="10"/>
  <c r="BB6" i="10" s="1"/>
  <c r="BC82" i="10"/>
  <c r="BB82" i="10" s="1"/>
  <c r="BC53" i="10"/>
  <c r="BB53" i="10" s="1"/>
  <c r="BC16" i="10"/>
  <c r="BB16" i="10" s="1"/>
  <c r="BC36" i="10"/>
  <c r="BB36" i="10" s="1"/>
  <c r="BC52" i="10"/>
  <c r="BB52" i="10" s="1"/>
  <c r="BC38" i="10"/>
  <c r="BB38" i="10" s="1"/>
  <c r="BC10" i="10"/>
  <c r="BB10" i="10" s="1"/>
  <c r="BC51" i="10"/>
  <c r="BB51" i="10" s="1"/>
  <c r="BC50" i="10"/>
  <c r="BB50" i="10" s="1"/>
  <c r="BC14" i="10"/>
  <c r="BB14" i="10" s="1"/>
  <c r="BC67" i="10"/>
  <c r="BB67" i="10" s="1"/>
  <c r="BC72" i="10"/>
  <c r="BB72" i="10" s="1"/>
  <c r="BC66" i="10"/>
  <c r="BB66" i="10" s="1"/>
  <c r="BC74" i="10"/>
  <c r="BB74" i="10" s="1"/>
  <c r="BC49" i="10"/>
  <c r="BB49" i="10" s="1"/>
  <c r="BC64" i="10"/>
  <c r="BB64" i="10" s="1"/>
  <c r="BC5" i="10"/>
  <c r="BB5" i="10" s="1"/>
  <c r="BC65" i="10"/>
  <c r="BB65" i="10" s="1"/>
  <c r="BC20" i="10"/>
  <c r="BB20" i="10" s="1"/>
  <c r="BC21" i="10"/>
  <c r="BB21" i="10" s="1"/>
  <c r="BC22" i="10"/>
  <c r="BB22" i="10" s="1"/>
  <c r="BC23" i="10"/>
  <c r="BB23" i="10" s="1"/>
  <c r="BC15" i="10"/>
  <c r="BB15" i="10" s="1"/>
  <c r="BC24" i="10"/>
  <c r="BB24" i="10" s="1"/>
  <c r="BC39" i="10"/>
  <c r="BB39" i="10" s="1"/>
  <c r="E24" i="10"/>
  <c r="D24" i="10" s="1"/>
  <c r="C24" i="10" s="1"/>
  <c r="C21" i="12" s="1"/>
  <c r="E23" i="10"/>
  <c r="D23" i="10" s="1"/>
  <c r="C23" i="10" s="1"/>
  <c r="C20" i="12" s="1"/>
  <c r="E22" i="10"/>
  <c r="D22" i="10" s="1"/>
  <c r="C22" i="10" s="1"/>
  <c r="C19" i="12" s="1"/>
  <c r="E21" i="10"/>
  <c r="D21" i="10" s="1"/>
  <c r="C21" i="10" s="1"/>
  <c r="C18" i="12" s="1"/>
  <c r="E17" i="10"/>
  <c r="D17" i="10" s="1"/>
  <c r="C17" i="10" s="1"/>
  <c r="C14" i="12" s="1"/>
  <c r="E16" i="10"/>
  <c r="D16" i="10" s="1"/>
  <c r="C16" i="10" s="1"/>
  <c r="C13" i="12" s="1"/>
  <c r="E15" i="10"/>
  <c r="D15" i="10" s="1"/>
  <c r="C15" i="10" s="1"/>
  <c r="C12" i="12" s="1"/>
  <c r="E14" i="10"/>
  <c r="D14" i="10" s="1"/>
  <c r="C14" i="10" s="1"/>
  <c r="C11" i="12" s="1"/>
  <c r="E37" i="10"/>
  <c r="D37" i="10" s="1"/>
  <c r="C37" i="10" s="1"/>
  <c r="C34" i="12" s="1"/>
  <c r="E36" i="10"/>
  <c r="D36" i="10" s="1"/>
  <c r="C36" i="10" s="1"/>
  <c r="C33" i="12" s="1"/>
  <c r="E20" i="10"/>
  <c r="D20" i="10" s="1"/>
  <c r="C20" i="10" s="1"/>
  <c r="C17" i="12" s="1"/>
  <c r="E38" i="10"/>
  <c r="D38" i="10" s="1"/>
  <c r="C38" i="10" s="1"/>
  <c r="C35" i="12" s="1"/>
  <c r="C37" i="13" l="1"/>
  <c r="E36" i="12" s="1"/>
  <c r="C20" i="13"/>
  <c r="E19" i="12" s="1"/>
  <c r="F19" i="12" s="1"/>
  <c r="C23" i="13"/>
  <c r="E22" i="12" s="1"/>
  <c r="C55" i="10"/>
  <c r="C52" i="12" s="1"/>
  <c r="F52" i="12" s="1"/>
  <c r="C34" i="10"/>
  <c r="C31" i="12" s="1"/>
  <c r="F31" i="12" s="1"/>
  <c r="C29" i="10"/>
  <c r="C26" i="12" s="1"/>
  <c r="C27" i="10"/>
  <c r="C24" i="12" s="1"/>
  <c r="C47" i="10"/>
  <c r="C44" i="12" s="1"/>
  <c r="F44" i="12" s="1"/>
  <c r="C69" i="10"/>
  <c r="C66" i="12" s="1"/>
  <c r="C40" i="10"/>
  <c r="C37" i="12" s="1"/>
  <c r="F37" i="12" s="1"/>
  <c r="C18" i="10"/>
  <c r="C15" i="12" s="1"/>
  <c r="F15" i="12" s="1"/>
  <c r="E58" i="10"/>
  <c r="D58" i="10" s="1"/>
  <c r="C58" i="10" s="1"/>
  <c r="C55" i="12" s="1"/>
  <c r="E48" i="10"/>
  <c r="D48" i="10" s="1"/>
  <c r="C48" i="10" s="1"/>
  <c r="C45" i="12" s="1"/>
  <c r="F45" i="12" s="1"/>
  <c r="E49" i="10"/>
  <c r="D49" i="10" s="1"/>
  <c r="C49" i="10" s="1"/>
  <c r="C46" i="12" s="1"/>
  <c r="F46" i="12" s="1"/>
  <c r="E5" i="10"/>
  <c r="D5" i="10" s="1"/>
  <c r="C5" i="10" s="1"/>
  <c r="C2" i="12" s="1"/>
  <c r="F2" i="12" s="1"/>
  <c r="E11" i="10"/>
  <c r="D11" i="10" s="1"/>
  <c r="C11" i="10" s="1"/>
  <c r="C8" i="12" s="1"/>
  <c r="F8" i="12" s="1"/>
  <c r="E67" i="10"/>
  <c r="D67" i="10" s="1"/>
  <c r="C67" i="10" s="1"/>
  <c r="C64" i="12" s="1"/>
  <c r="F64" i="12" s="1"/>
  <c r="E7" i="10"/>
  <c r="D7" i="10" s="1"/>
  <c r="C7" i="10" s="1"/>
  <c r="C4" i="12" s="1"/>
  <c r="F4" i="12" s="1"/>
  <c r="E31" i="10"/>
  <c r="D31" i="10" s="1"/>
  <c r="C31" i="10" s="1"/>
  <c r="C28" i="12" s="1"/>
  <c r="F28" i="12" s="1"/>
  <c r="E12" i="10"/>
  <c r="D12" i="10" s="1"/>
  <c r="C12" i="10" s="1"/>
  <c r="C9" i="12" s="1"/>
  <c r="F9" i="12" s="1"/>
  <c r="E41" i="10"/>
  <c r="D41" i="10" s="1"/>
  <c r="C41" i="10" s="1"/>
  <c r="C38" i="12" s="1"/>
  <c r="F38" i="12" s="1"/>
  <c r="E46" i="10"/>
  <c r="D46" i="10" s="1"/>
  <c r="C46" i="10" s="1"/>
  <c r="C43" i="12" s="1"/>
  <c r="F43" i="12" s="1"/>
  <c r="E45" i="10"/>
  <c r="D45" i="10" s="1"/>
  <c r="C45" i="10" s="1"/>
  <c r="C42" i="12" s="1"/>
  <c r="F42" i="12" s="1"/>
  <c r="E43" i="10"/>
  <c r="D43" i="10" s="1"/>
  <c r="C43" i="10" s="1"/>
  <c r="C40" i="12" s="1"/>
  <c r="F40" i="12" s="1"/>
  <c r="E79" i="10"/>
  <c r="D79" i="10" s="1"/>
  <c r="C79" i="10" s="1"/>
  <c r="C76" i="12" s="1"/>
  <c r="F76" i="12" s="1"/>
  <c r="E71" i="10"/>
  <c r="D71" i="10" s="1"/>
  <c r="C71" i="10" s="1"/>
  <c r="C68" i="12" s="1"/>
  <c r="F68" i="12" s="1"/>
  <c r="E80" i="10"/>
  <c r="D80" i="10" s="1"/>
  <c r="C80" i="10" s="1"/>
  <c r="C77" i="12" s="1"/>
  <c r="F77" i="12" s="1"/>
  <c r="E76" i="10"/>
  <c r="D76" i="10" s="1"/>
  <c r="C76" i="10" s="1"/>
  <c r="C73" i="12" s="1"/>
  <c r="F73" i="12" s="1"/>
  <c r="E77" i="10"/>
  <c r="D77" i="10" s="1"/>
  <c r="C77" i="10" s="1"/>
  <c r="C74" i="12" s="1"/>
  <c r="E78" i="10"/>
  <c r="D78" i="10" s="1"/>
  <c r="C78" i="10" s="1"/>
  <c r="C75" i="12" s="1"/>
  <c r="F75" i="12" s="1"/>
  <c r="E82" i="10"/>
  <c r="D82" i="10" s="1"/>
  <c r="C82" i="10" s="1"/>
  <c r="C79" i="12" s="1"/>
  <c r="F79" i="12" s="1"/>
  <c r="E64" i="10"/>
  <c r="D64" i="10" s="1"/>
  <c r="C64" i="10" s="1"/>
  <c r="C61" i="12" s="1"/>
  <c r="E70" i="10"/>
  <c r="D70" i="10" s="1"/>
  <c r="C70" i="10" s="1"/>
  <c r="C67" i="12" s="1"/>
  <c r="E81" i="10"/>
  <c r="D81" i="10" s="1"/>
  <c r="C81" i="10" s="1"/>
  <c r="C78" i="12" s="1"/>
  <c r="E72" i="10"/>
  <c r="D72" i="10" s="1"/>
  <c r="C72" i="10" s="1"/>
  <c r="C69" i="12" s="1"/>
  <c r="E74" i="10"/>
  <c r="D74" i="10" s="1"/>
  <c r="C74" i="10" s="1"/>
  <c r="C71" i="12" s="1"/>
  <c r="E9" i="10"/>
  <c r="D9" i="10" s="1"/>
  <c r="C9" i="10" s="1"/>
  <c r="C6" i="12" s="1"/>
  <c r="E13" i="10"/>
  <c r="D13" i="10" s="1"/>
  <c r="C13" i="10" s="1"/>
  <c r="C10" i="12" s="1"/>
  <c r="E39" i="10"/>
  <c r="D39" i="10" s="1"/>
  <c r="C39" i="10" s="1"/>
  <c r="C36" i="12" s="1"/>
  <c r="E50" i="10"/>
  <c r="D50" i="10" s="1"/>
  <c r="C50" i="10" s="1"/>
  <c r="C47" i="12" s="1"/>
  <c r="E51" i="10"/>
  <c r="D51" i="10" s="1"/>
  <c r="C51" i="10" s="1"/>
  <c r="C48" i="12" s="1"/>
  <c r="E61" i="10"/>
  <c r="D61" i="10" s="1"/>
  <c r="C61" i="10" s="1"/>
  <c r="C58" i="12" s="1"/>
  <c r="F58" i="12" s="1"/>
  <c r="E66" i="10"/>
  <c r="D66" i="10" s="1"/>
  <c r="C66" i="10" s="1"/>
  <c r="C63" i="12" s="1"/>
  <c r="E68" i="10"/>
  <c r="D68" i="10" s="1"/>
  <c r="C68" i="10" s="1"/>
  <c r="C65" i="12" s="1"/>
  <c r="E73" i="10"/>
  <c r="D73" i="10" s="1"/>
  <c r="C73" i="10" s="1"/>
  <c r="C70" i="12" s="1"/>
  <c r="F70" i="12" s="1"/>
  <c r="E75" i="10"/>
  <c r="D75" i="10" s="1"/>
  <c r="C75" i="10" s="1"/>
  <c r="C72" i="12" s="1"/>
  <c r="F72" i="12" s="1"/>
  <c r="E10" i="10"/>
  <c r="D10" i="10" s="1"/>
  <c r="C10" i="10" s="1"/>
  <c r="C7" i="12" s="1"/>
  <c r="E53" i="10"/>
  <c r="D53" i="10" s="1"/>
  <c r="C53" i="10" s="1"/>
  <c r="C50" i="12" s="1"/>
  <c r="F50" i="12" s="1"/>
  <c r="E44" i="10"/>
  <c r="D44" i="10" s="1"/>
  <c r="C44" i="10" s="1"/>
  <c r="C41" i="12" s="1"/>
  <c r="E52" i="10"/>
  <c r="D52" i="10" s="1"/>
  <c r="C52" i="10" s="1"/>
  <c r="C49" i="12" s="1"/>
  <c r="E65" i="10"/>
  <c r="D65" i="10" s="1"/>
  <c r="C65" i="10" s="1"/>
  <c r="C62" i="12" s="1"/>
  <c r="F62" i="12" s="1"/>
  <c r="E6" i="10"/>
  <c r="D6" i="10" s="1"/>
  <c r="C6" i="10" s="1"/>
  <c r="C3" i="12" s="1"/>
  <c r="F3" i="12" s="1"/>
  <c r="E8" i="10"/>
  <c r="D8" i="10" s="1"/>
  <c r="C8" i="10" s="1"/>
  <c r="C5" i="12" s="1"/>
  <c r="E25" i="10"/>
  <c r="D25" i="10" s="1"/>
  <c r="C25" i="10" s="1"/>
  <c r="C22" i="12" s="1"/>
  <c r="E54" i="10"/>
  <c r="D54" i="10" s="1"/>
  <c r="C54" i="10" s="1"/>
  <c r="C51" i="12" s="1"/>
  <c r="E19" i="10"/>
  <c r="D19" i="10" s="1"/>
  <c r="C19" i="10" s="1"/>
  <c r="C16" i="12" s="1"/>
  <c r="E32" i="10"/>
  <c r="D32" i="10" s="1"/>
  <c r="C32" i="10" s="1"/>
  <c r="C29" i="12" s="1"/>
  <c r="E35" i="10"/>
  <c r="D35" i="10" s="1"/>
  <c r="C35" i="10" s="1"/>
  <c r="C32" i="12" s="1"/>
  <c r="F32" i="12" s="1"/>
  <c r="E42" i="10"/>
  <c r="D42" i="10" s="1"/>
  <c r="C42" i="10" s="1"/>
  <c r="C39" i="12" s="1"/>
  <c r="F39" i="12" s="1"/>
  <c r="C29" i="13"/>
  <c r="E28" i="12" s="1"/>
  <c r="C41" i="13"/>
  <c r="E40" i="12" s="1"/>
  <c r="C49" i="13"/>
  <c r="E48" i="12" s="1"/>
  <c r="C45" i="13"/>
  <c r="E44" i="12" s="1"/>
  <c r="C73" i="13"/>
  <c r="E72" i="12" s="1"/>
  <c r="C72" i="13"/>
  <c r="E71" i="12" s="1"/>
  <c r="C9" i="13"/>
  <c r="E8" i="12" s="1"/>
  <c r="C6" i="13"/>
  <c r="E5" i="12" s="1"/>
  <c r="C31" i="13"/>
  <c r="E30" i="12" s="1"/>
  <c r="F30" i="12" s="1"/>
  <c r="C64" i="13"/>
  <c r="E63" i="12" s="1"/>
  <c r="C3" i="13"/>
  <c r="E2" i="12" s="1"/>
  <c r="C51" i="13"/>
  <c r="E50" i="12" s="1"/>
  <c r="C48" i="13"/>
  <c r="E47" i="12" s="1"/>
  <c r="C22" i="13"/>
  <c r="E21" i="12" s="1"/>
  <c r="F21" i="12" s="1"/>
  <c r="C19" i="13"/>
  <c r="E18" i="12" s="1"/>
  <c r="F18" i="12" s="1"/>
  <c r="C16" i="13"/>
  <c r="E15" i="12" s="1"/>
  <c r="C14" i="13"/>
  <c r="E13" i="12" s="1"/>
  <c r="F13" i="12" s="1"/>
  <c r="C10" i="13"/>
  <c r="E9" i="12" s="1"/>
  <c r="C57" i="13"/>
  <c r="E56" i="12" s="1"/>
  <c r="F56" i="12" s="1"/>
  <c r="C25" i="13"/>
  <c r="E24" i="12" s="1"/>
  <c r="C7" i="13"/>
  <c r="E6" i="12" s="1"/>
  <c r="C12" i="13"/>
  <c r="E11" i="12" s="1"/>
  <c r="F11" i="12" s="1"/>
  <c r="C24" i="13"/>
  <c r="E23" i="12" s="1"/>
  <c r="F23" i="12" s="1"/>
  <c r="C44" i="13"/>
  <c r="E43" i="12" s="1"/>
  <c r="C47" i="13"/>
  <c r="E46" i="12" s="1"/>
  <c r="C27" i="13"/>
  <c r="E26" i="12" s="1"/>
  <c r="C36" i="13"/>
  <c r="E35" i="12" s="1"/>
  <c r="F35" i="12" s="1"/>
  <c r="C56" i="13"/>
  <c r="E55" i="12" s="1"/>
  <c r="C60" i="13"/>
  <c r="E59" i="12" s="1"/>
  <c r="F59" i="12" s="1"/>
  <c r="C61" i="13"/>
  <c r="E60" i="12" s="1"/>
  <c r="F60" i="12" s="1"/>
  <c r="C67" i="13"/>
  <c r="E66" i="12" s="1"/>
  <c r="C75" i="13"/>
  <c r="E74" i="12" s="1"/>
  <c r="C35" i="13"/>
  <c r="E34" i="12" s="1"/>
  <c r="F34" i="12" s="1"/>
  <c r="C54" i="13"/>
  <c r="E53" i="12" s="1"/>
  <c r="F53" i="12" s="1"/>
  <c r="C65" i="13"/>
  <c r="E64" i="12" s="1"/>
  <c r="C63" i="13"/>
  <c r="E62" i="12" s="1"/>
  <c r="C28" i="13"/>
  <c r="E27" i="12" s="1"/>
  <c r="F27" i="12" s="1"/>
  <c r="C58" i="13"/>
  <c r="E57" i="12" s="1"/>
  <c r="F57" i="12" s="1"/>
  <c r="C53" i="13"/>
  <c r="E52" i="12" s="1"/>
  <c r="C33" i="13"/>
  <c r="E32" i="12" s="1"/>
  <c r="C70" i="13"/>
  <c r="E69" i="12" s="1"/>
  <c r="C32" i="13"/>
  <c r="E31" i="12" s="1"/>
  <c r="C26" i="13"/>
  <c r="E25" i="12" s="1"/>
  <c r="F25" i="12" s="1"/>
  <c r="C50" i="13"/>
  <c r="E49" i="12" s="1"/>
  <c r="C46" i="13"/>
  <c r="E45" i="12" s="1"/>
  <c r="C21" i="13"/>
  <c r="E20" i="12" s="1"/>
  <c r="F20" i="12" s="1"/>
  <c r="C18" i="13"/>
  <c r="E17" i="12" s="1"/>
  <c r="F17" i="12" s="1"/>
  <c r="C17" i="13"/>
  <c r="E16" i="12" s="1"/>
  <c r="C15" i="13"/>
  <c r="E14" i="12" s="1"/>
  <c r="F14" i="12" s="1"/>
  <c r="C13" i="13"/>
  <c r="E12" i="12" s="1"/>
  <c r="F12" i="12" s="1"/>
  <c r="C11" i="13"/>
  <c r="E10" i="12" s="1"/>
  <c r="C62" i="13"/>
  <c r="E61" i="12" s="1"/>
  <c r="C66" i="13"/>
  <c r="E65" i="12" s="1"/>
  <c r="C8" i="13"/>
  <c r="E7" i="12" s="1"/>
  <c r="C5" i="13"/>
  <c r="E4" i="12" s="1"/>
  <c r="C78" i="13"/>
  <c r="E77" i="12" s="1"/>
  <c r="C34" i="13"/>
  <c r="E33" i="12" s="1"/>
  <c r="F33" i="12" s="1"/>
  <c r="C55" i="13"/>
  <c r="E54" i="12" s="1"/>
  <c r="F54" i="12" s="1"/>
  <c r="C38" i="13"/>
  <c r="E37" i="12" s="1"/>
  <c r="C4" i="13"/>
  <c r="E3" i="12" s="1"/>
  <c r="C80" i="13"/>
  <c r="E79" i="12" s="1"/>
  <c r="C39" i="13"/>
  <c r="E38" i="12" s="1"/>
  <c r="C52" i="13"/>
  <c r="E51" i="12" s="1"/>
  <c r="C76" i="13"/>
  <c r="E75" i="12" s="1"/>
  <c r="C42" i="13"/>
  <c r="E41" i="12" s="1"/>
  <c r="C30" i="13"/>
  <c r="E29" i="12" s="1"/>
  <c r="C68" i="13"/>
  <c r="E67" i="12" s="1"/>
  <c r="C79" i="13"/>
  <c r="E78" i="12" s="1"/>
  <c r="H31" i="12" l="1"/>
  <c r="H2" i="12"/>
  <c r="G2" i="12"/>
  <c r="H8" i="12"/>
  <c r="G64" i="12"/>
  <c r="H64" i="12"/>
  <c r="G4" i="12"/>
  <c r="H4" i="12"/>
  <c r="G28" i="12"/>
  <c r="H28" i="12"/>
  <c r="H9" i="12"/>
  <c r="G9" i="12"/>
  <c r="G38" i="12"/>
  <c r="H38" i="12"/>
  <c r="H43" i="12"/>
  <c r="G43" i="12"/>
  <c r="G42" i="12"/>
  <c r="H42" i="12"/>
  <c r="H68" i="12"/>
  <c r="G77" i="12"/>
  <c r="H77" i="12"/>
  <c r="H58" i="12"/>
  <c r="G70" i="12"/>
  <c r="G72" i="12"/>
  <c r="H72" i="12"/>
  <c r="G50" i="12"/>
  <c r="H50" i="12"/>
  <c r="G62" i="12"/>
  <c r="H62" i="12"/>
  <c r="G3" i="12"/>
  <c r="H3" i="12"/>
  <c r="H32" i="12"/>
  <c r="G32" i="12"/>
  <c r="G39" i="12"/>
  <c r="H39" i="12"/>
  <c r="G30" i="12"/>
  <c r="H30" i="12"/>
  <c r="G21" i="12"/>
  <c r="H59" i="12"/>
  <c r="G60" i="12"/>
  <c r="H60" i="12"/>
  <c r="H34" i="12"/>
  <c r="G34" i="12"/>
  <c r="G53" i="12"/>
  <c r="H53" i="12"/>
  <c r="G27" i="12"/>
  <c r="H27" i="12"/>
  <c r="G57" i="12"/>
  <c r="H57" i="12"/>
  <c r="G20" i="12"/>
  <c r="H20" i="12"/>
  <c r="H17" i="12"/>
  <c r="G17" i="12"/>
  <c r="G14" i="12"/>
  <c r="H14" i="12"/>
  <c r="F74" i="12"/>
  <c r="F61" i="12"/>
  <c r="F67" i="12"/>
  <c r="F78" i="12"/>
  <c r="F69" i="12"/>
  <c r="F71" i="12"/>
  <c r="F6" i="12"/>
  <c r="F10" i="12"/>
  <c r="F36" i="12"/>
  <c r="F47" i="12"/>
  <c r="F48" i="12"/>
  <c r="F63" i="12"/>
  <c r="F65" i="12"/>
  <c r="F7" i="12"/>
  <c r="F41" i="12"/>
  <c r="F49" i="12"/>
  <c r="F5" i="12"/>
  <c r="F22" i="12"/>
  <c r="F51" i="12"/>
  <c r="F16" i="12"/>
  <c r="F29" i="12"/>
  <c r="F26" i="12"/>
  <c r="F24" i="12"/>
  <c r="F66" i="12"/>
  <c r="F55" i="12"/>
  <c r="H19" i="12"/>
  <c r="H74" i="12" l="1"/>
  <c r="G74" i="12"/>
  <c r="H61" i="12"/>
  <c r="G61" i="12"/>
  <c r="G67" i="12"/>
  <c r="H67" i="12"/>
  <c r="H78" i="12"/>
  <c r="G78" i="12"/>
  <c r="G69" i="12"/>
  <c r="H69" i="12"/>
  <c r="H71" i="12"/>
  <c r="G71" i="12"/>
  <c r="H6" i="12"/>
  <c r="G6" i="12"/>
  <c r="H10" i="12"/>
  <c r="G10" i="12"/>
  <c r="H36" i="12"/>
  <c r="G36" i="12"/>
  <c r="H47" i="12"/>
  <c r="G47" i="12"/>
  <c r="H48" i="12"/>
  <c r="G48" i="12"/>
  <c r="H63" i="12"/>
  <c r="G63" i="12"/>
  <c r="H65" i="12"/>
  <c r="G65" i="12"/>
  <c r="H7" i="12"/>
  <c r="G7" i="12"/>
  <c r="H41" i="12"/>
  <c r="G41" i="12"/>
  <c r="H49" i="12"/>
  <c r="G49" i="12"/>
  <c r="H5" i="12"/>
  <c r="G5" i="12"/>
  <c r="H22" i="12"/>
  <c r="G22" i="12"/>
  <c r="H51" i="12"/>
  <c r="G51" i="12"/>
  <c r="G16" i="12"/>
  <c r="H16" i="12"/>
  <c r="G29" i="12"/>
  <c r="H29" i="12"/>
  <c r="H26" i="12"/>
  <c r="G26" i="12"/>
  <c r="G24" i="12"/>
  <c r="H24" i="12"/>
  <c r="H66" i="12"/>
  <c r="G66" i="12"/>
  <c r="G55" i="12"/>
  <c r="H55" i="12"/>
  <c r="G45" i="12"/>
  <c r="H52" i="12"/>
  <c r="H37" i="12"/>
  <c r="G15" i="12"/>
  <c r="H15" i="12"/>
  <c r="H45" i="12"/>
  <c r="G76" i="12"/>
  <c r="H46" i="12"/>
  <c r="G46" i="12"/>
  <c r="H44" i="12"/>
  <c r="H40" i="12"/>
  <c r="G40" i="12"/>
  <c r="G44" i="12"/>
  <c r="H76" i="12"/>
  <c r="G68" i="12"/>
  <c r="G37" i="12"/>
  <c r="H73" i="12"/>
  <c r="G75" i="12"/>
  <c r="H75" i="12"/>
  <c r="G79" i="12"/>
  <c r="H79" i="12"/>
  <c r="G58" i="12"/>
  <c r="H70" i="12"/>
  <c r="H21" i="12"/>
  <c r="G18" i="12"/>
  <c r="H18" i="12"/>
  <c r="G13" i="12"/>
  <c r="H13" i="12"/>
  <c r="G56" i="12"/>
  <c r="H56" i="12"/>
  <c r="G11" i="12"/>
  <c r="H11" i="12"/>
  <c r="G23" i="12"/>
  <c r="H23" i="12"/>
  <c r="G35" i="12"/>
  <c r="H35" i="12"/>
  <c r="G59" i="12"/>
  <c r="H25" i="12"/>
  <c r="G25" i="12"/>
  <c r="G12" i="12"/>
  <c r="H12" i="12"/>
  <c r="H33" i="12"/>
  <c r="G33" i="12"/>
  <c r="G54" i="12"/>
  <c r="H54" i="12"/>
  <c r="G8" i="12"/>
  <c r="G31" i="12"/>
  <c r="G52" i="12"/>
  <c r="G73" i="12"/>
  <c r="G19" i="12"/>
</calcChain>
</file>

<file path=xl/sharedStrings.xml><?xml version="1.0" encoding="utf-8"?>
<sst xmlns="http://schemas.openxmlformats.org/spreadsheetml/2006/main" count="13779" uniqueCount="725">
  <si>
    <t>Tipo</t>
  </si>
  <si>
    <t>Código país</t>
  </si>
  <si>
    <t>País</t>
  </si>
  <si>
    <t>Código estado</t>
  </si>
  <si>
    <t>Estado</t>
  </si>
  <si>
    <t>Código regional</t>
  </si>
  <si>
    <t>Regional</t>
  </si>
  <si>
    <t>Código município</t>
  </si>
  <si>
    <t>Município</t>
  </si>
  <si>
    <t>Código escola</t>
  </si>
  <si>
    <t>Escola</t>
  </si>
  <si>
    <t>Código turma</t>
  </si>
  <si>
    <t>Turma</t>
  </si>
  <si>
    <t>Documento</t>
  </si>
  <si>
    <t>Edição</t>
  </si>
  <si>
    <t>Rede</t>
  </si>
  <si>
    <t>Etapa</t>
  </si>
  <si>
    <t>Disciplina</t>
  </si>
  <si>
    <t>CD_ENSINO</t>
  </si>
  <si>
    <t>DC_ENSINO</t>
  </si>
  <si>
    <t>Previsto</t>
  </si>
  <si>
    <t>Efetivo</t>
  </si>
  <si>
    <t>Participação %</t>
  </si>
  <si>
    <t>Proficiência</t>
  </si>
  <si>
    <t>Desvio Padrão</t>
  </si>
  <si>
    <t>Padrão de Desempenho</t>
  </si>
  <si>
    <t>Acertos no Teste %</t>
  </si>
  <si>
    <t>Abaixo do Básico %</t>
  </si>
  <si>
    <t>Básico %</t>
  </si>
  <si>
    <t>Proficiente %</t>
  </si>
  <si>
    <t>Avançado %</t>
  </si>
  <si>
    <t>Abaixo do Básico</t>
  </si>
  <si>
    <t>Básico</t>
  </si>
  <si>
    <t>Proficiente</t>
  </si>
  <si>
    <t>Avançado</t>
  </si>
  <si>
    <t>MUNICIPIO</t>
  </si>
  <si>
    <t>01058</t>
  </si>
  <si>
    <t>Brasil</t>
  </si>
  <si>
    <t>32</t>
  </si>
  <si>
    <t>ESPÍRITO SANTO</t>
  </si>
  <si>
    <t>000037</t>
  </si>
  <si>
    <t>SRE AFONSO CLAUDIO</t>
  </si>
  <si>
    <t>AFONSO CLAUDIO</t>
  </si>
  <si>
    <t>-</t>
  </si>
  <si>
    <t>3200102</t>
  </si>
  <si>
    <t>2022</t>
  </si>
  <si>
    <t>Municipal</t>
  </si>
  <si>
    <t>ENSINO FUNDAMENTAL DE 9 ANOS - 2º ANO</t>
  </si>
  <si>
    <t>Língua Portuguesa - Escrita e Leitura</t>
  </si>
  <si>
    <t>9</t>
  </si>
  <si>
    <t>ENSINO FUNDAMENTAL</t>
  </si>
  <si>
    <t>BREJETUBA</t>
  </si>
  <si>
    <t>3201159</t>
  </si>
  <si>
    <t>CONCEICAO DO CASTELO</t>
  </si>
  <si>
    <t>3201704</t>
  </si>
  <si>
    <t>DOMINGOS MARTINS</t>
  </si>
  <si>
    <t>3201902</t>
  </si>
  <si>
    <t>LARANJA DA TERRA</t>
  </si>
  <si>
    <t>3203163</t>
  </si>
  <si>
    <t>SANTA MARIA DE JETIBA</t>
  </si>
  <si>
    <t>3204559</t>
  </si>
  <si>
    <t>VENDA NOVA DO IMIGRANTE</t>
  </si>
  <si>
    <t>3205069</t>
  </si>
  <si>
    <t>000032</t>
  </si>
  <si>
    <t>SRE BARRA DE SAO FRANCISCO</t>
  </si>
  <si>
    <t>AGUA DOCE DO NORTE</t>
  </si>
  <si>
    <t>3200169</t>
  </si>
  <si>
    <t>AGUIA BRANCA</t>
  </si>
  <si>
    <t>3200136</t>
  </si>
  <si>
    <t>BARRA DE SAO FRANCISCO</t>
  </si>
  <si>
    <t>3200904</t>
  </si>
  <si>
    <t>ECOPORANGA</t>
  </si>
  <si>
    <t>3202108</t>
  </si>
  <si>
    <t>MANTENOPOLIS</t>
  </si>
  <si>
    <t>3203304</t>
  </si>
  <si>
    <t>000035</t>
  </si>
  <si>
    <t>SRE CACHOEIRO DE ITAPEMIRIM</t>
  </si>
  <si>
    <t>ATILIO VIVACQUA</t>
  </si>
  <si>
    <t>3200706</t>
  </si>
  <si>
    <t>CACHOEIRO DE ITAPEMIRIM</t>
  </si>
  <si>
    <t>3201209</t>
  </si>
  <si>
    <t>CASTELO</t>
  </si>
  <si>
    <t>3201407</t>
  </si>
  <si>
    <t>ICONHA</t>
  </si>
  <si>
    <t>3202603</t>
  </si>
  <si>
    <t>ITAPEMIRIM</t>
  </si>
  <si>
    <t>3202801</t>
  </si>
  <si>
    <t>JERONIMO MONTEIRO</t>
  </si>
  <si>
    <t>3203106</t>
  </si>
  <si>
    <t>MARATAIZES</t>
  </si>
  <si>
    <t>3203320</t>
  </si>
  <si>
    <t>MIMOSO DO SUL</t>
  </si>
  <si>
    <t>3203403</t>
  </si>
  <si>
    <t>MUQUI</t>
  </si>
  <si>
    <t>3203809</t>
  </si>
  <si>
    <t>PRESIDENTE KENNEDY</t>
  </si>
  <si>
    <t>3204302</t>
  </si>
  <si>
    <t>RIO NOVO DO SUL</t>
  </si>
  <si>
    <t>3204401</t>
  </si>
  <si>
    <t>VARGEM ALTA</t>
  </si>
  <si>
    <t>3205036</t>
  </si>
  <si>
    <t>000027</t>
  </si>
  <si>
    <t>SRE CARAPINA</t>
  </si>
  <si>
    <t>FUNDAO</t>
  </si>
  <si>
    <t>3202207</t>
  </si>
  <si>
    <t>SANTA TERESA</t>
  </si>
  <si>
    <t>3204609</t>
  </si>
  <si>
    <t>SERRA</t>
  </si>
  <si>
    <t>3205002</t>
  </si>
  <si>
    <t>VITORIA</t>
  </si>
  <si>
    <t>3205309</t>
  </si>
  <si>
    <t>000029</t>
  </si>
  <si>
    <t>SRE CARIACICA</t>
  </si>
  <si>
    <t>CARIACICA</t>
  </si>
  <si>
    <t>3201308</t>
  </si>
  <si>
    <t>MARECHAL FLORIANO</t>
  </si>
  <si>
    <t>3203346</t>
  </si>
  <si>
    <t>SANTA LEOPOLDINA</t>
  </si>
  <si>
    <t>3204500</t>
  </si>
  <si>
    <t>VIANA</t>
  </si>
  <si>
    <t>3205101</t>
  </si>
  <si>
    <t>000034</t>
  </si>
  <si>
    <t>SRE COLATINA</t>
  </si>
  <si>
    <t>ALTO RIO NOVO</t>
  </si>
  <si>
    <t>3200359</t>
  </si>
  <si>
    <t>BAIXO GUANDU</t>
  </si>
  <si>
    <t>3200805</t>
  </si>
  <si>
    <t>COLATINA</t>
  </si>
  <si>
    <t>3201506</t>
  </si>
  <si>
    <t>GOVERNADOR LINDENBERG</t>
  </si>
  <si>
    <t>3202256</t>
  </si>
  <si>
    <t>ITAGUACU</t>
  </si>
  <si>
    <t>3202702</t>
  </si>
  <si>
    <t>ITARANA</t>
  </si>
  <si>
    <t>3202900</t>
  </si>
  <si>
    <t>MARILANDIA</t>
  </si>
  <si>
    <t>3203353</t>
  </si>
  <si>
    <t>PANCAS</t>
  </si>
  <si>
    <t>3204005</t>
  </si>
  <si>
    <t>SAO DOMINGOS DO NORTE</t>
  </si>
  <si>
    <t>3204658</t>
  </si>
  <si>
    <t>SAO ROQUE DO CANAA</t>
  </si>
  <si>
    <t>3204955</t>
  </si>
  <si>
    <t>000036</t>
  </si>
  <si>
    <t>SRE COMENDADORA JUREMA MORETZ SOHN</t>
  </si>
  <si>
    <t>ALEGRE</t>
  </si>
  <si>
    <t>3200201</t>
  </si>
  <si>
    <t>APIACA</t>
  </si>
  <si>
    <t>3200508</t>
  </si>
  <si>
    <t>BOM JESUS DO NORTE</t>
  </si>
  <si>
    <t>3201100</t>
  </si>
  <si>
    <t>DIVINO DE SAO LOURENCO</t>
  </si>
  <si>
    <t>3201803</t>
  </si>
  <si>
    <t>DORES DO RIO PRETO</t>
  </si>
  <si>
    <t>3202009</t>
  </si>
  <si>
    <t>GUACUI</t>
  </si>
  <si>
    <t>3202306</t>
  </si>
  <si>
    <t>IBATIBA</t>
  </si>
  <si>
    <t>3202454</t>
  </si>
  <si>
    <t>IBITIRAMA</t>
  </si>
  <si>
    <t>3202553</t>
  </si>
  <si>
    <t>IRUPI</t>
  </si>
  <si>
    <t>3202652</t>
  </si>
  <si>
    <t>IUNA</t>
  </si>
  <si>
    <t>3203007</t>
  </si>
  <si>
    <t>MUNIZ FREIRE</t>
  </si>
  <si>
    <t>3203700</t>
  </si>
  <si>
    <t>SAO JOSE DO CALCADO</t>
  </si>
  <si>
    <t>3204807</t>
  </si>
  <si>
    <t>000030</t>
  </si>
  <si>
    <t>SRE LINHARES</t>
  </si>
  <si>
    <t>ARACRUZ</t>
  </si>
  <si>
    <t>3200607</t>
  </si>
  <si>
    <t>IBIRACU</t>
  </si>
  <si>
    <t>3202504</t>
  </si>
  <si>
    <t>JOAO NEIVA</t>
  </si>
  <si>
    <t>3203130</t>
  </si>
  <si>
    <t>LINHARES</t>
  </si>
  <si>
    <t>3203205</t>
  </si>
  <si>
    <t>RIO BANANAL</t>
  </si>
  <si>
    <t>3204351</t>
  </si>
  <si>
    <t>SOORETAMA</t>
  </si>
  <si>
    <t>3205010</t>
  </si>
  <si>
    <t>000033</t>
  </si>
  <si>
    <t>SRE NOVA VENECIA</t>
  </si>
  <si>
    <t>BOA ESPERANCA</t>
  </si>
  <si>
    <t>3201001</t>
  </si>
  <si>
    <t>MONTANHA</t>
  </si>
  <si>
    <t>3203502</t>
  </si>
  <si>
    <t>MUCURICI</t>
  </si>
  <si>
    <t>3203601</t>
  </si>
  <si>
    <t>NOVA VENECIA</t>
  </si>
  <si>
    <t>3203908</t>
  </si>
  <si>
    <t>PINHEIROS</t>
  </si>
  <si>
    <t>3204104</t>
  </si>
  <si>
    <t>PONTO BELO</t>
  </si>
  <si>
    <t>3204252</t>
  </si>
  <si>
    <t>SAO GABRIEL DA PALHA</t>
  </si>
  <si>
    <t>3204708</t>
  </si>
  <si>
    <t>VILA PAVAO</t>
  </si>
  <si>
    <t>3205150</t>
  </si>
  <si>
    <t>VILA VALERIO</t>
  </si>
  <si>
    <t>3205176</t>
  </si>
  <si>
    <t>000031</t>
  </si>
  <si>
    <t>SRE SAO MATEUS</t>
  </si>
  <si>
    <t>CONCEICAO DA BARRA</t>
  </si>
  <si>
    <t>3201605</t>
  </si>
  <si>
    <t>JAGUARE</t>
  </si>
  <si>
    <t>3203056</t>
  </si>
  <si>
    <t>PEDRO CANARIO</t>
  </si>
  <si>
    <t>3204054</t>
  </si>
  <si>
    <t>SAO MATEUS</t>
  </si>
  <si>
    <t>3204906</t>
  </si>
  <si>
    <t>000028</t>
  </si>
  <si>
    <t>SRE VILA VELHA</t>
  </si>
  <si>
    <t>ALFREDO CHAVES</t>
  </si>
  <si>
    <t>3200300</t>
  </si>
  <si>
    <t>ANCHIETA</t>
  </si>
  <si>
    <t>3200409</t>
  </si>
  <si>
    <t>GUARAPARI</t>
  </si>
  <si>
    <t>3202405</t>
  </si>
  <si>
    <t>PIUMA</t>
  </si>
  <si>
    <t>3204203</t>
  </si>
  <si>
    <t>VILA VELHA</t>
  </si>
  <si>
    <t>3205200</t>
  </si>
  <si>
    <t>Matemática</t>
  </si>
  <si>
    <t>ENSINO FUNDAMENTAL DE 9 ANOS - 5º ANO</t>
  </si>
  <si>
    <t>Língua Portuguesa</t>
  </si>
  <si>
    <t>2023</t>
  </si>
  <si>
    <t>69,82553529</t>
  </si>
  <si>
    <t>59,09219858</t>
  </si>
  <si>
    <t>63,63197295</t>
  </si>
  <si>
    <t>66,22425629</t>
  </si>
  <si>
    <t>68,74074074</t>
  </si>
  <si>
    <t>69,51633987</t>
  </si>
  <si>
    <t>65,39360873</t>
  </si>
  <si>
    <t>67,64705882</t>
  </si>
  <si>
    <t>72,05633803</t>
  </si>
  <si>
    <t>64,94650206</t>
  </si>
  <si>
    <t>60,54856284</t>
  </si>
  <si>
    <t>76,03542589</t>
  </si>
  <si>
    <t>69,80528916</t>
  </si>
  <si>
    <t>59,52191235</t>
  </si>
  <si>
    <t>61,79320626</t>
  </si>
  <si>
    <t>61,75206612</t>
  </si>
  <si>
    <t>60,37351443</t>
  </si>
  <si>
    <t>58,71428571</t>
  </si>
  <si>
    <t>61,17374005</t>
  </si>
  <si>
    <t>63,91366906</t>
  </si>
  <si>
    <t>60,13245033</t>
  </si>
  <si>
    <t>62,14462889</t>
  </si>
  <si>
    <t>68,64227396</t>
  </si>
  <si>
    <t>59,59507042</t>
  </si>
  <si>
    <t>57,26292710</t>
  </si>
  <si>
    <t>66,24783362</t>
  </si>
  <si>
    <t>54,88332260</t>
  </si>
  <si>
    <t>60,14199218</t>
  </si>
  <si>
    <t>57,01880826</t>
  </si>
  <si>
    <t>61,84251969</t>
  </si>
  <si>
    <t>67,84888204</t>
  </si>
  <si>
    <t>63,59395279</t>
  </si>
  <si>
    <t>65,34579439</t>
  </si>
  <si>
    <t>63,17106745</t>
  </si>
  <si>
    <t>61,20481118</t>
  </si>
  <si>
    <t>60,20000000</t>
  </si>
  <si>
    <t>59,50726469</t>
  </si>
  <si>
    <t>61,93814433</t>
  </si>
  <si>
    <t>64,40000000</t>
  </si>
  <si>
    <t>65,73441973</t>
  </si>
  <si>
    <t>70,55214724</t>
  </si>
  <si>
    <t>58,89285714</t>
  </si>
  <si>
    <t>63,19263505</t>
  </si>
  <si>
    <t>55,94736842</t>
  </si>
  <si>
    <t>63,59183673</t>
  </si>
  <si>
    <t>53,55223881</t>
  </si>
  <si>
    <t>71,91578947</t>
  </si>
  <si>
    <t>58,67666816</t>
  </si>
  <si>
    <t>67,05475504</t>
  </si>
  <si>
    <t>70,59380922</t>
  </si>
  <si>
    <t>62,17391304</t>
  </si>
  <si>
    <t>60,10454680</t>
  </si>
  <si>
    <t>72,84467079</t>
  </si>
  <si>
    <t>69,42959002</t>
  </si>
  <si>
    <t>59,51833311</t>
  </si>
  <si>
    <t>58,57142857</t>
  </si>
  <si>
    <t>57,52866242</t>
  </si>
  <si>
    <t>56,72484204</t>
  </si>
  <si>
    <t>59,73519164</t>
  </si>
  <si>
    <t>62,17111490</t>
  </si>
  <si>
    <t>67,54157483</t>
  </si>
  <si>
    <t>58,21681496</t>
  </si>
  <si>
    <t>66,26154594</t>
  </si>
  <si>
    <t>65,39645125</t>
  </si>
  <si>
    <t>63,86306002</t>
  </si>
  <si>
    <t>74,96382055</t>
  </si>
  <si>
    <t>61,39722347</t>
  </si>
  <si>
    <t>60,21052632</t>
  </si>
  <si>
    <t>72,29333333</t>
  </si>
  <si>
    <t>62,89771514</t>
  </si>
  <si>
    <t>59,82425308</t>
  </si>
  <si>
    <t>63,71545548</t>
  </si>
  <si>
    <t>58,23526146</t>
  </si>
  <si>
    <t>65,01863354</t>
  </si>
  <si>
    <t>68,01424755</t>
  </si>
  <si>
    <t>63,60778295</t>
  </si>
  <si>
    <t>57,92696504</t>
  </si>
  <si>
    <t>59,69082033</t>
  </si>
  <si>
    <t>77,96112945</t>
  </si>
  <si>
    <t>69,09233177</t>
  </si>
  <si>
    <t>75,00000000</t>
  </si>
  <si>
    <t>72,00560652</t>
  </si>
  <si>
    <t>84,41358025</t>
  </si>
  <si>
    <t>81,25226203</t>
  </si>
  <si>
    <t>66,12200436</t>
  </si>
  <si>
    <t>80,83497699</t>
  </si>
  <si>
    <t>88,92828999</t>
  </si>
  <si>
    <t>78,07437828</t>
  </si>
  <si>
    <t>71,44340602</t>
  </si>
  <si>
    <t>83,80847953</t>
  </si>
  <si>
    <t>87,07729469</t>
  </si>
  <si>
    <t>67,71390759</t>
  </si>
  <si>
    <t>74,43845463</t>
  </si>
  <si>
    <t>71,84908789</t>
  </si>
  <si>
    <t>70,85484796</t>
  </si>
  <si>
    <t>65,70192947</t>
  </si>
  <si>
    <t>68,44048262</t>
  </si>
  <si>
    <t>70,81850534</t>
  </si>
  <si>
    <t>71,51379567</t>
  </si>
  <si>
    <t>67,54807692</t>
  </si>
  <si>
    <t>77,77777778</t>
  </si>
  <si>
    <t>66,62640902</t>
  </si>
  <si>
    <t>64,12253375</t>
  </si>
  <si>
    <t>73,43120322</t>
  </si>
  <si>
    <t>60,92539340</t>
  </si>
  <si>
    <t>67,34710215</t>
  </si>
  <si>
    <t>65,10214358</t>
  </si>
  <si>
    <t>67,96737213</t>
  </si>
  <si>
    <t>81,74603175</t>
  </si>
  <si>
    <t>71,11111111</t>
  </si>
  <si>
    <t>82,24299065</t>
  </si>
  <si>
    <t>70,02032520</t>
  </si>
  <si>
    <t>67,22406486</t>
  </si>
  <si>
    <t>75,17146776</t>
  </si>
  <si>
    <t>72,97178131</t>
  </si>
  <si>
    <t>81,55784651</t>
  </si>
  <si>
    <t>77,32293697</t>
  </si>
  <si>
    <t>80,09768010</t>
  </si>
  <si>
    <t>83,45410628</t>
  </si>
  <si>
    <t>69,01901902</t>
  </si>
  <si>
    <t>66,73976608</t>
  </si>
  <si>
    <t>72,81481481</t>
  </si>
  <si>
    <t>78,49284928</t>
  </si>
  <si>
    <t>68,01346801</t>
  </si>
  <si>
    <t>84,26900585</t>
  </si>
  <si>
    <t>66,12047441</t>
  </si>
  <si>
    <t>73,91795866</t>
  </si>
  <si>
    <t>83,55205599</t>
  </si>
  <si>
    <t>75,84916523</t>
  </si>
  <si>
    <t>70,05789909</t>
  </si>
  <si>
    <t>83,60985420</t>
  </si>
  <si>
    <t>86,40572391</t>
  </si>
  <si>
    <t>66,90476190</t>
  </si>
  <si>
    <t>65,00000000</t>
  </si>
  <si>
    <t>67,25838264</t>
  </si>
  <si>
    <t>62,02053367</t>
  </si>
  <si>
    <t>68,86574074</t>
  </si>
  <si>
    <t>64,54713007</t>
  </si>
  <si>
    <t>78,75488554</t>
  </si>
  <si>
    <t>66,94194194</t>
  </si>
  <si>
    <t>73,62784471</t>
  </si>
  <si>
    <t>75,38780664</t>
  </si>
  <si>
    <t>70,47619048</t>
  </si>
  <si>
    <t>86,04651163</t>
  </si>
  <si>
    <t>67,38451935</t>
  </si>
  <si>
    <t>68,85830785</t>
  </si>
  <si>
    <t>82,51851852</t>
  </si>
  <si>
    <t>62,96795448</t>
  </si>
  <si>
    <t>68,08588064</t>
  </si>
  <si>
    <t>67,89529915</t>
  </si>
  <si>
    <t>63,11156836</t>
  </si>
  <si>
    <t>80,06944444</t>
  </si>
  <si>
    <t>77,80209093</t>
  </si>
  <si>
    <t>69,02397839</t>
  </si>
  <si>
    <t>64,33394721</t>
  </si>
  <si>
    <t>65,21864137</t>
  </si>
  <si>
    <t>56,53778040</t>
  </si>
  <si>
    <t>57,02930949</t>
  </si>
  <si>
    <t>55,77395577</t>
  </si>
  <si>
    <t>55,10617991</t>
  </si>
  <si>
    <t>62,33164983</t>
  </si>
  <si>
    <t>57,06896552</t>
  </si>
  <si>
    <t>51,82629870</t>
  </si>
  <si>
    <t>52,78489117</t>
  </si>
  <si>
    <t>57,43801653</t>
  </si>
  <si>
    <t>55,78607173</t>
  </si>
  <si>
    <t>52,38523852</t>
  </si>
  <si>
    <t>64,80758505</t>
  </si>
  <si>
    <t>59,81283422</t>
  </si>
  <si>
    <t>48,89428263</t>
  </si>
  <si>
    <t>52,29545455</t>
  </si>
  <si>
    <t>53,26899128</t>
  </si>
  <si>
    <t>48,68035191</t>
  </si>
  <si>
    <t>49,69008264</t>
  </si>
  <si>
    <t>50,42613636</t>
  </si>
  <si>
    <t>50,32123354</t>
  </si>
  <si>
    <t>51,88679245</t>
  </si>
  <si>
    <t>48,37494112</t>
  </si>
  <si>
    <t>54,29292929</t>
  </si>
  <si>
    <t>50,84980237</t>
  </si>
  <si>
    <t>46,14190687</t>
  </si>
  <si>
    <t>60,05574614</t>
  </si>
  <si>
    <t>41,29273894</t>
  </si>
  <si>
    <t>47,63143483</t>
  </si>
  <si>
    <t>43,23418517</t>
  </si>
  <si>
    <t>54,86608827</t>
  </si>
  <si>
    <t>46,44403216</t>
  </si>
  <si>
    <t>50,32853285</t>
  </si>
  <si>
    <t>53,47293156</t>
  </si>
  <si>
    <t>43,62699157</t>
  </si>
  <si>
    <t>47,56901706</t>
  </si>
  <si>
    <t>51,15074799</t>
  </si>
  <si>
    <t>52,40259740</t>
  </si>
  <si>
    <t>65,57155716</t>
  </si>
  <si>
    <t>53,44155844</t>
  </si>
  <si>
    <t>52,21729490</t>
  </si>
  <si>
    <t>55,58441558</t>
  </si>
  <si>
    <t>57,64462810</t>
  </si>
  <si>
    <t>46,01803156</t>
  </si>
  <si>
    <t>41,38755981</t>
  </si>
  <si>
    <t>50,87623220</t>
  </si>
  <si>
    <t>49,78693182</t>
  </si>
  <si>
    <t>49,52978056</t>
  </si>
  <si>
    <t>49,10690483</t>
  </si>
  <si>
    <t>43,28631139</t>
  </si>
  <si>
    <t>48,06818182</t>
  </si>
  <si>
    <t>44,09363092</t>
  </si>
  <si>
    <t>47,83141387</t>
  </si>
  <si>
    <t>55,78725398</t>
  </si>
  <si>
    <t>45,08689840</t>
  </si>
  <si>
    <t>49,24429480</t>
  </si>
  <si>
    <t>49,44113264</t>
  </si>
  <si>
    <t>47,08624709</t>
  </si>
  <si>
    <t>47,85707288</t>
  </si>
  <si>
    <t>45,91236102</t>
  </si>
  <si>
    <t>42,15083162</t>
  </si>
  <si>
    <t>49,33774834</t>
  </si>
  <si>
    <t>43,82691544</t>
  </si>
  <si>
    <t>50,58651026</t>
  </si>
  <si>
    <t>57,91276738</t>
  </si>
  <si>
    <t>48,20109219</t>
  </si>
  <si>
    <t>49,77272727</t>
  </si>
  <si>
    <t>51,67682927</t>
  </si>
  <si>
    <t>50,66433566</t>
  </si>
  <si>
    <t>56,61465400</t>
  </si>
  <si>
    <t>45,08240298</t>
  </si>
  <si>
    <t>50,17443054</t>
  </si>
  <si>
    <t>45,90138675</t>
  </si>
  <si>
    <t>42,96276013</t>
  </si>
  <si>
    <t>57,58441558</t>
  </si>
  <si>
    <t>58,86588659</t>
  </si>
  <si>
    <t>49,37103255</t>
  </si>
  <si>
    <t>53,63919570</t>
  </si>
  <si>
    <t>46,90284119</t>
  </si>
  <si>
    <t>69,33293979</t>
  </si>
  <si>
    <t>69,24987581</t>
  </si>
  <si>
    <t>70,71253071</t>
  </si>
  <si>
    <t>68,39656407</t>
  </si>
  <si>
    <t>73,14814815</t>
  </si>
  <si>
    <t>68,11912226</t>
  </si>
  <si>
    <t>71,38798701</t>
  </si>
  <si>
    <t>63,44430218</t>
  </si>
  <si>
    <t>68,97647807</t>
  </si>
  <si>
    <t>69,79774812</t>
  </si>
  <si>
    <t>66,74167417</t>
  </si>
  <si>
    <t>75,98996096</t>
  </si>
  <si>
    <t>70,13368984</t>
  </si>
  <si>
    <t>63,23226881</t>
  </si>
  <si>
    <t>65,73863636</t>
  </si>
  <si>
    <t>72,07347447</t>
  </si>
  <si>
    <t>63,59563376</t>
  </si>
  <si>
    <t>63,70523416</t>
  </si>
  <si>
    <t>66,06726607</t>
  </si>
  <si>
    <t>67,36267266</t>
  </si>
  <si>
    <t>64,40823328</t>
  </si>
  <si>
    <t>63,94253415</t>
  </si>
  <si>
    <t>70,20202020</t>
  </si>
  <si>
    <t>66,08695652</t>
  </si>
  <si>
    <t>61,61862528</t>
  </si>
  <si>
    <t>73,56346484</t>
  </si>
  <si>
    <t>56,34439442</t>
  </si>
  <si>
    <t>63,47042119</t>
  </si>
  <si>
    <t>56,95860960</t>
  </si>
  <si>
    <t>67,27649943</t>
  </si>
  <si>
    <t>61,92403487</t>
  </si>
  <si>
    <t>66,50315032</t>
  </si>
  <si>
    <t>69,25434116</t>
  </si>
  <si>
    <t>59,93439550</t>
  </si>
  <si>
    <t>62,75276947</t>
  </si>
  <si>
    <t>67,27272727</t>
  </si>
  <si>
    <t>68,11688312</t>
  </si>
  <si>
    <t>72,99729973</t>
  </si>
  <si>
    <t>68,73376623</t>
  </si>
  <si>
    <t>67,18403548</t>
  </si>
  <si>
    <t>68,18181818</t>
  </si>
  <si>
    <t>74,03581267</t>
  </si>
  <si>
    <t>60,81893313</t>
  </si>
  <si>
    <t>50,05980861</t>
  </si>
  <si>
    <t>65,38882804</t>
  </si>
  <si>
    <t>57,59943182</t>
  </si>
  <si>
    <t>64,34169279</t>
  </si>
  <si>
    <t>64,31419458</t>
  </si>
  <si>
    <t>58,23131024</t>
  </si>
  <si>
    <t>62,68939394</t>
  </si>
  <si>
    <t>58,95481764</t>
  </si>
  <si>
    <t>61,32678133</t>
  </si>
  <si>
    <t>73,24273664</t>
  </si>
  <si>
    <t>61,86497326</t>
  </si>
  <si>
    <t>64,21767177</t>
  </si>
  <si>
    <t>66,35618480</t>
  </si>
  <si>
    <t>64,59790210</t>
  </si>
  <si>
    <t>62,17348689</t>
  </si>
  <si>
    <t>61,51079137</t>
  </si>
  <si>
    <t>59,09090909</t>
  </si>
  <si>
    <t>65,86393739</t>
  </si>
  <si>
    <t>58,83287019</t>
  </si>
  <si>
    <t>64,73607038</t>
  </si>
  <si>
    <t>71,00284614</t>
  </si>
  <si>
    <t>61,43591391</t>
  </si>
  <si>
    <t>61,59090909</t>
  </si>
  <si>
    <t>67,21175166</t>
  </si>
  <si>
    <t>68,00699301</t>
  </si>
  <si>
    <t>66,48575305</t>
  </si>
  <si>
    <t>61,89526847</t>
  </si>
  <si>
    <t>63,95444285</t>
  </si>
  <si>
    <t>60,86286595</t>
  </si>
  <si>
    <t>58,01696422</t>
  </si>
  <si>
    <t>70,80519481</t>
  </si>
  <si>
    <t>71,66105499</t>
  </si>
  <si>
    <t>65,59897502</t>
  </si>
  <si>
    <t>68,57954545</t>
  </si>
  <si>
    <t>62,09358354</t>
  </si>
  <si>
    <t>Ano</t>
  </si>
  <si>
    <t>Componente Curricular</t>
  </si>
  <si>
    <t>Proficiência Média</t>
  </si>
  <si>
    <t>2º ano</t>
  </si>
  <si>
    <t>Língua Portuguesa (Leitura + Escrita)</t>
  </si>
  <si>
    <t>619,27962905</t>
  </si>
  <si>
    <t>107,76006197</t>
  </si>
  <si>
    <t>520,74798807</t>
  </si>
  <si>
    <t>88,02908741</t>
  </si>
  <si>
    <t>5º ano</t>
  </si>
  <si>
    <t>204,39724781</t>
  </si>
  <si>
    <t>51,58659561</t>
  </si>
  <si>
    <t>216,17343134</t>
  </si>
  <si>
    <t>45,87094673</t>
  </si>
  <si>
    <t>Código 
município</t>
  </si>
  <si>
    <t>IQEF</t>
  </si>
  <si>
    <t>2º ANO</t>
  </si>
  <si>
    <t>5º ANO</t>
  </si>
  <si>
    <t>LÍNGUA PORTUGUESA 2023</t>
  </si>
  <si>
    <t>MATEMÁTICA 2023</t>
  </si>
  <si>
    <r>
      <rPr>
        <b/>
        <sz val="11"/>
        <color theme="0"/>
        <rFont val="Twentieth Century"/>
      </rPr>
      <t>IDE2</t>
    </r>
    <r>
      <rPr>
        <b/>
        <vertAlign val="subscript"/>
        <sz val="11"/>
        <color theme="0"/>
        <rFont val="Tw Cen MT"/>
      </rPr>
      <t>i2022</t>
    </r>
  </si>
  <si>
    <t>LÍNGUA PORTUGUESA 2022</t>
  </si>
  <si>
    <t>MATEMÁTICA 2022</t>
  </si>
  <si>
    <r>
      <rPr>
        <b/>
        <sz val="11"/>
        <color theme="0"/>
        <rFont val="Twentieth Century"/>
      </rPr>
      <t>IQ5</t>
    </r>
    <r>
      <rPr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</si>
  <si>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ΔIDEN5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</si>
  <si>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ΔIDE5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</si>
  <si>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IDE5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</si>
  <si>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IDE5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</si>
  <si>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PMN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</si>
  <si>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</si>
  <si>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mín,2023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</si>
  <si>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máx,2023</t>
    </r>
  </si>
  <si>
    <r>
      <rPr>
        <b/>
        <sz val="11"/>
        <color theme="0"/>
        <rFont val="Twentieth Century"/>
      </rPr>
      <t>IDA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</si>
  <si>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AB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</si>
  <si>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B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</si>
  <si>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</si>
  <si>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AV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</si>
  <si>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TP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</si>
  <si>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IQMT2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</si>
  <si>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PMN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</si>
  <si>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</si>
  <si>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mín,2023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</si>
  <si>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máx,2023</t>
    </r>
  </si>
  <si>
    <r>
      <rPr>
        <b/>
        <sz val="11"/>
        <color theme="0"/>
        <rFont val="Twentieth Century"/>
      </rPr>
      <t>IDA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</si>
  <si>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AB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</si>
  <si>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B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</si>
  <si>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</si>
  <si>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AV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</si>
  <si>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TP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</si>
  <si>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IQLP2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</si>
  <si>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PMN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</si>
  <si>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</si>
  <si>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mín,2022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</si>
  <si>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máx,2022</t>
    </r>
  </si>
  <si>
    <r>
      <rPr>
        <b/>
        <sz val="11"/>
        <color theme="0"/>
        <rFont val="Twentieth Century"/>
      </rPr>
      <t>IDA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</si>
  <si>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AB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</si>
  <si>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B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</si>
  <si>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</si>
  <si>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AV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</si>
  <si>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TP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</si>
  <si>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IQMT2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</si>
  <si>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PMN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</si>
  <si>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</si>
  <si>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mín,2022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</si>
  <si>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máx,2022</t>
    </r>
  </si>
  <si>
    <r>
      <rPr>
        <b/>
        <sz val="11"/>
        <color theme="0"/>
        <rFont val="Twentieth Century"/>
      </rPr>
      <t>IDA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</si>
  <si>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AB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</si>
  <si>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B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</si>
  <si>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</si>
  <si>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AV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</si>
  <si>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TP</t>
    </r>
    <r>
      <rPr>
        <b/>
        <vertAlign val="superscript"/>
        <sz val="11"/>
        <color theme="0"/>
        <rFont val="Tw Cen MT"/>
      </rPr>
      <t>MT2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</si>
  <si>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IQLP5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</si>
  <si>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PMN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</si>
  <si>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</si>
  <si>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mín,2023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</si>
  <si>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máx,2023</t>
    </r>
  </si>
  <si>
    <r>
      <rPr>
        <b/>
        <sz val="11"/>
        <color theme="0"/>
        <rFont val="Twentieth Century"/>
      </rPr>
      <t>IDA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</si>
  <si>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AB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</si>
  <si>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B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</si>
  <si>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</si>
  <si>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AV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</si>
  <si>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TP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</si>
  <si>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IQMT5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</si>
  <si>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PMN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</si>
  <si>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</si>
  <si>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mín,2023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</si>
  <si>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máx,2023</t>
    </r>
  </si>
  <si>
    <r>
      <rPr>
        <b/>
        <sz val="11"/>
        <color theme="0"/>
        <rFont val="Twentieth Century"/>
      </rPr>
      <t>IDA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</si>
  <si>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AB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</si>
  <si>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B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</si>
  <si>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P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</si>
  <si>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AV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</si>
  <si>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TP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i2023</t>
    </r>
  </si>
  <si>
    <r>
      <rPr>
        <b/>
        <sz val="11"/>
        <color theme="0"/>
        <rFont val="Twentieth Century"/>
      </rPr>
      <t>IQLP5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</si>
  <si>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PMN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</si>
  <si>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</si>
  <si>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mín,2022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</si>
  <si>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máx,2022</t>
    </r>
  </si>
  <si>
    <r>
      <rPr>
        <b/>
        <sz val="11"/>
        <color theme="0"/>
        <rFont val="Twentieth Century"/>
      </rPr>
      <t>IDA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</si>
  <si>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AB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</si>
  <si>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B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</si>
  <si>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</si>
  <si>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AV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</si>
  <si>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TP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</si>
  <si>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IQMT5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</si>
  <si>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PMN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</si>
  <si>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</si>
  <si>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mín,2022</t>
    </r>
  </si>
  <si>
    <r>
      <rPr>
        <b/>
        <sz val="11"/>
        <color theme="0"/>
        <rFont val="Twentieth Century"/>
      </rPr>
      <t>PM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máx,2022</t>
    </r>
  </si>
  <si>
    <r>
      <rPr>
        <b/>
        <sz val="11"/>
        <color theme="0"/>
        <rFont val="Twentieth Century"/>
      </rPr>
      <t>IDA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</si>
  <si>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AB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</si>
  <si>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B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</si>
  <si>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P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</si>
  <si>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AV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i2022</t>
    </r>
  </si>
  <si>
    <r>
      <rPr>
        <b/>
        <sz val="11"/>
        <color theme="0"/>
        <rFont val="Twentieth Century"/>
      </rPr>
      <t>TP</t>
    </r>
    <r>
      <rPr>
        <b/>
        <vertAlign val="superscript"/>
        <sz val="11"/>
        <color theme="0"/>
        <rFont val="Tw Cen MT"/>
      </rPr>
      <t>MT5</t>
    </r>
    <r>
      <rPr>
        <b/>
        <vertAlign val="subscript"/>
        <sz val="11"/>
        <color theme="0"/>
        <rFont val="Tw Cen MT"/>
      </rPr>
      <t>i2022</t>
    </r>
  </si>
  <si>
    <t>TAXA DE APROVAÇÃO - ANOS INICIAIS</t>
  </si>
  <si>
    <t>Já atualizado com dados finais de 2023 - Publicado no Educacenso - Extraido em 13/03/2024</t>
  </si>
  <si>
    <t>P</t>
  </si>
  <si>
    <t>IMEG</t>
  </si>
  <si>
    <t>IQE</t>
  </si>
  <si>
    <t>IQE_IPM</t>
  </si>
  <si>
    <t>Ranking</t>
  </si>
  <si>
    <t>IVEC</t>
  </si>
  <si>
    <t>2º ANO - LÍNGUA PORTUGUESA</t>
  </si>
  <si>
    <t>2º ANO - MATEMÁTICA</t>
  </si>
  <si>
    <t>5º ANO - LÍNGUA PORTUGUESA</t>
  </si>
  <si>
    <t>5º ANO - MATEMÁTICA</t>
  </si>
  <si>
    <r>
      <rPr>
        <b/>
        <sz val="11"/>
        <color theme="0"/>
        <rFont val="Twentieth Century"/>
      </rPr>
      <t>Proficiência1Q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2022</t>
    </r>
  </si>
  <si>
    <r>
      <rPr>
        <b/>
        <sz val="11"/>
        <color theme="0"/>
        <rFont val="Twentieth Century"/>
      </rPr>
      <t>Proficiência3Q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2022</t>
    </r>
  </si>
  <si>
    <r>
      <rPr>
        <b/>
        <sz val="11"/>
        <color theme="0"/>
        <rFont val="Twentieth Century"/>
      </rPr>
      <t>IEQ</t>
    </r>
    <r>
      <rPr>
        <b/>
        <vertAlign val="subscript"/>
        <sz val="11"/>
        <color theme="0"/>
        <rFont val="Tw Cen MT"/>
      </rPr>
      <t>FSEt-1</t>
    </r>
  </si>
  <si>
    <r>
      <rPr>
        <b/>
        <sz val="11"/>
        <color theme="0"/>
        <rFont val="Twentieth Century"/>
      </rPr>
      <t>DESV</t>
    </r>
    <r>
      <rPr>
        <b/>
        <vertAlign val="subscript"/>
        <sz val="11"/>
        <color theme="0"/>
        <rFont val="Tw Cen MT"/>
      </rPr>
      <t>t-1</t>
    </r>
    <r>
      <rPr>
        <b/>
        <sz val="11"/>
        <color theme="0"/>
        <rFont val="Tw Cen MT"/>
      </rPr>
      <t xml:space="preserve"> = 
|(IEQ</t>
    </r>
    <r>
      <rPr>
        <b/>
        <vertAlign val="subscript"/>
        <sz val="11"/>
        <color theme="0"/>
        <rFont val="Tw Cen MT"/>
      </rPr>
      <t>FSEt-1</t>
    </r>
    <r>
      <rPr>
        <b/>
        <sz val="11"/>
        <color theme="0"/>
        <rFont val="Tw Cen MT"/>
      </rPr>
      <t>)-1|</t>
    </r>
  </si>
  <si>
    <r>
      <rPr>
        <b/>
        <sz val="11"/>
        <color theme="0"/>
        <rFont val="Twentieth Century"/>
      </rPr>
      <t>Proficiência 1Q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2023</t>
    </r>
  </si>
  <si>
    <r>
      <rPr>
        <b/>
        <sz val="11"/>
        <color theme="0"/>
        <rFont val="Twentieth Century"/>
      </rPr>
      <t>Proficiência 3Q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2023</t>
    </r>
  </si>
  <si>
    <r>
      <rPr>
        <b/>
        <sz val="11"/>
        <color theme="0"/>
        <rFont val="Twentieth Century"/>
      </rPr>
      <t>IEQ</t>
    </r>
    <r>
      <rPr>
        <b/>
        <vertAlign val="subscript"/>
        <sz val="11"/>
        <color theme="0"/>
        <rFont val="Tw Cen MT"/>
      </rPr>
      <t>FSEt</t>
    </r>
  </si>
  <si>
    <r>
      <rPr>
        <b/>
        <sz val="11"/>
        <color theme="0"/>
        <rFont val="Twentieth Century"/>
      </rPr>
      <t>DESV</t>
    </r>
    <r>
      <rPr>
        <b/>
        <vertAlign val="subscript"/>
        <sz val="11"/>
        <color theme="0"/>
        <rFont val="Tw Cen MT"/>
      </rPr>
      <t>t</t>
    </r>
    <r>
      <rPr>
        <b/>
        <sz val="11"/>
        <color theme="0"/>
        <rFont val="Tw Cen MT"/>
      </rPr>
      <t xml:space="preserve"> = 
|(IEQ</t>
    </r>
    <r>
      <rPr>
        <b/>
        <vertAlign val="subscript"/>
        <sz val="11"/>
        <color theme="0"/>
        <rFont val="Tw Cen MT"/>
      </rPr>
      <t>FSEt</t>
    </r>
    <r>
      <rPr>
        <b/>
        <sz val="11"/>
        <color theme="0"/>
        <rFont val="Tw Cen MT"/>
      </rPr>
      <t>)-1|</t>
    </r>
  </si>
  <si>
    <r>
      <rPr>
        <b/>
        <sz val="11"/>
        <color theme="0"/>
        <rFont val="Twentieth Century"/>
      </rPr>
      <t>ΔDESV</t>
    </r>
    <r>
      <rPr>
        <b/>
        <vertAlign val="subscript"/>
        <sz val="11"/>
        <color theme="0"/>
        <rFont val="Tw Cen MT"/>
      </rPr>
      <t>FSEt</t>
    </r>
    <r>
      <rPr>
        <b/>
        <vertAlign val="superscript"/>
        <sz val="11"/>
        <color theme="0"/>
        <rFont val="Tw Cen MT"/>
      </rPr>
      <t>LP2</t>
    </r>
  </si>
  <si>
    <r>
      <rPr>
        <b/>
        <sz val="11"/>
        <color theme="0"/>
        <rFont val="Twentieth Century"/>
      </rPr>
      <t>Proficiência 1Q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2022</t>
    </r>
  </si>
  <si>
    <r>
      <rPr>
        <b/>
        <sz val="11"/>
        <color theme="0"/>
        <rFont val="Twentieth Century"/>
      </rPr>
      <t>Proficiência 3Q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2022</t>
    </r>
  </si>
  <si>
    <r>
      <rPr>
        <b/>
        <sz val="11"/>
        <color theme="0"/>
        <rFont val="Twentieth Century"/>
      </rPr>
      <t>IEQ</t>
    </r>
    <r>
      <rPr>
        <b/>
        <vertAlign val="subscript"/>
        <sz val="11"/>
        <color theme="0"/>
        <rFont val="Tw Cen MT"/>
      </rPr>
      <t>FSEt-1</t>
    </r>
  </si>
  <si>
    <r>
      <rPr>
        <b/>
        <sz val="11"/>
        <color theme="0"/>
        <rFont val="Twentieth Century"/>
      </rPr>
      <t>DESV</t>
    </r>
    <r>
      <rPr>
        <b/>
        <vertAlign val="subscript"/>
        <sz val="11"/>
        <color theme="0"/>
        <rFont val="Tw Cen MT"/>
      </rPr>
      <t>t-1</t>
    </r>
    <r>
      <rPr>
        <b/>
        <sz val="11"/>
        <color theme="0"/>
        <rFont val="Tw Cen MT"/>
      </rPr>
      <t xml:space="preserve"> = 
|(IEQ</t>
    </r>
    <r>
      <rPr>
        <b/>
        <vertAlign val="subscript"/>
        <sz val="11"/>
        <color theme="0"/>
        <rFont val="Tw Cen MT"/>
      </rPr>
      <t>FSEt-1</t>
    </r>
    <r>
      <rPr>
        <b/>
        <sz val="11"/>
        <color theme="0"/>
        <rFont val="Tw Cen MT"/>
      </rPr>
      <t>)-1|</t>
    </r>
  </si>
  <si>
    <r>
      <rPr>
        <b/>
        <sz val="11"/>
        <color theme="0"/>
        <rFont val="Twentieth Century"/>
      </rPr>
      <t>Proficiência 1Q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2023</t>
    </r>
  </si>
  <si>
    <r>
      <rPr>
        <b/>
        <sz val="11"/>
        <color theme="0"/>
        <rFont val="Twentieth Century"/>
      </rPr>
      <t>Proficiência 3Q</t>
    </r>
    <r>
      <rPr>
        <b/>
        <vertAlign val="superscript"/>
        <sz val="11"/>
        <color theme="0"/>
        <rFont val="Tw Cen MT"/>
      </rPr>
      <t>LP2</t>
    </r>
    <r>
      <rPr>
        <b/>
        <vertAlign val="subscript"/>
        <sz val="11"/>
        <color theme="0"/>
        <rFont val="Tw Cen MT"/>
      </rPr>
      <t>2023</t>
    </r>
  </si>
  <si>
    <r>
      <rPr>
        <b/>
        <sz val="11"/>
        <color theme="0"/>
        <rFont val="Twentieth Century"/>
      </rPr>
      <t>IEQ</t>
    </r>
    <r>
      <rPr>
        <b/>
        <vertAlign val="subscript"/>
        <sz val="11"/>
        <color theme="0"/>
        <rFont val="Tw Cen MT"/>
      </rPr>
      <t>FSEt</t>
    </r>
  </si>
  <si>
    <r>
      <rPr>
        <b/>
        <sz val="11"/>
        <color theme="0"/>
        <rFont val="Twentieth Century"/>
      </rPr>
      <t>DESV</t>
    </r>
    <r>
      <rPr>
        <b/>
        <vertAlign val="subscript"/>
        <sz val="11"/>
        <color theme="0"/>
        <rFont val="Tw Cen MT"/>
      </rPr>
      <t>t</t>
    </r>
    <r>
      <rPr>
        <b/>
        <sz val="11"/>
        <color theme="0"/>
        <rFont val="Tw Cen MT"/>
      </rPr>
      <t xml:space="preserve"> = 
|(IEQ</t>
    </r>
    <r>
      <rPr>
        <b/>
        <vertAlign val="subscript"/>
        <sz val="11"/>
        <color theme="0"/>
        <rFont val="Tw Cen MT"/>
      </rPr>
      <t>FSEt</t>
    </r>
    <r>
      <rPr>
        <b/>
        <sz val="11"/>
        <color theme="0"/>
        <rFont val="Tw Cen MT"/>
      </rPr>
      <t>)-1|</t>
    </r>
  </si>
  <si>
    <r>
      <rPr>
        <b/>
        <sz val="11"/>
        <color theme="0"/>
        <rFont val="Twentieth Century"/>
      </rPr>
      <t>ΔDESV</t>
    </r>
    <r>
      <rPr>
        <b/>
        <vertAlign val="subscript"/>
        <sz val="11"/>
        <color theme="0"/>
        <rFont val="Tw Cen MT"/>
      </rPr>
      <t>FSEt</t>
    </r>
    <r>
      <rPr>
        <b/>
        <vertAlign val="superscript"/>
        <sz val="11"/>
        <color theme="0"/>
        <rFont val="Tw Cen MT"/>
      </rPr>
      <t>LP2</t>
    </r>
  </si>
  <si>
    <r>
      <rPr>
        <b/>
        <sz val="11"/>
        <color theme="0"/>
        <rFont val="Twentieth Century"/>
      </rPr>
      <t>Proficiência 1Q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2022</t>
    </r>
  </si>
  <si>
    <r>
      <rPr>
        <b/>
        <sz val="11"/>
        <color theme="0"/>
        <rFont val="Twentieth Century"/>
      </rPr>
      <t>Proficiência 3Q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2022</t>
    </r>
  </si>
  <si>
    <r>
      <rPr>
        <b/>
        <sz val="11"/>
        <color theme="0"/>
        <rFont val="Twentieth Century"/>
      </rPr>
      <t>IEQ</t>
    </r>
    <r>
      <rPr>
        <b/>
        <vertAlign val="subscript"/>
        <sz val="11"/>
        <color theme="0"/>
        <rFont val="Tw Cen MT"/>
      </rPr>
      <t>FSEt-1</t>
    </r>
  </si>
  <si>
    <r>
      <rPr>
        <b/>
        <sz val="11"/>
        <color theme="0"/>
        <rFont val="Twentieth Century"/>
      </rPr>
      <t>DESV</t>
    </r>
    <r>
      <rPr>
        <b/>
        <vertAlign val="subscript"/>
        <sz val="11"/>
        <color theme="0"/>
        <rFont val="Tw Cen MT"/>
      </rPr>
      <t>t-1</t>
    </r>
    <r>
      <rPr>
        <b/>
        <sz val="11"/>
        <color theme="0"/>
        <rFont val="Tw Cen MT"/>
      </rPr>
      <t xml:space="preserve"> = 
|(IEQ</t>
    </r>
    <r>
      <rPr>
        <b/>
        <vertAlign val="subscript"/>
        <sz val="11"/>
        <color theme="0"/>
        <rFont val="Tw Cen MT"/>
      </rPr>
      <t>FSEt-1</t>
    </r>
    <r>
      <rPr>
        <b/>
        <sz val="11"/>
        <color theme="0"/>
        <rFont val="Tw Cen MT"/>
      </rPr>
      <t>)-1|</t>
    </r>
  </si>
  <si>
    <r>
      <rPr>
        <b/>
        <sz val="11"/>
        <color theme="0"/>
        <rFont val="Twentieth Century"/>
      </rPr>
      <t>Proficiência 1Q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2023</t>
    </r>
  </si>
  <si>
    <r>
      <rPr>
        <b/>
        <sz val="11"/>
        <color theme="0"/>
        <rFont val="Twentieth Century"/>
      </rPr>
      <t>Proficiência 3Q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2023</t>
    </r>
  </si>
  <si>
    <r>
      <rPr>
        <b/>
        <sz val="11"/>
        <color theme="0"/>
        <rFont val="Twentieth Century"/>
      </rPr>
      <t>IEQ</t>
    </r>
    <r>
      <rPr>
        <b/>
        <vertAlign val="subscript"/>
        <sz val="11"/>
        <color theme="0"/>
        <rFont val="Tw Cen MT"/>
      </rPr>
      <t>FSEt</t>
    </r>
  </si>
  <si>
    <r>
      <rPr>
        <b/>
        <sz val="11"/>
        <color theme="0"/>
        <rFont val="Twentieth Century"/>
      </rPr>
      <t>DESV</t>
    </r>
    <r>
      <rPr>
        <b/>
        <vertAlign val="subscript"/>
        <sz val="11"/>
        <color theme="0"/>
        <rFont val="Tw Cen MT"/>
      </rPr>
      <t>t</t>
    </r>
    <r>
      <rPr>
        <b/>
        <sz val="11"/>
        <color theme="0"/>
        <rFont val="Tw Cen MT"/>
      </rPr>
      <t xml:space="preserve"> = 
|(IEQ</t>
    </r>
    <r>
      <rPr>
        <b/>
        <vertAlign val="subscript"/>
        <sz val="11"/>
        <color theme="0"/>
        <rFont val="Tw Cen MT"/>
      </rPr>
      <t>FSEt</t>
    </r>
    <r>
      <rPr>
        <b/>
        <sz val="11"/>
        <color theme="0"/>
        <rFont val="Tw Cen MT"/>
      </rPr>
      <t>)-1|</t>
    </r>
  </si>
  <si>
    <r>
      <rPr>
        <b/>
        <sz val="11"/>
        <color theme="0"/>
        <rFont val="Twentieth Century"/>
      </rPr>
      <t>ΔDESV</t>
    </r>
    <r>
      <rPr>
        <b/>
        <vertAlign val="subscript"/>
        <sz val="11"/>
        <color theme="0"/>
        <rFont val="Tw Cen MT"/>
      </rPr>
      <t>FSEt</t>
    </r>
    <r>
      <rPr>
        <b/>
        <vertAlign val="superscript"/>
        <sz val="11"/>
        <color theme="0"/>
        <rFont val="Tw Cen MT"/>
      </rPr>
      <t>LP5</t>
    </r>
  </si>
  <si>
    <r>
      <rPr>
        <b/>
        <sz val="11"/>
        <color theme="0"/>
        <rFont val="Twentieth Century"/>
      </rPr>
      <t>Proficiência 1Q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2022</t>
    </r>
  </si>
  <si>
    <r>
      <rPr>
        <b/>
        <sz val="11"/>
        <color theme="0"/>
        <rFont val="Twentieth Century"/>
      </rPr>
      <t>Proficiência 3Q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2022</t>
    </r>
  </si>
  <si>
    <r>
      <rPr>
        <b/>
        <sz val="11"/>
        <color theme="0"/>
        <rFont val="Twentieth Century"/>
      </rPr>
      <t>IEQ</t>
    </r>
    <r>
      <rPr>
        <b/>
        <vertAlign val="subscript"/>
        <sz val="11"/>
        <color theme="0"/>
        <rFont val="Tw Cen MT"/>
      </rPr>
      <t>FSEt-1</t>
    </r>
  </si>
  <si>
    <r>
      <rPr>
        <b/>
        <sz val="11"/>
        <color theme="0"/>
        <rFont val="Twentieth Century"/>
      </rPr>
      <t>DESV</t>
    </r>
    <r>
      <rPr>
        <b/>
        <vertAlign val="subscript"/>
        <sz val="11"/>
        <color theme="0"/>
        <rFont val="Tw Cen MT"/>
      </rPr>
      <t>t-1</t>
    </r>
    <r>
      <rPr>
        <b/>
        <sz val="11"/>
        <color theme="0"/>
        <rFont val="Tw Cen MT"/>
      </rPr>
      <t xml:space="preserve"> = 
|(IEQ</t>
    </r>
    <r>
      <rPr>
        <b/>
        <vertAlign val="subscript"/>
        <sz val="11"/>
        <color theme="0"/>
        <rFont val="Tw Cen MT"/>
      </rPr>
      <t>FSEt-1</t>
    </r>
    <r>
      <rPr>
        <b/>
        <sz val="11"/>
        <color theme="0"/>
        <rFont val="Tw Cen MT"/>
      </rPr>
      <t>)-1|</t>
    </r>
  </si>
  <si>
    <r>
      <rPr>
        <b/>
        <sz val="11"/>
        <color theme="0"/>
        <rFont val="Twentieth Century"/>
      </rPr>
      <t>Proficiência 1Q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2023</t>
    </r>
  </si>
  <si>
    <r>
      <rPr>
        <b/>
        <sz val="11"/>
        <color theme="0"/>
        <rFont val="Twentieth Century"/>
      </rPr>
      <t>Proficiência 3Q</t>
    </r>
    <r>
      <rPr>
        <b/>
        <vertAlign val="superscript"/>
        <sz val="11"/>
        <color theme="0"/>
        <rFont val="Tw Cen MT"/>
      </rPr>
      <t>LP5</t>
    </r>
    <r>
      <rPr>
        <b/>
        <vertAlign val="subscript"/>
        <sz val="11"/>
        <color theme="0"/>
        <rFont val="Tw Cen MT"/>
      </rPr>
      <t>2023</t>
    </r>
  </si>
  <si>
    <r>
      <rPr>
        <b/>
        <sz val="11"/>
        <color theme="0"/>
        <rFont val="Twentieth Century"/>
      </rPr>
      <t>IEQ</t>
    </r>
    <r>
      <rPr>
        <b/>
        <vertAlign val="subscript"/>
        <sz val="11"/>
        <color theme="0"/>
        <rFont val="Tw Cen MT"/>
      </rPr>
      <t>FSEt</t>
    </r>
  </si>
  <si>
    <r>
      <rPr>
        <b/>
        <sz val="11"/>
        <color theme="0"/>
        <rFont val="Twentieth Century"/>
      </rPr>
      <t>DESV</t>
    </r>
    <r>
      <rPr>
        <b/>
        <vertAlign val="subscript"/>
        <sz val="11"/>
        <color theme="0"/>
        <rFont val="Tw Cen MT"/>
      </rPr>
      <t>t</t>
    </r>
    <r>
      <rPr>
        <b/>
        <sz val="11"/>
        <color theme="0"/>
        <rFont val="Tw Cen MT"/>
      </rPr>
      <t xml:space="preserve"> = 
|(IEQ</t>
    </r>
    <r>
      <rPr>
        <b/>
        <vertAlign val="subscript"/>
        <sz val="11"/>
        <color theme="0"/>
        <rFont val="Tw Cen MT"/>
      </rPr>
      <t>FSEt</t>
    </r>
    <r>
      <rPr>
        <b/>
        <sz val="11"/>
        <color theme="0"/>
        <rFont val="Tw Cen MT"/>
      </rPr>
      <t>)-1|</t>
    </r>
  </si>
  <si>
    <r>
      <rPr>
        <b/>
        <sz val="11"/>
        <color theme="0"/>
        <rFont val="Twentieth Century"/>
      </rPr>
      <t>ΔDESV</t>
    </r>
    <r>
      <rPr>
        <b/>
        <vertAlign val="subscript"/>
        <sz val="11"/>
        <color theme="0"/>
        <rFont val="Tw Cen MT"/>
      </rPr>
      <t>FSEt</t>
    </r>
    <r>
      <rPr>
        <b/>
        <vertAlign val="superscript"/>
        <sz val="11"/>
        <color theme="0"/>
        <rFont val="Tw Cen MT"/>
      </rPr>
      <t>LP5</t>
    </r>
  </si>
  <si>
    <r>
      <t>IQ2</t>
    </r>
    <r>
      <rPr>
        <vertAlign val="subscript"/>
        <sz val="11"/>
        <color theme="0"/>
        <rFont val="Tw Cen MT"/>
      </rPr>
      <t>i2023</t>
    </r>
  </si>
  <si>
    <r>
      <t>ΔIDEN2</t>
    </r>
    <r>
      <rPr>
        <b/>
        <vertAlign val="subscript"/>
        <sz val="11"/>
        <color theme="0"/>
        <rFont val="Tw Cen MT"/>
      </rPr>
      <t>i2023</t>
    </r>
  </si>
  <si>
    <r>
      <t>IDE2</t>
    </r>
    <r>
      <rPr>
        <b/>
        <vertAlign val="subscript"/>
        <sz val="11"/>
        <color theme="0"/>
        <rFont val="Tw Cen MT"/>
      </rPr>
      <t>i2023</t>
    </r>
  </si>
  <si>
    <r>
      <t>ΔIDE2</t>
    </r>
    <r>
      <rPr>
        <b/>
        <vertAlign val="subscript"/>
        <sz val="11"/>
        <color theme="0"/>
        <rFont val="Tw Cen MT"/>
      </rPr>
      <t>i2023</t>
    </r>
  </si>
  <si>
    <r>
      <t>IQLP2</t>
    </r>
    <r>
      <rPr>
        <b/>
        <vertAlign val="subscript"/>
        <sz val="11"/>
        <color theme="0"/>
        <rFont val="Tw Cen MT"/>
      </rPr>
      <t>i2023</t>
    </r>
  </si>
  <si>
    <t>Proficiência1QLP22022</t>
  </si>
  <si>
    <t>Proficiência3QLP22022</t>
  </si>
  <si>
    <t>IEQFSEt-1</t>
  </si>
  <si>
    <t>DESVt-1 = 
|(IEQFSEt-1)-1|</t>
  </si>
  <si>
    <t>Proficiência 1QLP22023</t>
  </si>
  <si>
    <t>Proficiência 3QLP22023</t>
  </si>
  <si>
    <t>IEQFSEt</t>
  </si>
  <si>
    <t>DESVt = 
|(IEQFSEt)-1|</t>
  </si>
  <si>
    <t>ΔDESVFSEtLP2</t>
  </si>
  <si>
    <t>Proficiência 1QLP22022</t>
  </si>
  <si>
    <t>Proficiência 3QLP22022</t>
  </si>
  <si>
    <t>Proficiência 1QLP52022</t>
  </si>
  <si>
    <t>Proficiência 3QLP52022</t>
  </si>
  <si>
    <t>Proficiência 1QLP52023</t>
  </si>
  <si>
    <t>Proficiência 3QLP52023</t>
  </si>
  <si>
    <t>ΔDESVFSEtLP5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</si>
</sst>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.000000000000000000000"/>
    <numFmt numFmtId="165" formatCode="0.000000000000000000"/>
    <numFmt numFmtId="166" formatCode="0.0000000000000000000"/>
    <numFmt numFmtId="167" formatCode="0.000000"/>
    <numFmt numFmtId="168" formatCode="0.0000"/>
    <numFmt numFmtId="169" formatCode="0.0000000000"/>
    <numFmt numFmtId="170" formatCode="0.00000000000000000000"/>
    <numFmt numFmtId="171" formatCode="0.00000000000000000000000"/>
  </numFmts>
  <fonts count="17">
    <font>
      <sz val="11"/>
      <color theme="1"/>
      <name val="Twentieth Century"/>
      <scheme val="minor"/>
    </font>
    <font>
      <b/>
      <sz val="11"/>
      <color theme="0"/>
      <name val="Calibri"/>
    </font>
    <font>
      <sz val="11"/>
      <color theme="1"/>
      <name val="Calibri"/>
    </font>
    <font>
      <b/>
      <sz val="12"/>
      <color rgb="FFFFFFFF"/>
      <name val="Calibri"/>
    </font>
    <font>
      <sz val="11"/>
      <color theme="1"/>
      <name val="Twentieth Century"/>
      <scheme val="minor"/>
    </font>
    <font>
      <sz val="11"/>
      <color theme="1"/>
      <name val="Twentieth Century"/>
    </font>
    <font>
      <sz val="11"/>
      <color theme="0"/>
      <name val="Twentieth Century"/>
    </font>
    <font>
      <sz val="11"/>
      <name val="Twentieth Century"/>
    </font>
    <font>
      <b/>
      <sz val="11"/>
      <color theme="0"/>
      <name val="Twentieth Century"/>
    </font>
    <font>
      <b/>
      <sz val="11"/>
      <color theme="1"/>
      <name val="Twentieth Century"/>
    </font>
    <font>
      <sz val="14"/>
      <color theme="1"/>
      <name val="Arial"/>
    </font>
    <font>
      <b/>
      <sz val="11"/>
      <color rgb="FFFFFFFF"/>
      <name val="Twentieth Century"/>
    </font>
    <font>
      <sz val="11"/>
      <color rgb="FFFF0000"/>
      <name val="Calibri"/>
    </font>
    <font>
      <vertAlign val="subscript"/>
      <sz val="11"/>
      <color theme="0"/>
      <name val="Tw Cen MT"/>
    </font>
    <font>
      <b/>
      <vertAlign val="subscript"/>
      <sz val="11"/>
      <color theme="0"/>
      <name val="Tw Cen MT"/>
    </font>
    <font>
      <b/>
      <vertAlign val="superscript"/>
      <sz val="11"/>
      <color theme="0"/>
      <name val="Tw Cen MT"/>
    </font>
    <font>
      <b/>
      <sz val="11"/>
      <color theme="0"/>
      <name val="Tw Cen MT"/>
    </font>
  </fonts>
  <fills count="1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C0D8EA"/>
        <bgColor rgb="FFC0D8EA"/>
      </patternFill>
    </fill>
    <fill>
      <patternFill patternType="solid">
        <fgColor rgb="FFDFEBF4"/>
        <bgColor rgb="FFDFEBF4"/>
      </patternFill>
    </fill>
    <fill>
      <patternFill patternType="solid">
        <fgColor rgb="FF377AAB"/>
        <bgColor rgb="FF377AAB"/>
      </patternFill>
    </fill>
    <fill>
      <patternFill patternType="solid">
        <fgColor rgb="FF5E1F76"/>
        <bgColor rgb="FF5E1F76"/>
      </patternFill>
    </fill>
    <fill>
      <patternFill patternType="solid">
        <fgColor rgb="FF8E2EB1"/>
        <bgColor rgb="FF8E2EB1"/>
      </patternFill>
    </fill>
    <fill>
      <patternFill patternType="solid">
        <fgColor rgb="FFD09AE4"/>
        <bgColor rgb="FFD09AE4"/>
      </patternFill>
    </fill>
    <fill>
      <patternFill patternType="solid">
        <fgColor rgb="FF376F53"/>
        <bgColor rgb="FF376F53"/>
      </patternFill>
    </fill>
    <fill>
      <patternFill patternType="solid">
        <fgColor rgb="FFFDEDD7"/>
        <bgColor rgb="FFFDEDD7"/>
      </patternFill>
    </fill>
    <fill>
      <patternFill patternType="solid">
        <fgColor rgb="FF595959"/>
        <bgColor rgb="FF595959"/>
      </patternFill>
    </fill>
    <fill>
      <patternFill patternType="solid">
        <fgColor rgb="FF0C0C0C"/>
        <bgColor rgb="FF0C0C0C"/>
      </patternFill>
    </fill>
    <fill>
      <patternFill patternType="solid">
        <fgColor rgb="FF092338"/>
        <bgColor rgb="FF092338"/>
      </patternFill>
    </fill>
    <fill>
      <patternFill patternType="solid">
        <fgColor rgb="FF1A609A"/>
        <bgColor rgb="FF1A609A"/>
      </patternFill>
    </fill>
    <fill>
      <patternFill patternType="solid">
        <fgColor rgb="FF1F72B7"/>
        <bgColor rgb="FF1F72B7"/>
      </patternFill>
    </fill>
    <fill>
      <patternFill patternType="solid">
        <fgColor rgb="FF7DB9E9"/>
        <bgColor rgb="FF7DB9E9"/>
      </patternFill>
    </fill>
    <fill>
      <patternFill patternType="solid">
        <fgColor rgb="FFBEDCF4"/>
        <bgColor rgb="FFBEDCF4"/>
      </patternFill>
    </fill>
  </fills>
  <borders count="3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rgb="FFBEDCF4"/>
      </right>
      <top style="thin">
        <color theme="0"/>
      </top>
      <bottom/>
      <diagonal/>
    </border>
    <border>
      <left style="thin">
        <color rgb="FFBEDCF4"/>
      </left>
      <right style="thin">
        <color rgb="FFBEDCF4"/>
      </right>
      <top style="thin">
        <color theme="0"/>
      </top>
      <bottom/>
      <diagonal/>
    </border>
    <border>
      <left style="thin">
        <color rgb="FFBEDCF4"/>
      </left>
      <right style="thin">
        <color theme="0"/>
      </right>
      <top style="thin">
        <color theme="0"/>
      </top>
      <bottom style="thin">
        <color rgb="FFBEDCF4"/>
      </bottom>
      <diagonal/>
    </border>
    <border>
      <left style="thin">
        <color theme="0"/>
      </left>
      <right style="thin">
        <color rgb="FFBEDCF4"/>
      </right>
      <top/>
      <bottom/>
      <diagonal/>
    </border>
    <border>
      <left style="thin">
        <color rgb="FFBEDCF4"/>
      </left>
      <right style="thin">
        <color rgb="FFBEDCF4"/>
      </right>
      <top/>
      <bottom style="thin">
        <color rgb="FFBEDCF4"/>
      </bottom>
      <diagonal/>
    </border>
    <border>
      <left style="thin">
        <color rgb="FFBEDCF4"/>
      </left>
      <right style="thin">
        <color theme="0"/>
      </right>
      <top style="thin">
        <color rgb="FFBEDCF4"/>
      </top>
      <bottom style="thin">
        <color rgb="FFBEDCF4"/>
      </bottom>
      <diagonal/>
    </border>
    <border>
      <left style="thin">
        <color rgb="FFBEDCF4"/>
      </left>
      <right style="thin">
        <color rgb="FFBEDCF4"/>
      </right>
      <top style="thin">
        <color rgb="FFBEDCF4"/>
      </top>
      <bottom/>
      <diagonal/>
    </border>
    <border>
      <left style="thin">
        <color theme="0"/>
      </left>
      <right style="thin">
        <color rgb="FFBEDCF4"/>
      </right>
      <top/>
      <bottom style="thin">
        <color theme="0"/>
      </bottom>
      <diagonal/>
    </border>
    <border>
      <left style="thin">
        <color rgb="FFBEDCF4"/>
      </left>
      <right style="thin">
        <color rgb="FFBEDCF4"/>
      </right>
      <top/>
      <bottom style="thin">
        <color theme="0"/>
      </bottom>
      <diagonal/>
    </border>
    <border>
      <left style="thin">
        <color rgb="FFBEDCF4"/>
      </left>
      <right style="thin">
        <color theme="0"/>
      </right>
      <top style="thin">
        <color rgb="FFBEDCF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3" fillId="0" borderId="10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7" borderId="5" xfId="0" applyFont="1" applyFill="1" applyBorder="1" applyAlignment="1">
      <alignment horizontal="center" vertical="center" wrapText="1"/>
    </xf>
    <xf numFmtId="164" fontId="8" fillId="7" borderId="5" xfId="0" applyNumberFormat="1" applyFont="1" applyFill="1" applyBorder="1" applyAlignment="1">
      <alignment horizontal="center" vertical="center" wrapText="1"/>
    </xf>
    <xf numFmtId="165" fontId="8" fillId="7" borderId="5" xfId="0" applyNumberFormat="1" applyFont="1" applyFill="1" applyBorder="1" applyAlignment="1">
      <alignment horizontal="center" vertical="center" wrapText="1"/>
    </xf>
    <xf numFmtId="166" fontId="8" fillId="7" borderId="5" xfId="0" applyNumberFormat="1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164" fontId="8" fillId="7" borderId="8" xfId="0" applyNumberFormat="1" applyFont="1" applyFill="1" applyBorder="1" applyAlignment="1">
      <alignment horizontal="center" vertical="center" wrapText="1"/>
    </xf>
    <xf numFmtId="165" fontId="8" fillId="7" borderId="8" xfId="0" applyNumberFormat="1" applyFont="1" applyFill="1" applyBorder="1" applyAlignment="1">
      <alignment horizontal="center" vertical="center" wrapText="1"/>
    </xf>
    <xf numFmtId="166" fontId="8" fillId="7" borderId="8" xfId="0" applyNumberFormat="1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167" fontId="5" fillId="0" borderId="0" xfId="0" applyNumberFormat="1" applyFont="1"/>
    <xf numFmtId="167" fontId="9" fillId="0" borderId="0" xfId="0" applyNumberFormat="1" applyFont="1"/>
    <xf numFmtId="0" fontId="5" fillId="0" borderId="24" xfId="0" applyFont="1" applyBorder="1"/>
    <xf numFmtId="167" fontId="5" fillId="0" borderId="24" xfId="0" applyNumberFormat="1" applyFont="1" applyBorder="1"/>
    <xf numFmtId="167" fontId="9" fillId="0" borderId="24" xfId="0" applyNumberFormat="1" applyFont="1" applyBorder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8" fillId="9" borderId="5" xfId="0" applyFont="1" applyFill="1" applyBorder="1" applyAlignment="1">
      <alignment horizontal="center" vertical="center" wrapText="1"/>
    </xf>
    <xf numFmtId="0" fontId="5" fillId="0" borderId="25" xfId="0" applyFont="1" applyBorder="1"/>
    <xf numFmtId="168" fontId="5" fillId="0" borderId="25" xfId="0" applyNumberFormat="1" applyFont="1" applyBorder="1"/>
    <xf numFmtId="0" fontId="8" fillId="11" borderId="34" xfId="0" applyFont="1" applyFill="1" applyBorder="1" applyAlignment="1">
      <alignment horizontal="center" vertical="center" wrapText="1"/>
    </xf>
    <xf numFmtId="0" fontId="11" fillId="11" borderId="34" xfId="0" applyFont="1" applyFill="1" applyBorder="1" applyAlignment="1">
      <alignment horizontal="center"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5" fillId="0" borderId="35" xfId="0" applyFont="1" applyBorder="1"/>
    <xf numFmtId="167" fontId="5" fillId="0" borderId="35" xfId="0" applyNumberFormat="1" applyFont="1" applyBorder="1"/>
    <xf numFmtId="168" fontId="5" fillId="0" borderId="35" xfId="0" applyNumberFormat="1" applyFont="1" applyBorder="1"/>
    <xf numFmtId="169" fontId="5" fillId="0" borderId="35" xfId="0" applyNumberFormat="1" applyFont="1" applyBorder="1"/>
    <xf numFmtId="170" fontId="5" fillId="0" borderId="35" xfId="0" applyNumberFormat="1" applyFont="1" applyBorder="1"/>
    <xf numFmtId="171" fontId="5" fillId="0" borderId="35" xfId="0" applyNumberFormat="1" applyFont="1" applyBorder="1"/>
    <xf numFmtId="1" fontId="5" fillId="0" borderId="35" xfId="0" applyNumberFormat="1" applyFont="1" applyBorder="1"/>
    <xf numFmtId="0" fontId="5" fillId="0" borderId="36" xfId="0" applyFont="1" applyBorder="1"/>
    <xf numFmtId="170" fontId="5" fillId="0" borderId="36" xfId="0" applyNumberFormat="1" applyFont="1" applyBorder="1"/>
    <xf numFmtId="171" fontId="5" fillId="0" borderId="36" xfId="0" applyNumberFormat="1" applyFont="1" applyBorder="1"/>
    <xf numFmtId="1" fontId="5" fillId="0" borderId="36" xfId="0" applyNumberFormat="1" applyFont="1" applyBorder="1"/>
    <xf numFmtId="0" fontId="8" fillId="13" borderId="5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center" wrapText="1"/>
    </xf>
    <xf numFmtId="0" fontId="8" fillId="16" borderId="5" xfId="0" applyFont="1" applyFill="1" applyBorder="1" applyAlignment="1">
      <alignment horizontal="center" vertical="center" wrapText="1"/>
    </xf>
    <xf numFmtId="0" fontId="8" fillId="17" borderId="5" xfId="0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horizontal="right"/>
    </xf>
    <xf numFmtId="167" fontId="5" fillId="0" borderId="36" xfId="0" applyNumberFormat="1" applyFont="1" applyBorder="1"/>
    <xf numFmtId="168" fontId="5" fillId="0" borderId="36" xfId="0" applyNumberFormat="1" applyFont="1" applyBorder="1"/>
    <xf numFmtId="0" fontId="0" fillId="0" borderId="0" xfId="0"/>
    <xf numFmtId="0" fontId="5" fillId="0" borderId="11" xfId="0" applyFont="1" applyBorder="1" applyAlignment="1">
      <alignment horizontal="center" vertical="center"/>
    </xf>
    <xf numFmtId="0" fontId="7" fillId="0" borderId="14" xfId="0" applyFont="1" applyBorder="1"/>
    <xf numFmtId="0" fontId="7" fillId="0" borderId="18" xfId="0" applyFont="1" applyBorder="1"/>
    <xf numFmtId="0" fontId="5" fillId="0" borderId="12" xfId="0" applyFont="1" applyBorder="1" applyAlignment="1">
      <alignment horizontal="center" vertical="center"/>
    </xf>
    <xf numFmtId="0" fontId="7" fillId="0" borderId="15" xfId="0" applyFont="1" applyBorder="1"/>
    <xf numFmtId="0" fontId="5" fillId="0" borderId="17" xfId="0" applyFont="1" applyBorder="1" applyAlignment="1">
      <alignment horizontal="center" vertical="center"/>
    </xf>
    <xf numFmtId="0" fontId="7" fillId="0" borderId="19" xfId="0" applyFont="1" applyBorder="1"/>
    <xf numFmtId="0" fontId="8" fillId="8" borderId="21" xfId="0" applyFont="1" applyFill="1" applyBorder="1" applyAlignment="1">
      <alignment horizontal="center" vertical="center" wrapText="1"/>
    </xf>
    <xf numFmtId="0" fontId="7" fillId="0" borderId="22" xfId="0" applyFont="1" applyBorder="1"/>
    <xf numFmtId="0" fontId="7" fillId="0" borderId="23" xfId="0" applyFont="1" applyBorder="1"/>
    <xf numFmtId="0" fontId="8" fillId="7" borderId="21" xfId="0" applyFont="1" applyFill="1" applyBorder="1" applyAlignment="1">
      <alignment horizontal="center" vertical="center" wrapText="1"/>
    </xf>
    <xf numFmtId="0" fontId="10" fillId="10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0" fillId="0" borderId="0" xfId="0"/>
    <xf numFmtId="0" fontId="7" fillId="0" borderId="30" xfId="0" applyFont="1" applyBorder="1"/>
    <xf numFmtId="0" fontId="7" fillId="0" borderId="31" xfId="0" applyFont="1" applyBorder="1"/>
    <xf numFmtId="0" fontId="7" fillId="0" borderId="32" xfId="0" applyFont="1" applyBorder="1"/>
    <xf numFmtId="0" fontId="7" fillId="0" borderId="33" xfId="0" applyFont="1" applyBorder="1"/>
    <xf numFmtId="2" fontId="8" fillId="14" borderId="21" xfId="0" applyNumberFormat="1" applyFont="1" applyFill="1" applyBorder="1" applyAlignment="1">
      <alignment horizontal="center"/>
    </xf>
    <xf numFmtId="2" fontId="8" fillId="15" borderId="21" xfId="0" applyNumberFormat="1" applyFont="1" applyFill="1" applyBorder="1" applyAlignment="1">
      <alignment horizontal="center"/>
    </xf>
    <xf numFmtId="2" fontId="8" fillId="16" borderId="21" xfId="0" applyNumberFormat="1" applyFont="1" applyFill="1" applyBorder="1" applyAlignment="1">
      <alignment horizontal="center"/>
    </xf>
    <xf numFmtId="2" fontId="8" fillId="17" borderId="21" xfId="0" applyNumberFormat="1" applyFont="1" applyFill="1" applyBorder="1" applyAlignment="1">
      <alignment horizontal="center"/>
    </xf>
  </cellXfs>
  <cellStyles count="1">
    <cellStyle name="Normal" xfId="0" builtinId="0"/>
  </cellStyles>
  <dxfs count="13">
    <dxf>
      <font>
        <b/>
      </font>
      <fill>
        <patternFill patternType="solid">
          <fgColor rgb="FFBFBFBF"/>
          <bgColor rgb="FFBFBFBF"/>
        </patternFill>
      </fill>
    </dxf>
    <dxf>
      <fill>
        <patternFill patternType="solid">
          <fgColor rgb="FFD6EAB7"/>
          <bgColor rgb="FFD6EAB7"/>
        </patternFill>
      </fill>
    </dxf>
    <dxf>
      <fill>
        <patternFill patternType="solid">
          <fgColor rgb="FFEAF4DB"/>
          <bgColor rgb="FFEAF4DB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6EAB7"/>
          <bgColor rgb="FFD6EAB7"/>
        </patternFill>
      </fill>
    </dxf>
    <dxf>
      <fill>
        <patternFill patternType="solid">
          <fgColor rgb="FFEAF4DB"/>
          <bgColor rgb="FFEAF4DB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6EAB7"/>
          <bgColor rgb="FFD6EAB7"/>
        </patternFill>
      </fill>
    </dxf>
    <dxf>
      <fill>
        <patternFill patternType="solid">
          <fgColor rgb="FFEAF4DB"/>
          <bgColor rgb="FFEAF4DB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6EAB7"/>
          <bgColor rgb="FFD6EAB7"/>
        </patternFill>
      </fill>
    </dxf>
    <dxf>
      <fill>
        <patternFill patternType="solid">
          <fgColor rgb="FFEAF4DB"/>
          <bgColor rgb="FFEAF4DB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2023_2ANO_LP_LTR + ECT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2023_2ANO_MT-style" pivot="0" count="3" xr9:uid="{00000000-0011-0000-FFFF-FFFF01000000}">
      <tableStyleElement type="headerRow" dxfId="9"/>
      <tableStyleElement type="firstRowStripe" dxfId="8"/>
      <tableStyleElement type="secondRowStripe" dxfId="7"/>
    </tableStyle>
    <tableStyle name="2023_5ANO_MT-style" pivot="0" count="3" xr9:uid="{00000000-0011-0000-FFFF-FFFF02000000}">
      <tableStyleElement type="headerRow" dxfId="6"/>
      <tableStyleElement type="firstRowStripe" dxfId="5"/>
      <tableStyleElement type="secondRowStripe" dxfId="4"/>
    </tableStyle>
    <tableStyle name="2023_5ANO_LP-style" pivot="0" count="3" xr9:uid="{00000000-0011-0000-FFFF-FFFF03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I79">
  <tableColumns count="35">
    <tableColumn id="1" xr3:uid="{00000000-0010-0000-0000-000001000000}" name="Tipo"/>
    <tableColumn id="2" xr3:uid="{00000000-0010-0000-0000-000002000000}" name="Código país"/>
    <tableColumn id="3" xr3:uid="{00000000-0010-0000-0000-000003000000}" name="País"/>
    <tableColumn id="4" xr3:uid="{00000000-0010-0000-0000-000004000000}" name="Código estado"/>
    <tableColumn id="5" xr3:uid="{00000000-0010-0000-0000-000005000000}" name="Estado"/>
    <tableColumn id="6" xr3:uid="{00000000-0010-0000-0000-000006000000}" name="Código regional"/>
    <tableColumn id="7" xr3:uid="{00000000-0010-0000-0000-000007000000}" name="Regional"/>
    <tableColumn id="8" xr3:uid="{00000000-0010-0000-0000-000008000000}" name="Código município"/>
    <tableColumn id="9" xr3:uid="{00000000-0010-0000-0000-000009000000}" name="Município"/>
    <tableColumn id="10" xr3:uid="{00000000-0010-0000-0000-00000A000000}" name="Código escola"/>
    <tableColumn id="11" xr3:uid="{00000000-0010-0000-0000-00000B000000}" name="Escola"/>
    <tableColumn id="12" xr3:uid="{00000000-0010-0000-0000-00000C000000}" name="Código turma"/>
    <tableColumn id="13" xr3:uid="{00000000-0010-0000-0000-00000D000000}" name="Turma"/>
    <tableColumn id="14" xr3:uid="{00000000-0010-0000-0000-00000E000000}" name="Documento"/>
    <tableColumn id="15" xr3:uid="{00000000-0010-0000-0000-00000F000000}" name="Edição"/>
    <tableColumn id="16" xr3:uid="{00000000-0010-0000-0000-000010000000}" name="Rede"/>
    <tableColumn id="17" xr3:uid="{00000000-0010-0000-0000-000011000000}" name="Etapa"/>
    <tableColumn id="18" xr3:uid="{00000000-0010-0000-0000-000012000000}" name="Disciplina"/>
    <tableColumn id="19" xr3:uid="{00000000-0010-0000-0000-000013000000}" name="CD_ENSINO"/>
    <tableColumn id="20" xr3:uid="{00000000-0010-0000-0000-000014000000}" name="DC_ENSINO"/>
    <tableColumn id="21" xr3:uid="{00000000-0010-0000-0000-000015000000}" name="Previsto"/>
    <tableColumn id="22" xr3:uid="{00000000-0010-0000-0000-000016000000}" name="Efetivo"/>
    <tableColumn id="23" xr3:uid="{00000000-0010-0000-0000-000017000000}" name="Participação %"/>
    <tableColumn id="24" xr3:uid="{00000000-0010-0000-0000-000018000000}" name="Proficiência"/>
    <tableColumn id="25" xr3:uid="{00000000-0010-0000-0000-000019000000}" name="Desvio Padrão"/>
    <tableColumn id="26" xr3:uid="{00000000-0010-0000-0000-00001A000000}" name="Padrão de Desempenho"/>
    <tableColumn id="27" xr3:uid="{00000000-0010-0000-0000-00001B000000}" name="Acertos no Teste %"/>
    <tableColumn id="28" xr3:uid="{00000000-0010-0000-0000-00001C000000}" name="Abaixo do Básico %"/>
    <tableColumn id="29" xr3:uid="{00000000-0010-0000-0000-00001D000000}" name="Básico %"/>
    <tableColumn id="30" xr3:uid="{00000000-0010-0000-0000-00001E000000}" name="Proficiente %"/>
    <tableColumn id="31" xr3:uid="{00000000-0010-0000-0000-00001F000000}" name="Avançado %"/>
    <tableColumn id="32" xr3:uid="{00000000-0010-0000-0000-000020000000}" name="Abaixo do Básico"/>
    <tableColumn id="33" xr3:uid="{00000000-0010-0000-0000-000021000000}" name="Básico"/>
    <tableColumn id="34" xr3:uid="{00000000-0010-0000-0000-000022000000}" name="Proficiente"/>
    <tableColumn id="35" xr3:uid="{00000000-0010-0000-0000-000023000000}" name="Avançado"/>
  </tableColumns>
  <tableStyleInfo name="2023_2ANO_LP_LTR + EC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I79">
  <tableColumns count="35">
    <tableColumn id="1" xr3:uid="{00000000-0010-0000-0100-000001000000}" name="Tipo"/>
    <tableColumn id="2" xr3:uid="{00000000-0010-0000-0100-000002000000}" name="Código país"/>
    <tableColumn id="3" xr3:uid="{00000000-0010-0000-0100-000003000000}" name="País"/>
    <tableColumn id="4" xr3:uid="{00000000-0010-0000-0100-000004000000}" name="Código estado"/>
    <tableColumn id="5" xr3:uid="{00000000-0010-0000-0100-000005000000}" name="Estado"/>
    <tableColumn id="6" xr3:uid="{00000000-0010-0000-0100-000006000000}" name="Código regional"/>
    <tableColumn id="7" xr3:uid="{00000000-0010-0000-0100-000007000000}" name="Regional"/>
    <tableColumn id="8" xr3:uid="{00000000-0010-0000-0100-000008000000}" name="Código município"/>
    <tableColumn id="9" xr3:uid="{00000000-0010-0000-0100-000009000000}" name="Município"/>
    <tableColumn id="10" xr3:uid="{00000000-0010-0000-0100-00000A000000}" name="Código escola"/>
    <tableColumn id="11" xr3:uid="{00000000-0010-0000-0100-00000B000000}" name="Escola"/>
    <tableColumn id="12" xr3:uid="{00000000-0010-0000-0100-00000C000000}" name="Código turma"/>
    <tableColumn id="13" xr3:uid="{00000000-0010-0000-0100-00000D000000}" name="Turma"/>
    <tableColumn id="14" xr3:uid="{00000000-0010-0000-0100-00000E000000}" name="Documento"/>
    <tableColumn id="15" xr3:uid="{00000000-0010-0000-0100-00000F000000}" name="Edição"/>
    <tableColumn id="16" xr3:uid="{00000000-0010-0000-0100-000010000000}" name="Rede"/>
    <tableColumn id="17" xr3:uid="{00000000-0010-0000-0100-000011000000}" name="Etapa"/>
    <tableColumn id="18" xr3:uid="{00000000-0010-0000-0100-000012000000}" name="Disciplina"/>
    <tableColumn id="19" xr3:uid="{00000000-0010-0000-0100-000013000000}" name="CD_ENSINO"/>
    <tableColumn id="20" xr3:uid="{00000000-0010-0000-0100-000014000000}" name="DC_ENSINO"/>
    <tableColumn id="21" xr3:uid="{00000000-0010-0000-0100-000015000000}" name="Previsto"/>
    <tableColumn id="22" xr3:uid="{00000000-0010-0000-0100-000016000000}" name="Efetivo"/>
    <tableColumn id="23" xr3:uid="{00000000-0010-0000-0100-000017000000}" name="Participação %"/>
    <tableColumn id="24" xr3:uid="{00000000-0010-0000-0100-000018000000}" name="Proficiência"/>
    <tableColumn id="25" xr3:uid="{00000000-0010-0000-0100-000019000000}" name="Desvio Padrão"/>
    <tableColumn id="26" xr3:uid="{00000000-0010-0000-0100-00001A000000}" name="Padrão de Desempenho"/>
    <tableColumn id="27" xr3:uid="{00000000-0010-0000-0100-00001B000000}" name="Acertos no Teste %"/>
    <tableColumn id="28" xr3:uid="{00000000-0010-0000-0100-00001C000000}" name="Abaixo do Básico %"/>
    <tableColumn id="29" xr3:uid="{00000000-0010-0000-0100-00001D000000}" name="Básico %"/>
    <tableColumn id="30" xr3:uid="{00000000-0010-0000-0100-00001E000000}" name="Proficiente %"/>
    <tableColumn id="31" xr3:uid="{00000000-0010-0000-0100-00001F000000}" name="Avançado %"/>
    <tableColumn id="32" xr3:uid="{00000000-0010-0000-0100-000020000000}" name="Abaixo do Básico"/>
    <tableColumn id="33" xr3:uid="{00000000-0010-0000-0100-000021000000}" name="Básico"/>
    <tableColumn id="34" xr3:uid="{00000000-0010-0000-0100-000022000000}" name="Proficiente"/>
    <tableColumn id="35" xr3:uid="{00000000-0010-0000-0100-000023000000}" name="Avançado"/>
  </tableColumns>
  <tableStyleInfo name="2023_2ANO_M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I79">
  <tableColumns count="35">
    <tableColumn id="1" xr3:uid="{00000000-0010-0000-0200-000001000000}" name="Tipo"/>
    <tableColumn id="2" xr3:uid="{00000000-0010-0000-0200-000002000000}" name="Código país"/>
    <tableColumn id="3" xr3:uid="{00000000-0010-0000-0200-000003000000}" name="País"/>
    <tableColumn id="4" xr3:uid="{00000000-0010-0000-0200-000004000000}" name="Código estado"/>
    <tableColumn id="5" xr3:uid="{00000000-0010-0000-0200-000005000000}" name="Estado"/>
    <tableColumn id="6" xr3:uid="{00000000-0010-0000-0200-000006000000}" name="Código regional"/>
    <tableColumn id="7" xr3:uid="{00000000-0010-0000-0200-000007000000}" name="Regional"/>
    <tableColumn id="8" xr3:uid="{00000000-0010-0000-0200-000008000000}" name="Código município"/>
    <tableColumn id="9" xr3:uid="{00000000-0010-0000-0200-000009000000}" name="Município"/>
    <tableColumn id="10" xr3:uid="{00000000-0010-0000-0200-00000A000000}" name="Código escola"/>
    <tableColumn id="11" xr3:uid="{00000000-0010-0000-0200-00000B000000}" name="Escola"/>
    <tableColumn id="12" xr3:uid="{00000000-0010-0000-0200-00000C000000}" name="Código turma"/>
    <tableColumn id="13" xr3:uid="{00000000-0010-0000-0200-00000D000000}" name="Turma"/>
    <tableColumn id="14" xr3:uid="{00000000-0010-0000-0200-00000E000000}" name="Documento"/>
    <tableColumn id="15" xr3:uid="{00000000-0010-0000-0200-00000F000000}" name="Edição"/>
    <tableColumn id="16" xr3:uid="{00000000-0010-0000-0200-000010000000}" name="Rede"/>
    <tableColumn id="17" xr3:uid="{00000000-0010-0000-0200-000011000000}" name="Etapa"/>
    <tableColumn id="18" xr3:uid="{00000000-0010-0000-0200-000012000000}" name="Disciplina"/>
    <tableColumn id="19" xr3:uid="{00000000-0010-0000-0200-000013000000}" name="CD_ENSINO"/>
    <tableColumn id="20" xr3:uid="{00000000-0010-0000-0200-000014000000}" name="DC_ENSINO"/>
    <tableColumn id="21" xr3:uid="{00000000-0010-0000-0200-000015000000}" name="Previsto"/>
    <tableColumn id="22" xr3:uid="{00000000-0010-0000-0200-000016000000}" name="Efetivo"/>
    <tableColumn id="23" xr3:uid="{00000000-0010-0000-0200-000017000000}" name="Participação %"/>
    <tableColumn id="24" xr3:uid="{00000000-0010-0000-0200-000018000000}" name="Proficiência"/>
    <tableColumn id="25" xr3:uid="{00000000-0010-0000-0200-000019000000}" name="Desvio Padrão"/>
    <tableColumn id="26" xr3:uid="{00000000-0010-0000-0200-00001A000000}" name="Padrão de Desempenho"/>
    <tableColumn id="27" xr3:uid="{00000000-0010-0000-0200-00001B000000}" name="Acertos no Teste %"/>
    <tableColumn id="28" xr3:uid="{00000000-0010-0000-0200-00001C000000}" name="Abaixo do Básico %"/>
    <tableColumn id="29" xr3:uid="{00000000-0010-0000-0200-00001D000000}" name="Básico %"/>
    <tableColumn id="30" xr3:uid="{00000000-0010-0000-0200-00001E000000}" name="Proficiente %"/>
    <tableColumn id="31" xr3:uid="{00000000-0010-0000-0200-00001F000000}" name="Avançado %"/>
    <tableColumn id="32" xr3:uid="{00000000-0010-0000-0200-000020000000}" name="Abaixo do Básico"/>
    <tableColumn id="33" xr3:uid="{00000000-0010-0000-0200-000021000000}" name="Básico"/>
    <tableColumn id="34" xr3:uid="{00000000-0010-0000-0200-000022000000}" name="Proficiente"/>
    <tableColumn id="35" xr3:uid="{00000000-0010-0000-0200-000023000000}" name="Avançado"/>
  </tableColumns>
  <tableStyleInfo name="2023_5ANO_M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AI79">
  <tableColumns count="35">
    <tableColumn id="1" xr3:uid="{00000000-0010-0000-0300-000001000000}" name="Tipo"/>
    <tableColumn id="2" xr3:uid="{00000000-0010-0000-0300-000002000000}" name="Código país"/>
    <tableColumn id="3" xr3:uid="{00000000-0010-0000-0300-000003000000}" name="País"/>
    <tableColumn id="4" xr3:uid="{00000000-0010-0000-0300-000004000000}" name="Código estado"/>
    <tableColumn id="5" xr3:uid="{00000000-0010-0000-0300-000005000000}" name="Estado"/>
    <tableColumn id="6" xr3:uid="{00000000-0010-0000-0300-000006000000}" name="Código regional"/>
    <tableColumn id="7" xr3:uid="{00000000-0010-0000-0300-000007000000}" name="Regional"/>
    <tableColumn id="8" xr3:uid="{00000000-0010-0000-0300-000008000000}" name="Código município"/>
    <tableColumn id="9" xr3:uid="{00000000-0010-0000-0300-000009000000}" name="Município"/>
    <tableColumn id="10" xr3:uid="{00000000-0010-0000-0300-00000A000000}" name="Código escola"/>
    <tableColumn id="11" xr3:uid="{00000000-0010-0000-0300-00000B000000}" name="Escola"/>
    <tableColumn id="12" xr3:uid="{00000000-0010-0000-0300-00000C000000}" name="Código turma"/>
    <tableColumn id="13" xr3:uid="{00000000-0010-0000-0300-00000D000000}" name="Turma"/>
    <tableColumn id="14" xr3:uid="{00000000-0010-0000-0300-00000E000000}" name="Documento"/>
    <tableColumn id="15" xr3:uid="{00000000-0010-0000-0300-00000F000000}" name="Edição"/>
    <tableColumn id="16" xr3:uid="{00000000-0010-0000-0300-000010000000}" name="Rede"/>
    <tableColumn id="17" xr3:uid="{00000000-0010-0000-0300-000011000000}" name="Etapa"/>
    <tableColumn id="18" xr3:uid="{00000000-0010-0000-0300-000012000000}" name="Disciplina"/>
    <tableColumn id="19" xr3:uid="{00000000-0010-0000-0300-000013000000}" name="CD_ENSINO"/>
    <tableColumn id="20" xr3:uid="{00000000-0010-0000-0300-000014000000}" name="DC_ENSINO"/>
    <tableColumn id="21" xr3:uid="{00000000-0010-0000-0300-000015000000}" name="Previsto"/>
    <tableColumn id="22" xr3:uid="{00000000-0010-0000-0300-000016000000}" name="Efetivo"/>
    <tableColumn id="23" xr3:uid="{00000000-0010-0000-0300-000017000000}" name="Participação %"/>
    <tableColumn id="24" xr3:uid="{00000000-0010-0000-0300-000018000000}" name="Proficiência"/>
    <tableColumn id="25" xr3:uid="{00000000-0010-0000-0300-000019000000}" name="Desvio Padrão"/>
    <tableColumn id="26" xr3:uid="{00000000-0010-0000-0300-00001A000000}" name="Padrão de Desempenho"/>
    <tableColumn id="27" xr3:uid="{00000000-0010-0000-0300-00001B000000}" name="Acertos no Teste %"/>
    <tableColumn id="28" xr3:uid="{00000000-0010-0000-0300-00001C000000}" name="Abaixo do Básico %"/>
    <tableColumn id="29" xr3:uid="{00000000-0010-0000-0300-00001D000000}" name="Básico %"/>
    <tableColumn id="30" xr3:uid="{00000000-0010-0000-0300-00001E000000}" name="Proficiente %"/>
    <tableColumn id="31" xr3:uid="{00000000-0010-0000-0300-00001F000000}" name="Avançado %"/>
    <tableColumn id="32" xr3:uid="{00000000-0010-0000-0300-000020000000}" name="Abaixo do Básico"/>
    <tableColumn id="33" xr3:uid="{00000000-0010-0000-0300-000021000000}" name="Básico"/>
    <tableColumn id="34" xr3:uid="{00000000-0010-0000-0300-000022000000}" name="Proficiente"/>
    <tableColumn id="35" xr3:uid="{00000000-0010-0000-0300-000023000000}" name="Avançado"/>
  </tableColumns>
  <tableStyleInfo name="2023_5ANO_L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B8FA56"/>
      </a:folHlink>
    </a:clrScheme>
    <a:fontScheme name="Sheets">
      <a:majorFont>
        <a:latin typeface="Twentieth Century"/>
        <a:ea typeface="Twentieth Century"/>
        <a:cs typeface="Twentieth Century"/>
      </a:majorFont>
      <a:minorFont>
        <a:latin typeface="Twentieth Century"/>
        <a:ea typeface="Twentieth Century"/>
        <a:cs typeface="Twentieth Century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1000"/>
  <sheetViews>
    <sheetView workbookViewId="0">
      <selection activeCell="P21" sqref="P21"/>
    </sheetView>
  </sheetViews>
  <sheetFormatPr defaultColWidth="12.59765625" defaultRowHeight="15" customHeight="1"/>
  <cols>
    <col min="1" max="35" width="8.59765625" customWidth="1"/>
  </cols>
  <sheetData>
    <row r="1" spans="1:35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 spans="1:35" ht="14.25" customHeight="1">
      <c r="A2" s="4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>
        <v>3200102</v>
      </c>
      <c r="I2" s="5" t="s">
        <v>42</v>
      </c>
      <c r="J2" s="5" t="s">
        <v>43</v>
      </c>
      <c r="K2" s="5" t="s">
        <v>43</v>
      </c>
      <c r="L2" s="5" t="s">
        <v>43</v>
      </c>
      <c r="M2" s="5" t="s">
        <v>43</v>
      </c>
      <c r="N2" s="5" t="s">
        <v>44</v>
      </c>
      <c r="O2" s="5" t="s">
        <v>45</v>
      </c>
      <c r="P2" s="5" t="s">
        <v>46</v>
      </c>
      <c r="Q2" s="5" t="s">
        <v>47</v>
      </c>
      <c r="R2" s="5" t="s">
        <v>48</v>
      </c>
      <c r="S2" s="5" t="s">
        <v>49</v>
      </c>
      <c r="T2" s="5" t="s">
        <v>50</v>
      </c>
      <c r="U2" s="5">
        <v>320</v>
      </c>
      <c r="V2" s="5">
        <v>295</v>
      </c>
      <c r="W2" s="5">
        <v>92.1875</v>
      </c>
      <c r="X2" s="5">
        <v>684.56170727999995</v>
      </c>
      <c r="Y2" s="5">
        <v>90.317616569999998</v>
      </c>
      <c r="Z2" s="5" t="s">
        <v>33</v>
      </c>
      <c r="AA2" s="5">
        <v>69.205084020000001</v>
      </c>
      <c r="AB2" s="5">
        <v>5.08474576E-2</v>
      </c>
      <c r="AC2" s="5">
        <v>9.1525423700000011E-2</v>
      </c>
      <c r="AD2" s="5">
        <v>0.40677966100000001</v>
      </c>
      <c r="AE2" s="5">
        <v>0.45084745759999995</v>
      </c>
      <c r="AF2" s="5">
        <v>15</v>
      </c>
      <c r="AG2" s="5">
        <v>27</v>
      </c>
      <c r="AH2" s="5">
        <v>120</v>
      </c>
      <c r="AI2" s="6">
        <v>133</v>
      </c>
    </row>
    <row r="3" spans="1:35" ht="14.25" customHeight="1">
      <c r="A3" s="7" t="s">
        <v>35</v>
      </c>
      <c r="B3" s="8" t="s">
        <v>36</v>
      </c>
      <c r="C3" s="8" t="s">
        <v>37</v>
      </c>
      <c r="D3" s="8" t="s">
        <v>38</v>
      </c>
      <c r="E3" s="8" t="s">
        <v>39</v>
      </c>
      <c r="F3" s="8" t="s">
        <v>40</v>
      </c>
      <c r="G3" s="8" t="s">
        <v>41</v>
      </c>
      <c r="H3" s="8">
        <v>3201159</v>
      </c>
      <c r="I3" s="8" t="s">
        <v>51</v>
      </c>
      <c r="J3" s="8" t="s">
        <v>43</v>
      </c>
      <c r="K3" s="8" t="s">
        <v>43</v>
      </c>
      <c r="L3" s="8" t="s">
        <v>43</v>
      </c>
      <c r="M3" s="8" t="s">
        <v>43</v>
      </c>
      <c r="N3" s="8" t="s">
        <v>52</v>
      </c>
      <c r="O3" s="8" t="s">
        <v>45</v>
      </c>
      <c r="P3" s="8" t="s">
        <v>46</v>
      </c>
      <c r="Q3" s="8" t="s">
        <v>47</v>
      </c>
      <c r="R3" s="8" t="s">
        <v>48</v>
      </c>
      <c r="S3" s="8" t="s">
        <v>49</v>
      </c>
      <c r="T3" s="8" t="s">
        <v>50</v>
      </c>
      <c r="U3" s="8">
        <v>169</v>
      </c>
      <c r="V3" s="8">
        <v>156</v>
      </c>
      <c r="W3" s="8">
        <v>92.307692309999993</v>
      </c>
      <c r="X3" s="8">
        <v>656.07319285999995</v>
      </c>
      <c r="Y3" s="8">
        <v>98.85979141</v>
      </c>
      <c r="Z3" s="8" t="s">
        <v>33</v>
      </c>
      <c r="AA3" s="8">
        <v>64.291564289999997</v>
      </c>
      <c r="AB3" s="8">
        <v>0.10897435899999999</v>
      </c>
      <c r="AC3" s="8">
        <v>9.6153846200000004E-2</v>
      </c>
      <c r="AD3" s="8">
        <v>0.42948717950000004</v>
      </c>
      <c r="AE3" s="8">
        <v>0.3653846154</v>
      </c>
      <c r="AF3" s="8">
        <v>17</v>
      </c>
      <c r="AG3" s="8">
        <v>15</v>
      </c>
      <c r="AH3" s="8">
        <v>67</v>
      </c>
      <c r="AI3" s="9">
        <v>57</v>
      </c>
    </row>
    <row r="4" spans="1:35" ht="14.25" customHeight="1">
      <c r="A4" s="4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>
        <v>3201704</v>
      </c>
      <c r="I4" s="5" t="s">
        <v>53</v>
      </c>
      <c r="J4" s="5" t="s">
        <v>43</v>
      </c>
      <c r="K4" s="5" t="s">
        <v>43</v>
      </c>
      <c r="L4" s="5" t="s">
        <v>43</v>
      </c>
      <c r="M4" s="5" t="s">
        <v>43</v>
      </c>
      <c r="N4" s="5" t="s">
        <v>54</v>
      </c>
      <c r="O4" s="5" t="s">
        <v>45</v>
      </c>
      <c r="P4" s="5" t="s">
        <v>46</v>
      </c>
      <c r="Q4" s="5" t="s">
        <v>47</v>
      </c>
      <c r="R4" s="5" t="s">
        <v>48</v>
      </c>
      <c r="S4" s="5" t="s">
        <v>49</v>
      </c>
      <c r="T4" s="5" t="s">
        <v>50</v>
      </c>
      <c r="U4" s="5">
        <v>188</v>
      </c>
      <c r="V4" s="5">
        <v>178</v>
      </c>
      <c r="W4" s="5">
        <v>94.680851059999995</v>
      </c>
      <c r="X4" s="5">
        <v>655.30161661</v>
      </c>
      <c r="Y4" s="5">
        <v>95.524977329999999</v>
      </c>
      <c r="Z4" s="5" t="s">
        <v>33</v>
      </c>
      <c r="AA4" s="5">
        <v>63.45609065</v>
      </c>
      <c r="AB4" s="5">
        <v>7.3033707899999994E-2</v>
      </c>
      <c r="AC4" s="5">
        <v>0.1235955056</v>
      </c>
      <c r="AD4" s="5">
        <v>0.46629213479999998</v>
      </c>
      <c r="AE4" s="5">
        <v>0.33707865169999995</v>
      </c>
      <c r="AF4" s="5">
        <v>13</v>
      </c>
      <c r="AG4" s="5">
        <v>22</v>
      </c>
      <c r="AH4" s="5">
        <v>83</v>
      </c>
      <c r="AI4" s="6">
        <v>60</v>
      </c>
    </row>
    <row r="5" spans="1:35" ht="14.25" customHeight="1">
      <c r="A5" s="7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>
        <v>3201902</v>
      </c>
      <c r="I5" s="8" t="s">
        <v>55</v>
      </c>
      <c r="J5" s="8" t="s">
        <v>43</v>
      </c>
      <c r="K5" s="8" t="s">
        <v>43</v>
      </c>
      <c r="L5" s="8" t="s">
        <v>43</v>
      </c>
      <c r="M5" s="8" t="s">
        <v>43</v>
      </c>
      <c r="N5" s="8" t="s">
        <v>56</v>
      </c>
      <c r="O5" s="8" t="s">
        <v>45</v>
      </c>
      <c r="P5" s="8" t="s">
        <v>46</v>
      </c>
      <c r="Q5" s="8" t="s">
        <v>47</v>
      </c>
      <c r="R5" s="8" t="s">
        <v>48</v>
      </c>
      <c r="S5" s="8" t="s">
        <v>49</v>
      </c>
      <c r="T5" s="8" t="s">
        <v>50</v>
      </c>
      <c r="U5" s="8">
        <v>465</v>
      </c>
      <c r="V5" s="8">
        <v>424</v>
      </c>
      <c r="W5" s="8">
        <v>91.1827957</v>
      </c>
      <c r="X5" s="8">
        <v>663.06708203000005</v>
      </c>
      <c r="Y5" s="8">
        <v>89.736497259999993</v>
      </c>
      <c r="Z5" s="8" t="s">
        <v>33</v>
      </c>
      <c r="AA5" s="8">
        <v>63.242351530000001</v>
      </c>
      <c r="AB5" s="8">
        <v>5.1886792500000001E-2</v>
      </c>
      <c r="AC5" s="8">
        <v>0.16037735850000001</v>
      </c>
      <c r="AD5" s="8">
        <v>0.42216981130000003</v>
      </c>
      <c r="AE5" s="8">
        <v>0.36556603770000001</v>
      </c>
      <c r="AF5" s="8">
        <v>22</v>
      </c>
      <c r="AG5" s="8">
        <v>68</v>
      </c>
      <c r="AH5" s="8">
        <v>179</v>
      </c>
      <c r="AI5" s="9">
        <v>155</v>
      </c>
    </row>
    <row r="6" spans="1:35" ht="14.25" customHeight="1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>
        <v>3203163</v>
      </c>
      <c r="I6" s="5" t="s">
        <v>57</v>
      </c>
      <c r="J6" s="5" t="s">
        <v>43</v>
      </c>
      <c r="K6" s="5" t="s">
        <v>43</v>
      </c>
      <c r="L6" s="5" t="s">
        <v>43</v>
      </c>
      <c r="M6" s="5" t="s">
        <v>43</v>
      </c>
      <c r="N6" s="5" t="s">
        <v>58</v>
      </c>
      <c r="O6" s="5" t="s">
        <v>45</v>
      </c>
      <c r="P6" s="5" t="s">
        <v>46</v>
      </c>
      <c r="Q6" s="5" t="s">
        <v>47</v>
      </c>
      <c r="R6" s="5" t="s">
        <v>48</v>
      </c>
      <c r="S6" s="5" t="s">
        <v>49</v>
      </c>
      <c r="T6" s="5" t="s">
        <v>50</v>
      </c>
      <c r="U6" s="5">
        <v>106</v>
      </c>
      <c r="V6" s="5">
        <v>97</v>
      </c>
      <c r="W6" s="5">
        <v>91.509433959999996</v>
      </c>
      <c r="X6" s="5">
        <v>644.92396859999997</v>
      </c>
      <c r="Y6" s="5">
        <v>90.10256468</v>
      </c>
      <c r="Z6" s="5" t="s">
        <v>33</v>
      </c>
      <c r="AA6" s="5">
        <v>64.239690719999999</v>
      </c>
      <c r="AB6" s="5">
        <v>6.1855670099999996E-2</v>
      </c>
      <c r="AC6" s="5">
        <v>0.24742268039999998</v>
      </c>
      <c r="AD6" s="5">
        <v>0.3711340206</v>
      </c>
      <c r="AE6" s="5">
        <v>0.31958762889999998</v>
      </c>
      <c r="AF6" s="5">
        <v>6</v>
      </c>
      <c r="AG6" s="5">
        <v>24</v>
      </c>
      <c r="AH6" s="5">
        <v>36</v>
      </c>
      <c r="AI6" s="6">
        <v>31</v>
      </c>
    </row>
    <row r="7" spans="1:35" ht="14.25" customHeight="1">
      <c r="A7" s="7" t="s">
        <v>35</v>
      </c>
      <c r="B7" s="8" t="s">
        <v>36</v>
      </c>
      <c r="C7" s="8" t="s">
        <v>37</v>
      </c>
      <c r="D7" s="8" t="s">
        <v>38</v>
      </c>
      <c r="E7" s="8" t="s">
        <v>39</v>
      </c>
      <c r="F7" s="8" t="s">
        <v>40</v>
      </c>
      <c r="G7" s="8" t="s">
        <v>41</v>
      </c>
      <c r="H7" s="8">
        <v>3204559</v>
      </c>
      <c r="I7" s="8" t="s">
        <v>59</v>
      </c>
      <c r="J7" s="8" t="s">
        <v>43</v>
      </c>
      <c r="K7" s="8" t="s">
        <v>43</v>
      </c>
      <c r="L7" s="8" t="s">
        <v>43</v>
      </c>
      <c r="M7" s="8" t="s">
        <v>43</v>
      </c>
      <c r="N7" s="8" t="s">
        <v>60</v>
      </c>
      <c r="O7" s="8" t="s">
        <v>45</v>
      </c>
      <c r="P7" s="8" t="s">
        <v>46</v>
      </c>
      <c r="Q7" s="8" t="s">
        <v>47</v>
      </c>
      <c r="R7" s="8" t="s">
        <v>48</v>
      </c>
      <c r="S7" s="8" t="s">
        <v>49</v>
      </c>
      <c r="T7" s="8" t="s">
        <v>50</v>
      </c>
      <c r="U7" s="8">
        <v>312</v>
      </c>
      <c r="V7" s="8">
        <v>291</v>
      </c>
      <c r="W7" s="8">
        <v>93.269230769999993</v>
      </c>
      <c r="X7" s="8">
        <v>632.46492590000003</v>
      </c>
      <c r="Y7" s="8">
        <v>108.56623317</v>
      </c>
      <c r="Z7" s="8" t="s">
        <v>33</v>
      </c>
      <c r="AA7" s="8">
        <v>59.522251310000001</v>
      </c>
      <c r="AB7" s="8">
        <v>0.1134020619</v>
      </c>
      <c r="AC7" s="8">
        <v>0.20274914089999999</v>
      </c>
      <c r="AD7" s="8">
        <v>0.39862542959999997</v>
      </c>
      <c r="AE7" s="8">
        <v>0.28522336770000001</v>
      </c>
      <c r="AF7" s="8">
        <v>33</v>
      </c>
      <c r="AG7" s="8">
        <v>59</v>
      </c>
      <c r="AH7" s="8">
        <v>116</v>
      </c>
      <c r="AI7" s="9">
        <v>83</v>
      </c>
    </row>
    <row r="8" spans="1:35" ht="14.25" customHeight="1">
      <c r="A8" s="4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  <c r="H8" s="5">
        <v>3205069</v>
      </c>
      <c r="I8" s="5" t="s">
        <v>61</v>
      </c>
      <c r="J8" s="5" t="s">
        <v>43</v>
      </c>
      <c r="K8" s="5" t="s">
        <v>43</v>
      </c>
      <c r="L8" s="5" t="s">
        <v>43</v>
      </c>
      <c r="M8" s="5" t="s">
        <v>43</v>
      </c>
      <c r="N8" s="5" t="s">
        <v>62</v>
      </c>
      <c r="O8" s="5" t="s">
        <v>45</v>
      </c>
      <c r="P8" s="5" t="s">
        <v>46</v>
      </c>
      <c r="Q8" s="5" t="s">
        <v>47</v>
      </c>
      <c r="R8" s="5" t="s">
        <v>48</v>
      </c>
      <c r="S8" s="5" t="s">
        <v>49</v>
      </c>
      <c r="T8" s="5" t="s">
        <v>50</v>
      </c>
      <c r="U8" s="5">
        <v>166</v>
      </c>
      <c r="V8" s="5">
        <v>132</v>
      </c>
      <c r="W8" s="5">
        <v>79.518072290000006</v>
      </c>
      <c r="X8" s="5">
        <v>634.47709341999996</v>
      </c>
      <c r="Y8" s="5">
        <v>101.16980929</v>
      </c>
      <c r="Z8" s="5" t="s">
        <v>33</v>
      </c>
      <c r="AA8" s="5">
        <v>60.785714290000001</v>
      </c>
      <c r="AB8" s="5">
        <v>9.84848485E-2</v>
      </c>
      <c r="AC8" s="5">
        <v>0.21212121209999998</v>
      </c>
      <c r="AD8" s="5">
        <v>0.39393939389999999</v>
      </c>
      <c r="AE8" s="5">
        <v>0.2954545455</v>
      </c>
      <c r="AF8" s="5">
        <v>13</v>
      </c>
      <c r="AG8" s="5">
        <v>28</v>
      </c>
      <c r="AH8" s="5">
        <v>52</v>
      </c>
      <c r="AI8" s="6">
        <v>39</v>
      </c>
    </row>
    <row r="9" spans="1:35" ht="14.25" customHeight="1">
      <c r="A9" s="7" t="s">
        <v>35</v>
      </c>
      <c r="B9" s="8" t="s">
        <v>36</v>
      </c>
      <c r="C9" s="8" t="s">
        <v>37</v>
      </c>
      <c r="D9" s="8" t="s">
        <v>38</v>
      </c>
      <c r="E9" s="8" t="s">
        <v>39</v>
      </c>
      <c r="F9" s="8" t="s">
        <v>63</v>
      </c>
      <c r="G9" s="8" t="s">
        <v>64</v>
      </c>
      <c r="H9" s="8">
        <v>3200169</v>
      </c>
      <c r="I9" s="8" t="s">
        <v>65</v>
      </c>
      <c r="J9" s="8" t="s">
        <v>43</v>
      </c>
      <c r="K9" s="8" t="s">
        <v>43</v>
      </c>
      <c r="L9" s="8" t="s">
        <v>43</v>
      </c>
      <c r="M9" s="8" t="s">
        <v>43</v>
      </c>
      <c r="N9" s="8" t="s">
        <v>66</v>
      </c>
      <c r="O9" s="8" t="s">
        <v>45</v>
      </c>
      <c r="P9" s="8" t="s">
        <v>46</v>
      </c>
      <c r="Q9" s="8" t="s">
        <v>47</v>
      </c>
      <c r="R9" s="8" t="s">
        <v>48</v>
      </c>
      <c r="S9" s="8" t="s">
        <v>49</v>
      </c>
      <c r="T9" s="8" t="s">
        <v>50</v>
      </c>
      <c r="U9" s="8">
        <v>162</v>
      </c>
      <c r="V9" s="8">
        <v>145</v>
      </c>
      <c r="W9" s="8">
        <v>89.506172840000005</v>
      </c>
      <c r="X9" s="8">
        <v>607.27977777000001</v>
      </c>
      <c r="Y9" s="8">
        <v>111.92575960000001</v>
      </c>
      <c r="Z9" s="8" t="s">
        <v>33</v>
      </c>
      <c r="AA9" s="8">
        <v>51.137357829999999</v>
      </c>
      <c r="AB9" s="8">
        <v>0.17931034480000002</v>
      </c>
      <c r="AC9" s="8">
        <v>0.17241379309999999</v>
      </c>
      <c r="AD9" s="8">
        <v>0.48275862070000003</v>
      </c>
      <c r="AE9" s="8">
        <v>0.16551724140000001</v>
      </c>
      <c r="AF9" s="8">
        <v>26</v>
      </c>
      <c r="AG9" s="8">
        <v>25</v>
      </c>
      <c r="AH9" s="8">
        <v>70</v>
      </c>
      <c r="AI9" s="9">
        <v>24</v>
      </c>
    </row>
    <row r="10" spans="1:35" ht="14.25" customHeight="1">
      <c r="A10" s="4" t="s">
        <v>35</v>
      </c>
      <c r="B10" s="5" t="s">
        <v>36</v>
      </c>
      <c r="C10" s="5" t="s">
        <v>37</v>
      </c>
      <c r="D10" s="5" t="s">
        <v>38</v>
      </c>
      <c r="E10" s="5" t="s">
        <v>39</v>
      </c>
      <c r="F10" s="5" t="s">
        <v>63</v>
      </c>
      <c r="G10" s="5" t="s">
        <v>64</v>
      </c>
      <c r="H10" s="5">
        <v>3200136</v>
      </c>
      <c r="I10" s="5" t="s">
        <v>67</v>
      </c>
      <c r="J10" s="5" t="s">
        <v>43</v>
      </c>
      <c r="K10" s="5" t="s">
        <v>43</v>
      </c>
      <c r="L10" s="5" t="s">
        <v>43</v>
      </c>
      <c r="M10" s="5" t="s">
        <v>43</v>
      </c>
      <c r="N10" s="5" t="s">
        <v>68</v>
      </c>
      <c r="O10" s="5" t="s">
        <v>45</v>
      </c>
      <c r="P10" s="5" t="s">
        <v>46</v>
      </c>
      <c r="Q10" s="5" t="s">
        <v>47</v>
      </c>
      <c r="R10" s="5" t="s">
        <v>48</v>
      </c>
      <c r="S10" s="5" t="s">
        <v>49</v>
      </c>
      <c r="T10" s="5" t="s">
        <v>50</v>
      </c>
      <c r="U10" s="5">
        <v>166</v>
      </c>
      <c r="V10" s="5">
        <v>151</v>
      </c>
      <c r="W10" s="5">
        <v>90.963855420000002</v>
      </c>
      <c r="X10" s="5">
        <v>652.03013969000006</v>
      </c>
      <c r="Y10" s="5">
        <v>88.623368439999993</v>
      </c>
      <c r="Z10" s="5" t="s">
        <v>33</v>
      </c>
      <c r="AA10" s="5">
        <v>66.828138159999995</v>
      </c>
      <c r="AB10" s="5">
        <v>5.9602649000000001E-2</v>
      </c>
      <c r="AC10" s="5">
        <v>0.18543046360000001</v>
      </c>
      <c r="AD10" s="5">
        <v>0.4701986755</v>
      </c>
      <c r="AE10" s="5">
        <v>0.28476821190000001</v>
      </c>
      <c r="AF10" s="5">
        <v>9</v>
      </c>
      <c r="AG10" s="5">
        <v>28</v>
      </c>
      <c r="AH10" s="5">
        <v>71</v>
      </c>
      <c r="AI10" s="6">
        <v>43</v>
      </c>
    </row>
    <row r="11" spans="1:35" ht="14.25" customHeight="1">
      <c r="A11" s="7" t="s">
        <v>35</v>
      </c>
      <c r="B11" s="8" t="s">
        <v>36</v>
      </c>
      <c r="C11" s="8" t="s">
        <v>37</v>
      </c>
      <c r="D11" s="8" t="s">
        <v>38</v>
      </c>
      <c r="E11" s="8" t="s">
        <v>39</v>
      </c>
      <c r="F11" s="8" t="s">
        <v>63</v>
      </c>
      <c r="G11" s="8" t="s">
        <v>64</v>
      </c>
      <c r="H11" s="8">
        <v>3200904</v>
      </c>
      <c r="I11" s="8" t="s">
        <v>69</v>
      </c>
      <c r="J11" s="8" t="s">
        <v>43</v>
      </c>
      <c r="K11" s="8" t="s">
        <v>43</v>
      </c>
      <c r="L11" s="8" t="s">
        <v>43</v>
      </c>
      <c r="M11" s="8" t="s">
        <v>43</v>
      </c>
      <c r="N11" s="8" t="s">
        <v>70</v>
      </c>
      <c r="O11" s="8" t="s">
        <v>45</v>
      </c>
      <c r="P11" s="8" t="s">
        <v>46</v>
      </c>
      <c r="Q11" s="8" t="s">
        <v>47</v>
      </c>
      <c r="R11" s="8" t="s">
        <v>48</v>
      </c>
      <c r="S11" s="8" t="s">
        <v>49</v>
      </c>
      <c r="T11" s="8" t="s">
        <v>50</v>
      </c>
      <c r="U11" s="8">
        <v>495</v>
      </c>
      <c r="V11" s="8">
        <v>464</v>
      </c>
      <c r="W11" s="8">
        <v>93.737373739999995</v>
      </c>
      <c r="X11" s="8">
        <v>638.18106059000002</v>
      </c>
      <c r="Y11" s="8">
        <v>96.58383585</v>
      </c>
      <c r="Z11" s="8" t="s">
        <v>33</v>
      </c>
      <c r="AA11" s="8">
        <v>60.193103450000002</v>
      </c>
      <c r="AB11" s="8">
        <v>9.9137930999999999E-2</v>
      </c>
      <c r="AC11" s="8">
        <v>0.17025862069999997</v>
      </c>
      <c r="AD11" s="8">
        <v>0.46982758619999998</v>
      </c>
      <c r="AE11" s="8">
        <v>0.26077586209999998</v>
      </c>
      <c r="AF11" s="8">
        <v>46</v>
      </c>
      <c r="AG11" s="8">
        <v>79</v>
      </c>
      <c r="AH11" s="8">
        <v>218</v>
      </c>
      <c r="AI11" s="9">
        <v>121</v>
      </c>
    </row>
    <row r="12" spans="1:35" ht="14.25" customHeight="1">
      <c r="A12" s="4" t="s">
        <v>35</v>
      </c>
      <c r="B12" s="5" t="s">
        <v>36</v>
      </c>
      <c r="C12" s="5" t="s">
        <v>37</v>
      </c>
      <c r="D12" s="5" t="s">
        <v>38</v>
      </c>
      <c r="E12" s="5" t="s">
        <v>39</v>
      </c>
      <c r="F12" s="5" t="s">
        <v>63</v>
      </c>
      <c r="G12" s="5" t="s">
        <v>64</v>
      </c>
      <c r="H12" s="5">
        <v>3202108</v>
      </c>
      <c r="I12" s="5" t="s">
        <v>71</v>
      </c>
      <c r="J12" s="5" t="s">
        <v>43</v>
      </c>
      <c r="K12" s="5" t="s">
        <v>43</v>
      </c>
      <c r="L12" s="5" t="s">
        <v>43</v>
      </c>
      <c r="M12" s="5" t="s">
        <v>43</v>
      </c>
      <c r="N12" s="5" t="s">
        <v>72</v>
      </c>
      <c r="O12" s="5" t="s">
        <v>45</v>
      </c>
      <c r="P12" s="5" t="s">
        <v>46</v>
      </c>
      <c r="Q12" s="5" t="s">
        <v>47</v>
      </c>
      <c r="R12" s="5" t="s">
        <v>48</v>
      </c>
      <c r="S12" s="5" t="s">
        <v>49</v>
      </c>
      <c r="T12" s="5" t="s">
        <v>50</v>
      </c>
      <c r="U12" s="5">
        <v>228</v>
      </c>
      <c r="V12" s="5">
        <v>212</v>
      </c>
      <c r="W12" s="5">
        <v>92.982456139999996</v>
      </c>
      <c r="X12" s="5">
        <v>613.95059895999998</v>
      </c>
      <c r="Y12" s="5">
        <v>102.29572039999999</v>
      </c>
      <c r="Z12" s="5" t="s">
        <v>33</v>
      </c>
      <c r="AA12" s="5">
        <v>52.935889750000001</v>
      </c>
      <c r="AB12" s="5">
        <v>0.14622641510000001</v>
      </c>
      <c r="AC12" s="5">
        <v>0.20754716980000001</v>
      </c>
      <c r="AD12" s="5">
        <v>0.46698113210000003</v>
      </c>
      <c r="AE12" s="5">
        <v>0.17924528299999998</v>
      </c>
      <c r="AF12" s="5">
        <v>31</v>
      </c>
      <c r="AG12" s="5">
        <v>44</v>
      </c>
      <c r="AH12" s="5">
        <v>99</v>
      </c>
      <c r="AI12" s="6">
        <v>38</v>
      </c>
    </row>
    <row r="13" spans="1:35" ht="14.25" customHeight="1">
      <c r="A13" s="7" t="s">
        <v>35</v>
      </c>
      <c r="B13" s="8" t="s">
        <v>36</v>
      </c>
      <c r="C13" s="8" t="s">
        <v>37</v>
      </c>
      <c r="D13" s="8" t="s">
        <v>38</v>
      </c>
      <c r="E13" s="8" t="s">
        <v>39</v>
      </c>
      <c r="F13" s="8" t="s">
        <v>63</v>
      </c>
      <c r="G13" s="8" t="s">
        <v>64</v>
      </c>
      <c r="H13" s="8">
        <v>3203304</v>
      </c>
      <c r="I13" s="8" t="s">
        <v>73</v>
      </c>
      <c r="J13" s="8" t="s">
        <v>43</v>
      </c>
      <c r="K13" s="8" t="s">
        <v>43</v>
      </c>
      <c r="L13" s="8" t="s">
        <v>43</v>
      </c>
      <c r="M13" s="8" t="s">
        <v>43</v>
      </c>
      <c r="N13" s="8" t="s">
        <v>74</v>
      </c>
      <c r="O13" s="8" t="s">
        <v>45</v>
      </c>
      <c r="P13" s="8" t="s">
        <v>46</v>
      </c>
      <c r="Q13" s="8" t="s">
        <v>47</v>
      </c>
      <c r="R13" s="8" t="s">
        <v>48</v>
      </c>
      <c r="S13" s="8" t="s">
        <v>49</v>
      </c>
      <c r="T13" s="8" t="s">
        <v>50</v>
      </c>
      <c r="U13" s="8">
        <v>215</v>
      </c>
      <c r="V13" s="8">
        <v>196</v>
      </c>
      <c r="W13" s="8">
        <v>91.162790700000002</v>
      </c>
      <c r="X13" s="8">
        <v>655.01753063000001</v>
      </c>
      <c r="Y13" s="8">
        <v>111.13568399</v>
      </c>
      <c r="Z13" s="8" t="s">
        <v>33</v>
      </c>
      <c r="AA13" s="8">
        <v>65.338709679999994</v>
      </c>
      <c r="AB13" s="8">
        <v>9.6938775500000005E-2</v>
      </c>
      <c r="AC13" s="8">
        <v>0.11734693879999999</v>
      </c>
      <c r="AD13" s="8">
        <v>0.41836734689999999</v>
      </c>
      <c r="AE13" s="8">
        <v>0.36734693880000002</v>
      </c>
      <c r="AF13" s="8">
        <v>19</v>
      </c>
      <c r="AG13" s="8">
        <v>23</v>
      </c>
      <c r="AH13" s="8">
        <v>82</v>
      </c>
      <c r="AI13" s="9">
        <v>72</v>
      </c>
    </row>
    <row r="14" spans="1:35" ht="14.25" customHeight="1">
      <c r="A14" s="4" t="s">
        <v>35</v>
      </c>
      <c r="B14" s="5" t="s">
        <v>36</v>
      </c>
      <c r="C14" s="5" t="s">
        <v>37</v>
      </c>
      <c r="D14" s="5" t="s">
        <v>38</v>
      </c>
      <c r="E14" s="5" t="s">
        <v>39</v>
      </c>
      <c r="F14" s="5" t="s">
        <v>75</v>
      </c>
      <c r="G14" s="5" t="s">
        <v>76</v>
      </c>
      <c r="H14" s="5">
        <v>3200706</v>
      </c>
      <c r="I14" s="5" t="s">
        <v>77</v>
      </c>
      <c r="J14" s="5" t="s">
        <v>43</v>
      </c>
      <c r="K14" s="5" t="s">
        <v>43</v>
      </c>
      <c r="L14" s="5" t="s">
        <v>43</v>
      </c>
      <c r="M14" s="5" t="s">
        <v>43</v>
      </c>
      <c r="N14" s="5" t="s">
        <v>78</v>
      </c>
      <c r="O14" s="5" t="s">
        <v>45</v>
      </c>
      <c r="P14" s="5" t="s">
        <v>46</v>
      </c>
      <c r="Q14" s="5" t="s">
        <v>47</v>
      </c>
      <c r="R14" s="5" t="s">
        <v>48</v>
      </c>
      <c r="S14" s="5" t="s">
        <v>49</v>
      </c>
      <c r="T14" s="5" t="s">
        <v>50</v>
      </c>
      <c r="U14" s="5">
        <v>186</v>
      </c>
      <c r="V14" s="5">
        <v>171</v>
      </c>
      <c r="W14" s="5">
        <v>91.935483869999999</v>
      </c>
      <c r="X14" s="5">
        <v>605.10732822</v>
      </c>
      <c r="Y14" s="5">
        <v>92.359970610000005</v>
      </c>
      <c r="Z14" s="5" t="s">
        <v>33</v>
      </c>
      <c r="AA14" s="5">
        <v>59.142752020000003</v>
      </c>
      <c r="AB14" s="5">
        <v>0.134502924</v>
      </c>
      <c r="AC14" s="5">
        <v>0.3450292398</v>
      </c>
      <c r="AD14" s="5">
        <v>0.35672514620000001</v>
      </c>
      <c r="AE14" s="5">
        <v>0.16374269009999998</v>
      </c>
      <c r="AF14" s="5">
        <v>23</v>
      </c>
      <c r="AG14" s="5">
        <v>59</v>
      </c>
      <c r="AH14" s="5">
        <v>61</v>
      </c>
      <c r="AI14" s="6">
        <v>28</v>
      </c>
    </row>
    <row r="15" spans="1:35" ht="14.25" customHeight="1">
      <c r="A15" s="7" t="s">
        <v>35</v>
      </c>
      <c r="B15" s="8" t="s">
        <v>36</v>
      </c>
      <c r="C15" s="8" t="s">
        <v>37</v>
      </c>
      <c r="D15" s="8" t="s">
        <v>38</v>
      </c>
      <c r="E15" s="8" t="s">
        <v>39</v>
      </c>
      <c r="F15" s="8" t="s">
        <v>75</v>
      </c>
      <c r="G15" s="8" t="s">
        <v>76</v>
      </c>
      <c r="H15" s="8">
        <v>3201209</v>
      </c>
      <c r="I15" s="8" t="s">
        <v>79</v>
      </c>
      <c r="J15" s="8" t="s">
        <v>43</v>
      </c>
      <c r="K15" s="8" t="s">
        <v>43</v>
      </c>
      <c r="L15" s="8" t="s">
        <v>43</v>
      </c>
      <c r="M15" s="8" t="s">
        <v>43</v>
      </c>
      <c r="N15" s="8" t="s">
        <v>80</v>
      </c>
      <c r="O15" s="8" t="s">
        <v>45</v>
      </c>
      <c r="P15" s="8" t="s">
        <v>46</v>
      </c>
      <c r="Q15" s="8" t="s">
        <v>47</v>
      </c>
      <c r="R15" s="8" t="s">
        <v>48</v>
      </c>
      <c r="S15" s="8" t="s">
        <v>49</v>
      </c>
      <c r="T15" s="8" t="s">
        <v>50</v>
      </c>
      <c r="U15" s="8">
        <v>2169</v>
      </c>
      <c r="V15" s="8">
        <v>1926</v>
      </c>
      <c r="W15" s="8">
        <v>88.796680499999994</v>
      </c>
      <c r="X15" s="8">
        <v>594.23593806999997</v>
      </c>
      <c r="Y15" s="8">
        <v>114.43596445999999</v>
      </c>
      <c r="Z15" s="8" t="s">
        <v>32</v>
      </c>
      <c r="AA15" s="8">
        <v>53.302889409999999</v>
      </c>
      <c r="AB15" s="8">
        <v>0.20560747660000001</v>
      </c>
      <c r="AC15" s="8">
        <v>0.26272066459999999</v>
      </c>
      <c r="AD15" s="8">
        <v>0.36344755970000003</v>
      </c>
      <c r="AE15" s="8">
        <v>0.1682242991</v>
      </c>
      <c r="AF15" s="8">
        <v>396</v>
      </c>
      <c r="AG15" s="8">
        <v>506</v>
      </c>
      <c r="AH15" s="8">
        <v>700</v>
      </c>
      <c r="AI15" s="9">
        <v>324</v>
      </c>
    </row>
    <row r="16" spans="1:35" ht="14.25" customHeight="1">
      <c r="A16" s="4" t="s">
        <v>35</v>
      </c>
      <c r="B16" s="5" t="s">
        <v>36</v>
      </c>
      <c r="C16" s="5" t="s">
        <v>37</v>
      </c>
      <c r="D16" s="5" t="s">
        <v>38</v>
      </c>
      <c r="E16" s="5" t="s">
        <v>39</v>
      </c>
      <c r="F16" s="5" t="s">
        <v>75</v>
      </c>
      <c r="G16" s="5" t="s">
        <v>76</v>
      </c>
      <c r="H16" s="5">
        <v>3201407</v>
      </c>
      <c r="I16" s="5" t="s">
        <v>81</v>
      </c>
      <c r="J16" s="5" t="s">
        <v>43</v>
      </c>
      <c r="K16" s="5" t="s">
        <v>43</v>
      </c>
      <c r="L16" s="5" t="s">
        <v>43</v>
      </c>
      <c r="M16" s="5" t="s">
        <v>43</v>
      </c>
      <c r="N16" s="5" t="s">
        <v>82</v>
      </c>
      <c r="O16" s="5" t="s">
        <v>45</v>
      </c>
      <c r="P16" s="5" t="s">
        <v>46</v>
      </c>
      <c r="Q16" s="5" t="s">
        <v>47</v>
      </c>
      <c r="R16" s="5" t="s">
        <v>48</v>
      </c>
      <c r="S16" s="5" t="s">
        <v>49</v>
      </c>
      <c r="T16" s="5" t="s">
        <v>50</v>
      </c>
      <c r="U16" s="5">
        <v>408</v>
      </c>
      <c r="V16" s="5">
        <v>377</v>
      </c>
      <c r="W16" s="5">
        <v>92.401960779999996</v>
      </c>
      <c r="X16" s="5">
        <v>642.04409705</v>
      </c>
      <c r="Y16" s="5">
        <v>103.85320969</v>
      </c>
      <c r="Z16" s="5" t="s">
        <v>33</v>
      </c>
      <c r="AA16" s="5">
        <v>62.247134189999997</v>
      </c>
      <c r="AB16" s="5">
        <v>9.8143236100000003E-2</v>
      </c>
      <c r="AC16" s="5">
        <v>0.18567639259999999</v>
      </c>
      <c r="AD16" s="5">
        <v>0.39787798410000003</v>
      </c>
      <c r="AE16" s="5">
        <v>0.31830238729999999</v>
      </c>
      <c r="AF16" s="5">
        <v>37</v>
      </c>
      <c r="AG16" s="5">
        <v>70</v>
      </c>
      <c r="AH16" s="5">
        <v>150</v>
      </c>
      <c r="AI16" s="6">
        <v>120</v>
      </c>
    </row>
    <row r="17" spans="1:35" ht="14.25" customHeight="1">
      <c r="A17" s="7" t="s">
        <v>35</v>
      </c>
      <c r="B17" s="8" t="s">
        <v>36</v>
      </c>
      <c r="C17" s="8" t="s">
        <v>37</v>
      </c>
      <c r="D17" s="8" t="s">
        <v>38</v>
      </c>
      <c r="E17" s="8" t="s">
        <v>39</v>
      </c>
      <c r="F17" s="8" t="s">
        <v>75</v>
      </c>
      <c r="G17" s="8" t="s">
        <v>76</v>
      </c>
      <c r="H17" s="8">
        <v>3202603</v>
      </c>
      <c r="I17" s="8" t="s">
        <v>83</v>
      </c>
      <c r="J17" s="8" t="s">
        <v>43</v>
      </c>
      <c r="K17" s="8" t="s">
        <v>43</v>
      </c>
      <c r="L17" s="8" t="s">
        <v>43</v>
      </c>
      <c r="M17" s="8" t="s">
        <v>43</v>
      </c>
      <c r="N17" s="8" t="s">
        <v>84</v>
      </c>
      <c r="O17" s="8" t="s">
        <v>45</v>
      </c>
      <c r="P17" s="8" t="s">
        <v>46</v>
      </c>
      <c r="Q17" s="8" t="s">
        <v>47</v>
      </c>
      <c r="R17" s="8" t="s">
        <v>48</v>
      </c>
      <c r="S17" s="8" t="s">
        <v>49</v>
      </c>
      <c r="T17" s="8" t="s">
        <v>50</v>
      </c>
      <c r="U17" s="8">
        <v>149</v>
      </c>
      <c r="V17" s="8">
        <v>127</v>
      </c>
      <c r="W17" s="8">
        <v>85.234899330000005</v>
      </c>
      <c r="X17" s="8">
        <v>653.32501187000003</v>
      </c>
      <c r="Y17" s="8">
        <v>88.924828919999996</v>
      </c>
      <c r="Z17" s="8" t="s">
        <v>33</v>
      </c>
      <c r="AA17" s="8">
        <v>61.798597190000002</v>
      </c>
      <c r="AB17" s="8">
        <v>7.0866141699999996E-2</v>
      </c>
      <c r="AC17" s="8">
        <v>0.1417322835</v>
      </c>
      <c r="AD17" s="8">
        <v>0.50393700789999996</v>
      </c>
      <c r="AE17" s="8">
        <v>0.28346456689999999</v>
      </c>
      <c r="AF17" s="8">
        <v>9</v>
      </c>
      <c r="AG17" s="8">
        <v>18</v>
      </c>
      <c r="AH17" s="8">
        <v>64</v>
      </c>
      <c r="AI17" s="9">
        <v>36</v>
      </c>
    </row>
    <row r="18" spans="1:35" ht="14.25" customHeight="1">
      <c r="A18" s="4" t="s">
        <v>35</v>
      </c>
      <c r="B18" s="5" t="s">
        <v>36</v>
      </c>
      <c r="C18" s="5" t="s">
        <v>37</v>
      </c>
      <c r="D18" s="5" t="s">
        <v>38</v>
      </c>
      <c r="E18" s="5" t="s">
        <v>39</v>
      </c>
      <c r="F18" s="5" t="s">
        <v>75</v>
      </c>
      <c r="G18" s="5" t="s">
        <v>76</v>
      </c>
      <c r="H18" s="5">
        <v>3202801</v>
      </c>
      <c r="I18" s="5" t="s">
        <v>85</v>
      </c>
      <c r="J18" s="5" t="s">
        <v>43</v>
      </c>
      <c r="K18" s="5" t="s">
        <v>43</v>
      </c>
      <c r="L18" s="5" t="s">
        <v>43</v>
      </c>
      <c r="M18" s="5" t="s">
        <v>43</v>
      </c>
      <c r="N18" s="5" t="s">
        <v>86</v>
      </c>
      <c r="O18" s="5" t="s">
        <v>45</v>
      </c>
      <c r="P18" s="5" t="s">
        <v>46</v>
      </c>
      <c r="Q18" s="5" t="s">
        <v>47</v>
      </c>
      <c r="R18" s="5" t="s">
        <v>48</v>
      </c>
      <c r="S18" s="5" t="s">
        <v>49</v>
      </c>
      <c r="T18" s="5" t="s">
        <v>50</v>
      </c>
      <c r="U18" s="5">
        <v>650</v>
      </c>
      <c r="V18" s="5">
        <v>568</v>
      </c>
      <c r="W18" s="5">
        <v>87.38461538</v>
      </c>
      <c r="X18" s="5">
        <v>597.57870443000002</v>
      </c>
      <c r="Y18" s="5">
        <v>110.79644616</v>
      </c>
      <c r="Z18" s="5" t="s">
        <v>32</v>
      </c>
      <c r="AA18" s="5">
        <v>52.925591879999999</v>
      </c>
      <c r="AB18" s="5">
        <v>0.20598591549999998</v>
      </c>
      <c r="AC18" s="5">
        <v>0.23943661970000002</v>
      </c>
      <c r="AD18" s="5">
        <v>0.375</v>
      </c>
      <c r="AE18" s="5">
        <v>0.1795774648</v>
      </c>
      <c r="AF18" s="5">
        <v>117</v>
      </c>
      <c r="AG18" s="5">
        <v>136</v>
      </c>
      <c r="AH18" s="5">
        <v>213</v>
      </c>
      <c r="AI18" s="6">
        <v>102</v>
      </c>
    </row>
    <row r="19" spans="1:35" ht="14.25" customHeight="1">
      <c r="A19" s="7" t="s">
        <v>35</v>
      </c>
      <c r="B19" s="8" t="s">
        <v>36</v>
      </c>
      <c r="C19" s="8" t="s">
        <v>37</v>
      </c>
      <c r="D19" s="8" t="s">
        <v>38</v>
      </c>
      <c r="E19" s="8" t="s">
        <v>39</v>
      </c>
      <c r="F19" s="8" t="s">
        <v>75</v>
      </c>
      <c r="G19" s="8" t="s">
        <v>76</v>
      </c>
      <c r="H19" s="8">
        <v>3203106</v>
      </c>
      <c r="I19" s="8" t="s">
        <v>87</v>
      </c>
      <c r="J19" s="8" t="s">
        <v>43</v>
      </c>
      <c r="K19" s="8" t="s">
        <v>43</v>
      </c>
      <c r="L19" s="8" t="s">
        <v>43</v>
      </c>
      <c r="M19" s="8" t="s">
        <v>43</v>
      </c>
      <c r="N19" s="8" t="s">
        <v>88</v>
      </c>
      <c r="O19" s="8" t="s">
        <v>45</v>
      </c>
      <c r="P19" s="8" t="s">
        <v>46</v>
      </c>
      <c r="Q19" s="8" t="s">
        <v>47</v>
      </c>
      <c r="R19" s="8" t="s">
        <v>48</v>
      </c>
      <c r="S19" s="8" t="s">
        <v>49</v>
      </c>
      <c r="T19" s="8" t="s">
        <v>50</v>
      </c>
      <c r="U19" s="8">
        <v>148</v>
      </c>
      <c r="V19" s="8">
        <v>143</v>
      </c>
      <c r="W19" s="8">
        <v>96.621621619999999</v>
      </c>
      <c r="X19" s="8">
        <v>632.34174232999999</v>
      </c>
      <c r="Y19" s="8">
        <v>96.049567429999996</v>
      </c>
      <c r="Z19" s="8" t="s">
        <v>33</v>
      </c>
      <c r="AA19" s="8">
        <v>58.480176210000003</v>
      </c>
      <c r="AB19" s="8">
        <v>9.0909090900000003E-2</v>
      </c>
      <c r="AC19" s="8">
        <v>0.20979020980000002</v>
      </c>
      <c r="AD19" s="8">
        <v>0.47552447549999999</v>
      </c>
      <c r="AE19" s="8">
        <v>0.22377622379999998</v>
      </c>
      <c r="AF19" s="8">
        <v>13</v>
      </c>
      <c r="AG19" s="8">
        <v>30</v>
      </c>
      <c r="AH19" s="8">
        <v>68</v>
      </c>
      <c r="AI19" s="9">
        <v>32</v>
      </c>
    </row>
    <row r="20" spans="1:35" ht="14.25" customHeight="1">
      <c r="A20" s="4" t="s">
        <v>35</v>
      </c>
      <c r="B20" s="5" t="s">
        <v>36</v>
      </c>
      <c r="C20" s="5" t="s">
        <v>37</v>
      </c>
      <c r="D20" s="5" t="s">
        <v>38</v>
      </c>
      <c r="E20" s="5" t="s">
        <v>39</v>
      </c>
      <c r="F20" s="5" t="s">
        <v>75</v>
      </c>
      <c r="G20" s="5" t="s">
        <v>76</v>
      </c>
      <c r="H20" s="5">
        <v>3203320</v>
      </c>
      <c r="I20" s="5" t="s">
        <v>89</v>
      </c>
      <c r="J20" s="5" t="s">
        <v>43</v>
      </c>
      <c r="K20" s="5" t="s">
        <v>43</v>
      </c>
      <c r="L20" s="5" t="s">
        <v>43</v>
      </c>
      <c r="M20" s="5" t="s">
        <v>43</v>
      </c>
      <c r="N20" s="5" t="s">
        <v>90</v>
      </c>
      <c r="O20" s="5" t="s">
        <v>45</v>
      </c>
      <c r="P20" s="5" t="s">
        <v>46</v>
      </c>
      <c r="Q20" s="5" t="s">
        <v>47</v>
      </c>
      <c r="R20" s="5" t="s">
        <v>48</v>
      </c>
      <c r="S20" s="5" t="s">
        <v>49</v>
      </c>
      <c r="T20" s="5" t="s">
        <v>50</v>
      </c>
      <c r="U20" s="5">
        <v>675</v>
      </c>
      <c r="V20" s="5">
        <v>588</v>
      </c>
      <c r="W20" s="5">
        <v>87.111111109999996</v>
      </c>
      <c r="X20" s="5">
        <v>602.26076508999995</v>
      </c>
      <c r="Y20" s="5">
        <v>100.47267988</v>
      </c>
      <c r="Z20" s="5" t="s">
        <v>33</v>
      </c>
      <c r="AA20" s="5">
        <v>53.391494000000002</v>
      </c>
      <c r="AB20" s="5">
        <v>0.1496598639</v>
      </c>
      <c r="AC20" s="5">
        <v>0.28911564630000003</v>
      </c>
      <c r="AD20" s="5">
        <v>0.41496598640000004</v>
      </c>
      <c r="AE20" s="5">
        <v>0.14625850339999999</v>
      </c>
      <c r="AF20" s="5">
        <v>88</v>
      </c>
      <c r="AG20" s="5">
        <v>170</v>
      </c>
      <c r="AH20" s="5">
        <v>244</v>
      </c>
      <c r="AI20" s="6">
        <v>86</v>
      </c>
    </row>
    <row r="21" spans="1:35" ht="14.25" customHeight="1">
      <c r="A21" s="7" t="s">
        <v>35</v>
      </c>
      <c r="B21" s="8" t="s">
        <v>36</v>
      </c>
      <c r="C21" s="8" t="s">
        <v>37</v>
      </c>
      <c r="D21" s="8" t="s">
        <v>38</v>
      </c>
      <c r="E21" s="8" t="s">
        <v>39</v>
      </c>
      <c r="F21" s="8" t="s">
        <v>75</v>
      </c>
      <c r="G21" s="8" t="s">
        <v>76</v>
      </c>
      <c r="H21" s="8">
        <v>3203403</v>
      </c>
      <c r="I21" s="8" t="s">
        <v>91</v>
      </c>
      <c r="J21" s="8" t="s">
        <v>43</v>
      </c>
      <c r="K21" s="8" t="s">
        <v>43</v>
      </c>
      <c r="L21" s="8" t="s">
        <v>43</v>
      </c>
      <c r="M21" s="8" t="s">
        <v>43</v>
      </c>
      <c r="N21" s="8" t="s">
        <v>92</v>
      </c>
      <c r="O21" s="8" t="s">
        <v>45</v>
      </c>
      <c r="P21" s="8" t="s">
        <v>46</v>
      </c>
      <c r="Q21" s="8" t="s">
        <v>47</v>
      </c>
      <c r="R21" s="8" t="s">
        <v>48</v>
      </c>
      <c r="S21" s="8" t="s">
        <v>49</v>
      </c>
      <c r="T21" s="8" t="s">
        <v>50</v>
      </c>
      <c r="U21" s="8">
        <v>308</v>
      </c>
      <c r="V21" s="8">
        <v>283</v>
      </c>
      <c r="W21" s="8">
        <v>91.883116880000003</v>
      </c>
      <c r="X21" s="8">
        <v>612.30832313999997</v>
      </c>
      <c r="Y21" s="8">
        <v>107.85534242</v>
      </c>
      <c r="Z21" s="8" t="s">
        <v>33</v>
      </c>
      <c r="AA21" s="8">
        <v>55.256064690000002</v>
      </c>
      <c r="AB21" s="8">
        <v>0.14840989399999999</v>
      </c>
      <c r="AC21" s="8">
        <v>0.22614840990000001</v>
      </c>
      <c r="AD21" s="8">
        <v>0.41342756180000001</v>
      </c>
      <c r="AE21" s="8">
        <v>0.21201413429999999</v>
      </c>
      <c r="AF21" s="8">
        <v>42</v>
      </c>
      <c r="AG21" s="8">
        <v>64</v>
      </c>
      <c r="AH21" s="8">
        <v>117</v>
      </c>
      <c r="AI21" s="9">
        <v>60</v>
      </c>
    </row>
    <row r="22" spans="1:35" ht="14.25" customHeight="1">
      <c r="A22" s="4" t="s">
        <v>35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75</v>
      </c>
      <c r="G22" s="5" t="s">
        <v>76</v>
      </c>
      <c r="H22" s="5">
        <v>3203809</v>
      </c>
      <c r="I22" s="5" t="s">
        <v>93</v>
      </c>
      <c r="J22" s="5" t="s">
        <v>43</v>
      </c>
      <c r="K22" s="5" t="s">
        <v>43</v>
      </c>
      <c r="L22" s="5" t="s">
        <v>43</v>
      </c>
      <c r="M22" s="5" t="s">
        <v>43</v>
      </c>
      <c r="N22" s="5" t="s">
        <v>94</v>
      </c>
      <c r="O22" s="5" t="s">
        <v>45</v>
      </c>
      <c r="P22" s="5" t="s">
        <v>46</v>
      </c>
      <c r="Q22" s="5" t="s">
        <v>47</v>
      </c>
      <c r="R22" s="5" t="s">
        <v>48</v>
      </c>
      <c r="S22" s="5" t="s">
        <v>49</v>
      </c>
      <c r="T22" s="5" t="s">
        <v>50</v>
      </c>
      <c r="U22" s="5">
        <v>213</v>
      </c>
      <c r="V22" s="5">
        <v>195</v>
      </c>
      <c r="W22" s="5">
        <v>91.549295770000001</v>
      </c>
      <c r="X22" s="5">
        <v>601.56108565</v>
      </c>
      <c r="Y22" s="5">
        <v>109.54242938</v>
      </c>
      <c r="Z22" s="5" t="s">
        <v>33</v>
      </c>
      <c r="AA22" s="5">
        <v>58.140283140000001</v>
      </c>
      <c r="AB22" s="5">
        <v>0.14871794869999999</v>
      </c>
      <c r="AC22" s="5">
        <v>0.3076923077</v>
      </c>
      <c r="AD22" s="5">
        <v>0.3435897436</v>
      </c>
      <c r="AE22" s="5">
        <v>0.2</v>
      </c>
      <c r="AF22" s="5">
        <v>29</v>
      </c>
      <c r="AG22" s="5">
        <v>60</v>
      </c>
      <c r="AH22" s="5">
        <v>67</v>
      </c>
      <c r="AI22" s="6">
        <v>39</v>
      </c>
    </row>
    <row r="23" spans="1:35" ht="14.25" customHeight="1">
      <c r="A23" s="7" t="s">
        <v>35</v>
      </c>
      <c r="B23" s="8" t="s">
        <v>36</v>
      </c>
      <c r="C23" s="8" t="s">
        <v>37</v>
      </c>
      <c r="D23" s="8" t="s">
        <v>38</v>
      </c>
      <c r="E23" s="8" t="s">
        <v>39</v>
      </c>
      <c r="F23" s="8" t="s">
        <v>75</v>
      </c>
      <c r="G23" s="8" t="s">
        <v>76</v>
      </c>
      <c r="H23" s="8">
        <v>3204302</v>
      </c>
      <c r="I23" s="8" t="s">
        <v>95</v>
      </c>
      <c r="J23" s="8" t="s">
        <v>43</v>
      </c>
      <c r="K23" s="8" t="s">
        <v>43</v>
      </c>
      <c r="L23" s="8" t="s">
        <v>43</v>
      </c>
      <c r="M23" s="8" t="s">
        <v>43</v>
      </c>
      <c r="N23" s="8" t="s">
        <v>96</v>
      </c>
      <c r="O23" s="8" t="s">
        <v>45</v>
      </c>
      <c r="P23" s="8" t="s">
        <v>46</v>
      </c>
      <c r="Q23" s="8" t="s">
        <v>47</v>
      </c>
      <c r="R23" s="8" t="s">
        <v>48</v>
      </c>
      <c r="S23" s="8" t="s">
        <v>49</v>
      </c>
      <c r="T23" s="8" t="s">
        <v>50</v>
      </c>
      <c r="U23" s="8">
        <v>199</v>
      </c>
      <c r="V23" s="8">
        <v>170</v>
      </c>
      <c r="W23" s="8">
        <v>85.427135680000006</v>
      </c>
      <c r="X23" s="8">
        <v>608.93962954999995</v>
      </c>
      <c r="Y23" s="8">
        <v>115.47556512</v>
      </c>
      <c r="Z23" s="8" t="s">
        <v>33</v>
      </c>
      <c r="AA23" s="8">
        <v>56.025449100000003</v>
      </c>
      <c r="AB23" s="8">
        <v>0.17647058820000003</v>
      </c>
      <c r="AC23" s="8">
        <v>0.22941176469999999</v>
      </c>
      <c r="AD23" s="8">
        <v>0.35882352939999995</v>
      </c>
      <c r="AE23" s="8">
        <v>0.23529411759999999</v>
      </c>
      <c r="AF23" s="8">
        <v>30</v>
      </c>
      <c r="AG23" s="8">
        <v>39</v>
      </c>
      <c r="AH23" s="8">
        <v>61</v>
      </c>
      <c r="AI23" s="9">
        <v>40</v>
      </c>
    </row>
    <row r="24" spans="1:35" ht="14.25" customHeight="1">
      <c r="A24" s="4" t="s">
        <v>35</v>
      </c>
      <c r="B24" s="5" t="s">
        <v>36</v>
      </c>
      <c r="C24" s="5" t="s">
        <v>37</v>
      </c>
      <c r="D24" s="5" t="s">
        <v>38</v>
      </c>
      <c r="E24" s="5" t="s">
        <v>39</v>
      </c>
      <c r="F24" s="5" t="s">
        <v>75</v>
      </c>
      <c r="G24" s="5" t="s">
        <v>76</v>
      </c>
      <c r="H24" s="5">
        <v>3204401</v>
      </c>
      <c r="I24" s="5" t="s">
        <v>97</v>
      </c>
      <c r="J24" s="5" t="s">
        <v>43</v>
      </c>
      <c r="K24" s="5" t="s">
        <v>43</v>
      </c>
      <c r="L24" s="5" t="s">
        <v>43</v>
      </c>
      <c r="M24" s="5" t="s">
        <v>43</v>
      </c>
      <c r="N24" s="5" t="s">
        <v>98</v>
      </c>
      <c r="O24" s="5" t="s">
        <v>45</v>
      </c>
      <c r="P24" s="5" t="s">
        <v>46</v>
      </c>
      <c r="Q24" s="5" t="s">
        <v>47</v>
      </c>
      <c r="R24" s="5" t="s">
        <v>48</v>
      </c>
      <c r="S24" s="5" t="s">
        <v>49</v>
      </c>
      <c r="T24" s="5" t="s">
        <v>50</v>
      </c>
      <c r="U24" s="5">
        <v>147</v>
      </c>
      <c r="V24" s="5">
        <v>132</v>
      </c>
      <c r="W24" s="5">
        <v>89.795918369999995</v>
      </c>
      <c r="X24" s="5">
        <v>640.35088326000005</v>
      </c>
      <c r="Y24" s="5">
        <v>102.43331524</v>
      </c>
      <c r="Z24" s="5" t="s">
        <v>33</v>
      </c>
      <c r="AA24" s="5">
        <v>60.376447880000001</v>
      </c>
      <c r="AB24" s="5">
        <v>0.14393939389999999</v>
      </c>
      <c r="AC24" s="5">
        <v>0.1060606061</v>
      </c>
      <c r="AD24" s="5">
        <v>0.43181818179999998</v>
      </c>
      <c r="AE24" s="5">
        <v>0.31818181820000002</v>
      </c>
      <c r="AF24" s="5">
        <v>19</v>
      </c>
      <c r="AG24" s="5">
        <v>14</v>
      </c>
      <c r="AH24" s="5">
        <v>57</v>
      </c>
      <c r="AI24" s="6">
        <v>42</v>
      </c>
    </row>
    <row r="25" spans="1:35" ht="14.25" customHeight="1">
      <c r="A25" s="7" t="s">
        <v>35</v>
      </c>
      <c r="B25" s="8" t="s">
        <v>36</v>
      </c>
      <c r="C25" s="8" t="s">
        <v>37</v>
      </c>
      <c r="D25" s="8" t="s">
        <v>38</v>
      </c>
      <c r="E25" s="8" t="s">
        <v>39</v>
      </c>
      <c r="F25" s="8" t="s">
        <v>75</v>
      </c>
      <c r="G25" s="8" t="s">
        <v>76</v>
      </c>
      <c r="H25" s="8">
        <v>3205036</v>
      </c>
      <c r="I25" s="8" t="s">
        <v>99</v>
      </c>
      <c r="J25" s="8" t="s">
        <v>43</v>
      </c>
      <c r="K25" s="8" t="s">
        <v>43</v>
      </c>
      <c r="L25" s="8" t="s">
        <v>43</v>
      </c>
      <c r="M25" s="8" t="s">
        <v>43</v>
      </c>
      <c r="N25" s="8" t="s">
        <v>100</v>
      </c>
      <c r="O25" s="8" t="s">
        <v>45</v>
      </c>
      <c r="P25" s="8" t="s">
        <v>46</v>
      </c>
      <c r="Q25" s="8" t="s">
        <v>47</v>
      </c>
      <c r="R25" s="8" t="s">
        <v>48</v>
      </c>
      <c r="S25" s="8" t="s">
        <v>49</v>
      </c>
      <c r="T25" s="8" t="s">
        <v>50</v>
      </c>
      <c r="U25" s="8">
        <v>278</v>
      </c>
      <c r="V25" s="8">
        <v>246</v>
      </c>
      <c r="W25" s="8">
        <v>88.489208629999993</v>
      </c>
      <c r="X25" s="8">
        <v>632.68401216999996</v>
      </c>
      <c r="Y25" s="8">
        <v>104.99353831000001</v>
      </c>
      <c r="Z25" s="8" t="s">
        <v>33</v>
      </c>
      <c r="AA25" s="8">
        <v>59.642121520000003</v>
      </c>
      <c r="AB25" s="8">
        <v>0.10569105690000001</v>
      </c>
      <c r="AC25" s="8">
        <v>0.174796748</v>
      </c>
      <c r="AD25" s="8">
        <v>0.45528455280000002</v>
      </c>
      <c r="AE25" s="8">
        <v>0.26422764230000001</v>
      </c>
      <c r="AF25" s="8">
        <v>26</v>
      </c>
      <c r="AG25" s="8">
        <v>43</v>
      </c>
      <c r="AH25" s="8">
        <v>112</v>
      </c>
      <c r="AI25" s="9">
        <v>65</v>
      </c>
    </row>
    <row r="26" spans="1:35" ht="14.25" customHeight="1">
      <c r="A26" s="4" t="s">
        <v>35</v>
      </c>
      <c r="B26" s="5" t="s">
        <v>36</v>
      </c>
      <c r="C26" s="5" t="s">
        <v>37</v>
      </c>
      <c r="D26" s="5" t="s">
        <v>38</v>
      </c>
      <c r="E26" s="5" t="s">
        <v>39</v>
      </c>
      <c r="F26" s="5" t="s">
        <v>101</v>
      </c>
      <c r="G26" s="5" t="s">
        <v>102</v>
      </c>
      <c r="H26" s="5">
        <v>3202207</v>
      </c>
      <c r="I26" s="5" t="s">
        <v>103</v>
      </c>
      <c r="J26" s="5" t="s">
        <v>43</v>
      </c>
      <c r="K26" s="5" t="s">
        <v>43</v>
      </c>
      <c r="L26" s="5" t="s">
        <v>43</v>
      </c>
      <c r="M26" s="5" t="s">
        <v>43</v>
      </c>
      <c r="N26" s="5" t="s">
        <v>104</v>
      </c>
      <c r="O26" s="5" t="s">
        <v>45</v>
      </c>
      <c r="P26" s="5" t="s">
        <v>46</v>
      </c>
      <c r="Q26" s="5" t="s">
        <v>47</v>
      </c>
      <c r="R26" s="5" t="s">
        <v>48</v>
      </c>
      <c r="S26" s="5" t="s">
        <v>49</v>
      </c>
      <c r="T26" s="5" t="s">
        <v>50</v>
      </c>
      <c r="U26" s="5">
        <v>270</v>
      </c>
      <c r="V26" s="5">
        <v>234</v>
      </c>
      <c r="W26" s="5">
        <v>86.666666669999998</v>
      </c>
      <c r="X26" s="5">
        <v>623.35933738000006</v>
      </c>
      <c r="Y26" s="5">
        <v>101.13750433</v>
      </c>
      <c r="Z26" s="5" t="s">
        <v>33</v>
      </c>
      <c r="AA26" s="5">
        <v>58.966074310000003</v>
      </c>
      <c r="AB26" s="5">
        <v>0.1495726496</v>
      </c>
      <c r="AC26" s="5">
        <v>0.21367521369999998</v>
      </c>
      <c r="AD26" s="5">
        <v>0.40598290599999998</v>
      </c>
      <c r="AE26" s="5">
        <v>0.2307692308</v>
      </c>
      <c r="AF26" s="5">
        <v>35</v>
      </c>
      <c r="AG26" s="5">
        <v>50</v>
      </c>
      <c r="AH26" s="5">
        <v>95</v>
      </c>
      <c r="AI26" s="6">
        <v>54</v>
      </c>
    </row>
    <row r="27" spans="1:35" ht="14.25" customHeight="1">
      <c r="A27" s="7" t="s">
        <v>35</v>
      </c>
      <c r="B27" s="8" t="s">
        <v>36</v>
      </c>
      <c r="C27" s="8" t="s">
        <v>37</v>
      </c>
      <c r="D27" s="8" t="s">
        <v>38</v>
      </c>
      <c r="E27" s="8" t="s">
        <v>39</v>
      </c>
      <c r="F27" s="8" t="s">
        <v>101</v>
      </c>
      <c r="G27" s="8" t="s">
        <v>102</v>
      </c>
      <c r="H27" s="8">
        <v>3204609</v>
      </c>
      <c r="I27" s="8" t="s">
        <v>105</v>
      </c>
      <c r="J27" s="8" t="s">
        <v>43</v>
      </c>
      <c r="K27" s="8" t="s">
        <v>43</v>
      </c>
      <c r="L27" s="8" t="s">
        <v>43</v>
      </c>
      <c r="M27" s="8" t="s">
        <v>43</v>
      </c>
      <c r="N27" s="8" t="s">
        <v>106</v>
      </c>
      <c r="O27" s="8" t="s">
        <v>45</v>
      </c>
      <c r="P27" s="8" t="s">
        <v>46</v>
      </c>
      <c r="Q27" s="8" t="s">
        <v>47</v>
      </c>
      <c r="R27" s="8" t="s">
        <v>48</v>
      </c>
      <c r="S27" s="8" t="s">
        <v>49</v>
      </c>
      <c r="T27" s="8" t="s">
        <v>50</v>
      </c>
      <c r="U27" s="8">
        <v>249</v>
      </c>
      <c r="V27" s="8">
        <v>219</v>
      </c>
      <c r="W27" s="8">
        <v>87.95180723</v>
      </c>
      <c r="X27" s="8">
        <v>627.66902181</v>
      </c>
      <c r="Y27" s="8">
        <v>108.49449016</v>
      </c>
      <c r="Z27" s="8" t="s">
        <v>33</v>
      </c>
      <c r="AA27" s="8">
        <v>61.11589214</v>
      </c>
      <c r="AB27" s="8">
        <v>0.1415525114</v>
      </c>
      <c r="AC27" s="8">
        <v>0.1689497717</v>
      </c>
      <c r="AD27" s="8">
        <v>0.44748858450000001</v>
      </c>
      <c r="AE27" s="8">
        <v>0.24200913239999999</v>
      </c>
      <c r="AF27" s="8">
        <v>31</v>
      </c>
      <c r="AG27" s="8">
        <v>37</v>
      </c>
      <c r="AH27" s="8">
        <v>98</v>
      </c>
      <c r="AI27" s="9">
        <v>53</v>
      </c>
    </row>
    <row r="28" spans="1:35" ht="14.25" customHeight="1">
      <c r="A28" s="4" t="s">
        <v>35</v>
      </c>
      <c r="B28" s="5" t="s">
        <v>36</v>
      </c>
      <c r="C28" s="5" t="s">
        <v>37</v>
      </c>
      <c r="D28" s="5" t="s">
        <v>38</v>
      </c>
      <c r="E28" s="5" t="s">
        <v>39</v>
      </c>
      <c r="F28" s="5" t="s">
        <v>101</v>
      </c>
      <c r="G28" s="5" t="s">
        <v>102</v>
      </c>
      <c r="H28" s="5">
        <v>3205002</v>
      </c>
      <c r="I28" s="5" t="s">
        <v>107</v>
      </c>
      <c r="J28" s="5" t="s">
        <v>43</v>
      </c>
      <c r="K28" s="5" t="s">
        <v>43</v>
      </c>
      <c r="L28" s="5" t="s">
        <v>43</v>
      </c>
      <c r="M28" s="5" t="s">
        <v>43</v>
      </c>
      <c r="N28" s="5" t="s">
        <v>108</v>
      </c>
      <c r="O28" s="5" t="s">
        <v>45</v>
      </c>
      <c r="P28" s="5" t="s">
        <v>46</v>
      </c>
      <c r="Q28" s="5" t="s">
        <v>47</v>
      </c>
      <c r="R28" s="5" t="s">
        <v>48</v>
      </c>
      <c r="S28" s="5" t="s">
        <v>49</v>
      </c>
      <c r="T28" s="5" t="s">
        <v>50</v>
      </c>
      <c r="U28" s="5">
        <v>6368</v>
      </c>
      <c r="V28" s="5">
        <v>5468</v>
      </c>
      <c r="W28" s="5">
        <v>85.866834170000004</v>
      </c>
      <c r="X28" s="5">
        <v>610.16194134</v>
      </c>
      <c r="Y28" s="5">
        <v>109.13146500000001</v>
      </c>
      <c r="Z28" s="5" t="s">
        <v>33</v>
      </c>
      <c r="AA28" s="5">
        <v>54.549542090000003</v>
      </c>
      <c r="AB28" s="5">
        <v>0.17410387709999997</v>
      </c>
      <c r="AC28" s="5">
        <v>0.21616678859999999</v>
      </c>
      <c r="AD28" s="5">
        <v>0.40764447700000001</v>
      </c>
      <c r="AE28" s="5">
        <v>0.20208485740000001</v>
      </c>
      <c r="AF28" s="5">
        <v>952</v>
      </c>
      <c r="AG28" s="5">
        <v>1182</v>
      </c>
      <c r="AH28" s="5">
        <v>2229</v>
      </c>
      <c r="AI28" s="6">
        <v>1105</v>
      </c>
    </row>
    <row r="29" spans="1:35" ht="14.25" customHeight="1">
      <c r="A29" s="7" t="s">
        <v>35</v>
      </c>
      <c r="B29" s="8" t="s">
        <v>36</v>
      </c>
      <c r="C29" s="8" t="s">
        <v>37</v>
      </c>
      <c r="D29" s="8" t="s">
        <v>38</v>
      </c>
      <c r="E29" s="8" t="s">
        <v>39</v>
      </c>
      <c r="F29" s="8" t="s">
        <v>101</v>
      </c>
      <c r="G29" s="8" t="s">
        <v>102</v>
      </c>
      <c r="H29" s="8">
        <v>3205309</v>
      </c>
      <c r="I29" s="8" t="s">
        <v>109</v>
      </c>
      <c r="J29" s="8" t="s">
        <v>43</v>
      </c>
      <c r="K29" s="8" t="s">
        <v>43</v>
      </c>
      <c r="L29" s="8" t="s">
        <v>43</v>
      </c>
      <c r="M29" s="8" t="s">
        <v>43</v>
      </c>
      <c r="N29" s="8" t="s">
        <v>110</v>
      </c>
      <c r="O29" s="8" t="s">
        <v>45</v>
      </c>
      <c r="P29" s="8" t="s">
        <v>46</v>
      </c>
      <c r="Q29" s="8" t="s">
        <v>47</v>
      </c>
      <c r="R29" s="8" t="s">
        <v>48</v>
      </c>
      <c r="S29" s="8" t="s">
        <v>49</v>
      </c>
      <c r="T29" s="8" t="s">
        <v>50</v>
      </c>
      <c r="U29" s="8">
        <v>3134</v>
      </c>
      <c r="V29" s="8">
        <v>2703</v>
      </c>
      <c r="W29" s="8">
        <v>86.24760689</v>
      </c>
      <c r="X29" s="8">
        <v>611.16373625999995</v>
      </c>
      <c r="Y29" s="8">
        <v>107.92421631000001</v>
      </c>
      <c r="Z29" s="8" t="s">
        <v>33</v>
      </c>
      <c r="AA29" s="8">
        <v>54.969979199999997</v>
      </c>
      <c r="AB29" s="8">
        <v>0.1724010359</v>
      </c>
      <c r="AC29" s="8">
        <v>0.20680725120000001</v>
      </c>
      <c r="AD29" s="8">
        <v>0.42249352569999998</v>
      </c>
      <c r="AE29" s="8">
        <v>0.19829818719999998</v>
      </c>
      <c r="AF29" s="8">
        <v>466</v>
      </c>
      <c r="AG29" s="8">
        <v>559</v>
      </c>
      <c r="AH29" s="8">
        <v>1142</v>
      </c>
      <c r="AI29" s="9">
        <v>536</v>
      </c>
    </row>
    <row r="30" spans="1:35" ht="14.25" customHeight="1">
      <c r="A30" s="4" t="s">
        <v>35</v>
      </c>
      <c r="B30" s="5" t="s">
        <v>36</v>
      </c>
      <c r="C30" s="5" t="s">
        <v>37</v>
      </c>
      <c r="D30" s="5" t="s">
        <v>38</v>
      </c>
      <c r="E30" s="5" t="s">
        <v>39</v>
      </c>
      <c r="F30" s="5" t="s">
        <v>111</v>
      </c>
      <c r="G30" s="5" t="s">
        <v>112</v>
      </c>
      <c r="H30" s="5">
        <v>3201308</v>
      </c>
      <c r="I30" s="5" t="s">
        <v>113</v>
      </c>
      <c r="J30" s="5" t="s">
        <v>43</v>
      </c>
      <c r="K30" s="5" t="s">
        <v>43</v>
      </c>
      <c r="L30" s="5" t="s">
        <v>43</v>
      </c>
      <c r="M30" s="5" t="s">
        <v>43</v>
      </c>
      <c r="N30" s="5" t="s">
        <v>114</v>
      </c>
      <c r="O30" s="5" t="s">
        <v>45</v>
      </c>
      <c r="P30" s="5" t="s">
        <v>46</v>
      </c>
      <c r="Q30" s="5" t="s">
        <v>47</v>
      </c>
      <c r="R30" s="5" t="s">
        <v>48</v>
      </c>
      <c r="S30" s="5" t="s">
        <v>49</v>
      </c>
      <c r="T30" s="5" t="s">
        <v>50</v>
      </c>
      <c r="U30" s="5">
        <v>4728</v>
      </c>
      <c r="V30" s="5">
        <v>4145</v>
      </c>
      <c r="W30" s="5">
        <v>87.669204739999998</v>
      </c>
      <c r="X30" s="5">
        <v>611.47029422000003</v>
      </c>
      <c r="Y30" s="5">
        <v>106.31607866</v>
      </c>
      <c r="Z30" s="5" t="s">
        <v>33</v>
      </c>
      <c r="AA30" s="5">
        <v>57.482824780000001</v>
      </c>
      <c r="AB30" s="5">
        <v>0.16260554890000001</v>
      </c>
      <c r="AC30" s="5">
        <v>0.24197828709999999</v>
      </c>
      <c r="AD30" s="5">
        <v>0.39445114599999997</v>
      </c>
      <c r="AE30" s="5">
        <v>0.2009650181</v>
      </c>
      <c r="AF30" s="5">
        <v>674</v>
      </c>
      <c r="AG30" s="5">
        <v>1003</v>
      </c>
      <c r="AH30" s="5">
        <v>1635</v>
      </c>
      <c r="AI30" s="6">
        <v>833</v>
      </c>
    </row>
    <row r="31" spans="1:35" ht="14.25" customHeight="1">
      <c r="A31" s="7" t="s">
        <v>35</v>
      </c>
      <c r="B31" s="8" t="s">
        <v>36</v>
      </c>
      <c r="C31" s="8" t="s">
        <v>37</v>
      </c>
      <c r="D31" s="8" t="s">
        <v>38</v>
      </c>
      <c r="E31" s="8" t="s">
        <v>39</v>
      </c>
      <c r="F31" s="8" t="s">
        <v>111</v>
      </c>
      <c r="G31" s="8" t="s">
        <v>112</v>
      </c>
      <c r="H31" s="8">
        <v>3203346</v>
      </c>
      <c r="I31" s="8" t="s">
        <v>115</v>
      </c>
      <c r="J31" s="8" t="s">
        <v>43</v>
      </c>
      <c r="K31" s="8" t="s">
        <v>43</v>
      </c>
      <c r="L31" s="8" t="s">
        <v>43</v>
      </c>
      <c r="M31" s="8" t="s">
        <v>43</v>
      </c>
      <c r="N31" s="8" t="s">
        <v>116</v>
      </c>
      <c r="O31" s="8" t="s">
        <v>45</v>
      </c>
      <c r="P31" s="8" t="s">
        <v>46</v>
      </c>
      <c r="Q31" s="8" t="s">
        <v>47</v>
      </c>
      <c r="R31" s="8" t="s">
        <v>48</v>
      </c>
      <c r="S31" s="8" t="s">
        <v>49</v>
      </c>
      <c r="T31" s="8" t="s">
        <v>50</v>
      </c>
      <c r="U31" s="8">
        <v>256</v>
      </c>
      <c r="V31" s="8">
        <v>236</v>
      </c>
      <c r="W31" s="8">
        <v>92.1875</v>
      </c>
      <c r="X31" s="8">
        <v>642.06083306000005</v>
      </c>
      <c r="Y31" s="8">
        <v>113.33134607</v>
      </c>
      <c r="Z31" s="8" t="s">
        <v>33</v>
      </c>
      <c r="AA31" s="8">
        <v>60.67635551</v>
      </c>
      <c r="AB31" s="8">
        <v>0.11864406779999999</v>
      </c>
      <c r="AC31" s="8">
        <v>0.15677966100000001</v>
      </c>
      <c r="AD31" s="8">
        <v>0.37711864409999996</v>
      </c>
      <c r="AE31" s="8">
        <v>0.3474576271</v>
      </c>
      <c r="AF31" s="8">
        <v>28</v>
      </c>
      <c r="AG31" s="8">
        <v>37</v>
      </c>
      <c r="AH31" s="8">
        <v>89</v>
      </c>
      <c r="AI31" s="9">
        <v>82</v>
      </c>
    </row>
    <row r="32" spans="1:35" ht="14.25" customHeight="1">
      <c r="A32" s="4" t="s">
        <v>35</v>
      </c>
      <c r="B32" s="5" t="s">
        <v>36</v>
      </c>
      <c r="C32" s="5" t="s">
        <v>37</v>
      </c>
      <c r="D32" s="5" t="s">
        <v>38</v>
      </c>
      <c r="E32" s="5" t="s">
        <v>39</v>
      </c>
      <c r="F32" s="5" t="s">
        <v>111</v>
      </c>
      <c r="G32" s="5" t="s">
        <v>112</v>
      </c>
      <c r="H32" s="5">
        <v>3204500</v>
      </c>
      <c r="I32" s="5" t="s">
        <v>117</v>
      </c>
      <c r="J32" s="5" t="s">
        <v>43</v>
      </c>
      <c r="K32" s="5" t="s">
        <v>43</v>
      </c>
      <c r="L32" s="5" t="s">
        <v>43</v>
      </c>
      <c r="M32" s="5" t="s">
        <v>43</v>
      </c>
      <c r="N32" s="5" t="s">
        <v>118</v>
      </c>
      <c r="O32" s="5" t="s">
        <v>45</v>
      </c>
      <c r="P32" s="5" t="s">
        <v>46</v>
      </c>
      <c r="Q32" s="5" t="s">
        <v>47</v>
      </c>
      <c r="R32" s="5" t="s">
        <v>48</v>
      </c>
      <c r="S32" s="5" t="s">
        <v>49</v>
      </c>
      <c r="T32" s="5" t="s">
        <v>50</v>
      </c>
      <c r="U32" s="5">
        <v>173</v>
      </c>
      <c r="V32" s="5">
        <v>146</v>
      </c>
      <c r="W32" s="5">
        <v>84.393063580000003</v>
      </c>
      <c r="X32" s="5">
        <v>624.05323891</v>
      </c>
      <c r="Y32" s="5">
        <v>106.31205124</v>
      </c>
      <c r="Z32" s="5" t="s">
        <v>33</v>
      </c>
      <c r="AA32" s="5">
        <v>57.370689659999996</v>
      </c>
      <c r="AB32" s="5">
        <v>0.15753424660000001</v>
      </c>
      <c r="AC32" s="5">
        <v>0.19178082190000001</v>
      </c>
      <c r="AD32" s="5">
        <v>0.36301369859999999</v>
      </c>
      <c r="AE32" s="5">
        <v>0.28767123290000002</v>
      </c>
      <c r="AF32" s="5">
        <v>23</v>
      </c>
      <c r="AG32" s="5">
        <v>28</v>
      </c>
      <c r="AH32" s="5">
        <v>53</v>
      </c>
      <c r="AI32" s="6">
        <v>42</v>
      </c>
    </row>
    <row r="33" spans="1:35" ht="14.25" customHeight="1">
      <c r="A33" s="7" t="s">
        <v>35</v>
      </c>
      <c r="B33" s="8" t="s">
        <v>36</v>
      </c>
      <c r="C33" s="8" t="s">
        <v>37</v>
      </c>
      <c r="D33" s="8" t="s">
        <v>38</v>
      </c>
      <c r="E33" s="8" t="s">
        <v>39</v>
      </c>
      <c r="F33" s="8" t="s">
        <v>111</v>
      </c>
      <c r="G33" s="8" t="s">
        <v>112</v>
      </c>
      <c r="H33" s="8">
        <v>3205101</v>
      </c>
      <c r="I33" s="8" t="s">
        <v>119</v>
      </c>
      <c r="J33" s="8" t="s">
        <v>43</v>
      </c>
      <c r="K33" s="8" t="s">
        <v>43</v>
      </c>
      <c r="L33" s="8" t="s">
        <v>43</v>
      </c>
      <c r="M33" s="8" t="s">
        <v>43</v>
      </c>
      <c r="N33" s="8" t="s">
        <v>120</v>
      </c>
      <c r="O33" s="8" t="s">
        <v>45</v>
      </c>
      <c r="P33" s="8" t="s">
        <v>46</v>
      </c>
      <c r="Q33" s="8" t="s">
        <v>47</v>
      </c>
      <c r="R33" s="8" t="s">
        <v>48</v>
      </c>
      <c r="S33" s="8" t="s">
        <v>49</v>
      </c>
      <c r="T33" s="8" t="s">
        <v>50</v>
      </c>
      <c r="U33" s="8">
        <v>1263</v>
      </c>
      <c r="V33" s="8">
        <v>1166</v>
      </c>
      <c r="W33" s="8">
        <v>92.319873319999999</v>
      </c>
      <c r="X33" s="8">
        <v>634.00595033000002</v>
      </c>
      <c r="Y33" s="8">
        <v>104.50183586</v>
      </c>
      <c r="Z33" s="8" t="s">
        <v>33</v>
      </c>
      <c r="AA33" s="8">
        <v>61.388007440000003</v>
      </c>
      <c r="AB33" s="8">
        <v>0.1166380789</v>
      </c>
      <c r="AC33" s="8">
        <v>0.19125214410000002</v>
      </c>
      <c r="AD33" s="8">
        <v>0.41938250429999996</v>
      </c>
      <c r="AE33" s="8">
        <v>0.27272727270000002</v>
      </c>
      <c r="AF33" s="8">
        <v>136</v>
      </c>
      <c r="AG33" s="8">
        <v>223</v>
      </c>
      <c r="AH33" s="8">
        <v>489</v>
      </c>
      <c r="AI33" s="9">
        <v>318</v>
      </c>
    </row>
    <row r="34" spans="1:35" ht="14.25" customHeight="1">
      <c r="A34" s="4" t="s">
        <v>35</v>
      </c>
      <c r="B34" s="5" t="s">
        <v>36</v>
      </c>
      <c r="C34" s="5" t="s">
        <v>37</v>
      </c>
      <c r="D34" s="5" t="s">
        <v>38</v>
      </c>
      <c r="E34" s="5" t="s">
        <v>39</v>
      </c>
      <c r="F34" s="5" t="s">
        <v>121</v>
      </c>
      <c r="G34" s="5" t="s">
        <v>122</v>
      </c>
      <c r="H34" s="5">
        <v>3200359</v>
      </c>
      <c r="I34" s="5" t="s">
        <v>123</v>
      </c>
      <c r="J34" s="5" t="s">
        <v>43</v>
      </c>
      <c r="K34" s="5" t="s">
        <v>43</v>
      </c>
      <c r="L34" s="5" t="s">
        <v>43</v>
      </c>
      <c r="M34" s="5" t="s">
        <v>43</v>
      </c>
      <c r="N34" s="5" t="s">
        <v>124</v>
      </c>
      <c r="O34" s="5" t="s">
        <v>45</v>
      </c>
      <c r="P34" s="5" t="s">
        <v>46</v>
      </c>
      <c r="Q34" s="5" t="s">
        <v>47</v>
      </c>
      <c r="R34" s="5" t="s">
        <v>48</v>
      </c>
      <c r="S34" s="5" t="s">
        <v>49</v>
      </c>
      <c r="T34" s="5" t="s">
        <v>50</v>
      </c>
      <c r="U34" s="5">
        <v>118</v>
      </c>
      <c r="V34" s="5">
        <v>108</v>
      </c>
      <c r="W34" s="5">
        <v>91.52542373</v>
      </c>
      <c r="X34" s="5">
        <v>609.86828519999995</v>
      </c>
      <c r="Y34" s="5">
        <v>102.75273048</v>
      </c>
      <c r="Z34" s="5" t="s">
        <v>33</v>
      </c>
      <c r="AA34" s="5">
        <v>60.518648020000001</v>
      </c>
      <c r="AB34" s="5">
        <v>0.18518518520000002</v>
      </c>
      <c r="AC34" s="5">
        <v>0.2314814815</v>
      </c>
      <c r="AD34" s="5">
        <v>0.36111111110000005</v>
      </c>
      <c r="AE34" s="5">
        <v>0.22222222219999999</v>
      </c>
      <c r="AF34" s="5">
        <v>20</v>
      </c>
      <c r="AG34" s="5">
        <v>25</v>
      </c>
      <c r="AH34" s="5">
        <v>39</v>
      </c>
      <c r="AI34" s="6">
        <v>24</v>
      </c>
    </row>
    <row r="35" spans="1:35" ht="14.25" customHeight="1">
      <c r="A35" s="7" t="s">
        <v>35</v>
      </c>
      <c r="B35" s="8" t="s">
        <v>36</v>
      </c>
      <c r="C35" s="8" t="s">
        <v>37</v>
      </c>
      <c r="D35" s="8" t="s">
        <v>38</v>
      </c>
      <c r="E35" s="8" t="s">
        <v>39</v>
      </c>
      <c r="F35" s="8" t="s">
        <v>121</v>
      </c>
      <c r="G35" s="8" t="s">
        <v>122</v>
      </c>
      <c r="H35" s="8">
        <v>3200805</v>
      </c>
      <c r="I35" s="8" t="s">
        <v>125</v>
      </c>
      <c r="J35" s="8" t="s">
        <v>43</v>
      </c>
      <c r="K35" s="8" t="s">
        <v>43</v>
      </c>
      <c r="L35" s="8" t="s">
        <v>43</v>
      </c>
      <c r="M35" s="8" t="s">
        <v>43</v>
      </c>
      <c r="N35" s="8" t="s">
        <v>126</v>
      </c>
      <c r="O35" s="8" t="s">
        <v>45</v>
      </c>
      <c r="P35" s="8" t="s">
        <v>46</v>
      </c>
      <c r="Q35" s="8" t="s">
        <v>47</v>
      </c>
      <c r="R35" s="8" t="s">
        <v>48</v>
      </c>
      <c r="S35" s="8" t="s">
        <v>49</v>
      </c>
      <c r="T35" s="8" t="s">
        <v>50</v>
      </c>
      <c r="U35" s="8">
        <v>369</v>
      </c>
      <c r="V35" s="8">
        <v>324</v>
      </c>
      <c r="W35" s="8">
        <v>87.804878049999999</v>
      </c>
      <c r="X35" s="8">
        <v>615.67840251999996</v>
      </c>
      <c r="Y35" s="8">
        <v>111.16521883999999</v>
      </c>
      <c r="Z35" s="8" t="s">
        <v>33</v>
      </c>
      <c r="AA35" s="8">
        <v>60.86</v>
      </c>
      <c r="AB35" s="8">
        <v>0.16666666670000002</v>
      </c>
      <c r="AC35" s="8">
        <v>0.21604938270000001</v>
      </c>
      <c r="AD35" s="8">
        <v>0.37962962959999996</v>
      </c>
      <c r="AE35" s="8">
        <v>0.23765432100000003</v>
      </c>
      <c r="AF35" s="8">
        <v>54</v>
      </c>
      <c r="AG35" s="8">
        <v>70</v>
      </c>
      <c r="AH35" s="8">
        <v>123</v>
      </c>
      <c r="AI35" s="9">
        <v>77</v>
      </c>
    </row>
    <row r="36" spans="1:35" ht="14.25" customHeight="1">
      <c r="A36" s="4" t="s">
        <v>35</v>
      </c>
      <c r="B36" s="5" t="s">
        <v>36</v>
      </c>
      <c r="C36" s="5" t="s">
        <v>37</v>
      </c>
      <c r="D36" s="5" t="s">
        <v>38</v>
      </c>
      <c r="E36" s="5" t="s">
        <v>39</v>
      </c>
      <c r="F36" s="5" t="s">
        <v>121</v>
      </c>
      <c r="G36" s="5" t="s">
        <v>122</v>
      </c>
      <c r="H36" s="5">
        <v>3201506</v>
      </c>
      <c r="I36" s="5" t="s">
        <v>127</v>
      </c>
      <c r="J36" s="5" t="s">
        <v>43</v>
      </c>
      <c r="K36" s="5" t="s">
        <v>43</v>
      </c>
      <c r="L36" s="5" t="s">
        <v>43</v>
      </c>
      <c r="M36" s="5" t="s">
        <v>43</v>
      </c>
      <c r="N36" s="5" t="s">
        <v>128</v>
      </c>
      <c r="O36" s="5" t="s">
        <v>45</v>
      </c>
      <c r="P36" s="5" t="s">
        <v>46</v>
      </c>
      <c r="Q36" s="5" t="s">
        <v>47</v>
      </c>
      <c r="R36" s="5" t="s">
        <v>48</v>
      </c>
      <c r="S36" s="5" t="s">
        <v>49</v>
      </c>
      <c r="T36" s="5" t="s">
        <v>50</v>
      </c>
      <c r="U36" s="5">
        <v>1397</v>
      </c>
      <c r="V36" s="5">
        <v>1251</v>
      </c>
      <c r="W36" s="5">
        <v>89.549033640000005</v>
      </c>
      <c r="X36" s="5">
        <v>635.26921929000002</v>
      </c>
      <c r="Y36" s="5">
        <v>99.909224379999998</v>
      </c>
      <c r="Z36" s="5" t="s">
        <v>33</v>
      </c>
      <c r="AA36" s="5">
        <v>59.270609870000001</v>
      </c>
      <c r="AB36" s="5">
        <v>0.1095123901</v>
      </c>
      <c r="AC36" s="5">
        <v>0.1854516387</v>
      </c>
      <c r="AD36" s="5">
        <v>0.43964828140000001</v>
      </c>
      <c r="AE36" s="5">
        <v>0.26538768979999999</v>
      </c>
      <c r="AF36" s="5">
        <v>137</v>
      </c>
      <c r="AG36" s="5">
        <v>232</v>
      </c>
      <c r="AH36" s="5">
        <v>550</v>
      </c>
      <c r="AI36" s="6">
        <v>332</v>
      </c>
    </row>
    <row r="37" spans="1:35" ht="14.25" customHeight="1">
      <c r="A37" s="7" t="s">
        <v>35</v>
      </c>
      <c r="B37" s="8" t="s">
        <v>36</v>
      </c>
      <c r="C37" s="8" t="s">
        <v>37</v>
      </c>
      <c r="D37" s="8" t="s">
        <v>38</v>
      </c>
      <c r="E37" s="8" t="s">
        <v>39</v>
      </c>
      <c r="F37" s="8" t="s">
        <v>121</v>
      </c>
      <c r="G37" s="8" t="s">
        <v>122</v>
      </c>
      <c r="H37" s="8">
        <v>3202256</v>
      </c>
      <c r="I37" s="8" t="s">
        <v>129</v>
      </c>
      <c r="J37" s="8" t="s">
        <v>43</v>
      </c>
      <c r="K37" s="8" t="s">
        <v>43</v>
      </c>
      <c r="L37" s="8" t="s">
        <v>43</v>
      </c>
      <c r="M37" s="8" t="s">
        <v>43</v>
      </c>
      <c r="N37" s="8" t="s">
        <v>130</v>
      </c>
      <c r="O37" s="8" t="s">
        <v>45</v>
      </c>
      <c r="P37" s="8" t="s">
        <v>46</v>
      </c>
      <c r="Q37" s="8" t="s">
        <v>47</v>
      </c>
      <c r="R37" s="8" t="s">
        <v>48</v>
      </c>
      <c r="S37" s="8" t="s">
        <v>49</v>
      </c>
      <c r="T37" s="8" t="s">
        <v>50</v>
      </c>
      <c r="U37" s="8">
        <v>67</v>
      </c>
      <c r="V37" s="8">
        <v>65</v>
      </c>
      <c r="W37" s="8">
        <v>97.01492537</v>
      </c>
      <c r="X37" s="8">
        <v>654.03885589000004</v>
      </c>
      <c r="Y37" s="8">
        <v>112.84888908000001</v>
      </c>
      <c r="Z37" s="8" t="s">
        <v>33</v>
      </c>
      <c r="AA37" s="8">
        <v>64.113785559999997</v>
      </c>
      <c r="AB37" s="8">
        <v>0.1076923077</v>
      </c>
      <c r="AC37" s="8">
        <v>0.1230769231</v>
      </c>
      <c r="AD37" s="8">
        <v>0.47692307690000002</v>
      </c>
      <c r="AE37" s="8">
        <v>0.29230769229999998</v>
      </c>
      <c r="AF37" s="8">
        <v>7</v>
      </c>
      <c r="AG37" s="8">
        <v>8</v>
      </c>
      <c r="AH37" s="8">
        <v>31</v>
      </c>
      <c r="AI37" s="9">
        <v>19</v>
      </c>
    </row>
    <row r="38" spans="1:35" ht="14.25" customHeight="1">
      <c r="A38" s="4" t="s">
        <v>35</v>
      </c>
      <c r="B38" s="5" t="s">
        <v>36</v>
      </c>
      <c r="C38" s="5" t="s">
        <v>37</v>
      </c>
      <c r="D38" s="5" t="s">
        <v>38</v>
      </c>
      <c r="E38" s="5" t="s">
        <v>39</v>
      </c>
      <c r="F38" s="5" t="s">
        <v>121</v>
      </c>
      <c r="G38" s="5" t="s">
        <v>122</v>
      </c>
      <c r="H38" s="5">
        <v>3202702</v>
      </c>
      <c r="I38" s="5" t="s">
        <v>131</v>
      </c>
      <c r="J38" s="5" t="s">
        <v>43</v>
      </c>
      <c r="K38" s="5" t="s">
        <v>43</v>
      </c>
      <c r="L38" s="5" t="s">
        <v>43</v>
      </c>
      <c r="M38" s="5" t="s">
        <v>43</v>
      </c>
      <c r="N38" s="5" t="s">
        <v>132</v>
      </c>
      <c r="O38" s="5" t="s">
        <v>45</v>
      </c>
      <c r="P38" s="5" t="s">
        <v>46</v>
      </c>
      <c r="Q38" s="5" t="s">
        <v>47</v>
      </c>
      <c r="R38" s="5" t="s">
        <v>48</v>
      </c>
      <c r="S38" s="5" t="s">
        <v>49</v>
      </c>
      <c r="T38" s="5" t="s">
        <v>50</v>
      </c>
      <c r="U38" s="5">
        <v>151</v>
      </c>
      <c r="V38" s="5">
        <v>132</v>
      </c>
      <c r="W38" s="5">
        <v>87.417218539999993</v>
      </c>
      <c r="X38" s="5">
        <v>634.01288354999997</v>
      </c>
      <c r="Y38" s="5">
        <v>97.241839940000006</v>
      </c>
      <c r="Z38" s="5" t="s">
        <v>33</v>
      </c>
      <c r="AA38" s="5">
        <v>56.829035339999997</v>
      </c>
      <c r="AB38" s="5">
        <v>9.0909090900000003E-2</v>
      </c>
      <c r="AC38" s="5">
        <v>0.18939393939999999</v>
      </c>
      <c r="AD38" s="5">
        <v>0.47727272730000003</v>
      </c>
      <c r="AE38" s="5">
        <v>0.24242424239999999</v>
      </c>
      <c r="AF38" s="5">
        <v>12</v>
      </c>
      <c r="AG38" s="5">
        <v>25</v>
      </c>
      <c r="AH38" s="5">
        <v>63</v>
      </c>
      <c r="AI38" s="6">
        <v>32</v>
      </c>
    </row>
    <row r="39" spans="1:35" ht="14.25" customHeight="1">
      <c r="A39" s="7" t="s">
        <v>35</v>
      </c>
      <c r="B39" s="8" t="s">
        <v>36</v>
      </c>
      <c r="C39" s="8" t="s">
        <v>37</v>
      </c>
      <c r="D39" s="8" t="s">
        <v>38</v>
      </c>
      <c r="E39" s="8" t="s">
        <v>39</v>
      </c>
      <c r="F39" s="8" t="s">
        <v>121</v>
      </c>
      <c r="G39" s="8" t="s">
        <v>122</v>
      </c>
      <c r="H39" s="8">
        <v>3202900</v>
      </c>
      <c r="I39" s="8" t="s">
        <v>133</v>
      </c>
      <c r="J39" s="8" t="s">
        <v>43</v>
      </c>
      <c r="K39" s="8" t="s">
        <v>43</v>
      </c>
      <c r="L39" s="8" t="s">
        <v>43</v>
      </c>
      <c r="M39" s="8" t="s">
        <v>43</v>
      </c>
      <c r="N39" s="8" t="s">
        <v>134</v>
      </c>
      <c r="O39" s="8" t="s">
        <v>45</v>
      </c>
      <c r="P39" s="8" t="s">
        <v>46</v>
      </c>
      <c r="Q39" s="8" t="s">
        <v>47</v>
      </c>
      <c r="R39" s="8" t="s">
        <v>48</v>
      </c>
      <c r="S39" s="8" t="s">
        <v>49</v>
      </c>
      <c r="T39" s="8" t="s">
        <v>50</v>
      </c>
      <c r="U39" s="8">
        <v>90</v>
      </c>
      <c r="V39" s="8">
        <v>79</v>
      </c>
      <c r="W39" s="8">
        <v>87.777777779999994</v>
      </c>
      <c r="X39" s="8">
        <v>646.33885027999997</v>
      </c>
      <c r="Y39" s="8">
        <v>95.879089910000005</v>
      </c>
      <c r="Z39" s="8" t="s">
        <v>33</v>
      </c>
      <c r="AA39" s="8">
        <v>66.048387099999999</v>
      </c>
      <c r="AB39" s="8">
        <v>5.0632911399999994E-2</v>
      </c>
      <c r="AC39" s="8">
        <v>0.32911392409999995</v>
      </c>
      <c r="AD39" s="8">
        <v>0.2405063291</v>
      </c>
      <c r="AE39" s="8">
        <v>0.37974683539999998</v>
      </c>
      <c r="AF39" s="8">
        <v>4</v>
      </c>
      <c r="AG39" s="8">
        <v>26</v>
      </c>
      <c r="AH39" s="8">
        <v>19</v>
      </c>
      <c r="AI39" s="9">
        <v>30</v>
      </c>
    </row>
    <row r="40" spans="1:35" ht="14.25" customHeight="1">
      <c r="A40" s="4" t="s">
        <v>35</v>
      </c>
      <c r="B40" s="5" t="s">
        <v>36</v>
      </c>
      <c r="C40" s="5" t="s">
        <v>37</v>
      </c>
      <c r="D40" s="5" t="s">
        <v>38</v>
      </c>
      <c r="E40" s="5" t="s">
        <v>39</v>
      </c>
      <c r="F40" s="5" t="s">
        <v>121</v>
      </c>
      <c r="G40" s="5" t="s">
        <v>122</v>
      </c>
      <c r="H40" s="5">
        <v>3203353</v>
      </c>
      <c r="I40" s="5" t="s">
        <v>135</v>
      </c>
      <c r="J40" s="5" t="s">
        <v>43</v>
      </c>
      <c r="K40" s="5" t="s">
        <v>43</v>
      </c>
      <c r="L40" s="5" t="s">
        <v>43</v>
      </c>
      <c r="M40" s="5" t="s">
        <v>43</v>
      </c>
      <c r="N40" s="5" t="s">
        <v>136</v>
      </c>
      <c r="O40" s="5" t="s">
        <v>45</v>
      </c>
      <c r="P40" s="5" t="s">
        <v>46</v>
      </c>
      <c r="Q40" s="5" t="s">
        <v>47</v>
      </c>
      <c r="R40" s="5" t="s">
        <v>48</v>
      </c>
      <c r="S40" s="5" t="s">
        <v>49</v>
      </c>
      <c r="T40" s="5" t="s">
        <v>50</v>
      </c>
      <c r="U40" s="5">
        <v>160</v>
      </c>
      <c r="V40" s="5">
        <v>141</v>
      </c>
      <c r="W40" s="5">
        <v>88.125</v>
      </c>
      <c r="X40" s="5">
        <v>634.86424838000005</v>
      </c>
      <c r="Y40" s="5">
        <v>101.69428823</v>
      </c>
      <c r="Z40" s="5" t="s">
        <v>33</v>
      </c>
      <c r="AA40" s="5">
        <v>60.631154879999997</v>
      </c>
      <c r="AB40" s="5">
        <v>0.11347517729999999</v>
      </c>
      <c r="AC40" s="5">
        <v>0.2056737589</v>
      </c>
      <c r="AD40" s="5">
        <v>0.43971631210000001</v>
      </c>
      <c r="AE40" s="5">
        <v>0.24113475179999999</v>
      </c>
      <c r="AF40" s="5">
        <v>16</v>
      </c>
      <c r="AG40" s="5">
        <v>29</v>
      </c>
      <c r="AH40" s="5">
        <v>62</v>
      </c>
      <c r="AI40" s="6">
        <v>34</v>
      </c>
    </row>
    <row r="41" spans="1:35" ht="14.25" customHeight="1">
      <c r="A41" s="7" t="s">
        <v>35</v>
      </c>
      <c r="B41" s="8" t="s">
        <v>36</v>
      </c>
      <c r="C41" s="8" t="s">
        <v>37</v>
      </c>
      <c r="D41" s="8" t="s">
        <v>38</v>
      </c>
      <c r="E41" s="8" t="s">
        <v>39</v>
      </c>
      <c r="F41" s="8" t="s">
        <v>121</v>
      </c>
      <c r="G41" s="8" t="s">
        <v>122</v>
      </c>
      <c r="H41" s="8">
        <v>3204005</v>
      </c>
      <c r="I41" s="8" t="s">
        <v>137</v>
      </c>
      <c r="J41" s="8" t="s">
        <v>43</v>
      </c>
      <c r="K41" s="8" t="s">
        <v>43</v>
      </c>
      <c r="L41" s="8" t="s">
        <v>43</v>
      </c>
      <c r="M41" s="8" t="s">
        <v>43</v>
      </c>
      <c r="N41" s="8" t="s">
        <v>138</v>
      </c>
      <c r="O41" s="8" t="s">
        <v>45</v>
      </c>
      <c r="P41" s="8" t="s">
        <v>46</v>
      </c>
      <c r="Q41" s="8" t="s">
        <v>47</v>
      </c>
      <c r="R41" s="8" t="s">
        <v>48</v>
      </c>
      <c r="S41" s="8" t="s">
        <v>49</v>
      </c>
      <c r="T41" s="8" t="s">
        <v>50</v>
      </c>
      <c r="U41" s="8">
        <v>208</v>
      </c>
      <c r="V41" s="8">
        <v>184</v>
      </c>
      <c r="W41" s="8">
        <v>88.46153846</v>
      </c>
      <c r="X41" s="8">
        <v>649.87108875000001</v>
      </c>
      <c r="Y41" s="8">
        <v>81.112896239999998</v>
      </c>
      <c r="Z41" s="8" t="s">
        <v>33</v>
      </c>
      <c r="AA41" s="8">
        <v>63.269896189999997</v>
      </c>
      <c r="AB41" s="8">
        <v>3.8043478300000003E-2</v>
      </c>
      <c r="AC41" s="8">
        <v>0.20108695650000002</v>
      </c>
      <c r="AD41" s="8">
        <v>0.50543478259999997</v>
      </c>
      <c r="AE41" s="8">
        <v>0.25543478260000002</v>
      </c>
      <c r="AF41" s="8">
        <v>7</v>
      </c>
      <c r="AG41" s="8">
        <v>37</v>
      </c>
      <c r="AH41" s="8">
        <v>93</v>
      </c>
      <c r="AI41" s="9">
        <v>47</v>
      </c>
    </row>
    <row r="42" spans="1:35" ht="14.25" customHeight="1">
      <c r="A42" s="4" t="s">
        <v>35</v>
      </c>
      <c r="B42" s="5" t="s">
        <v>36</v>
      </c>
      <c r="C42" s="5" t="s">
        <v>37</v>
      </c>
      <c r="D42" s="5" t="s">
        <v>38</v>
      </c>
      <c r="E42" s="5" t="s">
        <v>39</v>
      </c>
      <c r="F42" s="5" t="s">
        <v>121</v>
      </c>
      <c r="G42" s="5" t="s">
        <v>122</v>
      </c>
      <c r="H42" s="5">
        <v>3204658</v>
      </c>
      <c r="I42" s="5" t="s">
        <v>139</v>
      </c>
      <c r="J42" s="5" t="s">
        <v>43</v>
      </c>
      <c r="K42" s="5" t="s">
        <v>43</v>
      </c>
      <c r="L42" s="5" t="s">
        <v>43</v>
      </c>
      <c r="M42" s="5" t="s">
        <v>43</v>
      </c>
      <c r="N42" s="5" t="s">
        <v>140</v>
      </c>
      <c r="O42" s="5" t="s">
        <v>45</v>
      </c>
      <c r="P42" s="5" t="s">
        <v>46</v>
      </c>
      <c r="Q42" s="5" t="s">
        <v>47</v>
      </c>
      <c r="R42" s="5" t="s">
        <v>48</v>
      </c>
      <c r="S42" s="5" t="s">
        <v>49</v>
      </c>
      <c r="T42" s="5" t="s">
        <v>50</v>
      </c>
      <c r="U42" s="5">
        <v>158</v>
      </c>
      <c r="V42" s="5">
        <v>141</v>
      </c>
      <c r="W42" s="5">
        <v>89.240506330000002</v>
      </c>
      <c r="X42" s="5">
        <v>652.80741568999997</v>
      </c>
      <c r="Y42" s="5">
        <v>80.400794669999996</v>
      </c>
      <c r="Z42" s="5" t="s">
        <v>33</v>
      </c>
      <c r="AA42" s="5">
        <v>67.007266119999997</v>
      </c>
      <c r="AB42" s="5">
        <v>2.8368794300000003E-2</v>
      </c>
      <c r="AC42" s="5">
        <v>0.2340425532</v>
      </c>
      <c r="AD42" s="5">
        <v>0.46099290779999996</v>
      </c>
      <c r="AE42" s="5">
        <v>0.27659574469999998</v>
      </c>
      <c r="AF42" s="5">
        <v>4</v>
      </c>
      <c r="AG42" s="5">
        <v>33</v>
      </c>
      <c r="AH42" s="5">
        <v>65</v>
      </c>
      <c r="AI42" s="6">
        <v>39</v>
      </c>
    </row>
    <row r="43" spans="1:35" ht="14.25" customHeight="1">
      <c r="A43" s="7" t="s">
        <v>35</v>
      </c>
      <c r="B43" s="8" t="s">
        <v>36</v>
      </c>
      <c r="C43" s="8" t="s">
        <v>37</v>
      </c>
      <c r="D43" s="8" t="s">
        <v>38</v>
      </c>
      <c r="E43" s="8" t="s">
        <v>39</v>
      </c>
      <c r="F43" s="8" t="s">
        <v>121</v>
      </c>
      <c r="G43" s="8" t="s">
        <v>122</v>
      </c>
      <c r="H43" s="8">
        <v>3204955</v>
      </c>
      <c r="I43" s="8" t="s">
        <v>141</v>
      </c>
      <c r="J43" s="8" t="s">
        <v>43</v>
      </c>
      <c r="K43" s="8" t="s">
        <v>43</v>
      </c>
      <c r="L43" s="8" t="s">
        <v>43</v>
      </c>
      <c r="M43" s="8" t="s">
        <v>43</v>
      </c>
      <c r="N43" s="8" t="s">
        <v>142</v>
      </c>
      <c r="O43" s="8" t="s">
        <v>45</v>
      </c>
      <c r="P43" s="8" t="s">
        <v>46</v>
      </c>
      <c r="Q43" s="8" t="s">
        <v>47</v>
      </c>
      <c r="R43" s="8" t="s">
        <v>48</v>
      </c>
      <c r="S43" s="8" t="s">
        <v>49</v>
      </c>
      <c r="T43" s="8" t="s">
        <v>50</v>
      </c>
      <c r="U43" s="8">
        <v>59</v>
      </c>
      <c r="V43" s="8">
        <v>56</v>
      </c>
      <c r="W43" s="8">
        <v>94.915254239999996</v>
      </c>
      <c r="X43" s="8">
        <v>657.7362938</v>
      </c>
      <c r="Y43" s="8">
        <v>99.649318730000005</v>
      </c>
      <c r="Z43" s="8" t="s">
        <v>33</v>
      </c>
      <c r="AA43" s="8">
        <v>64.253393669999994</v>
      </c>
      <c r="AB43" s="8">
        <v>7.1428571400000002E-2</v>
      </c>
      <c r="AC43" s="8">
        <v>0.1071428571</v>
      </c>
      <c r="AD43" s="8">
        <v>0.5</v>
      </c>
      <c r="AE43" s="8">
        <v>0.32142857139999997</v>
      </c>
      <c r="AF43" s="8">
        <v>4</v>
      </c>
      <c r="AG43" s="8">
        <v>6</v>
      </c>
      <c r="AH43" s="8">
        <v>28</v>
      </c>
      <c r="AI43" s="9">
        <v>18</v>
      </c>
    </row>
    <row r="44" spans="1:35" ht="14.25" customHeight="1">
      <c r="A44" s="4" t="s">
        <v>35</v>
      </c>
      <c r="B44" s="5" t="s">
        <v>36</v>
      </c>
      <c r="C44" s="5" t="s">
        <v>37</v>
      </c>
      <c r="D44" s="5" t="s">
        <v>38</v>
      </c>
      <c r="E44" s="5" t="s">
        <v>39</v>
      </c>
      <c r="F44" s="5" t="s">
        <v>143</v>
      </c>
      <c r="G44" s="5" t="s">
        <v>144</v>
      </c>
      <c r="H44" s="5">
        <v>3200201</v>
      </c>
      <c r="I44" s="5" t="s">
        <v>145</v>
      </c>
      <c r="J44" s="5" t="s">
        <v>43</v>
      </c>
      <c r="K44" s="5" t="s">
        <v>43</v>
      </c>
      <c r="L44" s="5" t="s">
        <v>43</v>
      </c>
      <c r="M44" s="5" t="s">
        <v>43</v>
      </c>
      <c r="N44" s="5" t="s">
        <v>146</v>
      </c>
      <c r="O44" s="5" t="s">
        <v>45</v>
      </c>
      <c r="P44" s="5" t="s">
        <v>46</v>
      </c>
      <c r="Q44" s="5" t="s">
        <v>47</v>
      </c>
      <c r="R44" s="5" t="s">
        <v>48</v>
      </c>
      <c r="S44" s="5" t="s">
        <v>49</v>
      </c>
      <c r="T44" s="5" t="s">
        <v>50</v>
      </c>
      <c r="U44" s="5">
        <v>263</v>
      </c>
      <c r="V44" s="5">
        <v>243</v>
      </c>
      <c r="W44" s="5">
        <v>92.395437259999994</v>
      </c>
      <c r="X44" s="5">
        <v>661.71919212</v>
      </c>
      <c r="Y44" s="5">
        <v>96.96016401</v>
      </c>
      <c r="Z44" s="5" t="s">
        <v>33</v>
      </c>
      <c r="AA44" s="5">
        <v>69.5703125</v>
      </c>
      <c r="AB44" s="5">
        <v>5.7613168700000002E-2</v>
      </c>
      <c r="AC44" s="5">
        <v>0.20164609049999999</v>
      </c>
      <c r="AD44" s="5">
        <v>0.38683127570000003</v>
      </c>
      <c r="AE44" s="5">
        <v>0.35390946499999998</v>
      </c>
      <c r="AF44" s="5">
        <v>14</v>
      </c>
      <c r="AG44" s="5">
        <v>49</v>
      </c>
      <c r="AH44" s="5">
        <v>94</v>
      </c>
      <c r="AI44" s="6">
        <v>86</v>
      </c>
    </row>
    <row r="45" spans="1:35" ht="14.25" customHeight="1">
      <c r="A45" s="7" t="s">
        <v>35</v>
      </c>
      <c r="B45" s="8" t="s">
        <v>36</v>
      </c>
      <c r="C45" s="8" t="s">
        <v>37</v>
      </c>
      <c r="D45" s="8" t="s">
        <v>38</v>
      </c>
      <c r="E45" s="8" t="s">
        <v>39</v>
      </c>
      <c r="F45" s="8" t="s">
        <v>143</v>
      </c>
      <c r="G45" s="8" t="s">
        <v>144</v>
      </c>
      <c r="H45" s="8">
        <v>3200508</v>
      </c>
      <c r="I45" s="8" t="s">
        <v>147</v>
      </c>
      <c r="J45" s="8" t="s">
        <v>43</v>
      </c>
      <c r="K45" s="8" t="s">
        <v>43</v>
      </c>
      <c r="L45" s="8" t="s">
        <v>43</v>
      </c>
      <c r="M45" s="8" t="s">
        <v>43</v>
      </c>
      <c r="N45" s="8" t="s">
        <v>148</v>
      </c>
      <c r="O45" s="8" t="s">
        <v>45</v>
      </c>
      <c r="P45" s="8" t="s">
        <v>46</v>
      </c>
      <c r="Q45" s="8" t="s">
        <v>47</v>
      </c>
      <c r="R45" s="8" t="s">
        <v>48</v>
      </c>
      <c r="S45" s="8" t="s">
        <v>49</v>
      </c>
      <c r="T45" s="8" t="s">
        <v>50</v>
      </c>
      <c r="U45" s="8">
        <v>76</v>
      </c>
      <c r="V45" s="8">
        <v>71</v>
      </c>
      <c r="W45" s="8">
        <v>93.421052630000005</v>
      </c>
      <c r="X45" s="8">
        <v>600.24780965000002</v>
      </c>
      <c r="Y45" s="8">
        <v>133.64697568</v>
      </c>
      <c r="Z45" s="8" t="s">
        <v>32</v>
      </c>
      <c r="AA45" s="8">
        <v>49.555950269999997</v>
      </c>
      <c r="AB45" s="8">
        <v>0.23943661970000002</v>
      </c>
      <c r="AC45" s="8">
        <v>0.16901408450000002</v>
      </c>
      <c r="AD45" s="8">
        <v>0.36619718310000005</v>
      </c>
      <c r="AE45" s="8">
        <v>0.22535211270000002</v>
      </c>
      <c r="AF45" s="8">
        <v>17</v>
      </c>
      <c r="AG45" s="8">
        <v>12</v>
      </c>
      <c r="AH45" s="8">
        <v>26</v>
      </c>
      <c r="AI45" s="9">
        <v>16</v>
      </c>
    </row>
    <row r="46" spans="1:35" ht="14.25" customHeight="1">
      <c r="A46" s="4" t="s">
        <v>35</v>
      </c>
      <c r="B46" s="5" t="s">
        <v>36</v>
      </c>
      <c r="C46" s="5" t="s">
        <v>37</v>
      </c>
      <c r="D46" s="5" t="s">
        <v>38</v>
      </c>
      <c r="E46" s="5" t="s">
        <v>39</v>
      </c>
      <c r="F46" s="5" t="s">
        <v>143</v>
      </c>
      <c r="G46" s="5" t="s">
        <v>144</v>
      </c>
      <c r="H46" s="5">
        <v>3201100</v>
      </c>
      <c r="I46" s="5" t="s">
        <v>149</v>
      </c>
      <c r="J46" s="5" t="s">
        <v>43</v>
      </c>
      <c r="K46" s="5" t="s">
        <v>43</v>
      </c>
      <c r="L46" s="5" t="s">
        <v>43</v>
      </c>
      <c r="M46" s="5" t="s">
        <v>43</v>
      </c>
      <c r="N46" s="5" t="s">
        <v>150</v>
      </c>
      <c r="O46" s="5" t="s">
        <v>45</v>
      </c>
      <c r="P46" s="5" t="s">
        <v>46</v>
      </c>
      <c r="Q46" s="5" t="s">
        <v>47</v>
      </c>
      <c r="R46" s="5" t="s">
        <v>48</v>
      </c>
      <c r="S46" s="5" t="s">
        <v>49</v>
      </c>
      <c r="T46" s="5" t="s">
        <v>50</v>
      </c>
      <c r="U46" s="5">
        <v>100</v>
      </c>
      <c r="V46" s="5">
        <v>85</v>
      </c>
      <c r="W46" s="5">
        <v>85</v>
      </c>
      <c r="X46" s="5">
        <v>626.65779197999996</v>
      </c>
      <c r="Y46" s="5">
        <v>100.46053335000001</v>
      </c>
      <c r="Z46" s="5" t="s">
        <v>33</v>
      </c>
      <c r="AA46" s="5">
        <v>62.024353120000001</v>
      </c>
      <c r="AB46" s="5">
        <v>0.1647058824</v>
      </c>
      <c r="AC46" s="5">
        <v>0.17647058820000003</v>
      </c>
      <c r="AD46" s="5">
        <v>0.4</v>
      </c>
      <c r="AE46" s="5">
        <v>0.25882352940000003</v>
      </c>
      <c r="AF46" s="5">
        <v>14</v>
      </c>
      <c r="AG46" s="5">
        <v>15</v>
      </c>
      <c r="AH46" s="5">
        <v>34</v>
      </c>
      <c r="AI46" s="6">
        <v>22</v>
      </c>
    </row>
    <row r="47" spans="1:35" ht="14.25" customHeight="1">
      <c r="A47" s="7" t="s">
        <v>35</v>
      </c>
      <c r="B47" s="8" t="s">
        <v>36</v>
      </c>
      <c r="C47" s="8" t="s">
        <v>37</v>
      </c>
      <c r="D47" s="8" t="s">
        <v>38</v>
      </c>
      <c r="E47" s="8" t="s">
        <v>39</v>
      </c>
      <c r="F47" s="8" t="s">
        <v>143</v>
      </c>
      <c r="G47" s="8" t="s">
        <v>144</v>
      </c>
      <c r="H47" s="8">
        <v>3201803</v>
      </c>
      <c r="I47" s="8" t="s">
        <v>151</v>
      </c>
      <c r="J47" s="8" t="s">
        <v>43</v>
      </c>
      <c r="K47" s="8" t="s">
        <v>43</v>
      </c>
      <c r="L47" s="8" t="s">
        <v>43</v>
      </c>
      <c r="M47" s="8" t="s">
        <v>43</v>
      </c>
      <c r="N47" s="8" t="s">
        <v>152</v>
      </c>
      <c r="O47" s="8" t="s">
        <v>45</v>
      </c>
      <c r="P47" s="8" t="s">
        <v>46</v>
      </c>
      <c r="Q47" s="8" t="s">
        <v>47</v>
      </c>
      <c r="R47" s="8" t="s">
        <v>48</v>
      </c>
      <c r="S47" s="8" t="s">
        <v>49</v>
      </c>
      <c r="T47" s="8" t="s">
        <v>50</v>
      </c>
      <c r="U47" s="8">
        <v>59</v>
      </c>
      <c r="V47" s="8">
        <v>56</v>
      </c>
      <c r="W47" s="8">
        <v>94.915254239999996</v>
      </c>
      <c r="X47" s="8">
        <v>605.95323745999997</v>
      </c>
      <c r="Y47" s="8">
        <v>100.69502964</v>
      </c>
      <c r="Z47" s="8" t="s">
        <v>33</v>
      </c>
      <c r="AA47" s="8">
        <v>56.787330320000002</v>
      </c>
      <c r="AB47" s="8">
        <v>0.14285714289999998</v>
      </c>
      <c r="AC47" s="8">
        <v>0.26785714290000001</v>
      </c>
      <c r="AD47" s="8">
        <v>0.41071428570000001</v>
      </c>
      <c r="AE47" s="8">
        <v>0.1785714286</v>
      </c>
      <c r="AF47" s="8">
        <v>8</v>
      </c>
      <c r="AG47" s="8">
        <v>15</v>
      </c>
      <c r="AH47" s="8">
        <v>23</v>
      </c>
      <c r="AI47" s="9">
        <v>10</v>
      </c>
    </row>
    <row r="48" spans="1:35" ht="14.25" customHeight="1">
      <c r="A48" s="4" t="s">
        <v>35</v>
      </c>
      <c r="B48" s="5" t="s">
        <v>36</v>
      </c>
      <c r="C48" s="5" t="s">
        <v>37</v>
      </c>
      <c r="D48" s="5" t="s">
        <v>38</v>
      </c>
      <c r="E48" s="5" t="s">
        <v>39</v>
      </c>
      <c r="F48" s="5" t="s">
        <v>143</v>
      </c>
      <c r="G48" s="5" t="s">
        <v>144</v>
      </c>
      <c r="H48" s="5">
        <v>3202009</v>
      </c>
      <c r="I48" s="5" t="s">
        <v>153</v>
      </c>
      <c r="J48" s="5" t="s">
        <v>43</v>
      </c>
      <c r="K48" s="5" t="s">
        <v>43</v>
      </c>
      <c r="L48" s="5" t="s">
        <v>43</v>
      </c>
      <c r="M48" s="5" t="s">
        <v>43</v>
      </c>
      <c r="N48" s="5" t="s">
        <v>154</v>
      </c>
      <c r="O48" s="5" t="s">
        <v>45</v>
      </c>
      <c r="P48" s="5" t="s">
        <v>46</v>
      </c>
      <c r="Q48" s="5" t="s">
        <v>47</v>
      </c>
      <c r="R48" s="5" t="s">
        <v>48</v>
      </c>
      <c r="S48" s="5" t="s">
        <v>49</v>
      </c>
      <c r="T48" s="5" t="s">
        <v>50</v>
      </c>
      <c r="U48" s="5">
        <v>124</v>
      </c>
      <c r="V48" s="5">
        <v>116</v>
      </c>
      <c r="W48" s="5">
        <v>93.548387099999999</v>
      </c>
      <c r="X48" s="5">
        <v>623.36046835000002</v>
      </c>
      <c r="Y48" s="5">
        <v>104.71514652</v>
      </c>
      <c r="Z48" s="5" t="s">
        <v>33</v>
      </c>
      <c r="AA48" s="5">
        <v>66.483516480000006</v>
      </c>
      <c r="AB48" s="5">
        <v>0.1034482759</v>
      </c>
      <c r="AC48" s="5">
        <v>0.2844827586</v>
      </c>
      <c r="AD48" s="5">
        <v>0.41379310340000003</v>
      </c>
      <c r="AE48" s="5">
        <v>0.19827586210000001</v>
      </c>
      <c r="AF48" s="5">
        <v>12</v>
      </c>
      <c r="AG48" s="5">
        <v>33</v>
      </c>
      <c r="AH48" s="5">
        <v>48</v>
      </c>
      <c r="AI48" s="6">
        <v>23</v>
      </c>
    </row>
    <row r="49" spans="1:35" ht="14.25" customHeight="1">
      <c r="A49" s="7" t="s">
        <v>35</v>
      </c>
      <c r="B49" s="8" t="s">
        <v>36</v>
      </c>
      <c r="C49" s="8" t="s">
        <v>37</v>
      </c>
      <c r="D49" s="8" t="s">
        <v>38</v>
      </c>
      <c r="E49" s="8" t="s">
        <v>39</v>
      </c>
      <c r="F49" s="8" t="s">
        <v>143</v>
      </c>
      <c r="G49" s="8" t="s">
        <v>144</v>
      </c>
      <c r="H49" s="8">
        <v>3202306</v>
      </c>
      <c r="I49" s="8" t="s">
        <v>155</v>
      </c>
      <c r="J49" s="8" t="s">
        <v>43</v>
      </c>
      <c r="K49" s="8" t="s">
        <v>43</v>
      </c>
      <c r="L49" s="8" t="s">
        <v>43</v>
      </c>
      <c r="M49" s="8" t="s">
        <v>43</v>
      </c>
      <c r="N49" s="8" t="s">
        <v>156</v>
      </c>
      <c r="O49" s="8" t="s">
        <v>45</v>
      </c>
      <c r="P49" s="8" t="s">
        <v>46</v>
      </c>
      <c r="Q49" s="8" t="s">
        <v>47</v>
      </c>
      <c r="R49" s="8" t="s">
        <v>48</v>
      </c>
      <c r="S49" s="8" t="s">
        <v>49</v>
      </c>
      <c r="T49" s="8" t="s">
        <v>50</v>
      </c>
      <c r="U49" s="8">
        <v>367</v>
      </c>
      <c r="V49" s="8">
        <v>346</v>
      </c>
      <c r="W49" s="8">
        <v>94.277929159999999</v>
      </c>
      <c r="X49" s="8">
        <v>615.57711011000004</v>
      </c>
      <c r="Y49" s="8">
        <v>115.00091594</v>
      </c>
      <c r="Z49" s="8" t="s">
        <v>33</v>
      </c>
      <c r="AA49" s="8">
        <v>55.563689599999996</v>
      </c>
      <c r="AB49" s="8">
        <v>0.16473988439999998</v>
      </c>
      <c r="AC49" s="8">
        <v>0.21387283239999999</v>
      </c>
      <c r="AD49" s="8">
        <v>0.38439306360000003</v>
      </c>
      <c r="AE49" s="8">
        <v>0.23699421970000001</v>
      </c>
      <c r="AF49" s="8">
        <v>57</v>
      </c>
      <c r="AG49" s="8">
        <v>74</v>
      </c>
      <c r="AH49" s="8">
        <v>133</v>
      </c>
      <c r="AI49" s="9">
        <v>82</v>
      </c>
    </row>
    <row r="50" spans="1:35" ht="14.25" customHeight="1">
      <c r="A50" s="4" t="s">
        <v>35</v>
      </c>
      <c r="B50" s="5" t="s">
        <v>36</v>
      </c>
      <c r="C50" s="5" t="s">
        <v>37</v>
      </c>
      <c r="D50" s="5" t="s">
        <v>38</v>
      </c>
      <c r="E50" s="5" t="s">
        <v>39</v>
      </c>
      <c r="F50" s="5" t="s">
        <v>143</v>
      </c>
      <c r="G50" s="5" t="s">
        <v>144</v>
      </c>
      <c r="H50" s="5">
        <v>3202454</v>
      </c>
      <c r="I50" s="5" t="s">
        <v>157</v>
      </c>
      <c r="J50" s="5" t="s">
        <v>43</v>
      </c>
      <c r="K50" s="5" t="s">
        <v>43</v>
      </c>
      <c r="L50" s="5" t="s">
        <v>43</v>
      </c>
      <c r="M50" s="5" t="s">
        <v>43</v>
      </c>
      <c r="N50" s="5" t="s">
        <v>158</v>
      </c>
      <c r="O50" s="5" t="s">
        <v>45</v>
      </c>
      <c r="P50" s="5" t="s">
        <v>46</v>
      </c>
      <c r="Q50" s="5" t="s">
        <v>47</v>
      </c>
      <c r="R50" s="5" t="s">
        <v>48</v>
      </c>
      <c r="S50" s="5" t="s">
        <v>49</v>
      </c>
      <c r="T50" s="5" t="s">
        <v>50</v>
      </c>
      <c r="U50" s="5">
        <v>380</v>
      </c>
      <c r="V50" s="5">
        <v>345</v>
      </c>
      <c r="W50" s="5">
        <v>90.78947368</v>
      </c>
      <c r="X50" s="5">
        <v>635.39857246999998</v>
      </c>
      <c r="Y50" s="5">
        <v>97.932541560000004</v>
      </c>
      <c r="Z50" s="5" t="s">
        <v>33</v>
      </c>
      <c r="AA50" s="5">
        <v>61.599926519999997</v>
      </c>
      <c r="AB50" s="5">
        <v>9.2753623199999996E-2</v>
      </c>
      <c r="AC50" s="5">
        <v>0.20579710139999999</v>
      </c>
      <c r="AD50" s="5">
        <v>0.43768115940000002</v>
      </c>
      <c r="AE50" s="5">
        <v>0.26376811589999999</v>
      </c>
      <c r="AF50" s="5">
        <v>32</v>
      </c>
      <c r="AG50" s="5">
        <v>71</v>
      </c>
      <c r="AH50" s="5">
        <v>151</v>
      </c>
      <c r="AI50" s="6">
        <v>91</v>
      </c>
    </row>
    <row r="51" spans="1:35" ht="14.25" customHeight="1">
      <c r="A51" s="7" t="s">
        <v>35</v>
      </c>
      <c r="B51" s="8" t="s">
        <v>36</v>
      </c>
      <c r="C51" s="8" t="s">
        <v>37</v>
      </c>
      <c r="D51" s="8" t="s">
        <v>38</v>
      </c>
      <c r="E51" s="8" t="s">
        <v>39</v>
      </c>
      <c r="F51" s="8" t="s">
        <v>143</v>
      </c>
      <c r="G51" s="8" t="s">
        <v>144</v>
      </c>
      <c r="H51" s="8">
        <v>3202553</v>
      </c>
      <c r="I51" s="8" t="s">
        <v>159</v>
      </c>
      <c r="J51" s="8" t="s">
        <v>43</v>
      </c>
      <c r="K51" s="8" t="s">
        <v>43</v>
      </c>
      <c r="L51" s="8" t="s">
        <v>43</v>
      </c>
      <c r="M51" s="8" t="s">
        <v>43</v>
      </c>
      <c r="N51" s="8" t="s">
        <v>160</v>
      </c>
      <c r="O51" s="8" t="s">
        <v>45</v>
      </c>
      <c r="P51" s="8" t="s">
        <v>46</v>
      </c>
      <c r="Q51" s="8" t="s">
        <v>47</v>
      </c>
      <c r="R51" s="8" t="s">
        <v>48</v>
      </c>
      <c r="S51" s="8" t="s">
        <v>49</v>
      </c>
      <c r="T51" s="8" t="s">
        <v>50</v>
      </c>
      <c r="U51" s="8">
        <v>143</v>
      </c>
      <c r="V51" s="8">
        <v>131</v>
      </c>
      <c r="W51" s="8">
        <v>91.608391609999998</v>
      </c>
      <c r="X51" s="8">
        <v>615.67753457000003</v>
      </c>
      <c r="Y51" s="8">
        <v>91.567999529999994</v>
      </c>
      <c r="Z51" s="8" t="s">
        <v>33</v>
      </c>
      <c r="AA51" s="8">
        <v>63.513513510000003</v>
      </c>
      <c r="AB51" s="8">
        <v>0.11450381679999999</v>
      </c>
      <c r="AC51" s="8">
        <v>0.29770992369999999</v>
      </c>
      <c r="AD51" s="8">
        <v>0.42748091600000004</v>
      </c>
      <c r="AE51" s="8">
        <v>0.1603053435</v>
      </c>
      <c r="AF51" s="8">
        <v>15</v>
      </c>
      <c r="AG51" s="8">
        <v>39</v>
      </c>
      <c r="AH51" s="8">
        <v>56</v>
      </c>
      <c r="AI51" s="9">
        <v>21</v>
      </c>
    </row>
    <row r="52" spans="1:35" ht="14.25" customHeight="1">
      <c r="A52" s="4" t="s">
        <v>35</v>
      </c>
      <c r="B52" s="5" t="s">
        <v>36</v>
      </c>
      <c r="C52" s="5" t="s">
        <v>37</v>
      </c>
      <c r="D52" s="5" t="s">
        <v>38</v>
      </c>
      <c r="E52" s="5" t="s">
        <v>39</v>
      </c>
      <c r="F52" s="5" t="s">
        <v>143</v>
      </c>
      <c r="G52" s="5" t="s">
        <v>144</v>
      </c>
      <c r="H52" s="5">
        <v>3202652</v>
      </c>
      <c r="I52" s="5" t="s">
        <v>161</v>
      </c>
      <c r="J52" s="5" t="s">
        <v>43</v>
      </c>
      <c r="K52" s="5" t="s">
        <v>43</v>
      </c>
      <c r="L52" s="5" t="s">
        <v>43</v>
      </c>
      <c r="M52" s="5" t="s">
        <v>43</v>
      </c>
      <c r="N52" s="5" t="s">
        <v>162</v>
      </c>
      <c r="O52" s="5" t="s">
        <v>45</v>
      </c>
      <c r="P52" s="5" t="s">
        <v>46</v>
      </c>
      <c r="Q52" s="5" t="s">
        <v>47</v>
      </c>
      <c r="R52" s="5" t="s">
        <v>48</v>
      </c>
      <c r="S52" s="5" t="s">
        <v>49</v>
      </c>
      <c r="T52" s="5" t="s">
        <v>50</v>
      </c>
      <c r="U52" s="5">
        <v>202</v>
      </c>
      <c r="V52" s="5">
        <v>187</v>
      </c>
      <c r="W52" s="5">
        <v>92.574257430000003</v>
      </c>
      <c r="X52" s="5">
        <v>610.92283393000002</v>
      </c>
      <c r="Y52" s="5">
        <v>116.38702189</v>
      </c>
      <c r="Z52" s="5" t="s">
        <v>33</v>
      </c>
      <c r="AA52" s="5">
        <v>56.659836069999997</v>
      </c>
      <c r="AB52" s="5">
        <v>0.16042780749999999</v>
      </c>
      <c r="AC52" s="5">
        <v>0.25668449199999999</v>
      </c>
      <c r="AD52" s="5">
        <v>0.36363636360000001</v>
      </c>
      <c r="AE52" s="5">
        <v>0.21925133689999998</v>
      </c>
      <c r="AF52" s="5">
        <v>30</v>
      </c>
      <c r="AG52" s="5">
        <v>48</v>
      </c>
      <c r="AH52" s="5">
        <v>68</v>
      </c>
      <c r="AI52" s="6">
        <v>41</v>
      </c>
    </row>
    <row r="53" spans="1:35" ht="14.25" customHeight="1">
      <c r="A53" s="7" t="s">
        <v>35</v>
      </c>
      <c r="B53" s="8" t="s">
        <v>36</v>
      </c>
      <c r="C53" s="8" t="s">
        <v>37</v>
      </c>
      <c r="D53" s="8" t="s">
        <v>38</v>
      </c>
      <c r="E53" s="8" t="s">
        <v>39</v>
      </c>
      <c r="F53" s="8" t="s">
        <v>143</v>
      </c>
      <c r="G53" s="8" t="s">
        <v>144</v>
      </c>
      <c r="H53" s="8">
        <v>3203007</v>
      </c>
      <c r="I53" s="8" t="s">
        <v>163</v>
      </c>
      <c r="J53" s="8" t="s">
        <v>43</v>
      </c>
      <c r="K53" s="8" t="s">
        <v>43</v>
      </c>
      <c r="L53" s="8" t="s">
        <v>43</v>
      </c>
      <c r="M53" s="8" t="s">
        <v>43</v>
      </c>
      <c r="N53" s="8" t="s">
        <v>164</v>
      </c>
      <c r="O53" s="8" t="s">
        <v>45</v>
      </c>
      <c r="P53" s="8" t="s">
        <v>46</v>
      </c>
      <c r="Q53" s="8" t="s">
        <v>47</v>
      </c>
      <c r="R53" s="8" t="s">
        <v>48</v>
      </c>
      <c r="S53" s="8" t="s">
        <v>49</v>
      </c>
      <c r="T53" s="8" t="s">
        <v>50</v>
      </c>
      <c r="U53" s="8">
        <v>397</v>
      </c>
      <c r="V53" s="8">
        <v>364</v>
      </c>
      <c r="W53" s="8">
        <v>91.687657430000002</v>
      </c>
      <c r="X53" s="8">
        <v>619.92308299000001</v>
      </c>
      <c r="Y53" s="8">
        <v>93.260378619999997</v>
      </c>
      <c r="Z53" s="8" t="s">
        <v>33</v>
      </c>
      <c r="AA53" s="8">
        <v>57.122807020000003</v>
      </c>
      <c r="AB53" s="8">
        <v>0.1071428571</v>
      </c>
      <c r="AC53" s="8">
        <v>0.2692307692</v>
      </c>
      <c r="AD53" s="8">
        <v>0.46428571429999999</v>
      </c>
      <c r="AE53" s="8">
        <v>0.15934065929999999</v>
      </c>
      <c r="AF53" s="8">
        <v>39</v>
      </c>
      <c r="AG53" s="8">
        <v>98</v>
      </c>
      <c r="AH53" s="8">
        <v>169</v>
      </c>
      <c r="AI53" s="9">
        <v>58</v>
      </c>
    </row>
    <row r="54" spans="1:35" ht="14.25" customHeight="1">
      <c r="A54" s="4" t="s">
        <v>35</v>
      </c>
      <c r="B54" s="5" t="s">
        <v>36</v>
      </c>
      <c r="C54" s="5" t="s">
        <v>37</v>
      </c>
      <c r="D54" s="5" t="s">
        <v>38</v>
      </c>
      <c r="E54" s="5" t="s">
        <v>39</v>
      </c>
      <c r="F54" s="5" t="s">
        <v>143</v>
      </c>
      <c r="G54" s="5" t="s">
        <v>144</v>
      </c>
      <c r="H54" s="5">
        <v>3203700</v>
      </c>
      <c r="I54" s="5" t="s">
        <v>165</v>
      </c>
      <c r="J54" s="5" t="s">
        <v>43</v>
      </c>
      <c r="K54" s="5" t="s">
        <v>43</v>
      </c>
      <c r="L54" s="5" t="s">
        <v>43</v>
      </c>
      <c r="M54" s="5" t="s">
        <v>43</v>
      </c>
      <c r="N54" s="5" t="s">
        <v>166</v>
      </c>
      <c r="O54" s="5" t="s">
        <v>45</v>
      </c>
      <c r="P54" s="5" t="s">
        <v>46</v>
      </c>
      <c r="Q54" s="5" t="s">
        <v>47</v>
      </c>
      <c r="R54" s="5" t="s">
        <v>48</v>
      </c>
      <c r="S54" s="5" t="s">
        <v>49</v>
      </c>
      <c r="T54" s="5" t="s">
        <v>50</v>
      </c>
      <c r="U54" s="5">
        <v>210</v>
      </c>
      <c r="V54" s="5">
        <v>188</v>
      </c>
      <c r="W54" s="5">
        <v>89.52380952</v>
      </c>
      <c r="X54" s="5">
        <v>659.64855848000002</v>
      </c>
      <c r="Y54" s="5">
        <v>93.703546779999996</v>
      </c>
      <c r="Z54" s="5" t="s">
        <v>33</v>
      </c>
      <c r="AA54" s="5">
        <v>69.003997339999998</v>
      </c>
      <c r="AB54" s="5">
        <v>5.31914894E-2</v>
      </c>
      <c r="AC54" s="5">
        <v>0.17021276600000002</v>
      </c>
      <c r="AD54" s="5">
        <v>0.42553191490000003</v>
      </c>
      <c r="AE54" s="5">
        <v>0.3510638298</v>
      </c>
      <c r="AF54" s="5">
        <v>10</v>
      </c>
      <c r="AG54" s="5">
        <v>32</v>
      </c>
      <c r="AH54" s="5">
        <v>80</v>
      </c>
      <c r="AI54" s="6">
        <v>66</v>
      </c>
    </row>
    <row r="55" spans="1:35" ht="14.25" customHeight="1">
      <c r="A55" s="7" t="s">
        <v>35</v>
      </c>
      <c r="B55" s="8" t="s">
        <v>36</v>
      </c>
      <c r="C55" s="8" t="s">
        <v>37</v>
      </c>
      <c r="D55" s="8" t="s">
        <v>38</v>
      </c>
      <c r="E55" s="8" t="s">
        <v>39</v>
      </c>
      <c r="F55" s="8" t="s">
        <v>143</v>
      </c>
      <c r="G55" s="8" t="s">
        <v>144</v>
      </c>
      <c r="H55" s="8">
        <v>3204807</v>
      </c>
      <c r="I55" s="8" t="s">
        <v>167</v>
      </c>
      <c r="J55" s="8" t="s">
        <v>43</v>
      </c>
      <c r="K55" s="8" t="s">
        <v>43</v>
      </c>
      <c r="L55" s="8" t="s">
        <v>43</v>
      </c>
      <c r="M55" s="8" t="s">
        <v>43</v>
      </c>
      <c r="N55" s="8" t="s">
        <v>168</v>
      </c>
      <c r="O55" s="8" t="s">
        <v>45</v>
      </c>
      <c r="P55" s="8" t="s">
        <v>46</v>
      </c>
      <c r="Q55" s="8" t="s">
        <v>47</v>
      </c>
      <c r="R55" s="8" t="s">
        <v>48</v>
      </c>
      <c r="S55" s="8" t="s">
        <v>49</v>
      </c>
      <c r="T55" s="8" t="s">
        <v>50</v>
      </c>
      <c r="U55" s="8">
        <v>151</v>
      </c>
      <c r="V55" s="8">
        <v>137</v>
      </c>
      <c r="W55" s="8">
        <v>90.728476819999997</v>
      </c>
      <c r="X55" s="8">
        <v>610.88480468</v>
      </c>
      <c r="Y55" s="8">
        <v>117.93765546</v>
      </c>
      <c r="Z55" s="8" t="s">
        <v>33</v>
      </c>
      <c r="AA55" s="8">
        <v>61.970837250000002</v>
      </c>
      <c r="AB55" s="8">
        <v>0.17518248180000001</v>
      </c>
      <c r="AC55" s="8">
        <v>0.24817518249999998</v>
      </c>
      <c r="AD55" s="8">
        <v>0.37226277369999999</v>
      </c>
      <c r="AE55" s="8">
        <v>0.20437956199999999</v>
      </c>
      <c r="AF55" s="8">
        <v>24</v>
      </c>
      <c r="AG55" s="8">
        <v>34</v>
      </c>
      <c r="AH55" s="8">
        <v>51</v>
      </c>
      <c r="AI55" s="9">
        <v>28</v>
      </c>
    </row>
    <row r="56" spans="1:35" ht="14.25" customHeight="1">
      <c r="A56" s="4" t="s">
        <v>35</v>
      </c>
      <c r="B56" s="5" t="s">
        <v>36</v>
      </c>
      <c r="C56" s="5" t="s">
        <v>37</v>
      </c>
      <c r="D56" s="5" t="s">
        <v>38</v>
      </c>
      <c r="E56" s="5" t="s">
        <v>39</v>
      </c>
      <c r="F56" s="5" t="s">
        <v>169</v>
      </c>
      <c r="G56" s="5" t="s">
        <v>170</v>
      </c>
      <c r="H56" s="5">
        <v>3200607</v>
      </c>
      <c r="I56" s="5" t="s">
        <v>171</v>
      </c>
      <c r="J56" s="5" t="s">
        <v>43</v>
      </c>
      <c r="K56" s="5" t="s">
        <v>43</v>
      </c>
      <c r="L56" s="5" t="s">
        <v>43</v>
      </c>
      <c r="M56" s="5" t="s">
        <v>43</v>
      </c>
      <c r="N56" s="5" t="s">
        <v>172</v>
      </c>
      <c r="O56" s="5" t="s">
        <v>45</v>
      </c>
      <c r="P56" s="5" t="s">
        <v>46</v>
      </c>
      <c r="Q56" s="5" t="s">
        <v>47</v>
      </c>
      <c r="R56" s="5" t="s">
        <v>48</v>
      </c>
      <c r="S56" s="5" t="s">
        <v>49</v>
      </c>
      <c r="T56" s="5" t="s">
        <v>50</v>
      </c>
      <c r="U56" s="5">
        <v>1433</v>
      </c>
      <c r="V56" s="5">
        <v>1238</v>
      </c>
      <c r="W56" s="5">
        <v>86.392184229999998</v>
      </c>
      <c r="X56" s="5">
        <v>624.60747766999998</v>
      </c>
      <c r="Y56" s="5">
        <v>111.56180877</v>
      </c>
      <c r="Z56" s="5" t="s">
        <v>33</v>
      </c>
      <c r="AA56" s="5">
        <v>55.907075079999998</v>
      </c>
      <c r="AB56" s="5">
        <v>0.15266558969999999</v>
      </c>
      <c r="AC56" s="5">
        <v>0.17528271409999999</v>
      </c>
      <c r="AD56" s="5">
        <v>0.41437802910000004</v>
      </c>
      <c r="AE56" s="5">
        <v>0.25767366719999996</v>
      </c>
      <c r="AF56" s="5">
        <v>189</v>
      </c>
      <c r="AG56" s="5">
        <v>217</v>
      </c>
      <c r="AH56" s="5">
        <v>513</v>
      </c>
      <c r="AI56" s="6">
        <v>319</v>
      </c>
    </row>
    <row r="57" spans="1:35" ht="14.25" hidden="1" customHeight="1">
      <c r="A57" s="7" t="s">
        <v>35</v>
      </c>
      <c r="B57" s="8" t="s">
        <v>36</v>
      </c>
      <c r="C57" s="8" t="s">
        <v>37</v>
      </c>
      <c r="D57" s="8" t="s">
        <v>38</v>
      </c>
      <c r="E57" s="8" t="s">
        <v>39</v>
      </c>
      <c r="F57" s="8" t="s">
        <v>169</v>
      </c>
      <c r="G57" s="8" t="s">
        <v>170</v>
      </c>
      <c r="H57" s="8">
        <v>3202504</v>
      </c>
      <c r="I57" s="8" t="s">
        <v>173</v>
      </c>
      <c r="J57" s="8" t="s">
        <v>43</v>
      </c>
      <c r="K57" s="8" t="s">
        <v>43</v>
      </c>
      <c r="L57" s="8" t="s">
        <v>43</v>
      </c>
      <c r="M57" s="8" t="s">
        <v>43</v>
      </c>
      <c r="N57" s="8" t="s">
        <v>174</v>
      </c>
      <c r="O57" s="8" t="s">
        <v>45</v>
      </c>
      <c r="P57" s="8" t="s">
        <v>46</v>
      </c>
      <c r="Q57" s="8" t="s">
        <v>47</v>
      </c>
      <c r="R57" s="8" t="s">
        <v>48</v>
      </c>
      <c r="S57" s="8" t="s">
        <v>49</v>
      </c>
      <c r="T57" s="8" t="s">
        <v>50</v>
      </c>
      <c r="U57" s="8">
        <v>159</v>
      </c>
      <c r="V57" s="8">
        <v>137</v>
      </c>
      <c r="W57" s="8">
        <v>86.163522009999994</v>
      </c>
      <c r="X57" s="8">
        <v>620.28011966999998</v>
      </c>
      <c r="Y57" s="8">
        <v>114.56137427</v>
      </c>
      <c r="Z57" s="8" t="s">
        <v>33</v>
      </c>
      <c r="AA57" s="8">
        <v>53.731343279999997</v>
      </c>
      <c r="AB57" s="8">
        <v>0.16788321170000001</v>
      </c>
      <c r="AC57" s="8">
        <v>0.1094890511</v>
      </c>
      <c r="AD57" s="8">
        <v>0.47445255469999997</v>
      </c>
      <c r="AE57" s="8">
        <v>0.24817518249999998</v>
      </c>
      <c r="AF57" s="8">
        <v>23</v>
      </c>
      <c r="AG57" s="8">
        <v>15</v>
      </c>
      <c r="AH57" s="8">
        <v>65</v>
      </c>
      <c r="AI57" s="9">
        <v>34</v>
      </c>
    </row>
    <row r="58" spans="1:35" ht="14.25" customHeight="1">
      <c r="A58" s="4" t="s">
        <v>35</v>
      </c>
      <c r="B58" s="5" t="s">
        <v>36</v>
      </c>
      <c r="C58" s="5" t="s">
        <v>37</v>
      </c>
      <c r="D58" s="5" t="s">
        <v>38</v>
      </c>
      <c r="E58" s="5" t="s">
        <v>39</v>
      </c>
      <c r="F58" s="5" t="s">
        <v>169</v>
      </c>
      <c r="G58" s="5" t="s">
        <v>170</v>
      </c>
      <c r="H58" s="5">
        <v>3203130</v>
      </c>
      <c r="I58" s="5" t="s">
        <v>175</v>
      </c>
      <c r="J58" s="5" t="s">
        <v>43</v>
      </c>
      <c r="K58" s="5" t="s">
        <v>43</v>
      </c>
      <c r="L58" s="5" t="s">
        <v>43</v>
      </c>
      <c r="M58" s="5" t="s">
        <v>43</v>
      </c>
      <c r="N58" s="5" t="s">
        <v>176</v>
      </c>
      <c r="O58" s="5" t="s">
        <v>45</v>
      </c>
      <c r="P58" s="5" t="s">
        <v>46</v>
      </c>
      <c r="Q58" s="5" t="s">
        <v>47</v>
      </c>
      <c r="R58" s="5" t="s">
        <v>48</v>
      </c>
      <c r="S58" s="5" t="s">
        <v>49</v>
      </c>
      <c r="T58" s="5" t="s">
        <v>50</v>
      </c>
      <c r="U58" s="5">
        <v>179</v>
      </c>
      <c r="V58" s="5">
        <v>162</v>
      </c>
      <c r="W58" s="5">
        <v>90.502793299999993</v>
      </c>
      <c r="X58" s="5">
        <v>649.05872035000004</v>
      </c>
      <c r="Y58" s="5">
        <v>92.096701999999993</v>
      </c>
      <c r="Z58" s="5" t="s">
        <v>33</v>
      </c>
      <c r="AA58" s="5">
        <v>61.407579269999999</v>
      </c>
      <c r="AB58" s="5">
        <v>8.0246913599999997E-2</v>
      </c>
      <c r="AC58" s="5">
        <v>0.18518518520000002</v>
      </c>
      <c r="AD58" s="5">
        <v>0.41975308640000003</v>
      </c>
      <c r="AE58" s="5">
        <v>0.31481481480000001</v>
      </c>
      <c r="AF58" s="5">
        <v>13</v>
      </c>
      <c r="AG58" s="5">
        <v>30</v>
      </c>
      <c r="AH58" s="5">
        <v>68</v>
      </c>
      <c r="AI58" s="6">
        <v>51</v>
      </c>
    </row>
    <row r="59" spans="1:35" ht="14.25" customHeight="1">
      <c r="A59" s="7" t="s">
        <v>35</v>
      </c>
      <c r="B59" s="8" t="s">
        <v>36</v>
      </c>
      <c r="C59" s="8" t="s">
        <v>37</v>
      </c>
      <c r="D59" s="8" t="s">
        <v>38</v>
      </c>
      <c r="E59" s="8" t="s">
        <v>39</v>
      </c>
      <c r="F59" s="8" t="s">
        <v>169</v>
      </c>
      <c r="G59" s="8" t="s">
        <v>170</v>
      </c>
      <c r="H59" s="8">
        <v>3203205</v>
      </c>
      <c r="I59" s="8" t="s">
        <v>177</v>
      </c>
      <c r="J59" s="8" t="s">
        <v>43</v>
      </c>
      <c r="K59" s="8" t="s">
        <v>43</v>
      </c>
      <c r="L59" s="8" t="s">
        <v>43</v>
      </c>
      <c r="M59" s="8" t="s">
        <v>43</v>
      </c>
      <c r="N59" s="8" t="s">
        <v>178</v>
      </c>
      <c r="O59" s="8" t="s">
        <v>45</v>
      </c>
      <c r="P59" s="8" t="s">
        <v>46</v>
      </c>
      <c r="Q59" s="8" t="s">
        <v>47</v>
      </c>
      <c r="R59" s="8" t="s">
        <v>48</v>
      </c>
      <c r="S59" s="8" t="s">
        <v>49</v>
      </c>
      <c r="T59" s="8" t="s">
        <v>50</v>
      </c>
      <c r="U59" s="8">
        <v>2369</v>
      </c>
      <c r="V59" s="8">
        <v>2098</v>
      </c>
      <c r="W59" s="8">
        <v>88.560574079999995</v>
      </c>
      <c r="X59" s="8">
        <v>603.17933886000003</v>
      </c>
      <c r="Y59" s="8">
        <v>110.08161672</v>
      </c>
      <c r="Z59" s="8" t="s">
        <v>33</v>
      </c>
      <c r="AA59" s="8">
        <v>53.229520119999997</v>
      </c>
      <c r="AB59" s="8">
        <v>0.18922783599999998</v>
      </c>
      <c r="AC59" s="8">
        <v>0.204957102</v>
      </c>
      <c r="AD59" s="8">
        <v>0.42612011440000003</v>
      </c>
      <c r="AE59" s="8">
        <v>0.17969494759999999</v>
      </c>
      <c r="AF59" s="8">
        <v>397</v>
      </c>
      <c r="AG59" s="8">
        <v>430</v>
      </c>
      <c r="AH59" s="8">
        <v>894</v>
      </c>
      <c r="AI59" s="9">
        <v>377</v>
      </c>
    </row>
    <row r="60" spans="1:35" ht="14.25" customHeight="1">
      <c r="A60" s="4" t="s">
        <v>35</v>
      </c>
      <c r="B60" s="5" t="s">
        <v>36</v>
      </c>
      <c r="C60" s="5" t="s">
        <v>37</v>
      </c>
      <c r="D60" s="5" t="s">
        <v>38</v>
      </c>
      <c r="E60" s="5" t="s">
        <v>39</v>
      </c>
      <c r="F60" s="5" t="s">
        <v>169</v>
      </c>
      <c r="G60" s="5" t="s">
        <v>170</v>
      </c>
      <c r="H60" s="5">
        <v>3204351</v>
      </c>
      <c r="I60" s="5" t="s">
        <v>179</v>
      </c>
      <c r="J60" s="5" t="s">
        <v>43</v>
      </c>
      <c r="K60" s="5" t="s">
        <v>43</v>
      </c>
      <c r="L60" s="5" t="s">
        <v>43</v>
      </c>
      <c r="M60" s="5" t="s">
        <v>43</v>
      </c>
      <c r="N60" s="5" t="s">
        <v>180</v>
      </c>
      <c r="O60" s="5" t="s">
        <v>45</v>
      </c>
      <c r="P60" s="5" t="s">
        <v>46</v>
      </c>
      <c r="Q60" s="5" t="s">
        <v>47</v>
      </c>
      <c r="R60" s="5" t="s">
        <v>48</v>
      </c>
      <c r="S60" s="5" t="s">
        <v>49</v>
      </c>
      <c r="T60" s="5" t="s">
        <v>50</v>
      </c>
      <c r="U60" s="5">
        <v>338</v>
      </c>
      <c r="V60" s="5">
        <v>291</v>
      </c>
      <c r="W60" s="5">
        <v>86.094674560000001</v>
      </c>
      <c r="X60" s="5">
        <v>639.83907564000003</v>
      </c>
      <c r="Y60" s="5">
        <v>112.14774548</v>
      </c>
      <c r="Z60" s="5" t="s">
        <v>33</v>
      </c>
      <c r="AA60" s="5">
        <v>63.394817740000001</v>
      </c>
      <c r="AB60" s="5">
        <v>0.12371134019999999</v>
      </c>
      <c r="AC60" s="5">
        <v>0.1443298969</v>
      </c>
      <c r="AD60" s="5">
        <v>0.42955326460000004</v>
      </c>
      <c r="AE60" s="5">
        <v>0.30240549829999996</v>
      </c>
      <c r="AF60" s="5">
        <v>36</v>
      </c>
      <c r="AG60" s="5">
        <v>42</v>
      </c>
      <c r="AH60" s="5">
        <v>125</v>
      </c>
      <c r="AI60" s="6">
        <v>88</v>
      </c>
    </row>
    <row r="61" spans="1:35" ht="14.25" customHeight="1">
      <c r="A61" s="7" t="s">
        <v>35</v>
      </c>
      <c r="B61" s="8" t="s">
        <v>36</v>
      </c>
      <c r="C61" s="8" t="s">
        <v>37</v>
      </c>
      <c r="D61" s="8" t="s">
        <v>38</v>
      </c>
      <c r="E61" s="8" t="s">
        <v>39</v>
      </c>
      <c r="F61" s="8" t="s">
        <v>169</v>
      </c>
      <c r="G61" s="8" t="s">
        <v>170</v>
      </c>
      <c r="H61" s="8">
        <v>3205010</v>
      </c>
      <c r="I61" s="8" t="s">
        <v>181</v>
      </c>
      <c r="J61" s="8" t="s">
        <v>43</v>
      </c>
      <c r="K61" s="8" t="s">
        <v>43</v>
      </c>
      <c r="L61" s="8" t="s">
        <v>43</v>
      </c>
      <c r="M61" s="8" t="s">
        <v>43</v>
      </c>
      <c r="N61" s="8" t="s">
        <v>182</v>
      </c>
      <c r="O61" s="8" t="s">
        <v>45</v>
      </c>
      <c r="P61" s="8" t="s">
        <v>46</v>
      </c>
      <c r="Q61" s="8" t="s">
        <v>47</v>
      </c>
      <c r="R61" s="8" t="s">
        <v>48</v>
      </c>
      <c r="S61" s="8" t="s">
        <v>49</v>
      </c>
      <c r="T61" s="8" t="s">
        <v>50</v>
      </c>
      <c r="U61" s="8">
        <v>495</v>
      </c>
      <c r="V61" s="8">
        <v>449</v>
      </c>
      <c r="W61" s="8">
        <v>90.707070709999996</v>
      </c>
      <c r="X61" s="8">
        <v>602.04607172999999</v>
      </c>
      <c r="Y61" s="8">
        <v>113.82929233999999</v>
      </c>
      <c r="Z61" s="8" t="s">
        <v>33</v>
      </c>
      <c r="AA61" s="8">
        <v>56.77809388</v>
      </c>
      <c r="AB61" s="8">
        <v>0.2138084633</v>
      </c>
      <c r="AC61" s="8">
        <v>0.1915367483</v>
      </c>
      <c r="AD61" s="8">
        <v>0.39866369709999999</v>
      </c>
      <c r="AE61" s="8">
        <v>0.19599109129999998</v>
      </c>
      <c r="AF61" s="8">
        <v>96</v>
      </c>
      <c r="AG61" s="8">
        <v>86</v>
      </c>
      <c r="AH61" s="8">
        <v>179</v>
      </c>
      <c r="AI61" s="9">
        <v>88</v>
      </c>
    </row>
    <row r="62" spans="1:35" ht="14.25" customHeight="1">
      <c r="A62" s="4" t="s">
        <v>35</v>
      </c>
      <c r="B62" s="5" t="s">
        <v>36</v>
      </c>
      <c r="C62" s="5" t="s">
        <v>37</v>
      </c>
      <c r="D62" s="5" t="s">
        <v>38</v>
      </c>
      <c r="E62" s="5" t="s">
        <v>39</v>
      </c>
      <c r="F62" s="5" t="s">
        <v>183</v>
      </c>
      <c r="G62" s="5" t="s">
        <v>184</v>
      </c>
      <c r="H62" s="5">
        <v>3201001</v>
      </c>
      <c r="I62" s="5" t="s">
        <v>185</v>
      </c>
      <c r="J62" s="5" t="s">
        <v>43</v>
      </c>
      <c r="K62" s="5" t="s">
        <v>43</v>
      </c>
      <c r="L62" s="5" t="s">
        <v>43</v>
      </c>
      <c r="M62" s="5" t="s">
        <v>43</v>
      </c>
      <c r="N62" s="5" t="s">
        <v>186</v>
      </c>
      <c r="O62" s="5" t="s">
        <v>45</v>
      </c>
      <c r="P62" s="5" t="s">
        <v>46</v>
      </c>
      <c r="Q62" s="5" t="s">
        <v>47</v>
      </c>
      <c r="R62" s="5" t="s">
        <v>48</v>
      </c>
      <c r="S62" s="5" t="s">
        <v>49</v>
      </c>
      <c r="T62" s="5" t="s">
        <v>50</v>
      </c>
      <c r="U62" s="5">
        <v>194</v>
      </c>
      <c r="V62" s="5">
        <v>179</v>
      </c>
      <c r="W62" s="5">
        <v>92.268041240000002</v>
      </c>
      <c r="X62" s="5">
        <v>626.27954654999996</v>
      </c>
      <c r="Y62" s="5">
        <v>106.22139919999999</v>
      </c>
      <c r="Z62" s="5" t="s">
        <v>33</v>
      </c>
      <c r="AA62" s="5">
        <v>59.957476970000002</v>
      </c>
      <c r="AB62" s="5">
        <v>0.12849162010000001</v>
      </c>
      <c r="AC62" s="5">
        <v>0.1731843575</v>
      </c>
      <c r="AD62" s="5">
        <v>0.4636871508</v>
      </c>
      <c r="AE62" s="5">
        <v>0.23463687149999998</v>
      </c>
      <c r="AF62" s="5">
        <v>23</v>
      </c>
      <c r="AG62" s="5">
        <v>31</v>
      </c>
      <c r="AH62" s="5">
        <v>83</v>
      </c>
      <c r="AI62" s="6">
        <v>42</v>
      </c>
    </row>
    <row r="63" spans="1:35" ht="14.25" customHeight="1">
      <c r="A63" s="7" t="s">
        <v>35</v>
      </c>
      <c r="B63" s="8" t="s">
        <v>36</v>
      </c>
      <c r="C63" s="8" t="s">
        <v>37</v>
      </c>
      <c r="D63" s="8" t="s">
        <v>38</v>
      </c>
      <c r="E63" s="8" t="s">
        <v>39</v>
      </c>
      <c r="F63" s="8" t="s">
        <v>183</v>
      </c>
      <c r="G63" s="8" t="s">
        <v>184</v>
      </c>
      <c r="H63" s="8">
        <v>3203502</v>
      </c>
      <c r="I63" s="8" t="s">
        <v>187</v>
      </c>
      <c r="J63" s="8" t="s">
        <v>43</v>
      </c>
      <c r="K63" s="8" t="s">
        <v>43</v>
      </c>
      <c r="L63" s="8" t="s">
        <v>43</v>
      </c>
      <c r="M63" s="8" t="s">
        <v>43</v>
      </c>
      <c r="N63" s="8" t="s">
        <v>188</v>
      </c>
      <c r="O63" s="8" t="s">
        <v>45</v>
      </c>
      <c r="P63" s="8" t="s">
        <v>46</v>
      </c>
      <c r="Q63" s="8" t="s">
        <v>47</v>
      </c>
      <c r="R63" s="8" t="s">
        <v>48</v>
      </c>
      <c r="S63" s="8" t="s">
        <v>49</v>
      </c>
      <c r="T63" s="8" t="s">
        <v>50</v>
      </c>
      <c r="U63" s="8">
        <v>326</v>
      </c>
      <c r="V63" s="8">
        <v>263</v>
      </c>
      <c r="W63" s="8">
        <v>80.674846630000005</v>
      </c>
      <c r="X63" s="8">
        <v>626.60062587000004</v>
      </c>
      <c r="Y63" s="8">
        <v>99.646501040000004</v>
      </c>
      <c r="Z63" s="8" t="s">
        <v>33</v>
      </c>
      <c r="AA63" s="8">
        <v>59.715092400000003</v>
      </c>
      <c r="AB63" s="8">
        <v>0.1102661597</v>
      </c>
      <c r="AC63" s="8">
        <v>0.27376425860000003</v>
      </c>
      <c r="AD63" s="8">
        <v>0.3574144487</v>
      </c>
      <c r="AE63" s="8">
        <v>0.2585551331</v>
      </c>
      <c r="AF63" s="8">
        <v>29</v>
      </c>
      <c r="AG63" s="8">
        <v>72</v>
      </c>
      <c r="AH63" s="8">
        <v>94</v>
      </c>
      <c r="AI63" s="9">
        <v>68</v>
      </c>
    </row>
    <row r="64" spans="1:35" ht="14.25" customHeight="1">
      <c r="A64" s="4" t="s">
        <v>35</v>
      </c>
      <c r="B64" s="5" t="s">
        <v>36</v>
      </c>
      <c r="C64" s="5" t="s">
        <v>37</v>
      </c>
      <c r="D64" s="5" t="s">
        <v>38</v>
      </c>
      <c r="E64" s="5" t="s">
        <v>39</v>
      </c>
      <c r="F64" s="5" t="s">
        <v>183</v>
      </c>
      <c r="G64" s="5" t="s">
        <v>184</v>
      </c>
      <c r="H64" s="5">
        <v>3203601</v>
      </c>
      <c r="I64" s="5" t="s">
        <v>189</v>
      </c>
      <c r="J64" s="5" t="s">
        <v>43</v>
      </c>
      <c r="K64" s="5" t="s">
        <v>43</v>
      </c>
      <c r="L64" s="5" t="s">
        <v>43</v>
      </c>
      <c r="M64" s="5" t="s">
        <v>43</v>
      </c>
      <c r="N64" s="5" t="s">
        <v>190</v>
      </c>
      <c r="O64" s="5" t="s">
        <v>45</v>
      </c>
      <c r="P64" s="5" t="s">
        <v>46</v>
      </c>
      <c r="Q64" s="5" t="s">
        <v>47</v>
      </c>
      <c r="R64" s="5" t="s">
        <v>48</v>
      </c>
      <c r="S64" s="5" t="s">
        <v>49</v>
      </c>
      <c r="T64" s="5" t="s">
        <v>50</v>
      </c>
      <c r="U64" s="5">
        <v>93</v>
      </c>
      <c r="V64" s="5">
        <v>88</v>
      </c>
      <c r="W64" s="5">
        <v>94.623655909999997</v>
      </c>
      <c r="X64" s="5">
        <v>597.45193735999999</v>
      </c>
      <c r="Y64" s="5">
        <v>120.03063195</v>
      </c>
      <c r="Z64" s="5" t="s">
        <v>32</v>
      </c>
      <c r="AA64" s="5">
        <v>57.83803863</v>
      </c>
      <c r="AB64" s="5">
        <v>0.2045454545</v>
      </c>
      <c r="AC64" s="5">
        <v>0.3295454545</v>
      </c>
      <c r="AD64" s="5">
        <v>0.26136363639999999</v>
      </c>
      <c r="AE64" s="5">
        <v>0.2045454545</v>
      </c>
      <c r="AF64" s="5">
        <v>18</v>
      </c>
      <c r="AG64" s="5">
        <v>29</v>
      </c>
      <c r="AH64" s="5">
        <v>23</v>
      </c>
      <c r="AI64" s="6">
        <v>18</v>
      </c>
    </row>
    <row r="65" spans="1:35" ht="14.25" customHeight="1">
      <c r="A65" s="7" t="s">
        <v>35</v>
      </c>
      <c r="B65" s="8" t="s">
        <v>36</v>
      </c>
      <c r="C65" s="8" t="s">
        <v>37</v>
      </c>
      <c r="D65" s="8" t="s">
        <v>38</v>
      </c>
      <c r="E65" s="8" t="s">
        <v>39</v>
      </c>
      <c r="F65" s="8" t="s">
        <v>183</v>
      </c>
      <c r="G65" s="8" t="s">
        <v>184</v>
      </c>
      <c r="H65" s="8">
        <v>3203908</v>
      </c>
      <c r="I65" s="8" t="s">
        <v>191</v>
      </c>
      <c r="J65" s="8" t="s">
        <v>43</v>
      </c>
      <c r="K65" s="8" t="s">
        <v>43</v>
      </c>
      <c r="L65" s="8" t="s">
        <v>43</v>
      </c>
      <c r="M65" s="8" t="s">
        <v>43</v>
      </c>
      <c r="N65" s="8" t="s">
        <v>192</v>
      </c>
      <c r="O65" s="8" t="s">
        <v>45</v>
      </c>
      <c r="P65" s="8" t="s">
        <v>46</v>
      </c>
      <c r="Q65" s="8" t="s">
        <v>47</v>
      </c>
      <c r="R65" s="8" t="s">
        <v>48</v>
      </c>
      <c r="S65" s="8" t="s">
        <v>49</v>
      </c>
      <c r="T65" s="8" t="s">
        <v>50</v>
      </c>
      <c r="U65" s="8">
        <v>610</v>
      </c>
      <c r="V65" s="8">
        <v>553</v>
      </c>
      <c r="W65" s="8">
        <v>90.655737700000003</v>
      </c>
      <c r="X65" s="8">
        <v>640.62734640999997</v>
      </c>
      <c r="Y65" s="8">
        <v>104.62433645999999</v>
      </c>
      <c r="Z65" s="8" t="s">
        <v>33</v>
      </c>
      <c r="AA65" s="8">
        <v>62.237600919999998</v>
      </c>
      <c r="AB65" s="8">
        <v>8.8607594899999989E-2</v>
      </c>
      <c r="AC65" s="8">
        <v>0.21157323689999999</v>
      </c>
      <c r="AD65" s="8">
        <v>0.42495479199999997</v>
      </c>
      <c r="AE65" s="8">
        <v>0.27486437609999997</v>
      </c>
      <c r="AF65" s="8">
        <v>49</v>
      </c>
      <c r="AG65" s="8">
        <v>117</v>
      </c>
      <c r="AH65" s="8">
        <v>235</v>
      </c>
      <c r="AI65" s="9">
        <v>152</v>
      </c>
    </row>
    <row r="66" spans="1:35" ht="14.25" customHeight="1">
      <c r="A66" s="4" t="s">
        <v>35</v>
      </c>
      <c r="B66" s="5" t="s">
        <v>36</v>
      </c>
      <c r="C66" s="5" t="s">
        <v>37</v>
      </c>
      <c r="D66" s="5" t="s">
        <v>38</v>
      </c>
      <c r="E66" s="5" t="s">
        <v>39</v>
      </c>
      <c r="F66" s="5" t="s">
        <v>183</v>
      </c>
      <c r="G66" s="5" t="s">
        <v>184</v>
      </c>
      <c r="H66" s="5">
        <v>3204104</v>
      </c>
      <c r="I66" s="5" t="s">
        <v>193</v>
      </c>
      <c r="J66" s="5" t="s">
        <v>43</v>
      </c>
      <c r="K66" s="5" t="s">
        <v>43</v>
      </c>
      <c r="L66" s="5" t="s">
        <v>43</v>
      </c>
      <c r="M66" s="5" t="s">
        <v>43</v>
      </c>
      <c r="N66" s="5" t="s">
        <v>194</v>
      </c>
      <c r="O66" s="5" t="s">
        <v>45</v>
      </c>
      <c r="P66" s="5" t="s">
        <v>46</v>
      </c>
      <c r="Q66" s="5" t="s">
        <v>47</v>
      </c>
      <c r="R66" s="5" t="s">
        <v>48</v>
      </c>
      <c r="S66" s="5" t="s">
        <v>49</v>
      </c>
      <c r="T66" s="5" t="s">
        <v>50</v>
      </c>
      <c r="U66" s="5">
        <v>313</v>
      </c>
      <c r="V66" s="5">
        <v>281</v>
      </c>
      <c r="W66" s="5">
        <v>89.776357829999995</v>
      </c>
      <c r="X66" s="5">
        <v>633.81009900000004</v>
      </c>
      <c r="Y66" s="5">
        <v>108.91071181</v>
      </c>
      <c r="Z66" s="5" t="s">
        <v>33</v>
      </c>
      <c r="AA66" s="5">
        <v>60.165457840000002</v>
      </c>
      <c r="AB66" s="5">
        <v>0.12455516010000001</v>
      </c>
      <c r="AC66" s="5">
        <v>0.1850533808</v>
      </c>
      <c r="AD66" s="5">
        <v>0.39857651250000004</v>
      </c>
      <c r="AE66" s="5">
        <v>0.29181494659999996</v>
      </c>
      <c r="AF66" s="5">
        <v>35</v>
      </c>
      <c r="AG66" s="5">
        <v>52</v>
      </c>
      <c r="AH66" s="5">
        <v>112</v>
      </c>
      <c r="AI66" s="6">
        <v>82</v>
      </c>
    </row>
    <row r="67" spans="1:35" ht="14.25" customHeight="1">
      <c r="A67" s="7" t="s">
        <v>35</v>
      </c>
      <c r="B67" s="8" t="s">
        <v>36</v>
      </c>
      <c r="C67" s="8" t="s">
        <v>37</v>
      </c>
      <c r="D67" s="8" t="s">
        <v>38</v>
      </c>
      <c r="E67" s="8" t="s">
        <v>39</v>
      </c>
      <c r="F67" s="8" t="s">
        <v>183</v>
      </c>
      <c r="G67" s="8" t="s">
        <v>184</v>
      </c>
      <c r="H67" s="8">
        <v>3204252</v>
      </c>
      <c r="I67" s="8" t="s">
        <v>195</v>
      </c>
      <c r="J67" s="8" t="s">
        <v>43</v>
      </c>
      <c r="K67" s="8" t="s">
        <v>43</v>
      </c>
      <c r="L67" s="8" t="s">
        <v>43</v>
      </c>
      <c r="M67" s="8" t="s">
        <v>43</v>
      </c>
      <c r="N67" s="8" t="s">
        <v>196</v>
      </c>
      <c r="O67" s="8" t="s">
        <v>45</v>
      </c>
      <c r="P67" s="8" t="s">
        <v>46</v>
      </c>
      <c r="Q67" s="8" t="s">
        <v>47</v>
      </c>
      <c r="R67" s="8" t="s">
        <v>48</v>
      </c>
      <c r="S67" s="8" t="s">
        <v>49</v>
      </c>
      <c r="T67" s="8" t="s">
        <v>50</v>
      </c>
      <c r="U67" s="8">
        <v>93</v>
      </c>
      <c r="V67" s="8">
        <v>87</v>
      </c>
      <c r="W67" s="8">
        <v>93.548387099999999</v>
      </c>
      <c r="X67" s="8">
        <v>623.84918630000004</v>
      </c>
      <c r="Y67" s="8">
        <v>81.391004649999999</v>
      </c>
      <c r="Z67" s="8" t="s">
        <v>33</v>
      </c>
      <c r="AA67" s="8">
        <v>65.777777779999994</v>
      </c>
      <c r="AB67" s="8">
        <v>3.4482758599999996E-2</v>
      </c>
      <c r="AC67" s="8">
        <v>0.43678160920000003</v>
      </c>
      <c r="AD67" s="8">
        <v>0.34482758619999998</v>
      </c>
      <c r="AE67" s="8">
        <v>0.18390804599999999</v>
      </c>
      <c r="AF67" s="8">
        <v>3</v>
      </c>
      <c r="AG67" s="8">
        <v>38</v>
      </c>
      <c r="AH67" s="8">
        <v>30</v>
      </c>
      <c r="AI67" s="9">
        <v>16</v>
      </c>
    </row>
    <row r="68" spans="1:35" ht="14.25" customHeight="1">
      <c r="A68" s="4" t="s">
        <v>35</v>
      </c>
      <c r="B68" s="5" t="s">
        <v>36</v>
      </c>
      <c r="C68" s="5" t="s">
        <v>37</v>
      </c>
      <c r="D68" s="5" t="s">
        <v>38</v>
      </c>
      <c r="E68" s="5" t="s">
        <v>39</v>
      </c>
      <c r="F68" s="5" t="s">
        <v>183</v>
      </c>
      <c r="G68" s="5" t="s">
        <v>184</v>
      </c>
      <c r="H68" s="5">
        <v>3204708</v>
      </c>
      <c r="I68" s="5" t="s">
        <v>197</v>
      </c>
      <c r="J68" s="5" t="s">
        <v>43</v>
      </c>
      <c r="K68" s="5" t="s">
        <v>43</v>
      </c>
      <c r="L68" s="5" t="s">
        <v>43</v>
      </c>
      <c r="M68" s="5" t="s">
        <v>43</v>
      </c>
      <c r="N68" s="5" t="s">
        <v>198</v>
      </c>
      <c r="O68" s="5" t="s">
        <v>45</v>
      </c>
      <c r="P68" s="5" t="s">
        <v>46</v>
      </c>
      <c r="Q68" s="5" t="s">
        <v>47</v>
      </c>
      <c r="R68" s="5" t="s">
        <v>48</v>
      </c>
      <c r="S68" s="5" t="s">
        <v>49</v>
      </c>
      <c r="T68" s="5" t="s">
        <v>50</v>
      </c>
      <c r="U68" s="5">
        <v>393</v>
      </c>
      <c r="V68" s="5">
        <v>367</v>
      </c>
      <c r="W68" s="5">
        <v>93.384223919999997</v>
      </c>
      <c r="X68" s="5">
        <v>662.45392247999996</v>
      </c>
      <c r="Y68" s="5">
        <v>97.372631569999996</v>
      </c>
      <c r="Z68" s="5" t="s">
        <v>33</v>
      </c>
      <c r="AA68" s="5">
        <v>65.577190540000004</v>
      </c>
      <c r="AB68" s="5">
        <v>7.9019073600000003E-2</v>
      </c>
      <c r="AC68" s="5">
        <v>0.1117166213</v>
      </c>
      <c r="AD68" s="5">
        <v>0.42234332430000004</v>
      </c>
      <c r="AE68" s="5">
        <v>0.38692098090000004</v>
      </c>
      <c r="AF68" s="5">
        <v>29</v>
      </c>
      <c r="AG68" s="5">
        <v>41</v>
      </c>
      <c r="AH68" s="5">
        <v>155</v>
      </c>
      <c r="AI68" s="6">
        <v>142</v>
      </c>
    </row>
    <row r="69" spans="1:35" ht="14.25" customHeight="1">
      <c r="A69" s="7" t="s">
        <v>35</v>
      </c>
      <c r="B69" s="8" t="s">
        <v>36</v>
      </c>
      <c r="C69" s="8" t="s">
        <v>37</v>
      </c>
      <c r="D69" s="8" t="s">
        <v>38</v>
      </c>
      <c r="E69" s="8" t="s">
        <v>39</v>
      </c>
      <c r="F69" s="8" t="s">
        <v>183</v>
      </c>
      <c r="G69" s="8" t="s">
        <v>184</v>
      </c>
      <c r="H69" s="8">
        <v>3205150</v>
      </c>
      <c r="I69" s="8" t="s">
        <v>199</v>
      </c>
      <c r="J69" s="8" t="s">
        <v>43</v>
      </c>
      <c r="K69" s="8" t="s">
        <v>43</v>
      </c>
      <c r="L69" s="8" t="s">
        <v>43</v>
      </c>
      <c r="M69" s="8" t="s">
        <v>43</v>
      </c>
      <c r="N69" s="8" t="s">
        <v>200</v>
      </c>
      <c r="O69" s="8" t="s">
        <v>45</v>
      </c>
      <c r="P69" s="8" t="s">
        <v>46</v>
      </c>
      <c r="Q69" s="8" t="s">
        <v>47</v>
      </c>
      <c r="R69" s="8" t="s">
        <v>48</v>
      </c>
      <c r="S69" s="8" t="s">
        <v>49</v>
      </c>
      <c r="T69" s="8" t="s">
        <v>50</v>
      </c>
      <c r="U69" s="8">
        <v>130</v>
      </c>
      <c r="V69" s="8">
        <v>115</v>
      </c>
      <c r="W69" s="8">
        <v>88.46153846</v>
      </c>
      <c r="X69" s="8">
        <v>633.81644879999999</v>
      </c>
      <c r="Y69" s="8">
        <v>97.486466559999997</v>
      </c>
      <c r="Z69" s="8" t="s">
        <v>33</v>
      </c>
      <c r="AA69" s="8">
        <v>57.190635450000002</v>
      </c>
      <c r="AB69" s="8">
        <v>0.1130434783</v>
      </c>
      <c r="AC69" s="8">
        <v>0.2</v>
      </c>
      <c r="AD69" s="8">
        <v>0.45217391300000004</v>
      </c>
      <c r="AE69" s="8">
        <v>0.23478260870000001</v>
      </c>
      <c r="AF69" s="8">
        <v>13</v>
      </c>
      <c r="AG69" s="8">
        <v>23</v>
      </c>
      <c r="AH69" s="8">
        <v>52</v>
      </c>
      <c r="AI69" s="9">
        <v>27</v>
      </c>
    </row>
    <row r="70" spans="1:35" ht="14.25" customHeight="1">
      <c r="A70" s="4" t="s">
        <v>35</v>
      </c>
      <c r="B70" s="5" t="s">
        <v>36</v>
      </c>
      <c r="C70" s="5" t="s">
        <v>37</v>
      </c>
      <c r="D70" s="5" t="s">
        <v>38</v>
      </c>
      <c r="E70" s="5" t="s">
        <v>39</v>
      </c>
      <c r="F70" s="5" t="s">
        <v>183</v>
      </c>
      <c r="G70" s="5" t="s">
        <v>184</v>
      </c>
      <c r="H70" s="5">
        <v>3205176</v>
      </c>
      <c r="I70" s="5" t="s">
        <v>201</v>
      </c>
      <c r="J70" s="5" t="s">
        <v>43</v>
      </c>
      <c r="K70" s="5" t="s">
        <v>43</v>
      </c>
      <c r="L70" s="5" t="s">
        <v>43</v>
      </c>
      <c r="M70" s="5" t="s">
        <v>43</v>
      </c>
      <c r="N70" s="5" t="s">
        <v>202</v>
      </c>
      <c r="O70" s="5" t="s">
        <v>45</v>
      </c>
      <c r="P70" s="5" t="s">
        <v>46</v>
      </c>
      <c r="Q70" s="5" t="s">
        <v>47</v>
      </c>
      <c r="R70" s="5" t="s">
        <v>48</v>
      </c>
      <c r="S70" s="5" t="s">
        <v>49</v>
      </c>
      <c r="T70" s="5" t="s">
        <v>50</v>
      </c>
      <c r="U70" s="5">
        <v>167</v>
      </c>
      <c r="V70" s="5">
        <v>149</v>
      </c>
      <c r="W70" s="5">
        <v>89.221556890000002</v>
      </c>
      <c r="X70" s="5">
        <v>648.42790150999997</v>
      </c>
      <c r="Y70" s="5">
        <v>112.15854770999999</v>
      </c>
      <c r="Z70" s="5" t="s">
        <v>33</v>
      </c>
      <c r="AA70" s="5">
        <v>63.71379898</v>
      </c>
      <c r="AB70" s="5">
        <v>0.10738255029999999</v>
      </c>
      <c r="AC70" s="5">
        <v>0.1476510067</v>
      </c>
      <c r="AD70" s="5">
        <v>0.37583892619999998</v>
      </c>
      <c r="AE70" s="5">
        <v>0.3691275168</v>
      </c>
      <c r="AF70" s="5">
        <v>16</v>
      </c>
      <c r="AG70" s="5">
        <v>22</v>
      </c>
      <c r="AH70" s="5">
        <v>56</v>
      </c>
      <c r="AI70" s="6">
        <v>55</v>
      </c>
    </row>
    <row r="71" spans="1:35" ht="14.25" customHeight="1">
      <c r="A71" s="7" t="s">
        <v>35</v>
      </c>
      <c r="B71" s="8" t="s">
        <v>36</v>
      </c>
      <c r="C71" s="8" t="s">
        <v>37</v>
      </c>
      <c r="D71" s="8" t="s">
        <v>38</v>
      </c>
      <c r="E71" s="8" t="s">
        <v>39</v>
      </c>
      <c r="F71" s="8" t="s">
        <v>203</v>
      </c>
      <c r="G71" s="8" t="s">
        <v>204</v>
      </c>
      <c r="H71" s="8">
        <v>3201605</v>
      </c>
      <c r="I71" s="8" t="s">
        <v>205</v>
      </c>
      <c r="J71" s="8" t="s">
        <v>43</v>
      </c>
      <c r="K71" s="8" t="s">
        <v>43</v>
      </c>
      <c r="L71" s="8" t="s">
        <v>43</v>
      </c>
      <c r="M71" s="8" t="s">
        <v>43</v>
      </c>
      <c r="N71" s="8" t="s">
        <v>206</v>
      </c>
      <c r="O71" s="8" t="s">
        <v>45</v>
      </c>
      <c r="P71" s="8" t="s">
        <v>46</v>
      </c>
      <c r="Q71" s="8" t="s">
        <v>47</v>
      </c>
      <c r="R71" s="8" t="s">
        <v>48</v>
      </c>
      <c r="S71" s="8" t="s">
        <v>49</v>
      </c>
      <c r="T71" s="8" t="s">
        <v>50</v>
      </c>
      <c r="U71" s="8">
        <v>392</v>
      </c>
      <c r="V71" s="8">
        <v>364</v>
      </c>
      <c r="W71" s="8">
        <v>92.857142859999996</v>
      </c>
      <c r="X71" s="8">
        <v>598.05475899999999</v>
      </c>
      <c r="Y71" s="8">
        <v>108.87356077</v>
      </c>
      <c r="Z71" s="8" t="s">
        <v>32</v>
      </c>
      <c r="AA71" s="8">
        <v>54.233033239999997</v>
      </c>
      <c r="AB71" s="8">
        <v>0.1868131868</v>
      </c>
      <c r="AC71" s="8">
        <v>0.25274725270000004</v>
      </c>
      <c r="AD71" s="8">
        <v>0.40109890110000002</v>
      </c>
      <c r="AE71" s="8">
        <v>0.15934065929999999</v>
      </c>
      <c r="AF71" s="8">
        <v>68</v>
      </c>
      <c r="AG71" s="8">
        <v>92</v>
      </c>
      <c r="AH71" s="8">
        <v>146</v>
      </c>
      <c r="AI71" s="9">
        <v>58</v>
      </c>
    </row>
    <row r="72" spans="1:35" ht="14.25" customHeight="1">
      <c r="A72" s="4" t="s">
        <v>35</v>
      </c>
      <c r="B72" s="5" t="s">
        <v>36</v>
      </c>
      <c r="C72" s="5" t="s">
        <v>37</v>
      </c>
      <c r="D72" s="5" t="s">
        <v>38</v>
      </c>
      <c r="E72" s="5" t="s">
        <v>39</v>
      </c>
      <c r="F72" s="5" t="s">
        <v>203</v>
      </c>
      <c r="G72" s="5" t="s">
        <v>204</v>
      </c>
      <c r="H72" s="5">
        <v>3203056</v>
      </c>
      <c r="I72" s="5" t="s">
        <v>207</v>
      </c>
      <c r="J72" s="5" t="s">
        <v>43</v>
      </c>
      <c r="K72" s="5" t="s">
        <v>43</v>
      </c>
      <c r="L72" s="5" t="s">
        <v>43</v>
      </c>
      <c r="M72" s="5" t="s">
        <v>43</v>
      </c>
      <c r="N72" s="5" t="s">
        <v>208</v>
      </c>
      <c r="O72" s="5" t="s">
        <v>45</v>
      </c>
      <c r="P72" s="5" t="s">
        <v>46</v>
      </c>
      <c r="Q72" s="5" t="s">
        <v>47</v>
      </c>
      <c r="R72" s="5" t="s">
        <v>48</v>
      </c>
      <c r="S72" s="5" t="s">
        <v>49</v>
      </c>
      <c r="T72" s="5" t="s">
        <v>50</v>
      </c>
      <c r="U72" s="5">
        <v>537</v>
      </c>
      <c r="V72" s="5">
        <v>499</v>
      </c>
      <c r="W72" s="5">
        <v>92.923649909999995</v>
      </c>
      <c r="X72" s="5">
        <v>644.54855780000003</v>
      </c>
      <c r="Y72" s="5">
        <v>105.43575561</v>
      </c>
      <c r="Z72" s="5" t="s">
        <v>33</v>
      </c>
      <c r="AA72" s="5">
        <v>62.865869179999997</v>
      </c>
      <c r="AB72" s="5">
        <v>0.10420841680000001</v>
      </c>
      <c r="AC72" s="5">
        <v>0.19839679360000001</v>
      </c>
      <c r="AD72" s="5">
        <v>0.35470941879999995</v>
      </c>
      <c r="AE72" s="5">
        <v>0.34268537069999999</v>
      </c>
      <c r="AF72" s="5">
        <v>52</v>
      </c>
      <c r="AG72" s="5">
        <v>99</v>
      </c>
      <c r="AH72" s="5">
        <v>177</v>
      </c>
      <c r="AI72" s="6">
        <v>171</v>
      </c>
    </row>
    <row r="73" spans="1:35" ht="14.25" customHeight="1">
      <c r="A73" s="7" t="s">
        <v>35</v>
      </c>
      <c r="B73" s="8" t="s">
        <v>36</v>
      </c>
      <c r="C73" s="8" t="s">
        <v>37</v>
      </c>
      <c r="D73" s="8" t="s">
        <v>38</v>
      </c>
      <c r="E73" s="8" t="s">
        <v>39</v>
      </c>
      <c r="F73" s="8" t="s">
        <v>203</v>
      </c>
      <c r="G73" s="8" t="s">
        <v>204</v>
      </c>
      <c r="H73" s="8">
        <v>3204054</v>
      </c>
      <c r="I73" s="8" t="s">
        <v>209</v>
      </c>
      <c r="J73" s="8" t="s">
        <v>43</v>
      </c>
      <c r="K73" s="8" t="s">
        <v>43</v>
      </c>
      <c r="L73" s="8" t="s">
        <v>43</v>
      </c>
      <c r="M73" s="8" t="s">
        <v>43</v>
      </c>
      <c r="N73" s="8" t="s">
        <v>210</v>
      </c>
      <c r="O73" s="8" t="s">
        <v>45</v>
      </c>
      <c r="P73" s="8" t="s">
        <v>46</v>
      </c>
      <c r="Q73" s="8" t="s">
        <v>47</v>
      </c>
      <c r="R73" s="8" t="s">
        <v>48</v>
      </c>
      <c r="S73" s="8" t="s">
        <v>49</v>
      </c>
      <c r="T73" s="8" t="s">
        <v>50</v>
      </c>
      <c r="U73" s="8">
        <v>343</v>
      </c>
      <c r="V73" s="8">
        <v>311</v>
      </c>
      <c r="W73" s="8">
        <v>90.670553940000005</v>
      </c>
      <c r="X73" s="8">
        <v>636.18697853000003</v>
      </c>
      <c r="Y73" s="8">
        <v>100.52690578000001</v>
      </c>
      <c r="Z73" s="8" t="s">
        <v>33</v>
      </c>
      <c r="AA73" s="8">
        <v>65.460122699999999</v>
      </c>
      <c r="AB73" s="8">
        <v>9.9678456600000007E-2</v>
      </c>
      <c r="AC73" s="8">
        <v>0.20578778140000001</v>
      </c>
      <c r="AD73" s="8">
        <v>0.4180064309</v>
      </c>
      <c r="AE73" s="8">
        <v>0.2765273312</v>
      </c>
      <c r="AF73" s="8">
        <v>31</v>
      </c>
      <c r="AG73" s="8">
        <v>64</v>
      </c>
      <c r="AH73" s="8">
        <v>130</v>
      </c>
      <c r="AI73" s="9">
        <v>86</v>
      </c>
    </row>
    <row r="74" spans="1:35" ht="14.25" customHeight="1">
      <c r="A74" s="4" t="s">
        <v>35</v>
      </c>
      <c r="B74" s="5" t="s">
        <v>36</v>
      </c>
      <c r="C74" s="5" t="s">
        <v>37</v>
      </c>
      <c r="D74" s="5" t="s">
        <v>38</v>
      </c>
      <c r="E74" s="5" t="s">
        <v>39</v>
      </c>
      <c r="F74" s="5" t="s">
        <v>203</v>
      </c>
      <c r="G74" s="5" t="s">
        <v>204</v>
      </c>
      <c r="H74" s="5">
        <v>3204906</v>
      </c>
      <c r="I74" s="5" t="s">
        <v>211</v>
      </c>
      <c r="J74" s="5" t="s">
        <v>43</v>
      </c>
      <c r="K74" s="5" t="s">
        <v>43</v>
      </c>
      <c r="L74" s="5" t="s">
        <v>43</v>
      </c>
      <c r="M74" s="5" t="s">
        <v>43</v>
      </c>
      <c r="N74" s="5" t="s">
        <v>212</v>
      </c>
      <c r="O74" s="5" t="s">
        <v>45</v>
      </c>
      <c r="P74" s="5" t="s">
        <v>46</v>
      </c>
      <c r="Q74" s="5" t="s">
        <v>47</v>
      </c>
      <c r="R74" s="5" t="s">
        <v>48</v>
      </c>
      <c r="S74" s="5" t="s">
        <v>49</v>
      </c>
      <c r="T74" s="5" t="s">
        <v>50</v>
      </c>
      <c r="U74" s="5">
        <v>1656</v>
      </c>
      <c r="V74" s="5">
        <v>1391</v>
      </c>
      <c r="W74" s="5">
        <v>83.997584540000005</v>
      </c>
      <c r="X74" s="5">
        <v>589.16323216000001</v>
      </c>
      <c r="Y74" s="5">
        <v>112.26886347</v>
      </c>
      <c r="Z74" s="5" t="s">
        <v>32</v>
      </c>
      <c r="AA74" s="5">
        <v>50.623719979999997</v>
      </c>
      <c r="AB74" s="5">
        <v>0.22070452909999999</v>
      </c>
      <c r="AC74" s="5">
        <v>0.24155283969999999</v>
      </c>
      <c r="AD74" s="5">
        <v>0.3874910137</v>
      </c>
      <c r="AE74" s="5">
        <v>0.15025161750000002</v>
      </c>
      <c r="AF74" s="5">
        <v>307</v>
      </c>
      <c r="AG74" s="5">
        <v>336</v>
      </c>
      <c r="AH74" s="5">
        <v>539</v>
      </c>
      <c r="AI74" s="6">
        <v>209</v>
      </c>
    </row>
    <row r="75" spans="1:35" ht="14.25" customHeight="1">
      <c r="A75" s="7" t="s">
        <v>35</v>
      </c>
      <c r="B75" s="8" t="s">
        <v>36</v>
      </c>
      <c r="C75" s="8" t="s">
        <v>37</v>
      </c>
      <c r="D75" s="8" t="s">
        <v>38</v>
      </c>
      <c r="E75" s="8" t="s">
        <v>39</v>
      </c>
      <c r="F75" s="8" t="s">
        <v>213</v>
      </c>
      <c r="G75" s="8" t="s">
        <v>214</v>
      </c>
      <c r="H75" s="8">
        <v>3200300</v>
      </c>
      <c r="I75" s="8" t="s">
        <v>215</v>
      </c>
      <c r="J75" s="8" t="s">
        <v>43</v>
      </c>
      <c r="K75" s="8" t="s">
        <v>43</v>
      </c>
      <c r="L75" s="8" t="s">
        <v>43</v>
      </c>
      <c r="M75" s="8" t="s">
        <v>43</v>
      </c>
      <c r="N75" s="8" t="s">
        <v>216</v>
      </c>
      <c r="O75" s="8" t="s">
        <v>45</v>
      </c>
      <c r="P75" s="8" t="s">
        <v>46</v>
      </c>
      <c r="Q75" s="8" t="s">
        <v>47</v>
      </c>
      <c r="R75" s="8" t="s">
        <v>48</v>
      </c>
      <c r="S75" s="8" t="s">
        <v>49</v>
      </c>
      <c r="T75" s="8" t="s">
        <v>50</v>
      </c>
      <c r="U75" s="8">
        <v>143</v>
      </c>
      <c r="V75" s="8">
        <v>133</v>
      </c>
      <c r="W75" s="8">
        <v>93.006993010000002</v>
      </c>
      <c r="X75" s="8">
        <v>660.48549243000002</v>
      </c>
      <c r="Y75" s="8">
        <v>88.744437930000004</v>
      </c>
      <c r="Z75" s="8" t="s">
        <v>33</v>
      </c>
      <c r="AA75" s="8">
        <v>68.65601504</v>
      </c>
      <c r="AB75" s="8">
        <v>2.2556390999999999E-2</v>
      </c>
      <c r="AC75" s="8">
        <v>0.23308270679999998</v>
      </c>
      <c r="AD75" s="8">
        <v>0.37593984959999999</v>
      </c>
      <c r="AE75" s="8">
        <v>0.36842105259999997</v>
      </c>
      <c r="AF75" s="8">
        <v>3</v>
      </c>
      <c r="AG75" s="8">
        <v>31</v>
      </c>
      <c r="AH75" s="8">
        <v>50</v>
      </c>
      <c r="AI75" s="9">
        <v>49</v>
      </c>
    </row>
    <row r="76" spans="1:35" ht="14.25" customHeight="1">
      <c r="A76" s="4" t="s">
        <v>35</v>
      </c>
      <c r="B76" s="5" t="s">
        <v>36</v>
      </c>
      <c r="C76" s="5" t="s">
        <v>37</v>
      </c>
      <c r="D76" s="5" t="s">
        <v>38</v>
      </c>
      <c r="E76" s="5" t="s">
        <v>39</v>
      </c>
      <c r="F76" s="5" t="s">
        <v>213</v>
      </c>
      <c r="G76" s="5" t="s">
        <v>214</v>
      </c>
      <c r="H76" s="5">
        <v>3200409</v>
      </c>
      <c r="I76" s="5" t="s">
        <v>217</v>
      </c>
      <c r="J76" s="5" t="s">
        <v>43</v>
      </c>
      <c r="K76" s="5" t="s">
        <v>43</v>
      </c>
      <c r="L76" s="5" t="s">
        <v>43</v>
      </c>
      <c r="M76" s="5" t="s">
        <v>43</v>
      </c>
      <c r="N76" s="5" t="s">
        <v>218</v>
      </c>
      <c r="O76" s="5" t="s">
        <v>45</v>
      </c>
      <c r="P76" s="5" t="s">
        <v>46</v>
      </c>
      <c r="Q76" s="5" t="s">
        <v>47</v>
      </c>
      <c r="R76" s="5" t="s">
        <v>48</v>
      </c>
      <c r="S76" s="5" t="s">
        <v>49</v>
      </c>
      <c r="T76" s="5" t="s">
        <v>50</v>
      </c>
      <c r="U76" s="5">
        <v>457</v>
      </c>
      <c r="V76" s="5">
        <v>416</v>
      </c>
      <c r="W76" s="5">
        <v>91.028446389999999</v>
      </c>
      <c r="X76" s="5">
        <v>649.90254520999997</v>
      </c>
      <c r="Y76" s="5">
        <v>101.63065168</v>
      </c>
      <c r="Z76" s="5" t="s">
        <v>33</v>
      </c>
      <c r="AA76" s="5">
        <v>62.686567160000003</v>
      </c>
      <c r="AB76" s="5">
        <v>9.6153846200000004E-2</v>
      </c>
      <c r="AC76" s="5">
        <v>0.1610576923</v>
      </c>
      <c r="AD76" s="5">
        <v>0.4014423077</v>
      </c>
      <c r="AE76" s="5">
        <v>0.3413461538</v>
      </c>
      <c r="AF76" s="5">
        <v>40</v>
      </c>
      <c r="AG76" s="5">
        <v>67</v>
      </c>
      <c r="AH76" s="5">
        <v>167</v>
      </c>
      <c r="AI76" s="6">
        <v>142</v>
      </c>
    </row>
    <row r="77" spans="1:35" ht="14.25" customHeight="1">
      <c r="A77" s="7" t="s">
        <v>35</v>
      </c>
      <c r="B77" s="8" t="s">
        <v>36</v>
      </c>
      <c r="C77" s="8" t="s">
        <v>37</v>
      </c>
      <c r="D77" s="8" t="s">
        <v>38</v>
      </c>
      <c r="E77" s="8" t="s">
        <v>39</v>
      </c>
      <c r="F77" s="8" t="s">
        <v>213</v>
      </c>
      <c r="G77" s="8" t="s">
        <v>214</v>
      </c>
      <c r="H77" s="8">
        <v>3202405</v>
      </c>
      <c r="I77" s="8" t="s">
        <v>219</v>
      </c>
      <c r="J77" s="8" t="s">
        <v>43</v>
      </c>
      <c r="K77" s="8" t="s">
        <v>43</v>
      </c>
      <c r="L77" s="8" t="s">
        <v>43</v>
      </c>
      <c r="M77" s="8" t="s">
        <v>43</v>
      </c>
      <c r="N77" s="8" t="s">
        <v>220</v>
      </c>
      <c r="O77" s="8" t="s">
        <v>45</v>
      </c>
      <c r="P77" s="8" t="s">
        <v>46</v>
      </c>
      <c r="Q77" s="8" t="s">
        <v>47</v>
      </c>
      <c r="R77" s="8" t="s">
        <v>48</v>
      </c>
      <c r="S77" s="8" t="s">
        <v>49</v>
      </c>
      <c r="T77" s="8" t="s">
        <v>50</v>
      </c>
      <c r="U77" s="8">
        <v>1825</v>
      </c>
      <c r="V77" s="8">
        <v>1548</v>
      </c>
      <c r="W77" s="8">
        <v>84.821917810000002</v>
      </c>
      <c r="X77" s="8">
        <v>629.11232557000005</v>
      </c>
      <c r="Y77" s="8">
        <v>104.81755898999999</v>
      </c>
      <c r="Z77" s="8" t="s">
        <v>33</v>
      </c>
      <c r="AA77" s="8">
        <v>57.495248330000003</v>
      </c>
      <c r="AB77" s="8">
        <v>0.1304909561</v>
      </c>
      <c r="AC77" s="8">
        <v>0.1950904393</v>
      </c>
      <c r="AD77" s="8">
        <v>0.42118863049999999</v>
      </c>
      <c r="AE77" s="8">
        <v>0.25322997419999999</v>
      </c>
      <c r="AF77" s="8">
        <v>202</v>
      </c>
      <c r="AG77" s="8">
        <v>302</v>
      </c>
      <c r="AH77" s="8">
        <v>652</v>
      </c>
      <c r="AI77" s="9">
        <v>392</v>
      </c>
    </row>
    <row r="78" spans="1:35" ht="14.25" customHeight="1">
      <c r="A78" s="4" t="s">
        <v>35</v>
      </c>
      <c r="B78" s="5" t="s">
        <v>36</v>
      </c>
      <c r="C78" s="5" t="s">
        <v>37</v>
      </c>
      <c r="D78" s="5" t="s">
        <v>38</v>
      </c>
      <c r="E78" s="5" t="s">
        <v>39</v>
      </c>
      <c r="F78" s="5" t="s">
        <v>213</v>
      </c>
      <c r="G78" s="5" t="s">
        <v>214</v>
      </c>
      <c r="H78" s="5">
        <v>3204203</v>
      </c>
      <c r="I78" s="5" t="s">
        <v>221</v>
      </c>
      <c r="J78" s="5" t="s">
        <v>43</v>
      </c>
      <c r="K78" s="5" t="s">
        <v>43</v>
      </c>
      <c r="L78" s="5" t="s">
        <v>43</v>
      </c>
      <c r="M78" s="5" t="s">
        <v>43</v>
      </c>
      <c r="N78" s="5" t="s">
        <v>222</v>
      </c>
      <c r="O78" s="5" t="s">
        <v>45</v>
      </c>
      <c r="P78" s="5" t="s">
        <v>46</v>
      </c>
      <c r="Q78" s="5" t="s">
        <v>47</v>
      </c>
      <c r="R78" s="5" t="s">
        <v>48</v>
      </c>
      <c r="S78" s="5" t="s">
        <v>49</v>
      </c>
      <c r="T78" s="5" t="s">
        <v>50</v>
      </c>
      <c r="U78" s="5">
        <v>386</v>
      </c>
      <c r="V78" s="5">
        <v>365</v>
      </c>
      <c r="W78" s="5">
        <v>94.559585490000003</v>
      </c>
      <c r="X78" s="5">
        <v>626.4175017</v>
      </c>
      <c r="Y78" s="5">
        <v>92.008709210000006</v>
      </c>
      <c r="Z78" s="5" t="s">
        <v>33</v>
      </c>
      <c r="AA78" s="5">
        <v>58.777621889999999</v>
      </c>
      <c r="AB78" s="5">
        <v>0.101369863</v>
      </c>
      <c r="AC78" s="5">
        <v>0.22465753419999998</v>
      </c>
      <c r="AD78" s="5">
        <v>0.47671232879999997</v>
      </c>
      <c r="AE78" s="5">
        <v>0.19726027399999999</v>
      </c>
      <c r="AF78" s="5">
        <v>37</v>
      </c>
      <c r="AG78" s="5">
        <v>82</v>
      </c>
      <c r="AH78" s="5">
        <v>174</v>
      </c>
      <c r="AI78" s="6">
        <v>72</v>
      </c>
    </row>
    <row r="79" spans="1:35" ht="14.25" customHeight="1">
      <c r="A79" s="10" t="s">
        <v>35</v>
      </c>
      <c r="B79" s="11" t="s">
        <v>36</v>
      </c>
      <c r="C79" s="11" t="s">
        <v>37</v>
      </c>
      <c r="D79" s="11" t="s">
        <v>38</v>
      </c>
      <c r="E79" s="11" t="s">
        <v>39</v>
      </c>
      <c r="F79" s="11" t="s">
        <v>213</v>
      </c>
      <c r="G79" s="11" t="s">
        <v>214</v>
      </c>
      <c r="H79" s="11">
        <v>3205200</v>
      </c>
      <c r="I79" s="11" t="s">
        <v>223</v>
      </c>
      <c r="J79" s="11" t="s">
        <v>43</v>
      </c>
      <c r="K79" s="11" t="s">
        <v>43</v>
      </c>
      <c r="L79" s="11" t="s">
        <v>43</v>
      </c>
      <c r="M79" s="11" t="s">
        <v>43</v>
      </c>
      <c r="N79" s="11" t="s">
        <v>224</v>
      </c>
      <c r="O79" s="11" t="s">
        <v>45</v>
      </c>
      <c r="P79" s="11" t="s">
        <v>46</v>
      </c>
      <c r="Q79" s="11" t="s">
        <v>47</v>
      </c>
      <c r="R79" s="11" t="s">
        <v>48</v>
      </c>
      <c r="S79" s="11" t="s">
        <v>49</v>
      </c>
      <c r="T79" s="11" t="s">
        <v>50</v>
      </c>
      <c r="U79" s="11">
        <v>4555</v>
      </c>
      <c r="V79" s="11">
        <v>3974</v>
      </c>
      <c r="W79" s="11">
        <v>87.244785949999994</v>
      </c>
      <c r="X79" s="11">
        <v>615.37111360999995</v>
      </c>
      <c r="Y79" s="11">
        <v>107.70898824</v>
      </c>
      <c r="Z79" s="11" t="s">
        <v>33</v>
      </c>
      <c r="AA79" s="11">
        <v>57.166200570000001</v>
      </c>
      <c r="AB79" s="11">
        <v>0.1547559134</v>
      </c>
      <c r="AC79" s="11">
        <v>0.21766482130000001</v>
      </c>
      <c r="AD79" s="11">
        <v>0.41419224960000001</v>
      </c>
      <c r="AE79" s="11">
        <v>0.21338701560000001</v>
      </c>
      <c r="AF79" s="11">
        <v>615</v>
      </c>
      <c r="AG79" s="11">
        <v>865</v>
      </c>
      <c r="AH79" s="11">
        <v>1646</v>
      </c>
      <c r="AI79" s="12">
        <v>848</v>
      </c>
    </row>
    <row r="80" spans="1:35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AI79" xr:uid="{00000000-0009-0000-0000-000000000000}">
    <filterColumn colId="8">
      <filters>
        <filter val="AFONSO CLAUDIO"/>
        <filter val="AGUA DOCE DO NORTE"/>
        <filter val="AGUIA BRANCA"/>
        <filter val="ALEGRE"/>
        <filter val="ALFREDO CHAVES"/>
        <filter val="ALTO RIO NOVO"/>
        <filter val="ANCHIETA"/>
        <filter val="APIACA"/>
        <filter val="ARACRUZ"/>
        <filter val="ATILIO VIVACQUA"/>
        <filter val="BAIXO GUANDU"/>
        <filter val="BARRA DE SAO FRANCISCO"/>
        <filter val="BOA ESPERANCA"/>
        <filter val="BOM JESUS DO NORTE"/>
        <filter val="BREJETUBA"/>
        <filter val="CACHOEIRO DE ITAPEMIRIM"/>
        <filter val="CARIACICA"/>
        <filter val="CASTELO"/>
        <filter val="COLATINA"/>
        <filter val="CONCEICAO DA BARRA"/>
        <filter val="CONCEICAO DO CASTELO"/>
        <filter val="DIVINO DE SAO LOURENCO"/>
        <filter val="DOMINGOS MARTINS"/>
        <filter val="DORES DO RIO PRETO"/>
        <filter val="ECOPORANGA"/>
        <filter val="FUNDAO"/>
        <filter val="GOVERNADOR LINDENBERG"/>
        <filter val="GUACUI"/>
        <filter val="GUARAPARI"/>
        <filter val="IBATIBA"/>
        <filter val="IBITIRAMA"/>
        <filter val="ICONHA"/>
        <filter val="IRUPI"/>
        <filter val="ITAGUACU"/>
        <filter val="ITAPEMIRIM"/>
        <filter val="ITARANA"/>
        <filter val="IUNA"/>
        <filter val="JAGUARE"/>
        <filter val="JERONIMO MONTEIRO"/>
        <filter val="JOAO NEIVA"/>
        <filter val="LARANJA DA TERRA"/>
        <filter val="LINHARES"/>
        <filter val="MANTENOPOLIS"/>
        <filter val="MARATAIZES"/>
        <filter val="MARECHAL FLORIANO"/>
        <filter val="MARILANDIA"/>
        <filter val="MIMOSO DO SUL"/>
        <filter val="MONTANHA"/>
        <filter val="MUCURICI"/>
        <filter val="MUNIZ FREIRE"/>
        <filter val="MUQUI"/>
        <filter val="NOVA VENECIA"/>
        <filter val="PANCAS"/>
        <filter val="PEDRO CANARIO"/>
        <filter val="PINHEIROS"/>
        <filter val="PIUMA"/>
        <filter val="PONTO BELO"/>
        <filter val="PRESIDENTE KENNEDY"/>
        <filter val="RIO BANANAL"/>
        <filter val="RIO NOVO DO SUL"/>
        <filter val="SANTA LEOPOLDINA"/>
        <filter val="SANTA MARIA DE JETIBA"/>
        <filter val="SANTA TERESA"/>
        <filter val="SAO DOMINGOS DO NORTE"/>
        <filter val="SAO GABRIEL DA PALHA"/>
        <filter val="SAO JOSE DO CALCADO"/>
        <filter val="SAO MATEUS"/>
        <filter val="SAO ROQUE DO CANAA"/>
        <filter val="SERRA"/>
        <filter val="SOORETAMA"/>
        <filter val="VARGEM ALTA"/>
        <filter val="VENDA NOVA DO IMIGRANTE"/>
        <filter val="VIANA"/>
        <filter val="VILA PAVAO"/>
        <filter val="VILA VALERIO"/>
        <filter val="VILA VELHA"/>
        <filter val="VITORIA"/>
      </filters>
    </filterColumn>
  </autoFilter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"/>
  <sheetViews>
    <sheetView workbookViewId="0"/>
  </sheetViews>
  <sheetFormatPr defaultColWidth="12.59765625" defaultRowHeight="15" customHeight="1"/>
  <cols>
    <col min="1" max="35" width="8.59765625" customWidth="1"/>
  </cols>
  <sheetData>
    <row r="1" spans="1:35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 spans="1:35" ht="14.25" customHeight="1">
      <c r="A2" s="4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>
        <v>3200102</v>
      </c>
      <c r="I2" s="5" t="s">
        <v>42</v>
      </c>
      <c r="J2" s="5" t="s">
        <v>43</v>
      </c>
      <c r="K2" s="5" t="s">
        <v>43</v>
      </c>
      <c r="L2" s="5" t="s">
        <v>43</v>
      </c>
      <c r="M2" s="5" t="s">
        <v>43</v>
      </c>
      <c r="N2" s="5" t="s">
        <v>44</v>
      </c>
      <c r="O2" s="5" t="s">
        <v>45</v>
      </c>
      <c r="P2" s="5" t="s">
        <v>46</v>
      </c>
      <c r="Q2" s="5" t="s">
        <v>47</v>
      </c>
      <c r="R2" s="5" t="s">
        <v>225</v>
      </c>
      <c r="S2" s="5" t="s">
        <v>49</v>
      </c>
      <c r="T2" s="5" t="s">
        <v>50</v>
      </c>
      <c r="U2" s="5">
        <v>323</v>
      </c>
      <c r="V2" s="5">
        <v>301</v>
      </c>
      <c r="W2" s="5">
        <v>93.188854489999997</v>
      </c>
      <c r="X2" s="5">
        <v>562.67514949999997</v>
      </c>
      <c r="Y2" s="5">
        <v>84.308486130000006</v>
      </c>
      <c r="Z2" s="5" t="s">
        <v>33</v>
      </c>
      <c r="AA2" s="5">
        <v>76.860465120000001</v>
      </c>
      <c r="AB2" s="5">
        <v>3.6544850499999997E-2</v>
      </c>
      <c r="AC2" s="5">
        <v>0.17940199339999999</v>
      </c>
      <c r="AD2" s="5">
        <v>0.40531561459999998</v>
      </c>
      <c r="AE2" s="5">
        <v>0.37873754150000005</v>
      </c>
      <c r="AF2" s="5">
        <v>11</v>
      </c>
      <c r="AG2" s="5">
        <v>54</v>
      </c>
      <c r="AH2" s="5">
        <v>122</v>
      </c>
      <c r="AI2" s="6">
        <v>114</v>
      </c>
    </row>
    <row r="3" spans="1:35" ht="14.25" customHeight="1">
      <c r="A3" s="7" t="s">
        <v>35</v>
      </c>
      <c r="B3" s="8" t="s">
        <v>36</v>
      </c>
      <c r="C3" s="8" t="s">
        <v>37</v>
      </c>
      <c r="D3" s="8" t="s">
        <v>38</v>
      </c>
      <c r="E3" s="8" t="s">
        <v>39</v>
      </c>
      <c r="F3" s="8" t="s">
        <v>40</v>
      </c>
      <c r="G3" s="8" t="s">
        <v>41</v>
      </c>
      <c r="H3" s="8">
        <v>3201159</v>
      </c>
      <c r="I3" s="8" t="s">
        <v>51</v>
      </c>
      <c r="J3" s="8" t="s">
        <v>43</v>
      </c>
      <c r="K3" s="8" t="s">
        <v>43</v>
      </c>
      <c r="L3" s="8" t="s">
        <v>43</v>
      </c>
      <c r="M3" s="8" t="s">
        <v>43</v>
      </c>
      <c r="N3" s="8" t="s">
        <v>52</v>
      </c>
      <c r="O3" s="8" t="s">
        <v>45</v>
      </c>
      <c r="P3" s="8" t="s">
        <v>46</v>
      </c>
      <c r="Q3" s="8" t="s">
        <v>47</v>
      </c>
      <c r="R3" s="8" t="s">
        <v>225</v>
      </c>
      <c r="S3" s="8" t="s">
        <v>49</v>
      </c>
      <c r="T3" s="8" t="s">
        <v>50</v>
      </c>
      <c r="U3" s="8">
        <v>169</v>
      </c>
      <c r="V3" s="8">
        <v>155</v>
      </c>
      <c r="W3" s="8">
        <v>91.715976330000004</v>
      </c>
      <c r="X3" s="8">
        <v>541.34674194000002</v>
      </c>
      <c r="Y3" s="8">
        <v>74.842777139999995</v>
      </c>
      <c r="Z3" s="8" t="s">
        <v>33</v>
      </c>
      <c r="AA3" s="8">
        <v>72.258064520000005</v>
      </c>
      <c r="AB3" s="8">
        <v>4.5161290300000004E-2</v>
      </c>
      <c r="AC3" s="8">
        <v>0.25806451609999997</v>
      </c>
      <c r="AD3" s="8">
        <v>0.49032258059999995</v>
      </c>
      <c r="AE3" s="8">
        <v>0.2064516129</v>
      </c>
      <c r="AF3" s="8">
        <v>7</v>
      </c>
      <c r="AG3" s="8">
        <v>40</v>
      </c>
      <c r="AH3" s="8">
        <v>76</v>
      </c>
      <c r="AI3" s="9">
        <v>32</v>
      </c>
    </row>
    <row r="4" spans="1:35" ht="14.25" customHeight="1">
      <c r="A4" s="4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>
        <v>3201704</v>
      </c>
      <c r="I4" s="5" t="s">
        <v>53</v>
      </c>
      <c r="J4" s="5" t="s">
        <v>43</v>
      </c>
      <c r="K4" s="5" t="s">
        <v>43</v>
      </c>
      <c r="L4" s="5" t="s">
        <v>43</v>
      </c>
      <c r="M4" s="5" t="s">
        <v>43</v>
      </c>
      <c r="N4" s="5" t="s">
        <v>54</v>
      </c>
      <c r="O4" s="5" t="s">
        <v>45</v>
      </c>
      <c r="P4" s="5" t="s">
        <v>46</v>
      </c>
      <c r="Q4" s="5" t="s">
        <v>47</v>
      </c>
      <c r="R4" s="5" t="s">
        <v>225</v>
      </c>
      <c r="S4" s="5" t="s">
        <v>49</v>
      </c>
      <c r="T4" s="5" t="s">
        <v>50</v>
      </c>
      <c r="U4" s="5">
        <v>190</v>
      </c>
      <c r="V4" s="5">
        <v>177</v>
      </c>
      <c r="W4" s="5">
        <v>93.157894740000003</v>
      </c>
      <c r="X4" s="5">
        <v>559.12954802000002</v>
      </c>
      <c r="Y4" s="5">
        <v>84.469123940000003</v>
      </c>
      <c r="Z4" s="5" t="s">
        <v>33</v>
      </c>
      <c r="AA4" s="5">
        <v>77.344632770000004</v>
      </c>
      <c r="AB4" s="5">
        <v>6.7796610199999996E-2</v>
      </c>
      <c r="AC4" s="5">
        <v>0.11299435029999999</v>
      </c>
      <c r="AD4" s="5">
        <v>0.48587570620000003</v>
      </c>
      <c r="AE4" s="5">
        <v>0.33333333330000003</v>
      </c>
      <c r="AF4" s="5">
        <v>12</v>
      </c>
      <c r="AG4" s="5">
        <v>20</v>
      </c>
      <c r="AH4" s="5">
        <v>86</v>
      </c>
      <c r="AI4" s="6">
        <v>59</v>
      </c>
    </row>
    <row r="5" spans="1:35" ht="14.25" customHeight="1">
      <c r="A5" s="7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>
        <v>3201902</v>
      </c>
      <c r="I5" s="8" t="s">
        <v>55</v>
      </c>
      <c r="J5" s="8" t="s">
        <v>43</v>
      </c>
      <c r="K5" s="8" t="s">
        <v>43</v>
      </c>
      <c r="L5" s="8" t="s">
        <v>43</v>
      </c>
      <c r="M5" s="8" t="s">
        <v>43</v>
      </c>
      <c r="N5" s="8" t="s">
        <v>56</v>
      </c>
      <c r="O5" s="8" t="s">
        <v>45</v>
      </c>
      <c r="P5" s="8" t="s">
        <v>46</v>
      </c>
      <c r="Q5" s="8" t="s">
        <v>47</v>
      </c>
      <c r="R5" s="8" t="s">
        <v>225</v>
      </c>
      <c r="S5" s="8" t="s">
        <v>49</v>
      </c>
      <c r="T5" s="8" t="s">
        <v>50</v>
      </c>
      <c r="U5" s="8">
        <v>466</v>
      </c>
      <c r="V5" s="8">
        <v>426</v>
      </c>
      <c r="W5" s="8">
        <v>91.416309010000006</v>
      </c>
      <c r="X5" s="8">
        <v>546.03007746000003</v>
      </c>
      <c r="Y5" s="8">
        <v>74.266131770000001</v>
      </c>
      <c r="Z5" s="8" t="s">
        <v>33</v>
      </c>
      <c r="AA5" s="8">
        <v>73.286384979999994</v>
      </c>
      <c r="AB5" s="8">
        <v>3.75586854E-2</v>
      </c>
      <c r="AC5" s="8">
        <v>0.20657277000000002</v>
      </c>
      <c r="AD5" s="8">
        <v>0.55164319249999993</v>
      </c>
      <c r="AE5" s="8">
        <v>0.20422535210000001</v>
      </c>
      <c r="AF5" s="8">
        <v>16</v>
      </c>
      <c r="AG5" s="8">
        <v>88</v>
      </c>
      <c r="AH5" s="8">
        <v>235</v>
      </c>
      <c r="AI5" s="9">
        <v>87</v>
      </c>
    </row>
    <row r="6" spans="1:35" ht="14.25" customHeight="1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>
        <v>3203163</v>
      </c>
      <c r="I6" s="5" t="s">
        <v>57</v>
      </c>
      <c r="J6" s="5" t="s">
        <v>43</v>
      </c>
      <c r="K6" s="5" t="s">
        <v>43</v>
      </c>
      <c r="L6" s="5" t="s">
        <v>43</v>
      </c>
      <c r="M6" s="5" t="s">
        <v>43</v>
      </c>
      <c r="N6" s="5" t="s">
        <v>58</v>
      </c>
      <c r="O6" s="5" t="s">
        <v>45</v>
      </c>
      <c r="P6" s="5" t="s">
        <v>46</v>
      </c>
      <c r="Q6" s="5" t="s">
        <v>47</v>
      </c>
      <c r="R6" s="5" t="s">
        <v>225</v>
      </c>
      <c r="S6" s="5" t="s">
        <v>49</v>
      </c>
      <c r="T6" s="5" t="s">
        <v>50</v>
      </c>
      <c r="U6" s="5">
        <v>106</v>
      </c>
      <c r="V6" s="5">
        <v>96</v>
      </c>
      <c r="W6" s="5">
        <v>90.566037739999999</v>
      </c>
      <c r="X6" s="5">
        <v>574.25345832999994</v>
      </c>
      <c r="Y6" s="5">
        <v>70.734877780000005</v>
      </c>
      <c r="Z6" s="5" t="s">
        <v>33</v>
      </c>
      <c r="AA6" s="5">
        <v>80.260416669999998</v>
      </c>
      <c r="AB6" s="5">
        <v>2.08333333E-2</v>
      </c>
      <c r="AC6" s="5">
        <v>0.14583333330000001</v>
      </c>
      <c r="AD6" s="5">
        <v>0.41666666669999997</v>
      </c>
      <c r="AE6" s="5">
        <v>0.41666666669999997</v>
      </c>
      <c r="AF6" s="5">
        <v>2</v>
      </c>
      <c r="AG6" s="5">
        <v>14</v>
      </c>
      <c r="AH6" s="5">
        <v>40</v>
      </c>
      <c r="AI6" s="6">
        <v>40</v>
      </c>
    </row>
    <row r="7" spans="1:35" ht="14.25" customHeight="1">
      <c r="A7" s="7" t="s">
        <v>35</v>
      </c>
      <c r="B7" s="8" t="s">
        <v>36</v>
      </c>
      <c r="C7" s="8" t="s">
        <v>37</v>
      </c>
      <c r="D7" s="8" t="s">
        <v>38</v>
      </c>
      <c r="E7" s="8" t="s">
        <v>39</v>
      </c>
      <c r="F7" s="8" t="s">
        <v>40</v>
      </c>
      <c r="G7" s="8" t="s">
        <v>41</v>
      </c>
      <c r="H7" s="8">
        <v>3204559</v>
      </c>
      <c r="I7" s="8" t="s">
        <v>59</v>
      </c>
      <c r="J7" s="8" t="s">
        <v>43</v>
      </c>
      <c r="K7" s="8" t="s">
        <v>43</v>
      </c>
      <c r="L7" s="8" t="s">
        <v>43</v>
      </c>
      <c r="M7" s="8" t="s">
        <v>43</v>
      </c>
      <c r="N7" s="8" t="s">
        <v>60</v>
      </c>
      <c r="O7" s="8" t="s">
        <v>45</v>
      </c>
      <c r="P7" s="8" t="s">
        <v>46</v>
      </c>
      <c r="Q7" s="8" t="s">
        <v>47</v>
      </c>
      <c r="R7" s="8" t="s">
        <v>225</v>
      </c>
      <c r="S7" s="8" t="s">
        <v>49</v>
      </c>
      <c r="T7" s="8" t="s">
        <v>50</v>
      </c>
      <c r="U7" s="8">
        <v>312</v>
      </c>
      <c r="V7" s="8">
        <v>295</v>
      </c>
      <c r="W7" s="8">
        <v>94.551282049999998</v>
      </c>
      <c r="X7" s="8">
        <v>544.44444407000003</v>
      </c>
      <c r="Y7" s="8">
        <v>87.447315020000005</v>
      </c>
      <c r="Z7" s="8" t="s">
        <v>33</v>
      </c>
      <c r="AA7" s="8">
        <v>73</v>
      </c>
      <c r="AB7" s="8">
        <v>4.7457627100000004E-2</v>
      </c>
      <c r="AC7" s="8">
        <v>0.26101694920000001</v>
      </c>
      <c r="AD7" s="8">
        <v>0.38305084750000001</v>
      </c>
      <c r="AE7" s="8">
        <v>0.30847457630000003</v>
      </c>
      <c r="AF7" s="8">
        <v>14</v>
      </c>
      <c r="AG7" s="8">
        <v>77</v>
      </c>
      <c r="AH7" s="8">
        <v>113</v>
      </c>
      <c r="AI7" s="9">
        <v>91</v>
      </c>
    </row>
    <row r="8" spans="1:35" ht="14.25" customHeight="1">
      <c r="A8" s="4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  <c r="H8" s="5">
        <v>3205069</v>
      </c>
      <c r="I8" s="5" t="s">
        <v>61</v>
      </c>
      <c r="J8" s="5" t="s">
        <v>43</v>
      </c>
      <c r="K8" s="5" t="s">
        <v>43</v>
      </c>
      <c r="L8" s="5" t="s">
        <v>43</v>
      </c>
      <c r="M8" s="5" t="s">
        <v>43</v>
      </c>
      <c r="N8" s="5" t="s">
        <v>62</v>
      </c>
      <c r="O8" s="5" t="s">
        <v>45</v>
      </c>
      <c r="P8" s="5" t="s">
        <v>46</v>
      </c>
      <c r="Q8" s="5" t="s">
        <v>47</v>
      </c>
      <c r="R8" s="5" t="s">
        <v>225</v>
      </c>
      <c r="S8" s="5" t="s">
        <v>49</v>
      </c>
      <c r="T8" s="5" t="s">
        <v>50</v>
      </c>
      <c r="U8" s="5">
        <v>166</v>
      </c>
      <c r="V8" s="5">
        <v>132</v>
      </c>
      <c r="W8" s="5">
        <v>79.518072290000006</v>
      </c>
      <c r="X8" s="5">
        <v>502.01215151999997</v>
      </c>
      <c r="Y8" s="5">
        <v>79.192807259999995</v>
      </c>
      <c r="Z8" s="5" t="s">
        <v>33</v>
      </c>
      <c r="AA8" s="5">
        <v>63.901515150000002</v>
      </c>
      <c r="AB8" s="5">
        <v>9.84848485E-2</v>
      </c>
      <c r="AC8" s="5">
        <v>0.35606060610000001</v>
      </c>
      <c r="AD8" s="5">
        <v>0.46969696970000002</v>
      </c>
      <c r="AE8" s="5">
        <v>7.5757575800000004E-2</v>
      </c>
      <c r="AF8" s="5">
        <v>13</v>
      </c>
      <c r="AG8" s="5">
        <v>47</v>
      </c>
      <c r="AH8" s="5">
        <v>62</v>
      </c>
      <c r="AI8" s="6">
        <v>10</v>
      </c>
    </row>
    <row r="9" spans="1:35" ht="14.25" customHeight="1">
      <c r="A9" s="7" t="s">
        <v>35</v>
      </c>
      <c r="B9" s="8" t="s">
        <v>36</v>
      </c>
      <c r="C9" s="8" t="s">
        <v>37</v>
      </c>
      <c r="D9" s="8" t="s">
        <v>38</v>
      </c>
      <c r="E9" s="8" t="s">
        <v>39</v>
      </c>
      <c r="F9" s="8" t="s">
        <v>63</v>
      </c>
      <c r="G9" s="8" t="s">
        <v>64</v>
      </c>
      <c r="H9" s="8">
        <v>3200169</v>
      </c>
      <c r="I9" s="8" t="s">
        <v>65</v>
      </c>
      <c r="J9" s="8" t="s">
        <v>43</v>
      </c>
      <c r="K9" s="8" t="s">
        <v>43</v>
      </c>
      <c r="L9" s="8" t="s">
        <v>43</v>
      </c>
      <c r="M9" s="8" t="s">
        <v>43</v>
      </c>
      <c r="N9" s="8" t="s">
        <v>66</v>
      </c>
      <c r="O9" s="8" t="s">
        <v>45</v>
      </c>
      <c r="P9" s="8" t="s">
        <v>46</v>
      </c>
      <c r="Q9" s="8" t="s">
        <v>47</v>
      </c>
      <c r="R9" s="8" t="s">
        <v>225</v>
      </c>
      <c r="S9" s="8" t="s">
        <v>49</v>
      </c>
      <c r="T9" s="8" t="s">
        <v>50</v>
      </c>
      <c r="U9" s="8">
        <v>162</v>
      </c>
      <c r="V9" s="8">
        <v>142</v>
      </c>
      <c r="W9" s="8">
        <v>87.654320990000002</v>
      </c>
      <c r="X9" s="8">
        <v>489.0656831</v>
      </c>
      <c r="Y9" s="8">
        <v>79.42413603</v>
      </c>
      <c r="Z9" s="8" t="s">
        <v>32</v>
      </c>
      <c r="AA9" s="8">
        <v>61.971830990000001</v>
      </c>
      <c r="AB9" s="8">
        <v>0.14084507039999999</v>
      </c>
      <c r="AC9" s="8">
        <v>0.40845070420000001</v>
      </c>
      <c r="AD9" s="8">
        <v>0.38028169010000001</v>
      </c>
      <c r="AE9" s="8">
        <v>7.0422535199999997E-2</v>
      </c>
      <c r="AF9" s="8">
        <v>20</v>
      </c>
      <c r="AG9" s="8">
        <v>58</v>
      </c>
      <c r="AH9" s="8">
        <v>54</v>
      </c>
      <c r="AI9" s="9">
        <v>10</v>
      </c>
    </row>
    <row r="10" spans="1:35" ht="14.25" customHeight="1">
      <c r="A10" s="4" t="s">
        <v>35</v>
      </c>
      <c r="B10" s="5" t="s">
        <v>36</v>
      </c>
      <c r="C10" s="5" t="s">
        <v>37</v>
      </c>
      <c r="D10" s="5" t="s">
        <v>38</v>
      </c>
      <c r="E10" s="5" t="s">
        <v>39</v>
      </c>
      <c r="F10" s="5" t="s">
        <v>63</v>
      </c>
      <c r="G10" s="5" t="s">
        <v>64</v>
      </c>
      <c r="H10" s="5">
        <v>3200136</v>
      </c>
      <c r="I10" s="5" t="s">
        <v>67</v>
      </c>
      <c r="J10" s="5" t="s">
        <v>43</v>
      </c>
      <c r="K10" s="5" t="s">
        <v>43</v>
      </c>
      <c r="L10" s="5" t="s">
        <v>43</v>
      </c>
      <c r="M10" s="5" t="s">
        <v>43</v>
      </c>
      <c r="N10" s="5" t="s">
        <v>68</v>
      </c>
      <c r="O10" s="5" t="s">
        <v>45</v>
      </c>
      <c r="P10" s="5" t="s">
        <v>46</v>
      </c>
      <c r="Q10" s="5" t="s">
        <v>47</v>
      </c>
      <c r="R10" s="5" t="s">
        <v>225</v>
      </c>
      <c r="S10" s="5" t="s">
        <v>49</v>
      </c>
      <c r="T10" s="5" t="s">
        <v>50</v>
      </c>
      <c r="U10" s="5">
        <v>166</v>
      </c>
      <c r="V10" s="5">
        <v>150</v>
      </c>
      <c r="W10" s="5">
        <v>90.361445779999997</v>
      </c>
      <c r="X10" s="5">
        <v>593.27234667000005</v>
      </c>
      <c r="Y10" s="5">
        <v>83.876288450000004</v>
      </c>
      <c r="Z10" s="5" t="s">
        <v>33</v>
      </c>
      <c r="AA10" s="5">
        <v>83.166666669999998</v>
      </c>
      <c r="AB10" s="5">
        <v>3.3333333299999997E-2</v>
      </c>
      <c r="AC10" s="5">
        <v>0.1066666667</v>
      </c>
      <c r="AD10" s="5">
        <v>0.3266666667</v>
      </c>
      <c r="AE10" s="5">
        <v>0.53333333329999999</v>
      </c>
      <c r="AF10" s="5">
        <v>5</v>
      </c>
      <c r="AG10" s="5">
        <v>16</v>
      </c>
      <c r="AH10" s="5">
        <v>49</v>
      </c>
      <c r="AI10" s="6">
        <v>80</v>
      </c>
    </row>
    <row r="11" spans="1:35" ht="14.25" customHeight="1">
      <c r="A11" s="7" t="s">
        <v>35</v>
      </c>
      <c r="B11" s="8" t="s">
        <v>36</v>
      </c>
      <c r="C11" s="8" t="s">
        <v>37</v>
      </c>
      <c r="D11" s="8" t="s">
        <v>38</v>
      </c>
      <c r="E11" s="8" t="s">
        <v>39</v>
      </c>
      <c r="F11" s="8" t="s">
        <v>63</v>
      </c>
      <c r="G11" s="8" t="s">
        <v>64</v>
      </c>
      <c r="H11" s="8">
        <v>3200904</v>
      </c>
      <c r="I11" s="8" t="s">
        <v>69</v>
      </c>
      <c r="J11" s="8" t="s">
        <v>43</v>
      </c>
      <c r="K11" s="8" t="s">
        <v>43</v>
      </c>
      <c r="L11" s="8" t="s">
        <v>43</v>
      </c>
      <c r="M11" s="8" t="s">
        <v>43</v>
      </c>
      <c r="N11" s="8" t="s">
        <v>70</v>
      </c>
      <c r="O11" s="8" t="s">
        <v>45</v>
      </c>
      <c r="P11" s="8" t="s">
        <v>46</v>
      </c>
      <c r="Q11" s="8" t="s">
        <v>47</v>
      </c>
      <c r="R11" s="8" t="s">
        <v>225</v>
      </c>
      <c r="S11" s="8" t="s">
        <v>49</v>
      </c>
      <c r="T11" s="8" t="s">
        <v>50</v>
      </c>
      <c r="U11" s="8">
        <v>497</v>
      </c>
      <c r="V11" s="8">
        <v>464</v>
      </c>
      <c r="W11" s="8">
        <v>93.360160969999995</v>
      </c>
      <c r="X11" s="8">
        <v>544.24046121000003</v>
      </c>
      <c r="Y11" s="8">
        <v>85.107518720000002</v>
      </c>
      <c r="Z11" s="8" t="s">
        <v>33</v>
      </c>
      <c r="AA11" s="8">
        <v>73.556034479999994</v>
      </c>
      <c r="AB11" s="8">
        <v>5.1724137900000001E-2</v>
      </c>
      <c r="AC11" s="8">
        <v>0.23060344829999999</v>
      </c>
      <c r="AD11" s="8">
        <v>0.45689655170000004</v>
      </c>
      <c r="AE11" s="8">
        <v>0.26077586209999998</v>
      </c>
      <c r="AF11" s="8">
        <v>24</v>
      </c>
      <c r="AG11" s="8">
        <v>107</v>
      </c>
      <c r="AH11" s="8">
        <v>212</v>
      </c>
      <c r="AI11" s="9">
        <v>121</v>
      </c>
    </row>
    <row r="12" spans="1:35" ht="14.25" customHeight="1">
      <c r="A12" s="4" t="s">
        <v>35</v>
      </c>
      <c r="B12" s="5" t="s">
        <v>36</v>
      </c>
      <c r="C12" s="5" t="s">
        <v>37</v>
      </c>
      <c r="D12" s="5" t="s">
        <v>38</v>
      </c>
      <c r="E12" s="5" t="s">
        <v>39</v>
      </c>
      <c r="F12" s="5" t="s">
        <v>63</v>
      </c>
      <c r="G12" s="5" t="s">
        <v>64</v>
      </c>
      <c r="H12" s="5">
        <v>3202108</v>
      </c>
      <c r="I12" s="5" t="s">
        <v>71</v>
      </c>
      <c r="J12" s="5" t="s">
        <v>43</v>
      </c>
      <c r="K12" s="5" t="s">
        <v>43</v>
      </c>
      <c r="L12" s="5" t="s">
        <v>43</v>
      </c>
      <c r="M12" s="5" t="s">
        <v>43</v>
      </c>
      <c r="N12" s="5" t="s">
        <v>72</v>
      </c>
      <c r="O12" s="5" t="s">
        <v>45</v>
      </c>
      <c r="P12" s="5" t="s">
        <v>46</v>
      </c>
      <c r="Q12" s="5" t="s">
        <v>47</v>
      </c>
      <c r="R12" s="5" t="s">
        <v>225</v>
      </c>
      <c r="S12" s="5" t="s">
        <v>49</v>
      </c>
      <c r="T12" s="5" t="s">
        <v>50</v>
      </c>
      <c r="U12" s="5">
        <v>227</v>
      </c>
      <c r="V12" s="5">
        <v>210</v>
      </c>
      <c r="W12" s="5">
        <v>92.511013219999995</v>
      </c>
      <c r="X12" s="5">
        <v>500.15425714000003</v>
      </c>
      <c r="Y12" s="5">
        <v>80.972385119999998</v>
      </c>
      <c r="Z12" s="5" t="s">
        <v>32</v>
      </c>
      <c r="AA12" s="5">
        <v>64.5</v>
      </c>
      <c r="AB12" s="5">
        <v>0.1</v>
      </c>
      <c r="AC12" s="5">
        <v>0.4</v>
      </c>
      <c r="AD12" s="5">
        <v>0.38571428569999999</v>
      </c>
      <c r="AE12" s="5">
        <v>0.11428571429999999</v>
      </c>
      <c r="AF12" s="5">
        <v>21</v>
      </c>
      <c r="AG12" s="5">
        <v>84</v>
      </c>
      <c r="AH12" s="5">
        <v>81</v>
      </c>
      <c r="AI12" s="6">
        <v>24</v>
      </c>
    </row>
    <row r="13" spans="1:35" ht="14.25" customHeight="1">
      <c r="A13" s="7" t="s">
        <v>35</v>
      </c>
      <c r="B13" s="8" t="s">
        <v>36</v>
      </c>
      <c r="C13" s="8" t="s">
        <v>37</v>
      </c>
      <c r="D13" s="8" t="s">
        <v>38</v>
      </c>
      <c r="E13" s="8" t="s">
        <v>39</v>
      </c>
      <c r="F13" s="8" t="s">
        <v>63</v>
      </c>
      <c r="G13" s="8" t="s">
        <v>64</v>
      </c>
      <c r="H13" s="8">
        <v>3203304</v>
      </c>
      <c r="I13" s="8" t="s">
        <v>73</v>
      </c>
      <c r="J13" s="8" t="s">
        <v>43</v>
      </c>
      <c r="K13" s="8" t="s">
        <v>43</v>
      </c>
      <c r="L13" s="8" t="s">
        <v>43</v>
      </c>
      <c r="M13" s="8" t="s">
        <v>43</v>
      </c>
      <c r="N13" s="8" t="s">
        <v>74</v>
      </c>
      <c r="O13" s="8" t="s">
        <v>45</v>
      </c>
      <c r="P13" s="8" t="s">
        <v>46</v>
      </c>
      <c r="Q13" s="8" t="s">
        <v>47</v>
      </c>
      <c r="R13" s="8" t="s">
        <v>225</v>
      </c>
      <c r="S13" s="8" t="s">
        <v>49</v>
      </c>
      <c r="T13" s="8" t="s">
        <v>50</v>
      </c>
      <c r="U13" s="8">
        <v>215</v>
      </c>
      <c r="V13" s="8">
        <v>194</v>
      </c>
      <c r="W13" s="8">
        <v>90.232558139999995</v>
      </c>
      <c r="X13" s="8">
        <v>571.00062887000001</v>
      </c>
      <c r="Y13" s="8">
        <v>96.738483209999998</v>
      </c>
      <c r="Z13" s="8" t="s">
        <v>33</v>
      </c>
      <c r="AA13" s="8">
        <v>77.319587630000001</v>
      </c>
      <c r="AB13" s="8">
        <v>5.6701030899999998E-2</v>
      </c>
      <c r="AC13" s="8">
        <v>0.2164948454</v>
      </c>
      <c r="AD13" s="8">
        <v>0.28350515460000003</v>
      </c>
      <c r="AE13" s="8">
        <v>0.4432989691</v>
      </c>
      <c r="AF13" s="8">
        <v>11</v>
      </c>
      <c r="AG13" s="8">
        <v>42</v>
      </c>
      <c r="AH13" s="8">
        <v>55</v>
      </c>
      <c r="AI13" s="9">
        <v>86</v>
      </c>
    </row>
    <row r="14" spans="1:35" ht="14.25" customHeight="1">
      <c r="A14" s="4" t="s">
        <v>35</v>
      </c>
      <c r="B14" s="5" t="s">
        <v>36</v>
      </c>
      <c r="C14" s="5" t="s">
        <v>37</v>
      </c>
      <c r="D14" s="5" t="s">
        <v>38</v>
      </c>
      <c r="E14" s="5" t="s">
        <v>39</v>
      </c>
      <c r="F14" s="5" t="s">
        <v>75</v>
      </c>
      <c r="G14" s="5" t="s">
        <v>76</v>
      </c>
      <c r="H14" s="5">
        <v>3200706</v>
      </c>
      <c r="I14" s="5" t="s">
        <v>77</v>
      </c>
      <c r="J14" s="5" t="s">
        <v>43</v>
      </c>
      <c r="K14" s="5" t="s">
        <v>43</v>
      </c>
      <c r="L14" s="5" t="s">
        <v>43</v>
      </c>
      <c r="M14" s="5" t="s">
        <v>43</v>
      </c>
      <c r="N14" s="5" t="s">
        <v>78</v>
      </c>
      <c r="O14" s="5" t="s">
        <v>45</v>
      </c>
      <c r="P14" s="5" t="s">
        <v>46</v>
      </c>
      <c r="Q14" s="5" t="s">
        <v>47</v>
      </c>
      <c r="R14" s="5" t="s">
        <v>225</v>
      </c>
      <c r="S14" s="5" t="s">
        <v>49</v>
      </c>
      <c r="T14" s="5" t="s">
        <v>50</v>
      </c>
      <c r="U14" s="5">
        <v>186</v>
      </c>
      <c r="V14" s="5">
        <v>171</v>
      </c>
      <c r="W14" s="5">
        <v>91.935483869999999</v>
      </c>
      <c r="X14" s="5">
        <v>562.33277778000001</v>
      </c>
      <c r="Y14" s="5">
        <v>88.800342950000001</v>
      </c>
      <c r="Z14" s="5" t="s">
        <v>33</v>
      </c>
      <c r="AA14" s="5">
        <v>77.836257309999993</v>
      </c>
      <c r="AB14" s="5">
        <v>6.4327485400000009E-2</v>
      </c>
      <c r="AC14" s="5">
        <v>0.19298245609999998</v>
      </c>
      <c r="AD14" s="5">
        <v>0.36257309939999999</v>
      </c>
      <c r="AE14" s="5">
        <v>0.38011695909999998</v>
      </c>
      <c r="AF14" s="5">
        <v>11</v>
      </c>
      <c r="AG14" s="5">
        <v>33</v>
      </c>
      <c r="AH14" s="5">
        <v>62</v>
      </c>
      <c r="AI14" s="6">
        <v>65</v>
      </c>
    </row>
    <row r="15" spans="1:35" ht="14.25" customHeight="1">
      <c r="A15" s="7" t="s">
        <v>35</v>
      </c>
      <c r="B15" s="8" t="s">
        <v>36</v>
      </c>
      <c r="C15" s="8" t="s">
        <v>37</v>
      </c>
      <c r="D15" s="8" t="s">
        <v>38</v>
      </c>
      <c r="E15" s="8" t="s">
        <v>39</v>
      </c>
      <c r="F15" s="8" t="s">
        <v>75</v>
      </c>
      <c r="G15" s="8" t="s">
        <v>76</v>
      </c>
      <c r="H15" s="8">
        <v>3201209</v>
      </c>
      <c r="I15" s="8" t="s">
        <v>79</v>
      </c>
      <c r="J15" s="8" t="s">
        <v>43</v>
      </c>
      <c r="K15" s="8" t="s">
        <v>43</v>
      </c>
      <c r="L15" s="8" t="s">
        <v>43</v>
      </c>
      <c r="M15" s="8" t="s">
        <v>43</v>
      </c>
      <c r="N15" s="8" t="s">
        <v>80</v>
      </c>
      <c r="O15" s="8" t="s">
        <v>45</v>
      </c>
      <c r="P15" s="8" t="s">
        <v>46</v>
      </c>
      <c r="Q15" s="8" t="s">
        <v>47</v>
      </c>
      <c r="R15" s="8" t="s">
        <v>225</v>
      </c>
      <c r="S15" s="8" t="s">
        <v>49</v>
      </c>
      <c r="T15" s="8" t="s">
        <v>50</v>
      </c>
      <c r="U15" s="8">
        <v>2159</v>
      </c>
      <c r="V15" s="8">
        <v>1781</v>
      </c>
      <c r="W15" s="8">
        <v>82.491894400000007</v>
      </c>
      <c r="X15" s="8">
        <v>503.68633070999999</v>
      </c>
      <c r="Y15" s="8">
        <v>89.544190810000003</v>
      </c>
      <c r="Z15" s="8" t="s">
        <v>33</v>
      </c>
      <c r="AA15" s="8">
        <v>64.160583939999995</v>
      </c>
      <c r="AB15" s="8">
        <v>0.1229646266</v>
      </c>
      <c r="AC15" s="8">
        <v>0.35429533969999999</v>
      </c>
      <c r="AD15" s="8">
        <v>0.38966872539999997</v>
      </c>
      <c r="AE15" s="8">
        <v>0.1330713083</v>
      </c>
      <c r="AF15" s="8">
        <v>219</v>
      </c>
      <c r="AG15" s="8">
        <v>631</v>
      </c>
      <c r="AH15" s="8">
        <v>694</v>
      </c>
      <c r="AI15" s="9">
        <v>237</v>
      </c>
    </row>
    <row r="16" spans="1:35" ht="14.25" customHeight="1">
      <c r="A16" s="4" t="s">
        <v>35</v>
      </c>
      <c r="B16" s="5" t="s">
        <v>36</v>
      </c>
      <c r="C16" s="5" t="s">
        <v>37</v>
      </c>
      <c r="D16" s="5" t="s">
        <v>38</v>
      </c>
      <c r="E16" s="5" t="s">
        <v>39</v>
      </c>
      <c r="F16" s="5" t="s">
        <v>75</v>
      </c>
      <c r="G16" s="5" t="s">
        <v>76</v>
      </c>
      <c r="H16" s="5">
        <v>3201407</v>
      </c>
      <c r="I16" s="5" t="s">
        <v>81</v>
      </c>
      <c r="J16" s="5" t="s">
        <v>43</v>
      </c>
      <c r="K16" s="5" t="s">
        <v>43</v>
      </c>
      <c r="L16" s="5" t="s">
        <v>43</v>
      </c>
      <c r="M16" s="5" t="s">
        <v>43</v>
      </c>
      <c r="N16" s="5" t="s">
        <v>82</v>
      </c>
      <c r="O16" s="5" t="s">
        <v>45</v>
      </c>
      <c r="P16" s="5" t="s">
        <v>46</v>
      </c>
      <c r="Q16" s="5" t="s">
        <v>47</v>
      </c>
      <c r="R16" s="5" t="s">
        <v>225</v>
      </c>
      <c r="S16" s="5" t="s">
        <v>49</v>
      </c>
      <c r="T16" s="5" t="s">
        <v>50</v>
      </c>
      <c r="U16" s="5">
        <v>410</v>
      </c>
      <c r="V16" s="5">
        <v>370</v>
      </c>
      <c r="W16" s="5">
        <v>90.243902439999999</v>
      </c>
      <c r="X16" s="5">
        <v>544.18929189000005</v>
      </c>
      <c r="Y16" s="5">
        <v>88.302601210000006</v>
      </c>
      <c r="Z16" s="5" t="s">
        <v>33</v>
      </c>
      <c r="AA16" s="5">
        <v>73.986486490000004</v>
      </c>
      <c r="AB16" s="5">
        <v>6.7567567600000003E-2</v>
      </c>
      <c r="AC16" s="5">
        <v>0.2</v>
      </c>
      <c r="AD16" s="5">
        <v>0.4594594595</v>
      </c>
      <c r="AE16" s="5">
        <v>0.27297297300000001</v>
      </c>
      <c r="AF16" s="5">
        <v>25</v>
      </c>
      <c r="AG16" s="5">
        <v>74</v>
      </c>
      <c r="AH16" s="5">
        <v>170</v>
      </c>
      <c r="AI16" s="6">
        <v>101</v>
      </c>
    </row>
    <row r="17" spans="1:35" ht="14.25" customHeight="1">
      <c r="A17" s="7" t="s">
        <v>35</v>
      </c>
      <c r="B17" s="8" t="s">
        <v>36</v>
      </c>
      <c r="C17" s="8" t="s">
        <v>37</v>
      </c>
      <c r="D17" s="8" t="s">
        <v>38</v>
      </c>
      <c r="E17" s="8" t="s">
        <v>39</v>
      </c>
      <c r="F17" s="8" t="s">
        <v>75</v>
      </c>
      <c r="G17" s="8" t="s">
        <v>76</v>
      </c>
      <c r="H17" s="8">
        <v>3202603</v>
      </c>
      <c r="I17" s="8" t="s">
        <v>83</v>
      </c>
      <c r="J17" s="8" t="s">
        <v>43</v>
      </c>
      <c r="K17" s="8" t="s">
        <v>43</v>
      </c>
      <c r="L17" s="8" t="s">
        <v>43</v>
      </c>
      <c r="M17" s="8" t="s">
        <v>43</v>
      </c>
      <c r="N17" s="8" t="s">
        <v>84</v>
      </c>
      <c r="O17" s="8" t="s">
        <v>45</v>
      </c>
      <c r="P17" s="8" t="s">
        <v>46</v>
      </c>
      <c r="Q17" s="8" t="s">
        <v>47</v>
      </c>
      <c r="R17" s="8" t="s">
        <v>225</v>
      </c>
      <c r="S17" s="8" t="s">
        <v>49</v>
      </c>
      <c r="T17" s="8" t="s">
        <v>50</v>
      </c>
      <c r="U17" s="8">
        <v>148</v>
      </c>
      <c r="V17" s="8">
        <v>125</v>
      </c>
      <c r="W17" s="8">
        <v>84.459459460000005</v>
      </c>
      <c r="X17" s="8">
        <v>537.67247999999995</v>
      </c>
      <c r="Y17" s="8">
        <v>69.375124029999995</v>
      </c>
      <c r="Z17" s="8" t="s">
        <v>33</v>
      </c>
      <c r="AA17" s="8">
        <v>72.84</v>
      </c>
      <c r="AB17" s="8">
        <v>3.2000000000000001E-2</v>
      </c>
      <c r="AC17" s="8">
        <v>0.26400000000000001</v>
      </c>
      <c r="AD17" s="8">
        <v>0.51200000000000001</v>
      </c>
      <c r="AE17" s="8">
        <v>0.192</v>
      </c>
      <c r="AF17" s="8">
        <v>4</v>
      </c>
      <c r="AG17" s="8">
        <v>33</v>
      </c>
      <c r="AH17" s="8">
        <v>64</v>
      </c>
      <c r="AI17" s="9">
        <v>24</v>
      </c>
    </row>
    <row r="18" spans="1:35" ht="14.25" customHeight="1">
      <c r="A18" s="4" t="s">
        <v>35</v>
      </c>
      <c r="B18" s="5" t="s">
        <v>36</v>
      </c>
      <c r="C18" s="5" t="s">
        <v>37</v>
      </c>
      <c r="D18" s="5" t="s">
        <v>38</v>
      </c>
      <c r="E18" s="5" t="s">
        <v>39</v>
      </c>
      <c r="F18" s="5" t="s">
        <v>75</v>
      </c>
      <c r="G18" s="5" t="s">
        <v>76</v>
      </c>
      <c r="H18" s="5">
        <v>3202801</v>
      </c>
      <c r="I18" s="5" t="s">
        <v>85</v>
      </c>
      <c r="J18" s="5" t="s">
        <v>43</v>
      </c>
      <c r="K18" s="5" t="s">
        <v>43</v>
      </c>
      <c r="L18" s="5" t="s">
        <v>43</v>
      </c>
      <c r="M18" s="5" t="s">
        <v>43</v>
      </c>
      <c r="N18" s="5" t="s">
        <v>86</v>
      </c>
      <c r="O18" s="5" t="s">
        <v>45</v>
      </c>
      <c r="P18" s="5" t="s">
        <v>46</v>
      </c>
      <c r="Q18" s="5" t="s">
        <v>47</v>
      </c>
      <c r="R18" s="5" t="s">
        <v>225</v>
      </c>
      <c r="S18" s="5" t="s">
        <v>49</v>
      </c>
      <c r="T18" s="5" t="s">
        <v>50</v>
      </c>
      <c r="U18" s="5">
        <v>640</v>
      </c>
      <c r="V18" s="5">
        <v>519</v>
      </c>
      <c r="W18" s="5">
        <v>81.09375</v>
      </c>
      <c r="X18" s="5">
        <v>525.03358381999999</v>
      </c>
      <c r="Y18" s="5">
        <v>91.952234329999996</v>
      </c>
      <c r="Z18" s="5" t="s">
        <v>33</v>
      </c>
      <c r="AA18" s="5">
        <v>68.699421970000003</v>
      </c>
      <c r="AB18" s="5">
        <v>9.6339113699999993E-2</v>
      </c>
      <c r="AC18" s="5">
        <v>0.27938342970000002</v>
      </c>
      <c r="AD18" s="5">
        <v>0.40847784199999998</v>
      </c>
      <c r="AE18" s="5">
        <v>0.21579961459999999</v>
      </c>
      <c r="AF18" s="5">
        <v>50</v>
      </c>
      <c r="AG18" s="5">
        <v>145</v>
      </c>
      <c r="AH18" s="5">
        <v>212</v>
      </c>
      <c r="AI18" s="6">
        <v>112</v>
      </c>
    </row>
    <row r="19" spans="1:35" ht="14.25" customHeight="1">
      <c r="A19" s="7" t="s">
        <v>35</v>
      </c>
      <c r="B19" s="8" t="s">
        <v>36</v>
      </c>
      <c r="C19" s="8" t="s">
        <v>37</v>
      </c>
      <c r="D19" s="8" t="s">
        <v>38</v>
      </c>
      <c r="E19" s="8" t="s">
        <v>39</v>
      </c>
      <c r="F19" s="8" t="s">
        <v>75</v>
      </c>
      <c r="G19" s="8" t="s">
        <v>76</v>
      </c>
      <c r="H19" s="8">
        <v>3203106</v>
      </c>
      <c r="I19" s="8" t="s">
        <v>87</v>
      </c>
      <c r="J19" s="8" t="s">
        <v>43</v>
      </c>
      <c r="K19" s="8" t="s">
        <v>43</v>
      </c>
      <c r="L19" s="8" t="s">
        <v>43</v>
      </c>
      <c r="M19" s="8" t="s">
        <v>43</v>
      </c>
      <c r="N19" s="8" t="s">
        <v>88</v>
      </c>
      <c r="O19" s="8" t="s">
        <v>45</v>
      </c>
      <c r="P19" s="8" t="s">
        <v>46</v>
      </c>
      <c r="Q19" s="8" t="s">
        <v>47</v>
      </c>
      <c r="R19" s="8" t="s">
        <v>225</v>
      </c>
      <c r="S19" s="8" t="s">
        <v>49</v>
      </c>
      <c r="T19" s="8" t="s">
        <v>50</v>
      </c>
      <c r="U19" s="8">
        <v>147</v>
      </c>
      <c r="V19" s="8">
        <v>142</v>
      </c>
      <c r="W19" s="8">
        <v>96.598639460000001</v>
      </c>
      <c r="X19" s="8">
        <v>531.99478872999998</v>
      </c>
      <c r="Y19" s="8">
        <v>75.875499160000004</v>
      </c>
      <c r="Z19" s="8" t="s">
        <v>33</v>
      </c>
      <c r="AA19" s="8">
        <v>72.464788729999995</v>
      </c>
      <c r="AB19" s="8">
        <v>4.9295774600000002E-2</v>
      </c>
      <c r="AC19" s="8">
        <v>0.21830985920000001</v>
      </c>
      <c r="AD19" s="8">
        <v>0.54929577460000001</v>
      </c>
      <c r="AE19" s="8">
        <v>0.18309859150000002</v>
      </c>
      <c r="AF19" s="8">
        <v>7</v>
      </c>
      <c r="AG19" s="8">
        <v>31</v>
      </c>
      <c r="AH19" s="8">
        <v>78</v>
      </c>
      <c r="AI19" s="9">
        <v>26</v>
      </c>
    </row>
    <row r="20" spans="1:35" ht="14.25" customHeight="1">
      <c r="A20" s="4" t="s">
        <v>35</v>
      </c>
      <c r="B20" s="5" t="s">
        <v>36</v>
      </c>
      <c r="C20" s="5" t="s">
        <v>37</v>
      </c>
      <c r="D20" s="5" t="s">
        <v>38</v>
      </c>
      <c r="E20" s="5" t="s">
        <v>39</v>
      </c>
      <c r="F20" s="5" t="s">
        <v>75</v>
      </c>
      <c r="G20" s="5" t="s">
        <v>76</v>
      </c>
      <c r="H20" s="5">
        <v>3203320</v>
      </c>
      <c r="I20" s="5" t="s">
        <v>89</v>
      </c>
      <c r="J20" s="5" t="s">
        <v>43</v>
      </c>
      <c r="K20" s="5" t="s">
        <v>43</v>
      </c>
      <c r="L20" s="5" t="s">
        <v>43</v>
      </c>
      <c r="M20" s="5" t="s">
        <v>43</v>
      </c>
      <c r="N20" s="5" t="s">
        <v>90</v>
      </c>
      <c r="O20" s="5" t="s">
        <v>45</v>
      </c>
      <c r="P20" s="5" t="s">
        <v>46</v>
      </c>
      <c r="Q20" s="5" t="s">
        <v>47</v>
      </c>
      <c r="R20" s="5" t="s">
        <v>225</v>
      </c>
      <c r="S20" s="5" t="s">
        <v>49</v>
      </c>
      <c r="T20" s="5" t="s">
        <v>50</v>
      </c>
      <c r="U20" s="5">
        <v>673</v>
      </c>
      <c r="V20" s="5">
        <v>570</v>
      </c>
      <c r="W20" s="5">
        <v>84.695393760000002</v>
      </c>
      <c r="X20" s="5">
        <v>493.19408946999999</v>
      </c>
      <c r="Y20" s="5">
        <v>80.625200910000004</v>
      </c>
      <c r="Z20" s="5" t="s">
        <v>32</v>
      </c>
      <c r="AA20" s="5">
        <v>61.842105259999997</v>
      </c>
      <c r="AB20" s="5">
        <v>0.1087719298</v>
      </c>
      <c r="AC20" s="5">
        <v>0.41052631580000004</v>
      </c>
      <c r="AD20" s="5">
        <v>0.42280701749999999</v>
      </c>
      <c r="AE20" s="5">
        <v>5.7894736800000006E-2</v>
      </c>
      <c r="AF20" s="5">
        <v>62</v>
      </c>
      <c r="AG20" s="5">
        <v>234</v>
      </c>
      <c r="AH20" s="5">
        <v>241</v>
      </c>
      <c r="AI20" s="6">
        <v>33</v>
      </c>
    </row>
    <row r="21" spans="1:35" ht="14.25" customHeight="1">
      <c r="A21" s="7" t="s">
        <v>35</v>
      </c>
      <c r="B21" s="8" t="s">
        <v>36</v>
      </c>
      <c r="C21" s="8" t="s">
        <v>37</v>
      </c>
      <c r="D21" s="8" t="s">
        <v>38</v>
      </c>
      <c r="E21" s="8" t="s">
        <v>39</v>
      </c>
      <c r="F21" s="8" t="s">
        <v>75</v>
      </c>
      <c r="G21" s="8" t="s">
        <v>76</v>
      </c>
      <c r="H21" s="8">
        <v>3203403</v>
      </c>
      <c r="I21" s="8" t="s">
        <v>91</v>
      </c>
      <c r="J21" s="8" t="s">
        <v>43</v>
      </c>
      <c r="K21" s="8" t="s">
        <v>43</v>
      </c>
      <c r="L21" s="8" t="s">
        <v>43</v>
      </c>
      <c r="M21" s="8" t="s">
        <v>43</v>
      </c>
      <c r="N21" s="8" t="s">
        <v>92</v>
      </c>
      <c r="O21" s="8" t="s">
        <v>45</v>
      </c>
      <c r="P21" s="8" t="s">
        <v>46</v>
      </c>
      <c r="Q21" s="8" t="s">
        <v>47</v>
      </c>
      <c r="R21" s="8" t="s">
        <v>225</v>
      </c>
      <c r="S21" s="8" t="s">
        <v>49</v>
      </c>
      <c r="T21" s="8" t="s">
        <v>50</v>
      </c>
      <c r="U21" s="8">
        <v>307</v>
      </c>
      <c r="V21" s="8">
        <v>271</v>
      </c>
      <c r="W21" s="8">
        <v>88.273615640000003</v>
      </c>
      <c r="X21" s="8">
        <v>505.58994095999998</v>
      </c>
      <c r="Y21" s="8">
        <v>82.238901089999999</v>
      </c>
      <c r="Z21" s="8" t="s">
        <v>33</v>
      </c>
      <c r="AA21" s="8">
        <v>64.797047969999994</v>
      </c>
      <c r="AB21" s="8">
        <v>9.9630996299999997E-2</v>
      </c>
      <c r="AC21" s="8">
        <v>0.37269372689999997</v>
      </c>
      <c r="AD21" s="8">
        <v>0.40959409590000001</v>
      </c>
      <c r="AE21" s="8">
        <v>0.1180811808</v>
      </c>
      <c r="AF21" s="8">
        <v>27</v>
      </c>
      <c r="AG21" s="8">
        <v>101</v>
      </c>
      <c r="AH21" s="8">
        <v>111</v>
      </c>
      <c r="AI21" s="9">
        <v>32</v>
      </c>
    </row>
    <row r="22" spans="1:35" ht="14.25" customHeight="1">
      <c r="A22" s="4" t="s">
        <v>35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75</v>
      </c>
      <c r="G22" s="5" t="s">
        <v>76</v>
      </c>
      <c r="H22" s="5">
        <v>3203809</v>
      </c>
      <c r="I22" s="5" t="s">
        <v>93</v>
      </c>
      <c r="J22" s="5" t="s">
        <v>43</v>
      </c>
      <c r="K22" s="5" t="s">
        <v>43</v>
      </c>
      <c r="L22" s="5" t="s">
        <v>43</v>
      </c>
      <c r="M22" s="5" t="s">
        <v>43</v>
      </c>
      <c r="N22" s="5" t="s">
        <v>94</v>
      </c>
      <c r="O22" s="5" t="s">
        <v>45</v>
      </c>
      <c r="P22" s="5" t="s">
        <v>46</v>
      </c>
      <c r="Q22" s="5" t="s">
        <v>47</v>
      </c>
      <c r="R22" s="5" t="s">
        <v>225</v>
      </c>
      <c r="S22" s="5" t="s">
        <v>49</v>
      </c>
      <c r="T22" s="5" t="s">
        <v>50</v>
      </c>
      <c r="U22" s="5">
        <v>212</v>
      </c>
      <c r="V22" s="5">
        <v>179</v>
      </c>
      <c r="W22" s="5">
        <v>84.433962260000001</v>
      </c>
      <c r="X22" s="5">
        <v>526.71869832000004</v>
      </c>
      <c r="Y22" s="5">
        <v>89.665070689999993</v>
      </c>
      <c r="Z22" s="5" t="s">
        <v>33</v>
      </c>
      <c r="AA22" s="5">
        <v>69.385474860000002</v>
      </c>
      <c r="AB22" s="5">
        <v>8.9385474899999998E-2</v>
      </c>
      <c r="AC22" s="5">
        <v>0.3072625698</v>
      </c>
      <c r="AD22" s="5">
        <v>0.37988826819999999</v>
      </c>
      <c r="AE22" s="5">
        <v>0.22346368720000001</v>
      </c>
      <c r="AF22" s="5">
        <v>16</v>
      </c>
      <c r="AG22" s="5">
        <v>55</v>
      </c>
      <c r="AH22" s="5">
        <v>68</v>
      </c>
      <c r="AI22" s="6">
        <v>40</v>
      </c>
    </row>
    <row r="23" spans="1:35" ht="14.25" customHeight="1">
      <c r="A23" s="7" t="s">
        <v>35</v>
      </c>
      <c r="B23" s="8" t="s">
        <v>36</v>
      </c>
      <c r="C23" s="8" t="s">
        <v>37</v>
      </c>
      <c r="D23" s="8" t="s">
        <v>38</v>
      </c>
      <c r="E23" s="8" t="s">
        <v>39</v>
      </c>
      <c r="F23" s="8" t="s">
        <v>75</v>
      </c>
      <c r="G23" s="8" t="s">
        <v>76</v>
      </c>
      <c r="H23" s="8">
        <v>3204302</v>
      </c>
      <c r="I23" s="8" t="s">
        <v>95</v>
      </c>
      <c r="J23" s="8" t="s">
        <v>43</v>
      </c>
      <c r="K23" s="8" t="s">
        <v>43</v>
      </c>
      <c r="L23" s="8" t="s">
        <v>43</v>
      </c>
      <c r="M23" s="8" t="s">
        <v>43</v>
      </c>
      <c r="N23" s="8" t="s">
        <v>96</v>
      </c>
      <c r="O23" s="8" t="s">
        <v>45</v>
      </c>
      <c r="P23" s="8" t="s">
        <v>46</v>
      </c>
      <c r="Q23" s="8" t="s">
        <v>47</v>
      </c>
      <c r="R23" s="8" t="s">
        <v>225</v>
      </c>
      <c r="S23" s="8" t="s">
        <v>49</v>
      </c>
      <c r="T23" s="8" t="s">
        <v>50</v>
      </c>
      <c r="U23" s="8">
        <v>198</v>
      </c>
      <c r="V23" s="8">
        <v>174</v>
      </c>
      <c r="W23" s="8">
        <v>87.878787880000004</v>
      </c>
      <c r="X23" s="8">
        <v>512.37117240999999</v>
      </c>
      <c r="Y23" s="8">
        <v>72.359806219999996</v>
      </c>
      <c r="Z23" s="8" t="s">
        <v>33</v>
      </c>
      <c r="AA23" s="8">
        <v>67.385057470000007</v>
      </c>
      <c r="AB23" s="8">
        <v>5.7471264399999999E-2</v>
      </c>
      <c r="AC23" s="8">
        <v>0.37931034480000003</v>
      </c>
      <c r="AD23" s="8">
        <v>0.45977011490000003</v>
      </c>
      <c r="AE23" s="8">
        <v>0.1034482759</v>
      </c>
      <c r="AF23" s="8">
        <v>10</v>
      </c>
      <c r="AG23" s="8">
        <v>66</v>
      </c>
      <c r="AH23" s="8">
        <v>80</v>
      </c>
      <c r="AI23" s="9">
        <v>18</v>
      </c>
    </row>
    <row r="24" spans="1:35" ht="14.25" customHeight="1">
      <c r="A24" s="4" t="s">
        <v>35</v>
      </c>
      <c r="B24" s="5" t="s">
        <v>36</v>
      </c>
      <c r="C24" s="5" t="s">
        <v>37</v>
      </c>
      <c r="D24" s="5" t="s">
        <v>38</v>
      </c>
      <c r="E24" s="5" t="s">
        <v>39</v>
      </c>
      <c r="F24" s="5" t="s">
        <v>75</v>
      </c>
      <c r="G24" s="5" t="s">
        <v>76</v>
      </c>
      <c r="H24" s="5">
        <v>3204401</v>
      </c>
      <c r="I24" s="5" t="s">
        <v>97</v>
      </c>
      <c r="J24" s="5" t="s">
        <v>43</v>
      </c>
      <c r="K24" s="5" t="s">
        <v>43</v>
      </c>
      <c r="L24" s="5" t="s">
        <v>43</v>
      </c>
      <c r="M24" s="5" t="s">
        <v>43</v>
      </c>
      <c r="N24" s="5" t="s">
        <v>98</v>
      </c>
      <c r="O24" s="5" t="s">
        <v>45</v>
      </c>
      <c r="P24" s="5" t="s">
        <v>46</v>
      </c>
      <c r="Q24" s="5" t="s">
        <v>47</v>
      </c>
      <c r="R24" s="5" t="s">
        <v>225</v>
      </c>
      <c r="S24" s="5" t="s">
        <v>49</v>
      </c>
      <c r="T24" s="5" t="s">
        <v>50</v>
      </c>
      <c r="U24" s="5">
        <v>147</v>
      </c>
      <c r="V24" s="5">
        <v>127</v>
      </c>
      <c r="W24" s="5">
        <v>86.394557820000003</v>
      </c>
      <c r="X24" s="5">
        <v>522.61211810999998</v>
      </c>
      <c r="Y24" s="5">
        <v>87.537527429999997</v>
      </c>
      <c r="Z24" s="5" t="s">
        <v>33</v>
      </c>
      <c r="AA24" s="5">
        <v>67.755905510000005</v>
      </c>
      <c r="AB24" s="5">
        <v>5.5118110199999994E-2</v>
      </c>
      <c r="AC24" s="5">
        <v>0.33858267720000002</v>
      </c>
      <c r="AD24" s="5">
        <v>0.42519685039999999</v>
      </c>
      <c r="AE24" s="5">
        <v>0.18110236220000001</v>
      </c>
      <c r="AF24" s="5">
        <v>7</v>
      </c>
      <c r="AG24" s="5">
        <v>43</v>
      </c>
      <c r="AH24" s="5">
        <v>54</v>
      </c>
      <c r="AI24" s="6">
        <v>23</v>
      </c>
    </row>
    <row r="25" spans="1:35" ht="14.25" customHeight="1">
      <c r="A25" s="7" t="s">
        <v>35</v>
      </c>
      <c r="B25" s="8" t="s">
        <v>36</v>
      </c>
      <c r="C25" s="8" t="s">
        <v>37</v>
      </c>
      <c r="D25" s="8" t="s">
        <v>38</v>
      </c>
      <c r="E25" s="8" t="s">
        <v>39</v>
      </c>
      <c r="F25" s="8" t="s">
        <v>75</v>
      </c>
      <c r="G25" s="8" t="s">
        <v>76</v>
      </c>
      <c r="H25" s="8">
        <v>3205036</v>
      </c>
      <c r="I25" s="8" t="s">
        <v>99</v>
      </c>
      <c r="J25" s="8" t="s">
        <v>43</v>
      </c>
      <c r="K25" s="8" t="s">
        <v>43</v>
      </c>
      <c r="L25" s="8" t="s">
        <v>43</v>
      </c>
      <c r="M25" s="8" t="s">
        <v>43</v>
      </c>
      <c r="N25" s="8" t="s">
        <v>100</v>
      </c>
      <c r="O25" s="8" t="s">
        <v>45</v>
      </c>
      <c r="P25" s="8" t="s">
        <v>46</v>
      </c>
      <c r="Q25" s="8" t="s">
        <v>47</v>
      </c>
      <c r="R25" s="8" t="s">
        <v>225</v>
      </c>
      <c r="S25" s="8" t="s">
        <v>49</v>
      </c>
      <c r="T25" s="8" t="s">
        <v>50</v>
      </c>
      <c r="U25" s="8">
        <v>279</v>
      </c>
      <c r="V25" s="8">
        <v>241</v>
      </c>
      <c r="W25" s="8">
        <v>86.379928320000005</v>
      </c>
      <c r="X25" s="8">
        <v>542.02336929000001</v>
      </c>
      <c r="Y25" s="8">
        <v>79.927576930000001</v>
      </c>
      <c r="Z25" s="8" t="s">
        <v>33</v>
      </c>
      <c r="AA25" s="8">
        <v>72.095435679999994</v>
      </c>
      <c r="AB25" s="8">
        <v>4.5643153500000005E-2</v>
      </c>
      <c r="AC25" s="8">
        <v>0.28215767629999999</v>
      </c>
      <c r="AD25" s="8">
        <v>0.42323651449999999</v>
      </c>
      <c r="AE25" s="8">
        <v>0.2489626556</v>
      </c>
      <c r="AF25" s="8">
        <v>11</v>
      </c>
      <c r="AG25" s="8">
        <v>68</v>
      </c>
      <c r="AH25" s="8">
        <v>102</v>
      </c>
      <c r="AI25" s="9">
        <v>60</v>
      </c>
    </row>
    <row r="26" spans="1:35" ht="14.25" customHeight="1">
      <c r="A26" s="4" t="s">
        <v>35</v>
      </c>
      <c r="B26" s="5" t="s">
        <v>36</v>
      </c>
      <c r="C26" s="5" t="s">
        <v>37</v>
      </c>
      <c r="D26" s="5" t="s">
        <v>38</v>
      </c>
      <c r="E26" s="5" t="s">
        <v>39</v>
      </c>
      <c r="F26" s="5" t="s">
        <v>101</v>
      </c>
      <c r="G26" s="5" t="s">
        <v>102</v>
      </c>
      <c r="H26" s="5">
        <v>3202207</v>
      </c>
      <c r="I26" s="5" t="s">
        <v>103</v>
      </c>
      <c r="J26" s="5" t="s">
        <v>43</v>
      </c>
      <c r="K26" s="5" t="s">
        <v>43</v>
      </c>
      <c r="L26" s="5" t="s">
        <v>43</v>
      </c>
      <c r="M26" s="5" t="s">
        <v>43</v>
      </c>
      <c r="N26" s="5" t="s">
        <v>104</v>
      </c>
      <c r="O26" s="5" t="s">
        <v>45</v>
      </c>
      <c r="P26" s="5" t="s">
        <v>46</v>
      </c>
      <c r="Q26" s="5" t="s">
        <v>47</v>
      </c>
      <c r="R26" s="5" t="s">
        <v>225</v>
      </c>
      <c r="S26" s="5" t="s">
        <v>49</v>
      </c>
      <c r="T26" s="5" t="s">
        <v>50</v>
      </c>
      <c r="U26" s="5">
        <v>272</v>
      </c>
      <c r="V26" s="5">
        <v>237</v>
      </c>
      <c r="W26" s="5">
        <v>87.132352940000004</v>
      </c>
      <c r="X26" s="5">
        <v>508.35781857000001</v>
      </c>
      <c r="Y26" s="5">
        <v>84.840090070000002</v>
      </c>
      <c r="Z26" s="5" t="s">
        <v>33</v>
      </c>
      <c r="AA26" s="5">
        <v>65.654008439999998</v>
      </c>
      <c r="AB26" s="5">
        <v>9.2827004199999993E-2</v>
      </c>
      <c r="AC26" s="5">
        <v>0.41772151899999999</v>
      </c>
      <c r="AD26" s="5">
        <v>0.32489451479999998</v>
      </c>
      <c r="AE26" s="5">
        <v>0.16455696199999997</v>
      </c>
      <c r="AF26" s="5">
        <v>22</v>
      </c>
      <c r="AG26" s="5">
        <v>99</v>
      </c>
      <c r="AH26" s="5">
        <v>77</v>
      </c>
      <c r="AI26" s="6">
        <v>39</v>
      </c>
    </row>
    <row r="27" spans="1:35" ht="14.25" customHeight="1">
      <c r="A27" s="7" t="s">
        <v>35</v>
      </c>
      <c r="B27" s="8" t="s">
        <v>36</v>
      </c>
      <c r="C27" s="8" t="s">
        <v>37</v>
      </c>
      <c r="D27" s="8" t="s">
        <v>38</v>
      </c>
      <c r="E27" s="8" t="s">
        <v>39</v>
      </c>
      <c r="F27" s="8" t="s">
        <v>101</v>
      </c>
      <c r="G27" s="8" t="s">
        <v>102</v>
      </c>
      <c r="H27" s="8">
        <v>3204609</v>
      </c>
      <c r="I27" s="8" t="s">
        <v>105</v>
      </c>
      <c r="J27" s="8" t="s">
        <v>43</v>
      </c>
      <c r="K27" s="8" t="s">
        <v>43</v>
      </c>
      <c r="L27" s="8" t="s">
        <v>43</v>
      </c>
      <c r="M27" s="8" t="s">
        <v>43</v>
      </c>
      <c r="N27" s="8" t="s">
        <v>106</v>
      </c>
      <c r="O27" s="8" t="s">
        <v>45</v>
      </c>
      <c r="P27" s="8" t="s">
        <v>46</v>
      </c>
      <c r="Q27" s="8" t="s">
        <v>47</v>
      </c>
      <c r="R27" s="8" t="s">
        <v>225</v>
      </c>
      <c r="S27" s="8" t="s">
        <v>49</v>
      </c>
      <c r="T27" s="8" t="s">
        <v>50</v>
      </c>
      <c r="U27" s="8">
        <v>248</v>
      </c>
      <c r="V27" s="8">
        <v>217</v>
      </c>
      <c r="W27" s="8">
        <v>87.5</v>
      </c>
      <c r="X27" s="8">
        <v>544.76303226000005</v>
      </c>
      <c r="Y27" s="8">
        <v>90.777942390000007</v>
      </c>
      <c r="Z27" s="8" t="s">
        <v>33</v>
      </c>
      <c r="AA27" s="8">
        <v>72.327188939999999</v>
      </c>
      <c r="AB27" s="8">
        <v>6.9124424000000004E-2</v>
      </c>
      <c r="AC27" s="8">
        <v>0.22119815670000001</v>
      </c>
      <c r="AD27" s="8">
        <v>0.4331797235</v>
      </c>
      <c r="AE27" s="8">
        <v>0.27649769590000001</v>
      </c>
      <c r="AF27" s="8">
        <v>15</v>
      </c>
      <c r="AG27" s="8">
        <v>48</v>
      </c>
      <c r="AH27" s="8">
        <v>94</v>
      </c>
      <c r="AI27" s="9">
        <v>60</v>
      </c>
    </row>
    <row r="28" spans="1:35" ht="14.25" customHeight="1">
      <c r="A28" s="4" t="s">
        <v>35</v>
      </c>
      <c r="B28" s="5" t="s">
        <v>36</v>
      </c>
      <c r="C28" s="5" t="s">
        <v>37</v>
      </c>
      <c r="D28" s="5" t="s">
        <v>38</v>
      </c>
      <c r="E28" s="5" t="s">
        <v>39</v>
      </c>
      <c r="F28" s="5" t="s">
        <v>101</v>
      </c>
      <c r="G28" s="5" t="s">
        <v>102</v>
      </c>
      <c r="H28" s="5">
        <v>3205002</v>
      </c>
      <c r="I28" s="5" t="s">
        <v>107</v>
      </c>
      <c r="J28" s="5" t="s">
        <v>43</v>
      </c>
      <c r="K28" s="5" t="s">
        <v>43</v>
      </c>
      <c r="L28" s="5" t="s">
        <v>43</v>
      </c>
      <c r="M28" s="5" t="s">
        <v>43</v>
      </c>
      <c r="N28" s="5" t="s">
        <v>108</v>
      </c>
      <c r="O28" s="5" t="s">
        <v>45</v>
      </c>
      <c r="P28" s="5" t="s">
        <v>46</v>
      </c>
      <c r="Q28" s="5" t="s">
        <v>47</v>
      </c>
      <c r="R28" s="5" t="s">
        <v>225</v>
      </c>
      <c r="S28" s="5" t="s">
        <v>49</v>
      </c>
      <c r="T28" s="5" t="s">
        <v>50</v>
      </c>
      <c r="U28" s="5">
        <v>6385</v>
      </c>
      <c r="V28" s="5">
        <v>5420</v>
      </c>
      <c r="W28" s="5">
        <v>84.88645262</v>
      </c>
      <c r="X28" s="5">
        <v>495.64374096</v>
      </c>
      <c r="Y28" s="5">
        <v>82.403388050000004</v>
      </c>
      <c r="Z28" s="5" t="s">
        <v>32</v>
      </c>
      <c r="AA28" s="5">
        <v>62.227859780000003</v>
      </c>
      <c r="AB28" s="5">
        <v>0.11568265679999999</v>
      </c>
      <c r="AC28" s="5">
        <v>0.41291512920000001</v>
      </c>
      <c r="AD28" s="5">
        <v>0.37398523989999999</v>
      </c>
      <c r="AE28" s="5">
        <v>9.7416974199999992E-2</v>
      </c>
      <c r="AF28" s="5">
        <v>627</v>
      </c>
      <c r="AG28" s="5">
        <v>2238</v>
      </c>
      <c r="AH28" s="5">
        <v>2027</v>
      </c>
      <c r="AI28" s="6">
        <v>528</v>
      </c>
    </row>
    <row r="29" spans="1:35" ht="14.25" customHeight="1">
      <c r="A29" s="7" t="s">
        <v>35</v>
      </c>
      <c r="B29" s="8" t="s">
        <v>36</v>
      </c>
      <c r="C29" s="8" t="s">
        <v>37</v>
      </c>
      <c r="D29" s="8" t="s">
        <v>38</v>
      </c>
      <c r="E29" s="8" t="s">
        <v>39</v>
      </c>
      <c r="F29" s="8" t="s">
        <v>101</v>
      </c>
      <c r="G29" s="8" t="s">
        <v>102</v>
      </c>
      <c r="H29" s="8">
        <v>3205309</v>
      </c>
      <c r="I29" s="8" t="s">
        <v>109</v>
      </c>
      <c r="J29" s="8" t="s">
        <v>43</v>
      </c>
      <c r="K29" s="8" t="s">
        <v>43</v>
      </c>
      <c r="L29" s="8" t="s">
        <v>43</v>
      </c>
      <c r="M29" s="8" t="s">
        <v>43</v>
      </c>
      <c r="N29" s="8" t="s">
        <v>110</v>
      </c>
      <c r="O29" s="8" t="s">
        <v>45</v>
      </c>
      <c r="P29" s="8" t="s">
        <v>46</v>
      </c>
      <c r="Q29" s="8" t="s">
        <v>47</v>
      </c>
      <c r="R29" s="8" t="s">
        <v>225</v>
      </c>
      <c r="S29" s="8" t="s">
        <v>49</v>
      </c>
      <c r="T29" s="8" t="s">
        <v>50</v>
      </c>
      <c r="U29" s="8">
        <v>3129</v>
      </c>
      <c r="V29" s="8">
        <v>2652</v>
      </c>
      <c r="W29" s="8">
        <v>84.755512940000003</v>
      </c>
      <c r="X29" s="8">
        <v>497.41175792000001</v>
      </c>
      <c r="Y29" s="8">
        <v>82.405923189999996</v>
      </c>
      <c r="Z29" s="8" t="s">
        <v>32</v>
      </c>
      <c r="AA29" s="8">
        <v>62.628205129999998</v>
      </c>
      <c r="AB29" s="8">
        <v>0.11199095019999999</v>
      </c>
      <c r="AC29" s="8">
        <v>0.40686274509999998</v>
      </c>
      <c r="AD29" s="8">
        <v>0.37254901959999998</v>
      </c>
      <c r="AE29" s="8">
        <v>0.1085972851</v>
      </c>
      <c r="AF29" s="8">
        <v>297</v>
      </c>
      <c r="AG29" s="8">
        <v>1079</v>
      </c>
      <c r="AH29" s="8">
        <v>988</v>
      </c>
      <c r="AI29" s="9">
        <v>288</v>
      </c>
    </row>
    <row r="30" spans="1:35" ht="14.25" customHeight="1">
      <c r="A30" s="4" t="s">
        <v>35</v>
      </c>
      <c r="B30" s="5" t="s">
        <v>36</v>
      </c>
      <c r="C30" s="5" t="s">
        <v>37</v>
      </c>
      <c r="D30" s="5" t="s">
        <v>38</v>
      </c>
      <c r="E30" s="5" t="s">
        <v>39</v>
      </c>
      <c r="F30" s="5" t="s">
        <v>111</v>
      </c>
      <c r="G30" s="5" t="s">
        <v>112</v>
      </c>
      <c r="H30" s="5">
        <v>3201308</v>
      </c>
      <c r="I30" s="5" t="s">
        <v>113</v>
      </c>
      <c r="J30" s="5" t="s">
        <v>43</v>
      </c>
      <c r="K30" s="5" t="s">
        <v>43</v>
      </c>
      <c r="L30" s="5" t="s">
        <v>43</v>
      </c>
      <c r="M30" s="5" t="s">
        <v>43</v>
      </c>
      <c r="N30" s="5" t="s">
        <v>114</v>
      </c>
      <c r="O30" s="5" t="s">
        <v>45</v>
      </c>
      <c r="P30" s="5" t="s">
        <v>46</v>
      </c>
      <c r="Q30" s="5" t="s">
        <v>47</v>
      </c>
      <c r="R30" s="5" t="s">
        <v>225</v>
      </c>
      <c r="S30" s="5" t="s">
        <v>49</v>
      </c>
      <c r="T30" s="5" t="s">
        <v>50</v>
      </c>
      <c r="U30" s="5">
        <v>4720</v>
      </c>
      <c r="V30" s="5">
        <v>4053</v>
      </c>
      <c r="W30" s="5">
        <v>85.868644070000002</v>
      </c>
      <c r="X30" s="5">
        <v>538.35332568000001</v>
      </c>
      <c r="Y30" s="5">
        <v>88.00985455</v>
      </c>
      <c r="Z30" s="5" t="s">
        <v>33</v>
      </c>
      <c r="AA30" s="5">
        <v>72.157660989999997</v>
      </c>
      <c r="AB30" s="5">
        <v>6.6864051300000005E-2</v>
      </c>
      <c r="AC30" s="5">
        <v>0.2561065877</v>
      </c>
      <c r="AD30" s="5">
        <v>0.41993585000000005</v>
      </c>
      <c r="AE30" s="5">
        <v>0.257093511</v>
      </c>
      <c r="AF30" s="5">
        <v>271</v>
      </c>
      <c r="AG30" s="5">
        <v>1038</v>
      </c>
      <c r="AH30" s="5">
        <v>1702</v>
      </c>
      <c r="AI30" s="6">
        <v>1042</v>
      </c>
    </row>
    <row r="31" spans="1:35" ht="14.25" customHeight="1">
      <c r="A31" s="7" t="s">
        <v>35</v>
      </c>
      <c r="B31" s="8" t="s">
        <v>36</v>
      </c>
      <c r="C31" s="8" t="s">
        <v>37</v>
      </c>
      <c r="D31" s="8" t="s">
        <v>38</v>
      </c>
      <c r="E31" s="8" t="s">
        <v>39</v>
      </c>
      <c r="F31" s="8" t="s">
        <v>111</v>
      </c>
      <c r="G31" s="8" t="s">
        <v>112</v>
      </c>
      <c r="H31" s="8">
        <v>3203346</v>
      </c>
      <c r="I31" s="8" t="s">
        <v>115</v>
      </c>
      <c r="J31" s="8" t="s">
        <v>43</v>
      </c>
      <c r="K31" s="8" t="s">
        <v>43</v>
      </c>
      <c r="L31" s="8" t="s">
        <v>43</v>
      </c>
      <c r="M31" s="8" t="s">
        <v>43</v>
      </c>
      <c r="N31" s="8" t="s">
        <v>116</v>
      </c>
      <c r="O31" s="8" t="s">
        <v>45</v>
      </c>
      <c r="P31" s="8" t="s">
        <v>46</v>
      </c>
      <c r="Q31" s="8" t="s">
        <v>47</v>
      </c>
      <c r="R31" s="8" t="s">
        <v>225</v>
      </c>
      <c r="S31" s="8" t="s">
        <v>49</v>
      </c>
      <c r="T31" s="8" t="s">
        <v>50</v>
      </c>
      <c r="U31" s="8">
        <v>257</v>
      </c>
      <c r="V31" s="8">
        <v>238</v>
      </c>
      <c r="W31" s="8">
        <v>92.607003890000001</v>
      </c>
      <c r="X31" s="8">
        <v>527.10397898999997</v>
      </c>
      <c r="Y31" s="8">
        <v>85.874704309999998</v>
      </c>
      <c r="Z31" s="8" t="s">
        <v>33</v>
      </c>
      <c r="AA31" s="8">
        <v>69.096638659999996</v>
      </c>
      <c r="AB31" s="8">
        <v>5.0420168099999996E-2</v>
      </c>
      <c r="AC31" s="8">
        <v>0.34873949580000002</v>
      </c>
      <c r="AD31" s="8">
        <v>0.40336134450000005</v>
      </c>
      <c r="AE31" s="8">
        <v>0.19747899159999999</v>
      </c>
      <c r="AF31" s="8">
        <v>12</v>
      </c>
      <c r="AG31" s="8">
        <v>83</v>
      </c>
      <c r="AH31" s="8">
        <v>96</v>
      </c>
      <c r="AI31" s="9">
        <v>47</v>
      </c>
    </row>
    <row r="32" spans="1:35" ht="14.25" customHeight="1">
      <c r="A32" s="4" t="s">
        <v>35</v>
      </c>
      <c r="B32" s="5" t="s">
        <v>36</v>
      </c>
      <c r="C32" s="5" t="s">
        <v>37</v>
      </c>
      <c r="D32" s="5" t="s">
        <v>38</v>
      </c>
      <c r="E32" s="5" t="s">
        <v>39</v>
      </c>
      <c r="F32" s="5" t="s">
        <v>111</v>
      </c>
      <c r="G32" s="5" t="s">
        <v>112</v>
      </c>
      <c r="H32" s="5">
        <v>3204500</v>
      </c>
      <c r="I32" s="5" t="s">
        <v>117</v>
      </c>
      <c r="J32" s="5" t="s">
        <v>43</v>
      </c>
      <c r="K32" s="5" t="s">
        <v>43</v>
      </c>
      <c r="L32" s="5" t="s">
        <v>43</v>
      </c>
      <c r="M32" s="5" t="s">
        <v>43</v>
      </c>
      <c r="N32" s="5" t="s">
        <v>118</v>
      </c>
      <c r="O32" s="5" t="s">
        <v>45</v>
      </c>
      <c r="P32" s="5" t="s">
        <v>46</v>
      </c>
      <c r="Q32" s="5" t="s">
        <v>47</v>
      </c>
      <c r="R32" s="5" t="s">
        <v>225</v>
      </c>
      <c r="S32" s="5" t="s">
        <v>49</v>
      </c>
      <c r="T32" s="5" t="s">
        <v>50</v>
      </c>
      <c r="U32" s="5">
        <v>174</v>
      </c>
      <c r="V32" s="5">
        <v>147</v>
      </c>
      <c r="W32" s="5">
        <v>84.482758619999998</v>
      </c>
      <c r="X32" s="5">
        <v>526.66993196999999</v>
      </c>
      <c r="Y32" s="5">
        <v>81.144503619999995</v>
      </c>
      <c r="Z32" s="5" t="s">
        <v>33</v>
      </c>
      <c r="AA32" s="5">
        <v>68.945578229999995</v>
      </c>
      <c r="AB32" s="5">
        <v>8.8435374099999992E-2</v>
      </c>
      <c r="AC32" s="5">
        <v>0.25170068029999998</v>
      </c>
      <c r="AD32" s="5">
        <v>0.49659863949999999</v>
      </c>
      <c r="AE32" s="5">
        <v>0.16326530609999998</v>
      </c>
      <c r="AF32" s="5">
        <v>13</v>
      </c>
      <c r="AG32" s="5">
        <v>37</v>
      </c>
      <c r="AH32" s="5">
        <v>73</v>
      </c>
      <c r="AI32" s="6">
        <v>24</v>
      </c>
    </row>
    <row r="33" spans="1:35" ht="14.25" customHeight="1">
      <c r="A33" s="7" t="s">
        <v>35</v>
      </c>
      <c r="B33" s="8" t="s">
        <v>36</v>
      </c>
      <c r="C33" s="8" t="s">
        <v>37</v>
      </c>
      <c r="D33" s="8" t="s">
        <v>38</v>
      </c>
      <c r="E33" s="8" t="s">
        <v>39</v>
      </c>
      <c r="F33" s="8" t="s">
        <v>111</v>
      </c>
      <c r="G33" s="8" t="s">
        <v>112</v>
      </c>
      <c r="H33" s="8">
        <v>3205101</v>
      </c>
      <c r="I33" s="8" t="s">
        <v>119</v>
      </c>
      <c r="J33" s="8" t="s">
        <v>43</v>
      </c>
      <c r="K33" s="8" t="s">
        <v>43</v>
      </c>
      <c r="L33" s="8" t="s">
        <v>43</v>
      </c>
      <c r="M33" s="8" t="s">
        <v>43</v>
      </c>
      <c r="N33" s="8" t="s">
        <v>120</v>
      </c>
      <c r="O33" s="8" t="s">
        <v>45</v>
      </c>
      <c r="P33" s="8" t="s">
        <v>46</v>
      </c>
      <c r="Q33" s="8" t="s">
        <v>47</v>
      </c>
      <c r="R33" s="8" t="s">
        <v>225</v>
      </c>
      <c r="S33" s="8" t="s">
        <v>49</v>
      </c>
      <c r="T33" s="8" t="s">
        <v>50</v>
      </c>
      <c r="U33" s="8">
        <v>1258</v>
      </c>
      <c r="V33" s="8">
        <v>1130</v>
      </c>
      <c r="W33" s="8">
        <v>89.825119240000006</v>
      </c>
      <c r="X33" s="8">
        <v>528.50725840999996</v>
      </c>
      <c r="Y33" s="8">
        <v>86.632514169999993</v>
      </c>
      <c r="Z33" s="8" t="s">
        <v>33</v>
      </c>
      <c r="AA33" s="8">
        <v>69.522123890000003</v>
      </c>
      <c r="AB33" s="8">
        <v>7.7876106200000003E-2</v>
      </c>
      <c r="AC33" s="8">
        <v>0.2876106195</v>
      </c>
      <c r="AD33" s="8">
        <v>0.41592920350000001</v>
      </c>
      <c r="AE33" s="8">
        <v>0.2185840708</v>
      </c>
      <c r="AF33" s="8">
        <v>88</v>
      </c>
      <c r="AG33" s="8">
        <v>325</v>
      </c>
      <c r="AH33" s="8">
        <v>470</v>
      </c>
      <c r="AI33" s="9">
        <v>247</v>
      </c>
    </row>
    <row r="34" spans="1:35" ht="14.25" customHeight="1">
      <c r="A34" s="4" t="s">
        <v>35</v>
      </c>
      <c r="B34" s="5" t="s">
        <v>36</v>
      </c>
      <c r="C34" s="5" t="s">
        <v>37</v>
      </c>
      <c r="D34" s="5" t="s">
        <v>38</v>
      </c>
      <c r="E34" s="5" t="s">
        <v>39</v>
      </c>
      <c r="F34" s="5" t="s">
        <v>121</v>
      </c>
      <c r="G34" s="5" t="s">
        <v>122</v>
      </c>
      <c r="H34" s="5">
        <v>3200359</v>
      </c>
      <c r="I34" s="5" t="s">
        <v>123</v>
      </c>
      <c r="J34" s="5" t="s">
        <v>43</v>
      </c>
      <c r="K34" s="5" t="s">
        <v>43</v>
      </c>
      <c r="L34" s="5" t="s">
        <v>43</v>
      </c>
      <c r="M34" s="5" t="s">
        <v>43</v>
      </c>
      <c r="N34" s="5" t="s">
        <v>124</v>
      </c>
      <c r="O34" s="5" t="s">
        <v>45</v>
      </c>
      <c r="P34" s="5" t="s">
        <v>46</v>
      </c>
      <c r="Q34" s="5" t="s">
        <v>47</v>
      </c>
      <c r="R34" s="5" t="s">
        <v>225</v>
      </c>
      <c r="S34" s="5" t="s">
        <v>49</v>
      </c>
      <c r="T34" s="5" t="s">
        <v>50</v>
      </c>
      <c r="U34" s="5">
        <v>119</v>
      </c>
      <c r="V34" s="5">
        <v>109</v>
      </c>
      <c r="W34" s="5">
        <v>91.596638659999996</v>
      </c>
      <c r="X34" s="5">
        <v>568.78759633000004</v>
      </c>
      <c r="Y34" s="5">
        <v>93.690884530000005</v>
      </c>
      <c r="Z34" s="5" t="s">
        <v>33</v>
      </c>
      <c r="AA34" s="5">
        <v>78.577981649999998</v>
      </c>
      <c r="AB34" s="5">
        <v>4.5871559599999993E-2</v>
      </c>
      <c r="AC34" s="5">
        <v>0.2385321101</v>
      </c>
      <c r="AD34" s="5">
        <v>0.28440366969999997</v>
      </c>
      <c r="AE34" s="5">
        <v>0.4311926606</v>
      </c>
      <c r="AF34" s="5">
        <v>5</v>
      </c>
      <c r="AG34" s="5">
        <v>26</v>
      </c>
      <c r="AH34" s="5">
        <v>31</v>
      </c>
      <c r="AI34" s="6">
        <v>47</v>
      </c>
    </row>
    <row r="35" spans="1:35" ht="14.25" customHeight="1">
      <c r="A35" s="7" t="s">
        <v>35</v>
      </c>
      <c r="B35" s="8" t="s">
        <v>36</v>
      </c>
      <c r="C35" s="8" t="s">
        <v>37</v>
      </c>
      <c r="D35" s="8" t="s">
        <v>38</v>
      </c>
      <c r="E35" s="8" t="s">
        <v>39</v>
      </c>
      <c r="F35" s="8" t="s">
        <v>121</v>
      </c>
      <c r="G35" s="8" t="s">
        <v>122</v>
      </c>
      <c r="H35" s="8">
        <v>3200805</v>
      </c>
      <c r="I35" s="8" t="s">
        <v>125</v>
      </c>
      <c r="J35" s="8" t="s">
        <v>43</v>
      </c>
      <c r="K35" s="8" t="s">
        <v>43</v>
      </c>
      <c r="L35" s="8" t="s">
        <v>43</v>
      </c>
      <c r="M35" s="8" t="s">
        <v>43</v>
      </c>
      <c r="N35" s="8" t="s">
        <v>126</v>
      </c>
      <c r="O35" s="8" t="s">
        <v>45</v>
      </c>
      <c r="P35" s="8" t="s">
        <v>46</v>
      </c>
      <c r="Q35" s="8" t="s">
        <v>47</v>
      </c>
      <c r="R35" s="8" t="s">
        <v>225</v>
      </c>
      <c r="S35" s="8" t="s">
        <v>49</v>
      </c>
      <c r="T35" s="8" t="s">
        <v>50</v>
      </c>
      <c r="U35" s="8">
        <v>365</v>
      </c>
      <c r="V35" s="8">
        <v>331</v>
      </c>
      <c r="W35" s="8">
        <v>90.684931509999998</v>
      </c>
      <c r="X35" s="8">
        <v>552.25678549999998</v>
      </c>
      <c r="Y35" s="8">
        <v>92.528115880000001</v>
      </c>
      <c r="Z35" s="8" t="s">
        <v>33</v>
      </c>
      <c r="AA35" s="8">
        <v>74.456193350000007</v>
      </c>
      <c r="AB35" s="8">
        <v>6.6465256799999997E-2</v>
      </c>
      <c r="AC35" s="8">
        <v>0.19939577040000001</v>
      </c>
      <c r="AD35" s="8">
        <v>0.3776435045</v>
      </c>
      <c r="AE35" s="8">
        <v>0.35649546830000001</v>
      </c>
      <c r="AF35" s="8">
        <v>22</v>
      </c>
      <c r="AG35" s="8">
        <v>66</v>
      </c>
      <c r="AH35" s="8">
        <v>125</v>
      </c>
      <c r="AI35" s="9">
        <v>118</v>
      </c>
    </row>
    <row r="36" spans="1:35" ht="14.25" customHeight="1">
      <c r="A36" s="4" t="s">
        <v>35</v>
      </c>
      <c r="B36" s="5" t="s">
        <v>36</v>
      </c>
      <c r="C36" s="5" t="s">
        <v>37</v>
      </c>
      <c r="D36" s="5" t="s">
        <v>38</v>
      </c>
      <c r="E36" s="5" t="s">
        <v>39</v>
      </c>
      <c r="F36" s="5" t="s">
        <v>121</v>
      </c>
      <c r="G36" s="5" t="s">
        <v>122</v>
      </c>
      <c r="H36" s="5">
        <v>3201506</v>
      </c>
      <c r="I36" s="5" t="s">
        <v>127</v>
      </c>
      <c r="J36" s="5" t="s">
        <v>43</v>
      </c>
      <c r="K36" s="5" t="s">
        <v>43</v>
      </c>
      <c r="L36" s="5" t="s">
        <v>43</v>
      </c>
      <c r="M36" s="5" t="s">
        <v>43</v>
      </c>
      <c r="N36" s="5" t="s">
        <v>128</v>
      </c>
      <c r="O36" s="5" t="s">
        <v>45</v>
      </c>
      <c r="P36" s="5" t="s">
        <v>46</v>
      </c>
      <c r="Q36" s="5" t="s">
        <v>47</v>
      </c>
      <c r="R36" s="5" t="s">
        <v>225</v>
      </c>
      <c r="S36" s="5" t="s">
        <v>49</v>
      </c>
      <c r="T36" s="5" t="s">
        <v>50</v>
      </c>
      <c r="U36" s="5">
        <v>1395</v>
      </c>
      <c r="V36" s="5">
        <v>1229</v>
      </c>
      <c r="W36" s="5">
        <v>88.100358420000006</v>
      </c>
      <c r="X36" s="5">
        <v>530.30064360999995</v>
      </c>
      <c r="Y36" s="5">
        <v>82.384916489999995</v>
      </c>
      <c r="Z36" s="5" t="s">
        <v>33</v>
      </c>
      <c r="AA36" s="5">
        <v>70.663140760000005</v>
      </c>
      <c r="AB36" s="5">
        <v>5.5329536200000001E-2</v>
      </c>
      <c r="AC36" s="5">
        <v>0.3075671277</v>
      </c>
      <c r="AD36" s="5">
        <v>0.42310821809999999</v>
      </c>
      <c r="AE36" s="5">
        <v>0.21399511799999998</v>
      </c>
      <c r="AF36" s="5">
        <v>68</v>
      </c>
      <c r="AG36" s="5">
        <v>378</v>
      </c>
      <c r="AH36" s="5">
        <v>520</v>
      </c>
      <c r="AI36" s="6">
        <v>263</v>
      </c>
    </row>
    <row r="37" spans="1:35" ht="14.25" customHeight="1">
      <c r="A37" s="7" t="s">
        <v>35</v>
      </c>
      <c r="B37" s="8" t="s">
        <v>36</v>
      </c>
      <c r="C37" s="8" t="s">
        <v>37</v>
      </c>
      <c r="D37" s="8" t="s">
        <v>38</v>
      </c>
      <c r="E37" s="8" t="s">
        <v>39</v>
      </c>
      <c r="F37" s="8" t="s">
        <v>121</v>
      </c>
      <c r="G37" s="8" t="s">
        <v>122</v>
      </c>
      <c r="H37" s="8">
        <v>3202256</v>
      </c>
      <c r="I37" s="8" t="s">
        <v>129</v>
      </c>
      <c r="J37" s="8" t="s">
        <v>43</v>
      </c>
      <c r="K37" s="8" t="s">
        <v>43</v>
      </c>
      <c r="L37" s="8" t="s">
        <v>43</v>
      </c>
      <c r="M37" s="8" t="s">
        <v>43</v>
      </c>
      <c r="N37" s="8" t="s">
        <v>130</v>
      </c>
      <c r="O37" s="8" t="s">
        <v>45</v>
      </c>
      <c r="P37" s="8" t="s">
        <v>46</v>
      </c>
      <c r="Q37" s="8" t="s">
        <v>47</v>
      </c>
      <c r="R37" s="8" t="s">
        <v>225</v>
      </c>
      <c r="S37" s="8" t="s">
        <v>49</v>
      </c>
      <c r="T37" s="8" t="s">
        <v>50</v>
      </c>
      <c r="U37" s="8">
        <v>68</v>
      </c>
      <c r="V37" s="8">
        <v>65</v>
      </c>
      <c r="W37" s="8">
        <v>95.58823529</v>
      </c>
      <c r="X37" s="8">
        <v>550.35030769000002</v>
      </c>
      <c r="Y37" s="8">
        <v>87.700607360000006</v>
      </c>
      <c r="Z37" s="8" t="s">
        <v>33</v>
      </c>
      <c r="AA37" s="8">
        <v>74.38461538</v>
      </c>
      <c r="AB37" s="8">
        <v>6.1538461499999995E-2</v>
      </c>
      <c r="AC37" s="8">
        <v>0.16923076919999999</v>
      </c>
      <c r="AD37" s="8">
        <v>0.47692307690000002</v>
      </c>
      <c r="AE37" s="8">
        <v>0.29230769229999998</v>
      </c>
      <c r="AF37" s="8">
        <v>4</v>
      </c>
      <c r="AG37" s="8">
        <v>11</v>
      </c>
      <c r="AH37" s="8">
        <v>31</v>
      </c>
      <c r="AI37" s="9">
        <v>19</v>
      </c>
    </row>
    <row r="38" spans="1:35" ht="14.25" customHeight="1">
      <c r="A38" s="4" t="s">
        <v>35</v>
      </c>
      <c r="B38" s="5" t="s">
        <v>36</v>
      </c>
      <c r="C38" s="5" t="s">
        <v>37</v>
      </c>
      <c r="D38" s="5" t="s">
        <v>38</v>
      </c>
      <c r="E38" s="5" t="s">
        <v>39</v>
      </c>
      <c r="F38" s="5" t="s">
        <v>121</v>
      </c>
      <c r="G38" s="5" t="s">
        <v>122</v>
      </c>
      <c r="H38" s="5">
        <v>3202702</v>
      </c>
      <c r="I38" s="5" t="s">
        <v>131</v>
      </c>
      <c r="J38" s="5" t="s">
        <v>43</v>
      </c>
      <c r="K38" s="5" t="s">
        <v>43</v>
      </c>
      <c r="L38" s="5" t="s">
        <v>43</v>
      </c>
      <c r="M38" s="5" t="s">
        <v>43</v>
      </c>
      <c r="N38" s="5" t="s">
        <v>132</v>
      </c>
      <c r="O38" s="5" t="s">
        <v>45</v>
      </c>
      <c r="P38" s="5" t="s">
        <v>46</v>
      </c>
      <c r="Q38" s="5" t="s">
        <v>47</v>
      </c>
      <c r="R38" s="5" t="s">
        <v>225</v>
      </c>
      <c r="S38" s="5" t="s">
        <v>49</v>
      </c>
      <c r="T38" s="5" t="s">
        <v>50</v>
      </c>
      <c r="U38" s="5">
        <v>151</v>
      </c>
      <c r="V38" s="5">
        <v>135</v>
      </c>
      <c r="W38" s="5">
        <v>89.40397351</v>
      </c>
      <c r="X38" s="5">
        <v>531.68170369999996</v>
      </c>
      <c r="Y38" s="5">
        <v>81.397428399999995</v>
      </c>
      <c r="Z38" s="5" t="s">
        <v>33</v>
      </c>
      <c r="AA38" s="5">
        <v>70.925925930000005</v>
      </c>
      <c r="AB38" s="5">
        <v>5.9259259299999999E-2</v>
      </c>
      <c r="AC38" s="5">
        <v>0.29629629629999998</v>
      </c>
      <c r="AD38" s="5">
        <v>0.42962962960000001</v>
      </c>
      <c r="AE38" s="5">
        <v>0.2148148148</v>
      </c>
      <c r="AF38" s="5">
        <v>8</v>
      </c>
      <c r="AG38" s="5">
        <v>40</v>
      </c>
      <c r="AH38" s="5">
        <v>58</v>
      </c>
      <c r="AI38" s="6">
        <v>29</v>
      </c>
    </row>
    <row r="39" spans="1:35" ht="14.25" customHeight="1">
      <c r="A39" s="7" t="s">
        <v>35</v>
      </c>
      <c r="B39" s="8" t="s">
        <v>36</v>
      </c>
      <c r="C39" s="8" t="s">
        <v>37</v>
      </c>
      <c r="D39" s="8" t="s">
        <v>38</v>
      </c>
      <c r="E39" s="8" t="s">
        <v>39</v>
      </c>
      <c r="F39" s="8" t="s">
        <v>121</v>
      </c>
      <c r="G39" s="8" t="s">
        <v>122</v>
      </c>
      <c r="H39" s="8">
        <v>3202900</v>
      </c>
      <c r="I39" s="8" t="s">
        <v>133</v>
      </c>
      <c r="J39" s="8" t="s">
        <v>43</v>
      </c>
      <c r="K39" s="8" t="s">
        <v>43</v>
      </c>
      <c r="L39" s="8" t="s">
        <v>43</v>
      </c>
      <c r="M39" s="8" t="s">
        <v>43</v>
      </c>
      <c r="N39" s="8" t="s">
        <v>134</v>
      </c>
      <c r="O39" s="8" t="s">
        <v>45</v>
      </c>
      <c r="P39" s="8" t="s">
        <v>46</v>
      </c>
      <c r="Q39" s="8" t="s">
        <v>47</v>
      </c>
      <c r="R39" s="8" t="s">
        <v>225</v>
      </c>
      <c r="S39" s="8" t="s">
        <v>49</v>
      </c>
      <c r="T39" s="8" t="s">
        <v>50</v>
      </c>
      <c r="U39" s="8">
        <v>90</v>
      </c>
      <c r="V39" s="8">
        <v>83</v>
      </c>
      <c r="W39" s="8">
        <v>92.222222220000006</v>
      </c>
      <c r="X39" s="8">
        <v>561.14722891999998</v>
      </c>
      <c r="Y39" s="8">
        <v>83.452274560000006</v>
      </c>
      <c r="Z39" s="8" t="s">
        <v>33</v>
      </c>
      <c r="AA39" s="8">
        <v>76.204819279999995</v>
      </c>
      <c r="AB39" s="8">
        <v>6.0240963900000007E-2</v>
      </c>
      <c r="AC39" s="8">
        <v>0.156626506</v>
      </c>
      <c r="AD39" s="8">
        <v>0.42168674699999997</v>
      </c>
      <c r="AE39" s="8">
        <v>0.36144578309999997</v>
      </c>
      <c r="AF39" s="8">
        <v>5</v>
      </c>
      <c r="AG39" s="8">
        <v>13</v>
      </c>
      <c r="AH39" s="8">
        <v>35</v>
      </c>
      <c r="AI39" s="9">
        <v>30</v>
      </c>
    </row>
    <row r="40" spans="1:35" ht="14.25" customHeight="1">
      <c r="A40" s="4" t="s">
        <v>35</v>
      </c>
      <c r="B40" s="5" t="s">
        <v>36</v>
      </c>
      <c r="C40" s="5" t="s">
        <v>37</v>
      </c>
      <c r="D40" s="5" t="s">
        <v>38</v>
      </c>
      <c r="E40" s="5" t="s">
        <v>39</v>
      </c>
      <c r="F40" s="5" t="s">
        <v>121</v>
      </c>
      <c r="G40" s="5" t="s">
        <v>122</v>
      </c>
      <c r="H40" s="5">
        <v>3203353</v>
      </c>
      <c r="I40" s="5" t="s">
        <v>135</v>
      </c>
      <c r="J40" s="5" t="s">
        <v>43</v>
      </c>
      <c r="K40" s="5" t="s">
        <v>43</v>
      </c>
      <c r="L40" s="5" t="s">
        <v>43</v>
      </c>
      <c r="M40" s="5" t="s">
        <v>43</v>
      </c>
      <c r="N40" s="5" t="s">
        <v>136</v>
      </c>
      <c r="O40" s="5" t="s">
        <v>45</v>
      </c>
      <c r="P40" s="5" t="s">
        <v>46</v>
      </c>
      <c r="Q40" s="5" t="s">
        <v>47</v>
      </c>
      <c r="R40" s="5" t="s">
        <v>225</v>
      </c>
      <c r="S40" s="5" t="s">
        <v>49</v>
      </c>
      <c r="T40" s="5" t="s">
        <v>50</v>
      </c>
      <c r="U40" s="5">
        <v>162</v>
      </c>
      <c r="V40" s="5">
        <v>143</v>
      </c>
      <c r="W40" s="5">
        <v>88.271604940000003</v>
      </c>
      <c r="X40" s="5">
        <v>533.77504895000004</v>
      </c>
      <c r="Y40" s="5">
        <v>82.907369380000006</v>
      </c>
      <c r="Z40" s="5" t="s">
        <v>33</v>
      </c>
      <c r="AA40" s="5">
        <v>71.433566429999999</v>
      </c>
      <c r="AB40" s="5">
        <v>6.2937062900000007E-2</v>
      </c>
      <c r="AC40" s="5">
        <v>0.21678321680000001</v>
      </c>
      <c r="AD40" s="5">
        <v>0.51048951050000002</v>
      </c>
      <c r="AE40" s="5">
        <v>0.20979020980000002</v>
      </c>
      <c r="AF40" s="5">
        <v>9</v>
      </c>
      <c r="AG40" s="5">
        <v>31</v>
      </c>
      <c r="AH40" s="5">
        <v>73</v>
      </c>
      <c r="AI40" s="6">
        <v>30</v>
      </c>
    </row>
    <row r="41" spans="1:35" ht="14.25" customHeight="1">
      <c r="A41" s="7" t="s">
        <v>35</v>
      </c>
      <c r="B41" s="8" t="s">
        <v>36</v>
      </c>
      <c r="C41" s="8" t="s">
        <v>37</v>
      </c>
      <c r="D41" s="8" t="s">
        <v>38</v>
      </c>
      <c r="E41" s="8" t="s">
        <v>39</v>
      </c>
      <c r="F41" s="8" t="s">
        <v>121</v>
      </c>
      <c r="G41" s="8" t="s">
        <v>122</v>
      </c>
      <c r="H41" s="8">
        <v>3204005</v>
      </c>
      <c r="I41" s="8" t="s">
        <v>137</v>
      </c>
      <c r="J41" s="8" t="s">
        <v>43</v>
      </c>
      <c r="K41" s="8" t="s">
        <v>43</v>
      </c>
      <c r="L41" s="8" t="s">
        <v>43</v>
      </c>
      <c r="M41" s="8" t="s">
        <v>43</v>
      </c>
      <c r="N41" s="8" t="s">
        <v>138</v>
      </c>
      <c r="O41" s="8" t="s">
        <v>45</v>
      </c>
      <c r="P41" s="8" t="s">
        <v>46</v>
      </c>
      <c r="Q41" s="8" t="s">
        <v>47</v>
      </c>
      <c r="R41" s="8" t="s">
        <v>225</v>
      </c>
      <c r="S41" s="8" t="s">
        <v>49</v>
      </c>
      <c r="T41" s="8" t="s">
        <v>50</v>
      </c>
      <c r="U41" s="8">
        <v>207</v>
      </c>
      <c r="V41" s="8">
        <v>187</v>
      </c>
      <c r="W41" s="8">
        <v>90.338164250000005</v>
      </c>
      <c r="X41" s="8">
        <v>569.09360962999995</v>
      </c>
      <c r="Y41" s="8">
        <v>86.698792510000004</v>
      </c>
      <c r="Z41" s="8" t="s">
        <v>33</v>
      </c>
      <c r="AA41" s="8">
        <v>76.524064170000003</v>
      </c>
      <c r="AB41" s="8">
        <v>2.67379679E-2</v>
      </c>
      <c r="AC41" s="8">
        <v>0.18716577539999998</v>
      </c>
      <c r="AD41" s="8">
        <v>0.36363636360000001</v>
      </c>
      <c r="AE41" s="8">
        <v>0.42245989299999998</v>
      </c>
      <c r="AF41" s="8">
        <v>5</v>
      </c>
      <c r="AG41" s="8">
        <v>35</v>
      </c>
      <c r="AH41" s="8">
        <v>68</v>
      </c>
      <c r="AI41" s="9">
        <v>79</v>
      </c>
    </row>
    <row r="42" spans="1:35" ht="14.25" customHeight="1">
      <c r="A42" s="4" t="s">
        <v>35</v>
      </c>
      <c r="B42" s="5" t="s">
        <v>36</v>
      </c>
      <c r="C42" s="5" t="s">
        <v>37</v>
      </c>
      <c r="D42" s="5" t="s">
        <v>38</v>
      </c>
      <c r="E42" s="5" t="s">
        <v>39</v>
      </c>
      <c r="F42" s="5" t="s">
        <v>121</v>
      </c>
      <c r="G42" s="5" t="s">
        <v>122</v>
      </c>
      <c r="H42" s="5">
        <v>3204658</v>
      </c>
      <c r="I42" s="5" t="s">
        <v>139</v>
      </c>
      <c r="J42" s="5" t="s">
        <v>43</v>
      </c>
      <c r="K42" s="5" t="s">
        <v>43</v>
      </c>
      <c r="L42" s="5" t="s">
        <v>43</v>
      </c>
      <c r="M42" s="5" t="s">
        <v>43</v>
      </c>
      <c r="N42" s="5" t="s">
        <v>140</v>
      </c>
      <c r="O42" s="5" t="s">
        <v>45</v>
      </c>
      <c r="P42" s="5" t="s">
        <v>46</v>
      </c>
      <c r="Q42" s="5" t="s">
        <v>47</v>
      </c>
      <c r="R42" s="5" t="s">
        <v>225</v>
      </c>
      <c r="S42" s="5" t="s">
        <v>49</v>
      </c>
      <c r="T42" s="5" t="s">
        <v>50</v>
      </c>
      <c r="U42" s="5">
        <v>158</v>
      </c>
      <c r="V42" s="5">
        <v>141</v>
      </c>
      <c r="W42" s="5">
        <v>89.240506330000002</v>
      </c>
      <c r="X42" s="5">
        <v>585.50512057000003</v>
      </c>
      <c r="Y42" s="5">
        <v>82.017553090000007</v>
      </c>
      <c r="Z42" s="5" t="s">
        <v>33</v>
      </c>
      <c r="AA42" s="5">
        <v>83.191489360000006</v>
      </c>
      <c r="AB42" s="5">
        <v>3.5460992900000002E-2</v>
      </c>
      <c r="AC42" s="5">
        <v>0.1205673759</v>
      </c>
      <c r="AD42" s="5">
        <v>0.3262411348</v>
      </c>
      <c r="AE42" s="5">
        <v>0.51773049650000003</v>
      </c>
      <c r="AF42" s="5">
        <v>5</v>
      </c>
      <c r="AG42" s="5">
        <v>17</v>
      </c>
      <c r="AH42" s="5">
        <v>46</v>
      </c>
      <c r="AI42" s="6">
        <v>73</v>
      </c>
    </row>
    <row r="43" spans="1:35" ht="14.25" customHeight="1">
      <c r="A43" s="7" t="s">
        <v>35</v>
      </c>
      <c r="B43" s="8" t="s">
        <v>36</v>
      </c>
      <c r="C43" s="8" t="s">
        <v>37</v>
      </c>
      <c r="D43" s="8" t="s">
        <v>38</v>
      </c>
      <c r="E43" s="8" t="s">
        <v>39</v>
      </c>
      <c r="F43" s="8" t="s">
        <v>121</v>
      </c>
      <c r="G43" s="8" t="s">
        <v>122</v>
      </c>
      <c r="H43" s="8">
        <v>3204955</v>
      </c>
      <c r="I43" s="8" t="s">
        <v>141</v>
      </c>
      <c r="J43" s="8" t="s">
        <v>43</v>
      </c>
      <c r="K43" s="8" t="s">
        <v>43</v>
      </c>
      <c r="L43" s="8" t="s">
        <v>43</v>
      </c>
      <c r="M43" s="8" t="s">
        <v>43</v>
      </c>
      <c r="N43" s="8" t="s">
        <v>142</v>
      </c>
      <c r="O43" s="8" t="s">
        <v>45</v>
      </c>
      <c r="P43" s="8" t="s">
        <v>46</v>
      </c>
      <c r="Q43" s="8" t="s">
        <v>47</v>
      </c>
      <c r="R43" s="8" t="s">
        <v>225</v>
      </c>
      <c r="S43" s="8" t="s">
        <v>49</v>
      </c>
      <c r="T43" s="8" t="s">
        <v>50</v>
      </c>
      <c r="U43" s="8">
        <v>59</v>
      </c>
      <c r="V43" s="8">
        <v>56</v>
      </c>
      <c r="W43" s="8">
        <v>94.915254239999996</v>
      </c>
      <c r="X43" s="8">
        <v>554.01189285999999</v>
      </c>
      <c r="Y43" s="8">
        <v>82.570303679999995</v>
      </c>
      <c r="Z43" s="8" t="s">
        <v>33</v>
      </c>
      <c r="AA43" s="8">
        <v>76.25</v>
      </c>
      <c r="AB43" s="8">
        <v>3.5714285700000001E-2</v>
      </c>
      <c r="AC43" s="8">
        <v>0.28571428569999996</v>
      </c>
      <c r="AD43" s="8">
        <v>0.33928571429999999</v>
      </c>
      <c r="AE43" s="8">
        <v>0.33928571429999999</v>
      </c>
      <c r="AF43" s="8">
        <v>2</v>
      </c>
      <c r="AG43" s="8">
        <v>16</v>
      </c>
      <c r="AH43" s="8">
        <v>19</v>
      </c>
      <c r="AI43" s="9">
        <v>19</v>
      </c>
    </row>
    <row r="44" spans="1:35" ht="14.25" customHeight="1">
      <c r="A44" s="4" t="s">
        <v>35</v>
      </c>
      <c r="B44" s="5" t="s">
        <v>36</v>
      </c>
      <c r="C44" s="5" t="s">
        <v>37</v>
      </c>
      <c r="D44" s="5" t="s">
        <v>38</v>
      </c>
      <c r="E44" s="5" t="s">
        <v>39</v>
      </c>
      <c r="F44" s="5" t="s">
        <v>143</v>
      </c>
      <c r="G44" s="5" t="s">
        <v>144</v>
      </c>
      <c r="H44" s="5">
        <v>3200201</v>
      </c>
      <c r="I44" s="5" t="s">
        <v>145</v>
      </c>
      <c r="J44" s="5" t="s">
        <v>43</v>
      </c>
      <c r="K44" s="5" t="s">
        <v>43</v>
      </c>
      <c r="L44" s="5" t="s">
        <v>43</v>
      </c>
      <c r="M44" s="5" t="s">
        <v>43</v>
      </c>
      <c r="N44" s="5" t="s">
        <v>146</v>
      </c>
      <c r="O44" s="5" t="s">
        <v>45</v>
      </c>
      <c r="P44" s="5" t="s">
        <v>46</v>
      </c>
      <c r="Q44" s="5" t="s">
        <v>47</v>
      </c>
      <c r="R44" s="5" t="s">
        <v>225</v>
      </c>
      <c r="S44" s="5" t="s">
        <v>49</v>
      </c>
      <c r="T44" s="5" t="s">
        <v>50</v>
      </c>
      <c r="U44" s="5">
        <v>263</v>
      </c>
      <c r="V44" s="5">
        <v>235</v>
      </c>
      <c r="W44" s="5">
        <v>89.353612170000005</v>
      </c>
      <c r="X44" s="5">
        <v>585.07802978999996</v>
      </c>
      <c r="Y44" s="5">
        <v>87.572741910000005</v>
      </c>
      <c r="Z44" s="5" t="s">
        <v>33</v>
      </c>
      <c r="AA44" s="5">
        <v>81.276595740000005</v>
      </c>
      <c r="AB44" s="5">
        <v>4.6808510599999999E-2</v>
      </c>
      <c r="AC44" s="5">
        <v>0.1106382979</v>
      </c>
      <c r="AD44" s="5">
        <v>0.34893617020000001</v>
      </c>
      <c r="AE44" s="5">
        <v>0.49361702129999996</v>
      </c>
      <c r="AF44" s="5">
        <v>11</v>
      </c>
      <c r="AG44" s="5">
        <v>26</v>
      </c>
      <c r="AH44" s="5">
        <v>82</v>
      </c>
      <c r="AI44" s="6">
        <v>116</v>
      </c>
    </row>
    <row r="45" spans="1:35" ht="14.25" customHeight="1">
      <c r="A45" s="7" t="s">
        <v>35</v>
      </c>
      <c r="B45" s="8" t="s">
        <v>36</v>
      </c>
      <c r="C45" s="8" t="s">
        <v>37</v>
      </c>
      <c r="D45" s="8" t="s">
        <v>38</v>
      </c>
      <c r="E45" s="8" t="s">
        <v>39</v>
      </c>
      <c r="F45" s="8" t="s">
        <v>143</v>
      </c>
      <c r="G45" s="8" t="s">
        <v>144</v>
      </c>
      <c r="H45" s="8">
        <v>3200508</v>
      </c>
      <c r="I45" s="8" t="s">
        <v>147</v>
      </c>
      <c r="J45" s="8" t="s">
        <v>43</v>
      </c>
      <c r="K45" s="8" t="s">
        <v>43</v>
      </c>
      <c r="L45" s="8" t="s">
        <v>43</v>
      </c>
      <c r="M45" s="8" t="s">
        <v>43</v>
      </c>
      <c r="N45" s="8" t="s">
        <v>148</v>
      </c>
      <c r="O45" s="8" t="s">
        <v>45</v>
      </c>
      <c r="P45" s="8" t="s">
        <v>46</v>
      </c>
      <c r="Q45" s="8" t="s">
        <v>47</v>
      </c>
      <c r="R45" s="8" t="s">
        <v>225</v>
      </c>
      <c r="S45" s="8" t="s">
        <v>49</v>
      </c>
      <c r="T45" s="8" t="s">
        <v>50</v>
      </c>
      <c r="U45" s="8">
        <v>76</v>
      </c>
      <c r="V45" s="8">
        <v>72</v>
      </c>
      <c r="W45" s="8">
        <v>94.736842109999998</v>
      </c>
      <c r="X45" s="8">
        <v>491.02179167000003</v>
      </c>
      <c r="Y45" s="8">
        <v>76.751779310000003</v>
      </c>
      <c r="Z45" s="8" t="s">
        <v>32</v>
      </c>
      <c r="AA45" s="8">
        <v>61.597222219999999</v>
      </c>
      <c r="AB45" s="8">
        <v>0.18055555559999997</v>
      </c>
      <c r="AC45" s="8">
        <v>0.29166666670000002</v>
      </c>
      <c r="AD45" s="8">
        <v>0.45833333330000003</v>
      </c>
      <c r="AE45" s="8">
        <v>6.9444444399999999E-2</v>
      </c>
      <c r="AF45" s="8">
        <v>13</v>
      </c>
      <c r="AG45" s="8">
        <v>21</v>
      </c>
      <c r="AH45" s="8">
        <v>33</v>
      </c>
      <c r="AI45" s="9">
        <v>5</v>
      </c>
    </row>
    <row r="46" spans="1:35" ht="14.25" customHeight="1">
      <c r="A46" s="4" t="s">
        <v>35</v>
      </c>
      <c r="B46" s="5" t="s">
        <v>36</v>
      </c>
      <c r="C46" s="5" t="s">
        <v>37</v>
      </c>
      <c r="D46" s="5" t="s">
        <v>38</v>
      </c>
      <c r="E46" s="5" t="s">
        <v>39</v>
      </c>
      <c r="F46" s="5" t="s">
        <v>143</v>
      </c>
      <c r="G46" s="5" t="s">
        <v>144</v>
      </c>
      <c r="H46" s="5">
        <v>3201100</v>
      </c>
      <c r="I46" s="5" t="s">
        <v>149</v>
      </c>
      <c r="J46" s="5" t="s">
        <v>43</v>
      </c>
      <c r="K46" s="5" t="s">
        <v>43</v>
      </c>
      <c r="L46" s="5" t="s">
        <v>43</v>
      </c>
      <c r="M46" s="5" t="s">
        <v>43</v>
      </c>
      <c r="N46" s="5" t="s">
        <v>150</v>
      </c>
      <c r="O46" s="5" t="s">
        <v>45</v>
      </c>
      <c r="P46" s="5" t="s">
        <v>46</v>
      </c>
      <c r="Q46" s="5" t="s">
        <v>47</v>
      </c>
      <c r="R46" s="5" t="s">
        <v>225</v>
      </c>
      <c r="S46" s="5" t="s">
        <v>49</v>
      </c>
      <c r="T46" s="5" t="s">
        <v>50</v>
      </c>
      <c r="U46" s="5">
        <v>100</v>
      </c>
      <c r="V46" s="5">
        <v>87</v>
      </c>
      <c r="W46" s="5">
        <v>87</v>
      </c>
      <c r="X46" s="5">
        <v>567.60209195000004</v>
      </c>
      <c r="Y46" s="5">
        <v>87.132392479999993</v>
      </c>
      <c r="Z46" s="5" t="s">
        <v>33</v>
      </c>
      <c r="AA46" s="5">
        <v>78.850574710000004</v>
      </c>
      <c r="AB46" s="5">
        <v>4.5977011499999998E-2</v>
      </c>
      <c r="AC46" s="5">
        <v>0.21839080460000002</v>
      </c>
      <c r="AD46" s="5">
        <v>0.34482758619999998</v>
      </c>
      <c r="AE46" s="5">
        <v>0.39080459769999998</v>
      </c>
      <c r="AF46" s="5">
        <v>4</v>
      </c>
      <c r="AG46" s="5">
        <v>19</v>
      </c>
      <c r="AH46" s="5">
        <v>30</v>
      </c>
      <c r="AI46" s="6">
        <v>34</v>
      </c>
    </row>
    <row r="47" spans="1:35" ht="14.25" customHeight="1">
      <c r="A47" s="7" t="s">
        <v>35</v>
      </c>
      <c r="B47" s="8" t="s">
        <v>36</v>
      </c>
      <c r="C47" s="8" t="s">
        <v>37</v>
      </c>
      <c r="D47" s="8" t="s">
        <v>38</v>
      </c>
      <c r="E47" s="8" t="s">
        <v>39</v>
      </c>
      <c r="F47" s="8" t="s">
        <v>143</v>
      </c>
      <c r="G47" s="8" t="s">
        <v>144</v>
      </c>
      <c r="H47" s="8">
        <v>3201803</v>
      </c>
      <c r="I47" s="8" t="s">
        <v>151</v>
      </c>
      <c r="J47" s="8" t="s">
        <v>43</v>
      </c>
      <c r="K47" s="8" t="s">
        <v>43</v>
      </c>
      <c r="L47" s="8" t="s">
        <v>43</v>
      </c>
      <c r="M47" s="8" t="s">
        <v>43</v>
      </c>
      <c r="N47" s="8" t="s">
        <v>152</v>
      </c>
      <c r="O47" s="8" t="s">
        <v>45</v>
      </c>
      <c r="P47" s="8" t="s">
        <v>46</v>
      </c>
      <c r="Q47" s="8" t="s">
        <v>47</v>
      </c>
      <c r="R47" s="8" t="s">
        <v>225</v>
      </c>
      <c r="S47" s="8" t="s">
        <v>49</v>
      </c>
      <c r="T47" s="8" t="s">
        <v>50</v>
      </c>
      <c r="U47" s="8">
        <v>59</v>
      </c>
      <c r="V47" s="8">
        <v>55</v>
      </c>
      <c r="W47" s="8">
        <v>93.220338979999994</v>
      </c>
      <c r="X47" s="8">
        <v>537.80321818000004</v>
      </c>
      <c r="Y47" s="8">
        <v>85.564978260000004</v>
      </c>
      <c r="Z47" s="8" t="s">
        <v>33</v>
      </c>
      <c r="AA47" s="8">
        <v>71.909090910000003</v>
      </c>
      <c r="AB47" s="8">
        <v>7.2727272699999998E-2</v>
      </c>
      <c r="AC47" s="8">
        <v>0.1454545455</v>
      </c>
      <c r="AD47" s="8">
        <v>0.50909090909999999</v>
      </c>
      <c r="AE47" s="8">
        <v>0.27272727270000002</v>
      </c>
      <c r="AF47" s="8">
        <v>4</v>
      </c>
      <c r="AG47" s="8">
        <v>8</v>
      </c>
      <c r="AH47" s="8">
        <v>28</v>
      </c>
      <c r="AI47" s="9">
        <v>15</v>
      </c>
    </row>
    <row r="48" spans="1:35" ht="14.25" customHeight="1">
      <c r="A48" s="4" t="s">
        <v>35</v>
      </c>
      <c r="B48" s="5" t="s">
        <v>36</v>
      </c>
      <c r="C48" s="5" t="s">
        <v>37</v>
      </c>
      <c r="D48" s="5" t="s">
        <v>38</v>
      </c>
      <c r="E48" s="5" t="s">
        <v>39</v>
      </c>
      <c r="F48" s="5" t="s">
        <v>143</v>
      </c>
      <c r="G48" s="5" t="s">
        <v>144</v>
      </c>
      <c r="H48" s="5">
        <v>3202009</v>
      </c>
      <c r="I48" s="5" t="s">
        <v>153</v>
      </c>
      <c r="J48" s="5" t="s">
        <v>43</v>
      </c>
      <c r="K48" s="5" t="s">
        <v>43</v>
      </c>
      <c r="L48" s="5" t="s">
        <v>43</v>
      </c>
      <c r="M48" s="5" t="s">
        <v>43</v>
      </c>
      <c r="N48" s="5" t="s">
        <v>154</v>
      </c>
      <c r="O48" s="5" t="s">
        <v>45</v>
      </c>
      <c r="P48" s="5" t="s">
        <v>46</v>
      </c>
      <c r="Q48" s="5" t="s">
        <v>47</v>
      </c>
      <c r="R48" s="5" t="s">
        <v>225</v>
      </c>
      <c r="S48" s="5" t="s">
        <v>49</v>
      </c>
      <c r="T48" s="5" t="s">
        <v>50</v>
      </c>
      <c r="U48" s="5">
        <v>124</v>
      </c>
      <c r="V48" s="5">
        <v>113</v>
      </c>
      <c r="W48" s="5">
        <v>91.129032260000002</v>
      </c>
      <c r="X48" s="5">
        <v>580.65018583999995</v>
      </c>
      <c r="Y48" s="5">
        <v>88.537915429999998</v>
      </c>
      <c r="Z48" s="5" t="s">
        <v>33</v>
      </c>
      <c r="AA48" s="5">
        <v>81.946902649999998</v>
      </c>
      <c r="AB48" s="5">
        <v>1.7699115000000001E-2</v>
      </c>
      <c r="AC48" s="5">
        <v>0.1681415929</v>
      </c>
      <c r="AD48" s="5">
        <v>0.3362831858</v>
      </c>
      <c r="AE48" s="5">
        <v>0.47787610620000004</v>
      </c>
      <c r="AF48" s="5">
        <v>2</v>
      </c>
      <c r="AG48" s="5">
        <v>19</v>
      </c>
      <c r="AH48" s="5">
        <v>38</v>
      </c>
      <c r="AI48" s="6">
        <v>54</v>
      </c>
    </row>
    <row r="49" spans="1:35" ht="14.25" customHeight="1">
      <c r="A49" s="7" t="s">
        <v>35</v>
      </c>
      <c r="B49" s="8" t="s">
        <v>36</v>
      </c>
      <c r="C49" s="8" t="s">
        <v>37</v>
      </c>
      <c r="D49" s="8" t="s">
        <v>38</v>
      </c>
      <c r="E49" s="8" t="s">
        <v>39</v>
      </c>
      <c r="F49" s="8" t="s">
        <v>143</v>
      </c>
      <c r="G49" s="8" t="s">
        <v>144</v>
      </c>
      <c r="H49" s="8">
        <v>3202306</v>
      </c>
      <c r="I49" s="8" t="s">
        <v>155</v>
      </c>
      <c r="J49" s="8" t="s">
        <v>43</v>
      </c>
      <c r="K49" s="8" t="s">
        <v>43</v>
      </c>
      <c r="L49" s="8" t="s">
        <v>43</v>
      </c>
      <c r="M49" s="8" t="s">
        <v>43</v>
      </c>
      <c r="N49" s="8" t="s">
        <v>156</v>
      </c>
      <c r="O49" s="8" t="s">
        <v>45</v>
      </c>
      <c r="P49" s="8" t="s">
        <v>46</v>
      </c>
      <c r="Q49" s="8" t="s">
        <v>47</v>
      </c>
      <c r="R49" s="8" t="s">
        <v>225</v>
      </c>
      <c r="S49" s="8" t="s">
        <v>49</v>
      </c>
      <c r="T49" s="8" t="s">
        <v>50</v>
      </c>
      <c r="U49" s="8">
        <v>361</v>
      </c>
      <c r="V49" s="8">
        <v>334</v>
      </c>
      <c r="W49" s="8">
        <v>92.520775619999995</v>
      </c>
      <c r="X49" s="8">
        <v>510.12223053999998</v>
      </c>
      <c r="Y49" s="8">
        <v>77.996690290000004</v>
      </c>
      <c r="Z49" s="8" t="s">
        <v>33</v>
      </c>
      <c r="AA49" s="8">
        <v>67.739520959999993</v>
      </c>
      <c r="AB49" s="8">
        <v>7.1856287399999996E-2</v>
      </c>
      <c r="AC49" s="8">
        <v>0.39221556890000003</v>
      </c>
      <c r="AD49" s="8">
        <v>0.41317365270000006</v>
      </c>
      <c r="AE49" s="8">
        <v>0.12275449099999999</v>
      </c>
      <c r="AF49" s="8">
        <v>24</v>
      </c>
      <c r="AG49" s="8">
        <v>131</v>
      </c>
      <c r="AH49" s="8">
        <v>138</v>
      </c>
      <c r="AI49" s="9">
        <v>41</v>
      </c>
    </row>
    <row r="50" spans="1:35" ht="14.25" customHeight="1">
      <c r="A50" s="4" t="s">
        <v>35</v>
      </c>
      <c r="B50" s="5" t="s">
        <v>36</v>
      </c>
      <c r="C50" s="5" t="s">
        <v>37</v>
      </c>
      <c r="D50" s="5" t="s">
        <v>38</v>
      </c>
      <c r="E50" s="5" t="s">
        <v>39</v>
      </c>
      <c r="F50" s="5" t="s">
        <v>143</v>
      </c>
      <c r="G50" s="5" t="s">
        <v>144</v>
      </c>
      <c r="H50" s="5">
        <v>3202454</v>
      </c>
      <c r="I50" s="5" t="s">
        <v>157</v>
      </c>
      <c r="J50" s="5" t="s">
        <v>43</v>
      </c>
      <c r="K50" s="5" t="s">
        <v>43</v>
      </c>
      <c r="L50" s="5" t="s">
        <v>43</v>
      </c>
      <c r="M50" s="5" t="s">
        <v>43</v>
      </c>
      <c r="N50" s="5" t="s">
        <v>158</v>
      </c>
      <c r="O50" s="5" t="s">
        <v>45</v>
      </c>
      <c r="P50" s="5" t="s">
        <v>46</v>
      </c>
      <c r="Q50" s="5" t="s">
        <v>47</v>
      </c>
      <c r="R50" s="5" t="s">
        <v>225</v>
      </c>
      <c r="S50" s="5" t="s">
        <v>49</v>
      </c>
      <c r="T50" s="5" t="s">
        <v>50</v>
      </c>
      <c r="U50" s="5">
        <v>380</v>
      </c>
      <c r="V50" s="5">
        <v>344</v>
      </c>
      <c r="W50" s="5">
        <v>90.526315789999998</v>
      </c>
      <c r="X50" s="5">
        <v>564.97979941999995</v>
      </c>
      <c r="Y50" s="5">
        <v>87.09977911</v>
      </c>
      <c r="Z50" s="5" t="s">
        <v>33</v>
      </c>
      <c r="AA50" s="5">
        <v>77.180232559999993</v>
      </c>
      <c r="AB50" s="5">
        <v>3.4883720899999998E-2</v>
      </c>
      <c r="AC50" s="5">
        <v>0.20348837209999998</v>
      </c>
      <c r="AD50" s="5">
        <v>0.3895348837</v>
      </c>
      <c r="AE50" s="5">
        <v>0.37209302329999999</v>
      </c>
      <c r="AF50" s="5">
        <v>12</v>
      </c>
      <c r="AG50" s="5">
        <v>70</v>
      </c>
      <c r="AH50" s="5">
        <v>134</v>
      </c>
      <c r="AI50" s="6">
        <v>128</v>
      </c>
    </row>
    <row r="51" spans="1:35" ht="14.25" customHeight="1">
      <c r="A51" s="7" t="s">
        <v>35</v>
      </c>
      <c r="B51" s="8" t="s">
        <v>36</v>
      </c>
      <c r="C51" s="8" t="s">
        <v>37</v>
      </c>
      <c r="D51" s="8" t="s">
        <v>38</v>
      </c>
      <c r="E51" s="8" t="s">
        <v>39</v>
      </c>
      <c r="F51" s="8" t="s">
        <v>143</v>
      </c>
      <c r="G51" s="8" t="s">
        <v>144</v>
      </c>
      <c r="H51" s="8">
        <v>3202553</v>
      </c>
      <c r="I51" s="8" t="s">
        <v>159</v>
      </c>
      <c r="J51" s="8" t="s">
        <v>43</v>
      </c>
      <c r="K51" s="8" t="s">
        <v>43</v>
      </c>
      <c r="L51" s="8" t="s">
        <v>43</v>
      </c>
      <c r="M51" s="8" t="s">
        <v>43</v>
      </c>
      <c r="N51" s="8" t="s">
        <v>160</v>
      </c>
      <c r="O51" s="8" t="s">
        <v>45</v>
      </c>
      <c r="P51" s="8" t="s">
        <v>46</v>
      </c>
      <c r="Q51" s="8" t="s">
        <v>47</v>
      </c>
      <c r="R51" s="8" t="s">
        <v>225</v>
      </c>
      <c r="S51" s="8" t="s">
        <v>49</v>
      </c>
      <c r="T51" s="8" t="s">
        <v>50</v>
      </c>
      <c r="U51" s="8">
        <v>142</v>
      </c>
      <c r="V51" s="8">
        <v>124</v>
      </c>
      <c r="W51" s="8">
        <v>87.323943659999998</v>
      </c>
      <c r="X51" s="8">
        <v>572.26562096999999</v>
      </c>
      <c r="Y51" s="8">
        <v>63.69758641</v>
      </c>
      <c r="Z51" s="8" t="s">
        <v>33</v>
      </c>
      <c r="AA51" s="8">
        <v>78.991935479999995</v>
      </c>
      <c r="AB51" s="8">
        <v>8.0645161000000003E-3</v>
      </c>
      <c r="AC51" s="8">
        <v>0.12096774189999999</v>
      </c>
      <c r="AD51" s="8">
        <v>0.48387096769999999</v>
      </c>
      <c r="AE51" s="8">
        <v>0.38709677419999999</v>
      </c>
      <c r="AF51" s="8">
        <v>1</v>
      </c>
      <c r="AG51" s="8">
        <v>15</v>
      </c>
      <c r="AH51" s="8">
        <v>60</v>
      </c>
      <c r="AI51" s="9">
        <v>48</v>
      </c>
    </row>
    <row r="52" spans="1:35" ht="14.25" customHeight="1">
      <c r="A52" s="4" t="s">
        <v>35</v>
      </c>
      <c r="B52" s="5" t="s">
        <v>36</v>
      </c>
      <c r="C52" s="5" t="s">
        <v>37</v>
      </c>
      <c r="D52" s="5" t="s">
        <v>38</v>
      </c>
      <c r="E52" s="5" t="s">
        <v>39</v>
      </c>
      <c r="F52" s="5" t="s">
        <v>143</v>
      </c>
      <c r="G52" s="5" t="s">
        <v>144</v>
      </c>
      <c r="H52" s="5">
        <v>3202652</v>
      </c>
      <c r="I52" s="5" t="s">
        <v>161</v>
      </c>
      <c r="J52" s="5" t="s">
        <v>43</v>
      </c>
      <c r="K52" s="5" t="s">
        <v>43</v>
      </c>
      <c r="L52" s="5" t="s">
        <v>43</v>
      </c>
      <c r="M52" s="5" t="s">
        <v>43</v>
      </c>
      <c r="N52" s="5" t="s">
        <v>162</v>
      </c>
      <c r="O52" s="5" t="s">
        <v>45</v>
      </c>
      <c r="P52" s="5" t="s">
        <v>46</v>
      </c>
      <c r="Q52" s="5" t="s">
        <v>47</v>
      </c>
      <c r="R52" s="5" t="s">
        <v>225</v>
      </c>
      <c r="S52" s="5" t="s">
        <v>49</v>
      </c>
      <c r="T52" s="5" t="s">
        <v>50</v>
      </c>
      <c r="U52" s="5">
        <v>203</v>
      </c>
      <c r="V52" s="5">
        <v>185</v>
      </c>
      <c r="W52" s="5">
        <v>91.133004929999998</v>
      </c>
      <c r="X52" s="5">
        <v>547.55956216000004</v>
      </c>
      <c r="Y52" s="5">
        <v>85.056494369999996</v>
      </c>
      <c r="Z52" s="5" t="s">
        <v>33</v>
      </c>
      <c r="AA52" s="5">
        <v>73.351351350000002</v>
      </c>
      <c r="AB52" s="5">
        <v>3.7837837799999996E-2</v>
      </c>
      <c r="AC52" s="5">
        <v>0.25945945949999999</v>
      </c>
      <c r="AD52" s="5">
        <v>0.42702702700000006</v>
      </c>
      <c r="AE52" s="5">
        <v>0.27567567570000001</v>
      </c>
      <c r="AF52" s="5">
        <v>7</v>
      </c>
      <c r="AG52" s="5">
        <v>48</v>
      </c>
      <c r="AH52" s="5">
        <v>79</v>
      </c>
      <c r="AI52" s="6">
        <v>51</v>
      </c>
    </row>
    <row r="53" spans="1:35" ht="14.25" customHeight="1">
      <c r="A53" s="7" t="s">
        <v>35</v>
      </c>
      <c r="B53" s="8" t="s">
        <v>36</v>
      </c>
      <c r="C53" s="8" t="s">
        <v>37</v>
      </c>
      <c r="D53" s="8" t="s">
        <v>38</v>
      </c>
      <c r="E53" s="8" t="s">
        <v>39</v>
      </c>
      <c r="F53" s="8" t="s">
        <v>143</v>
      </c>
      <c r="G53" s="8" t="s">
        <v>144</v>
      </c>
      <c r="H53" s="8">
        <v>3203007</v>
      </c>
      <c r="I53" s="8" t="s">
        <v>163</v>
      </c>
      <c r="J53" s="8" t="s">
        <v>43</v>
      </c>
      <c r="K53" s="8" t="s">
        <v>43</v>
      </c>
      <c r="L53" s="8" t="s">
        <v>43</v>
      </c>
      <c r="M53" s="8" t="s">
        <v>43</v>
      </c>
      <c r="N53" s="8" t="s">
        <v>164</v>
      </c>
      <c r="O53" s="8" t="s">
        <v>45</v>
      </c>
      <c r="P53" s="8" t="s">
        <v>46</v>
      </c>
      <c r="Q53" s="8" t="s">
        <v>47</v>
      </c>
      <c r="R53" s="8" t="s">
        <v>225</v>
      </c>
      <c r="S53" s="8" t="s">
        <v>49</v>
      </c>
      <c r="T53" s="8" t="s">
        <v>50</v>
      </c>
      <c r="U53" s="8">
        <v>393</v>
      </c>
      <c r="V53" s="8">
        <v>338</v>
      </c>
      <c r="W53" s="8">
        <v>86.005089060000003</v>
      </c>
      <c r="X53" s="8">
        <v>535.45980178000002</v>
      </c>
      <c r="Y53" s="8">
        <v>69.398964699999993</v>
      </c>
      <c r="Z53" s="8" t="s">
        <v>33</v>
      </c>
      <c r="AA53" s="8">
        <v>71.70118343</v>
      </c>
      <c r="AB53" s="8">
        <v>2.9585798799999997E-2</v>
      </c>
      <c r="AC53" s="8">
        <v>0.25147928990000001</v>
      </c>
      <c r="AD53" s="8">
        <v>0.55917159760000001</v>
      </c>
      <c r="AE53" s="8">
        <v>0.15976331359999998</v>
      </c>
      <c r="AF53" s="8">
        <v>10</v>
      </c>
      <c r="AG53" s="8">
        <v>85</v>
      </c>
      <c r="AH53" s="8">
        <v>189</v>
      </c>
      <c r="AI53" s="9">
        <v>54</v>
      </c>
    </row>
    <row r="54" spans="1:35" ht="14.25" customHeight="1">
      <c r="A54" s="4" t="s">
        <v>35</v>
      </c>
      <c r="B54" s="5" t="s">
        <v>36</v>
      </c>
      <c r="C54" s="5" t="s">
        <v>37</v>
      </c>
      <c r="D54" s="5" t="s">
        <v>38</v>
      </c>
      <c r="E54" s="5" t="s">
        <v>39</v>
      </c>
      <c r="F54" s="5" t="s">
        <v>143</v>
      </c>
      <c r="G54" s="5" t="s">
        <v>144</v>
      </c>
      <c r="H54" s="5">
        <v>3203700</v>
      </c>
      <c r="I54" s="5" t="s">
        <v>165</v>
      </c>
      <c r="J54" s="5" t="s">
        <v>43</v>
      </c>
      <c r="K54" s="5" t="s">
        <v>43</v>
      </c>
      <c r="L54" s="5" t="s">
        <v>43</v>
      </c>
      <c r="M54" s="5" t="s">
        <v>43</v>
      </c>
      <c r="N54" s="5" t="s">
        <v>166</v>
      </c>
      <c r="O54" s="5" t="s">
        <v>45</v>
      </c>
      <c r="P54" s="5" t="s">
        <v>46</v>
      </c>
      <c r="Q54" s="5" t="s">
        <v>47</v>
      </c>
      <c r="R54" s="5" t="s">
        <v>225</v>
      </c>
      <c r="S54" s="5" t="s">
        <v>49</v>
      </c>
      <c r="T54" s="5" t="s">
        <v>50</v>
      </c>
      <c r="U54" s="5">
        <v>211</v>
      </c>
      <c r="V54" s="5">
        <v>189</v>
      </c>
      <c r="W54" s="5">
        <v>89.573459720000002</v>
      </c>
      <c r="X54" s="5">
        <v>613.14589418000003</v>
      </c>
      <c r="Y54" s="5">
        <v>81.380777330000001</v>
      </c>
      <c r="Z54" s="5" t="s">
        <v>34</v>
      </c>
      <c r="AA54" s="5">
        <v>86.560846560000002</v>
      </c>
      <c r="AB54" s="5">
        <v>1.5873015899999999E-2</v>
      </c>
      <c r="AC54" s="5">
        <v>9.5238095199999998E-2</v>
      </c>
      <c r="AD54" s="5">
        <v>0.23280423280000001</v>
      </c>
      <c r="AE54" s="5">
        <v>0.6560846561</v>
      </c>
      <c r="AF54" s="5">
        <v>3</v>
      </c>
      <c r="AG54" s="5">
        <v>18</v>
      </c>
      <c r="AH54" s="5">
        <v>44</v>
      </c>
      <c r="AI54" s="6">
        <v>124</v>
      </c>
    </row>
    <row r="55" spans="1:35" ht="14.25" customHeight="1">
      <c r="A55" s="7" t="s">
        <v>35</v>
      </c>
      <c r="B55" s="8" t="s">
        <v>36</v>
      </c>
      <c r="C55" s="8" t="s">
        <v>37</v>
      </c>
      <c r="D55" s="8" t="s">
        <v>38</v>
      </c>
      <c r="E55" s="8" t="s">
        <v>39</v>
      </c>
      <c r="F55" s="8" t="s">
        <v>143</v>
      </c>
      <c r="G55" s="8" t="s">
        <v>144</v>
      </c>
      <c r="H55" s="8">
        <v>3204807</v>
      </c>
      <c r="I55" s="8" t="s">
        <v>167</v>
      </c>
      <c r="J55" s="8" t="s">
        <v>43</v>
      </c>
      <c r="K55" s="8" t="s">
        <v>43</v>
      </c>
      <c r="L55" s="8" t="s">
        <v>43</v>
      </c>
      <c r="M55" s="8" t="s">
        <v>43</v>
      </c>
      <c r="N55" s="8" t="s">
        <v>168</v>
      </c>
      <c r="O55" s="8" t="s">
        <v>45</v>
      </c>
      <c r="P55" s="8" t="s">
        <v>46</v>
      </c>
      <c r="Q55" s="8" t="s">
        <v>47</v>
      </c>
      <c r="R55" s="8" t="s">
        <v>225</v>
      </c>
      <c r="S55" s="8" t="s">
        <v>49</v>
      </c>
      <c r="T55" s="8" t="s">
        <v>50</v>
      </c>
      <c r="U55" s="8">
        <v>151</v>
      </c>
      <c r="V55" s="8">
        <v>129</v>
      </c>
      <c r="W55" s="8">
        <v>85.430463579999994</v>
      </c>
      <c r="X55" s="8">
        <v>555.42492247999996</v>
      </c>
      <c r="Y55" s="8">
        <v>91.043205180000001</v>
      </c>
      <c r="Z55" s="8" t="s">
        <v>33</v>
      </c>
      <c r="AA55" s="8">
        <v>75.387596900000005</v>
      </c>
      <c r="AB55" s="8">
        <v>6.2015503900000005E-2</v>
      </c>
      <c r="AC55" s="8">
        <v>0.19379844960000001</v>
      </c>
      <c r="AD55" s="8">
        <v>0.40310077519999998</v>
      </c>
      <c r="AE55" s="8">
        <v>0.34108527129999999</v>
      </c>
      <c r="AF55" s="8">
        <v>8</v>
      </c>
      <c r="AG55" s="8">
        <v>25</v>
      </c>
      <c r="AH55" s="8">
        <v>52</v>
      </c>
      <c r="AI55" s="9">
        <v>44</v>
      </c>
    </row>
    <row r="56" spans="1:35" ht="14.25" customHeight="1">
      <c r="A56" s="4" t="s">
        <v>35</v>
      </c>
      <c r="B56" s="5" t="s">
        <v>36</v>
      </c>
      <c r="C56" s="5" t="s">
        <v>37</v>
      </c>
      <c r="D56" s="5" t="s">
        <v>38</v>
      </c>
      <c r="E56" s="5" t="s">
        <v>39</v>
      </c>
      <c r="F56" s="5" t="s">
        <v>169</v>
      </c>
      <c r="G56" s="5" t="s">
        <v>170</v>
      </c>
      <c r="H56" s="5">
        <v>3200607</v>
      </c>
      <c r="I56" s="5" t="s">
        <v>171</v>
      </c>
      <c r="J56" s="5" t="s">
        <v>43</v>
      </c>
      <c r="K56" s="5" t="s">
        <v>43</v>
      </c>
      <c r="L56" s="5" t="s">
        <v>43</v>
      </c>
      <c r="M56" s="5" t="s">
        <v>43</v>
      </c>
      <c r="N56" s="5" t="s">
        <v>172</v>
      </c>
      <c r="O56" s="5" t="s">
        <v>45</v>
      </c>
      <c r="P56" s="5" t="s">
        <v>46</v>
      </c>
      <c r="Q56" s="5" t="s">
        <v>47</v>
      </c>
      <c r="R56" s="5" t="s">
        <v>225</v>
      </c>
      <c r="S56" s="5" t="s">
        <v>49</v>
      </c>
      <c r="T56" s="5" t="s">
        <v>50</v>
      </c>
      <c r="U56" s="5">
        <v>1432</v>
      </c>
      <c r="V56" s="5">
        <v>1236</v>
      </c>
      <c r="W56" s="5">
        <v>86.312849159999999</v>
      </c>
      <c r="X56" s="5">
        <v>500.37463350000002</v>
      </c>
      <c r="Y56" s="5">
        <v>76.613182940000002</v>
      </c>
      <c r="Z56" s="5" t="s">
        <v>32</v>
      </c>
      <c r="AA56" s="5">
        <v>63.665048540000001</v>
      </c>
      <c r="AB56" s="5">
        <v>9.5469255700000005E-2</v>
      </c>
      <c r="AC56" s="5">
        <v>0.39320388350000002</v>
      </c>
      <c r="AD56" s="5">
        <v>0.42071197410000005</v>
      </c>
      <c r="AE56" s="5">
        <v>9.0614886699999994E-2</v>
      </c>
      <c r="AF56" s="5">
        <v>118</v>
      </c>
      <c r="AG56" s="5">
        <v>486</v>
      </c>
      <c r="AH56" s="5">
        <v>520</v>
      </c>
      <c r="AI56" s="6">
        <v>112</v>
      </c>
    </row>
    <row r="57" spans="1:35" ht="14.25" customHeight="1">
      <c r="A57" s="7" t="s">
        <v>35</v>
      </c>
      <c r="B57" s="8" t="s">
        <v>36</v>
      </c>
      <c r="C57" s="8" t="s">
        <v>37</v>
      </c>
      <c r="D57" s="8" t="s">
        <v>38</v>
      </c>
      <c r="E57" s="8" t="s">
        <v>39</v>
      </c>
      <c r="F57" s="8" t="s">
        <v>169</v>
      </c>
      <c r="G57" s="8" t="s">
        <v>170</v>
      </c>
      <c r="H57" s="8">
        <v>3202504</v>
      </c>
      <c r="I57" s="8" t="s">
        <v>173</v>
      </c>
      <c r="J57" s="8" t="s">
        <v>43</v>
      </c>
      <c r="K57" s="8" t="s">
        <v>43</v>
      </c>
      <c r="L57" s="8" t="s">
        <v>43</v>
      </c>
      <c r="M57" s="8" t="s">
        <v>43</v>
      </c>
      <c r="N57" s="8" t="s">
        <v>174</v>
      </c>
      <c r="O57" s="8" t="s">
        <v>45</v>
      </c>
      <c r="P57" s="8" t="s">
        <v>46</v>
      </c>
      <c r="Q57" s="8" t="s">
        <v>47</v>
      </c>
      <c r="R57" s="8" t="s">
        <v>225</v>
      </c>
      <c r="S57" s="8" t="s">
        <v>49</v>
      </c>
      <c r="T57" s="8" t="s">
        <v>50</v>
      </c>
      <c r="U57" s="8">
        <v>155</v>
      </c>
      <c r="V57" s="8">
        <v>132</v>
      </c>
      <c r="W57" s="8">
        <v>85.161290320000006</v>
      </c>
      <c r="X57" s="8">
        <v>489.04414394000003</v>
      </c>
      <c r="Y57" s="8">
        <v>69.258617599999994</v>
      </c>
      <c r="Z57" s="8" t="s">
        <v>32</v>
      </c>
      <c r="AA57" s="8">
        <v>59.659090910000003</v>
      </c>
      <c r="AB57" s="8">
        <v>9.84848485E-2</v>
      </c>
      <c r="AC57" s="8">
        <v>0.43939393940000004</v>
      </c>
      <c r="AD57" s="8">
        <v>0.40909090910000001</v>
      </c>
      <c r="AE57" s="8">
        <v>5.3030302999999994E-2</v>
      </c>
      <c r="AF57" s="8">
        <v>13</v>
      </c>
      <c r="AG57" s="8">
        <v>58</v>
      </c>
      <c r="AH57" s="8">
        <v>54</v>
      </c>
      <c r="AI57" s="9">
        <v>7</v>
      </c>
    </row>
    <row r="58" spans="1:35" ht="14.25" customHeight="1">
      <c r="A58" s="4" t="s">
        <v>35</v>
      </c>
      <c r="B58" s="5" t="s">
        <v>36</v>
      </c>
      <c r="C58" s="5" t="s">
        <v>37</v>
      </c>
      <c r="D58" s="5" t="s">
        <v>38</v>
      </c>
      <c r="E58" s="5" t="s">
        <v>39</v>
      </c>
      <c r="F58" s="5" t="s">
        <v>169</v>
      </c>
      <c r="G58" s="5" t="s">
        <v>170</v>
      </c>
      <c r="H58" s="5">
        <v>3203130</v>
      </c>
      <c r="I58" s="5" t="s">
        <v>175</v>
      </c>
      <c r="J58" s="5" t="s">
        <v>43</v>
      </c>
      <c r="K58" s="5" t="s">
        <v>43</v>
      </c>
      <c r="L58" s="5" t="s">
        <v>43</v>
      </c>
      <c r="M58" s="5" t="s">
        <v>43</v>
      </c>
      <c r="N58" s="5" t="s">
        <v>176</v>
      </c>
      <c r="O58" s="5" t="s">
        <v>45</v>
      </c>
      <c r="P58" s="5" t="s">
        <v>46</v>
      </c>
      <c r="Q58" s="5" t="s">
        <v>47</v>
      </c>
      <c r="R58" s="5" t="s">
        <v>225</v>
      </c>
      <c r="S58" s="5" t="s">
        <v>49</v>
      </c>
      <c r="T58" s="5" t="s">
        <v>50</v>
      </c>
      <c r="U58" s="5">
        <v>180</v>
      </c>
      <c r="V58" s="5">
        <v>164</v>
      </c>
      <c r="W58" s="5">
        <v>91.111111109999996</v>
      </c>
      <c r="X58" s="5">
        <v>511.4637439</v>
      </c>
      <c r="Y58" s="5">
        <v>82.104919949999996</v>
      </c>
      <c r="Z58" s="5" t="s">
        <v>33</v>
      </c>
      <c r="AA58" s="5">
        <v>65.762195120000001</v>
      </c>
      <c r="AB58" s="5">
        <v>8.5365853699999994E-2</v>
      </c>
      <c r="AC58" s="5">
        <v>0.35975609759999999</v>
      </c>
      <c r="AD58" s="5">
        <v>0.40243902440000001</v>
      </c>
      <c r="AE58" s="5">
        <v>0.15243902439999998</v>
      </c>
      <c r="AF58" s="5">
        <v>14</v>
      </c>
      <c r="AG58" s="5">
        <v>59</v>
      </c>
      <c r="AH58" s="5">
        <v>66</v>
      </c>
      <c r="AI58" s="6">
        <v>25</v>
      </c>
    </row>
    <row r="59" spans="1:35" ht="14.25" customHeight="1">
      <c r="A59" s="7" t="s">
        <v>35</v>
      </c>
      <c r="B59" s="8" t="s">
        <v>36</v>
      </c>
      <c r="C59" s="8" t="s">
        <v>37</v>
      </c>
      <c r="D59" s="8" t="s">
        <v>38</v>
      </c>
      <c r="E59" s="8" t="s">
        <v>39</v>
      </c>
      <c r="F59" s="8" t="s">
        <v>169</v>
      </c>
      <c r="G59" s="8" t="s">
        <v>170</v>
      </c>
      <c r="H59" s="8">
        <v>3203205</v>
      </c>
      <c r="I59" s="8" t="s">
        <v>177</v>
      </c>
      <c r="J59" s="8" t="s">
        <v>43</v>
      </c>
      <c r="K59" s="8" t="s">
        <v>43</v>
      </c>
      <c r="L59" s="8" t="s">
        <v>43</v>
      </c>
      <c r="M59" s="8" t="s">
        <v>43</v>
      </c>
      <c r="N59" s="8" t="s">
        <v>178</v>
      </c>
      <c r="O59" s="8" t="s">
        <v>45</v>
      </c>
      <c r="P59" s="8" t="s">
        <v>46</v>
      </c>
      <c r="Q59" s="8" t="s">
        <v>47</v>
      </c>
      <c r="R59" s="8" t="s">
        <v>225</v>
      </c>
      <c r="S59" s="8" t="s">
        <v>49</v>
      </c>
      <c r="T59" s="8" t="s">
        <v>50</v>
      </c>
      <c r="U59" s="8">
        <v>2366</v>
      </c>
      <c r="V59" s="8">
        <v>2055</v>
      </c>
      <c r="W59" s="8">
        <v>86.855452240000005</v>
      </c>
      <c r="X59" s="8">
        <v>491.56982725</v>
      </c>
      <c r="Y59" s="8">
        <v>81.580627890000002</v>
      </c>
      <c r="Z59" s="8" t="s">
        <v>32</v>
      </c>
      <c r="AA59" s="8">
        <v>61.596107060000001</v>
      </c>
      <c r="AB59" s="8">
        <v>0.12652068129999999</v>
      </c>
      <c r="AC59" s="8">
        <v>0.42481751820000002</v>
      </c>
      <c r="AD59" s="8">
        <v>0.36350364959999998</v>
      </c>
      <c r="AE59" s="8">
        <v>8.5158150900000007E-2</v>
      </c>
      <c r="AF59" s="8">
        <v>260</v>
      </c>
      <c r="AG59" s="8">
        <v>873</v>
      </c>
      <c r="AH59" s="8">
        <v>747</v>
      </c>
      <c r="AI59" s="9">
        <v>175</v>
      </c>
    </row>
    <row r="60" spans="1:35" ht="14.25" customHeight="1">
      <c r="A60" s="4" t="s">
        <v>35</v>
      </c>
      <c r="B60" s="5" t="s">
        <v>36</v>
      </c>
      <c r="C60" s="5" t="s">
        <v>37</v>
      </c>
      <c r="D60" s="5" t="s">
        <v>38</v>
      </c>
      <c r="E60" s="5" t="s">
        <v>39</v>
      </c>
      <c r="F60" s="5" t="s">
        <v>169</v>
      </c>
      <c r="G60" s="5" t="s">
        <v>170</v>
      </c>
      <c r="H60" s="5">
        <v>3204351</v>
      </c>
      <c r="I60" s="5" t="s">
        <v>179</v>
      </c>
      <c r="J60" s="5" t="s">
        <v>43</v>
      </c>
      <c r="K60" s="5" t="s">
        <v>43</v>
      </c>
      <c r="L60" s="5" t="s">
        <v>43</v>
      </c>
      <c r="M60" s="5" t="s">
        <v>43</v>
      </c>
      <c r="N60" s="5" t="s">
        <v>180</v>
      </c>
      <c r="O60" s="5" t="s">
        <v>45</v>
      </c>
      <c r="P60" s="5" t="s">
        <v>46</v>
      </c>
      <c r="Q60" s="5" t="s">
        <v>47</v>
      </c>
      <c r="R60" s="5" t="s">
        <v>225</v>
      </c>
      <c r="S60" s="5" t="s">
        <v>49</v>
      </c>
      <c r="T60" s="5" t="s">
        <v>50</v>
      </c>
      <c r="U60" s="5">
        <v>337</v>
      </c>
      <c r="V60" s="5">
        <v>298</v>
      </c>
      <c r="W60" s="5">
        <v>88.427299700000006</v>
      </c>
      <c r="X60" s="5">
        <v>560.85663087</v>
      </c>
      <c r="Y60" s="5">
        <v>95.28704046</v>
      </c>
      <c r="Z60" s="5" t="s">
        <v>33</v>
      </c>
      <c r="AA60" s="5">
        <v>76.476510070000003</v>
      </c>
      <c r="AB60" s="5">
        <v>6.3758389299999996E-2</v>
      </c>
      <c r="AC60" s="5">
        <v>0.19798657720000001</v>
      </c>
      <c r="AD60" s="5">
        <v>0.36241610739999996</v>
      </c>
      <c r="AE60" s="5">
        <v>0.37583892619999998</v>
      </c>
      <c r="AF60" s="5">
        <v>19</v>
      </c>
      <c r="AG60" s="5">
        <v>59</v>
      </c>
      <c r="AH60" s="5">
        <v>108</v>
      </c>
      <c r="AI60" s="6">
        <v>112</v>
      </c>
    </row>
    <row r="61" spans="1:35" ht="14.25" customHeight="1">
      <c r="A61" s="7" t="s">
        <v>35</v>
      </c>
      <c r="B61" s="8" t="s">
        <v>36</v>
      </c>
      <c r="C61" s="8" t="s">
        <v>37</v>
      </c>
      <c r="D61" s="8" t="s">
        <v>38</v>
      </c>
      <c r="E61" s="8" t="s">
        <v>39</v>
      </c>
      <c r="F61" s="8" t="s">
        <v>169</v>
      </c>
      <c r="G61" s="8" t="s">
        <v>170</v>
      </c>
      <c r="H61" s="8">
        <v>3205010</v>
      </c>
      <c r="I61" s="8" t="s">
        <v>181</v>
      </c>
      <c r="J61" s="8" t="s">
        <v>43</v>
      </c>
      <c r="K61" s="8" t="s">
        <v>43</v>
      </c>
      <c r="L61" s="8" t="s">
        <v>43</v>
      </c>
      <c r="M61" s="8" t="s">
        <v>43</v>
      </c>
      <c r="N61" s="8" t="s">
        <v>182</v>
      </c>
      <c r="O61" s="8" t="s">
        <v>45</v>
      </c>
      <c r="P61" s="8" t="s">
        <v>46</v>
      </c>
      <c r="Q61" s="8" t="s">
        <v>47</v>
      </c>
      <c r="R61" s="8" t="s">
        <v>225</v>
      </c>
      <c r="S61" s="8" t="s">
        <v>49</v>
      </c>
      <c r="T61" s="8" t="s">
        <v>50</v>
      </c>
      <c r="U61" s="8">
        <v>493</v>
      </c>
      <c r="V61" s="8">
        <v>443</v>
      </c>
      <c r="W61" s="8">
        <v>89.858012169999995</v>
      </c>
      <c r="X61" s="8">
        <v>523.44246726999995</v>
      </c>
      <c r="Y61" s="8">
        <v>79.198582389999999</v>
      </c>
      <c r="Z61" s="8" t="s">
        <v>33</v>
      </c>
      <c r="AA61" s="8">
        <v>68.329571110000003</v>
      </c>
      <c r="AB61" s="8">
        <v>6.5462753999999998E-2</v>
      </c>
      <c r="AC61" s="8">
        <v>0.30925507899999999</v>
      </c>
      <c r="AD61" s="8">
        <v>0.45146726860000003</v>
      </c>
      <c r="AE61" s="8">
        <v>0.1738148984</v>
      </c>
      <c r="AF61" s="8">
        <v>29</v>
      </c>
      <c r="AG61" s="8">
        <v>137</v>
      </c>
      <c r="AH61" s="8">
        <v>200</v>
      </c>
      <c r="AI61" s="9">
        <v>77</v>
      </c>
    </row>
    <row r="62" spans="1:35" ht="14.25" customHeight="1">
      <c r="A62" s="4" t="s">
        <v>35</v>
      </c>
      <c r="B62" s="5" t="s">
        <v>36</v>
      </c>
      <c r="C62" s="5" t="s">
        <v>37</v>
      </c>
      <c r="D62" s="5" t="s">
        <v>38</v>
      </c>
      <c r="E62" s="5" t="s">
        <v>39</v>
      </c>
      <c r="F62" s="5" t="s">
        <v>183</v>
      </c>
      <c r="G62" s="5" t="s">
        <v>184</v>
      </c>
      <c r="H62" s="5">
        <v>3201001</v>
      </c>
      <c r="I62" s="5" t="s">
        <v>185</v>
      </c>
      <c r="J62" s="5" t="s">
        <v>43</v>
      </c>
      <c r="K62" s="5" t="s">
        <v>43</v>
      </c>
      <c r="L62" s="5" t="s">
        <v>43</v>
      </c>
      <c r="M62" s="5" t="s">
        <v>43</v>
      </c>
      <c r="N62" s="5" t="s">
        <v>186</v>
      </c>
      <c r="O62" s="5" t="s">
        <v>45</v>
      </c>
      <c r="P62" s="5" t="s">
        <v>46</v>
      </c>
      <c r="Q62" s="5" t="s">
        <v>47</v>
      </c>
      <c r="R62" s="5" t="s">
        <v>225</v>
      </c>
      <c r="S62" s="5" t="s">
        <v>49</v>
      </c>
      <c r="T62" s="5" t="s">
        <v>50</v>
      </c>
      <c r="U62" s="5">
        <v>195</v>
      </c>
      <c r="V62" s="5">
        <v>181</v>
      </c>
      <c r="W62" s="5">
        <v>92.820512820000005</v>
      </c>
      <c r="X62" s="5">
        <v>524.46737016999998</v>
      </c>
      <c r="Y62" s="5">
        <v>85.288284649999994</v>
      </c>
      <c r="Z62" s="5" t="s">
        <v>33</v>
      </c>
      <c r="AA62" s="5">
        <v>68.86740331</v>
      </c>
      <c r="AB62" s="5">
        <v>7.734806629999999E-2</v>
      </c>
      <c r="AC62" s="5">
        <v>0.33149171269999994</v>
      </c>
      <c r="AD62" s="5">
        <v>0.4033149171</v>
      </c>
      <c r="AE62" s="5">
        <v>0.18784530390000001</v>
      </c>
      <c r="AF62" s="5">
        <v>14</v>
      </c>
      <c r="AG62" s="5">
        <v>60</v>
      </c>
      <c r="AH62" s="5">
        <v>73</v>
      </c>
      <c r="AI62" s="6">
        <v>34</v>
      </c>
    </row>
    <row r="63" spans="1:35" ht="14.25" customHeight="1">
      <c r="A63" s="7" t="s">
        <v>35</v>
      </c>
      <c r="B63" s="8" t="s">
        <v>36</v>
      </c>
      <c r="C63" s="8" t="s">
        <v>37</v>
      </c>
      <c r="D63" s="8" t="s">
        <v>38</v>
      </c>
      <c r="E63" s="8" t="s">
        <v>39</v>
      </c>
      <c r="F63" s="8" t="s">
        <v>183</v>
      </c>
      <c r="G63" s="8" t="s">
        <v>184</v>
      </c>
      <c r="H63" s="8">
        <v>3203502</v>
      </c>
      <c r="I63" s="8" t="s">
        <v>187</v>
      </c>
      <c r="J63" s="8" t="s">
        <v>43</v>
      </c>
      <c r="K63" s="8" t="s">
        <v>43</v>
      </c>
      <c r="L63" s="8" t="s">
        <v>43</v>
      </c>
      <c r="M63" s="8" t="s">
        <v>43</v>
      </c>
      <c r="N63" s="8" t="s">
        <v>188</v>
      </c>
      <c r="O63" s="8" t="s">
        <v>45</v>
      </c>
      <c r="P63" s="8" t="s">
        <v>46</v>
      </c>
      <c r="Q63" s="8" t="s">
        <v>47</v>
      </c>
      <c r="R63" s="8" t="s">
        <v>225</v>
      </c>
      <c r="S63" s="8" t="s">
        <v>49</v>
      </c>
      <c r="T63" s="8" t="s">
        <v>50</v>
      </c>
      <c r="U63" s="8">
        <v>330</v>
      </c>
      <c r="V63" s="8">
        <v>263</v>
      </c>
      <c r="W63" s="8">
        <v>79.696969699999997</v>
      </c>
      <c r="X63" s="8">
        <v>518.29849809999996</v>
      </c>
      <c r="Y63" s="8">
        <v>79.594374560000006</v>
      </c>
      <c r="Z63" s="8" t="s">
        <v>33</v>
      </c>
      <c r="AA63" s="8">
        <v>68.517110270000003</v>
      </c>
      <c r="AB63" s="8">
        <v>8.3650190099999994E-2</v>
      </c>
      <c r="AC63" s="8">
        <v>0.288973384</v>
      </c>
      <c r="AD63" s="8">
        <v>0.47528517110000001</v>
      </c>
      <c r="AE63" s="8">
        <v>0.15209125480000002</v>
      </c>
      <c r="AF63" s="8">
        <v>22</v>
      </c>
      <c r="AG63" s="8">
        <v>76</v>
      </c>
      <c r="AH63" s="8">
        <v>125</v>
      </c>
      <c r="AI63" s="9">
        <v>40</v>
      </c>
    </row>
    <row r="64" spans="1:35" ht="14.25" customHeight="1">
      <c r="A64" s="4" t="s">
        <v>35</v>
      </c>
      <c r="B64" s="5" t="s">
        <v>36</v>
      </c>
      <c r="C64" s="5" t="s">
        <v>37</v>
      </c>
      <c r="D64" s="5" t="s">
        <v>38</v>
      </c>
      <c r="E64" s="5" t="s">
        <v>39</v>
      </c>
      <c r="F64" s="5" t="s">
        <v>183</v>
      </c>
      <c r="G64" s="5" t="s">
        <v>184</v>
      </c>
      <c r="H64" s="5">
        <v>3203601</v>
      </c>
      <c r="I64" s="5" t="s">
        <v>189</v>
      </c>
      <c r="J64" s="5" t="s">
        <v>43</v>
      </c>
      <c r="K64" s="5" t="s">
        <v>43</v>
      </c>
      <c r="L64" s="5" t="s">
        <v>43</v>
      </c>
      <c r="M64" s="5" t="s">
        <v>43</v>
      </c>
      <c r="N64" s="5" t="s">
        <v>190</v>
      </c>
      <c r="O64" s="5" t="s">
        <v>45</v>
      </c>
      <c r="P64" s="5" t="s">
        <v>46</v>
      </c>
      <c r="Q64" s="5" t="s">
        <v>47</v>
      </c>
      <c r="R64" s="5" t="s">
        <v>225</v>
      </c>
      <c r="S64" s="5" t="s">
        <v>49</v>
      </c>
      <c r="T64" s="5" t="s">
        <v>50</v>
      </c>
      <c r="U64" s="5">
        <v>91</v>
      </c>
      <c r="V64" s="5">
        <v>86</v>
      </c>
      <c r="W64" s="5">
        <v>94.505494510000005</v>
      </c>
      <c r="X64" s="5">
        <v>536.94384883999999</v>
      </c>
      <c r="Y64" s="5">
        <v>83.283148100000005</v>
      </c>
      <c r="Z64" s="5" t="s">
        <v>33</v>
      </c>
      <c r="AA64" s="5">
        <v>71.453488370000002</v>
      </c>
      <c r="AB64" s="5">
        <v>6.9767441900000005E-2</v>
      </c>
      <c r="AC64" s="5">
        <v>0.23255813950000001</v>
      </c>
      <c r="AD64" s="5">
        <v>0.45348837209999998</v>
      </c>
      <c r="AE64" s="5">
        <v>0.24418604649999998</v>
      </c>
      <c r="AF64" s="5">
        <v>6</v>
      </c>
      <c r="AG64" s="5">
        <v>20</v>
      </c>
      <c r="AH64" s="5">
        <v>39</v>
      </c>
      <c r="AI64" s="6">
        <v>21</v>
      </c>
    </row>
    <row r="65" spans="1:35" ht="14.25" customHeight="1">
      <c r="A65" s="7" t="s">
        <v>35</v>
      </c>
      <c r="B65" s="8" t="s">
        <v>36</v>
      </c>
      <c r="C65" s="8" t="s">
        <v>37</v>
      </c>
      <c r="D65" s="8" t="s">
        <v>38</v>
      </c>
      <c r="E65" s="8" t="s">
        <v>39</v>
      </c>
      <c r="F65" s="8" t="s">
        <v>183</v>
      </c>
      <c r="G65" s="8" t="s">
        <v>184</v>
      </c>
      <c r="H65" s="8">
        <v>3203908</v>
      </c>
      <c r="I65" s="8" t="s">
        <v>191</v>
      </c>
      <c r="J65" s="8" t="s">
        <v>43</v>
      </c>
      <c r="K65" s="8" t="s">
        <v>43</v>
      </c>
      <c r="L65" s="8" t="s">
        <v>43</v>
      </c>
      <c r="M65" s="8" t="s">
        <v>43</v>
      </c>
      <c r="N65" s="8" t="s">
        <v>192</v>
      </c>
      <c r="O65" s="8" t="s">
        <v>45</v>
      </c>
      <c r="P65" s="8" t="s">
        <v>46</v>
      </c>
      <c r="Q65" s="8" t="s">
        <v>47</v>
      </c>
      <c r="R65" s="8" t="s">
        <v>225</v>
      </c>
      <c r="S65" s="8" t="s">
        <v>49</v>
      </c>
      <c r="T65" s="8" t="s">
        <v>50</v>
      </c>
      <c r="U65" s="8">
        <v>612</v>
      </c>
      <c r="V65" s="8">
        <v>550</v>
      </c>
      <c r="W65" s="8">
        <v>89.869281049999998</v>
      </c>
      <c r="X65" s="8">
        <v>541.32216908999999</v>
      </c>
      <c r="Y65" s="8">
        <v>86.375269470000006</v>
      </c>
      <c r="Z65" s="8" t="s">
        <v>33</v>
      </c>
      <c r="AA65" s="8">
        <v>73.036363640000005</v>
      </c>
      <c r="AB65" s="8">
        <v>5.4545454500000007E-2</v>
      </c>
      <c r="AC65" s="8">
        <v>0.24545454549999998</v>
      </c>
      <c r="AD65" s="8">
        <v>0.44909090910000005</v>
      </c>
      <c r="AE65" s="8">
        <v>0.25090909090000002</v>
      </c>
      <c r="AF65" s="8">
        <v>30</v>
      </c>
      <c r="AG65" s="8">
        <v>135</v>
      </c>
      <c r="AH65" s="8">
        <v>247</v>
      </c>
      <c r="AI65" s="9">
        <v>138</v>
      </c>
    </row>
    <row r="66" spans="1:35" ht="14.25" customHeight="1">
      <c r="A66" s="4" t="s">
        <v>35</v>
      </c>
      <c r="B66" s="5" t="s">
        <v>36</v>
      </c>
      <c r="C66" s="5" t="s">
        <v>37</v>
      </c>
      <c r="D66" s="5" t="s">
        <v>38</v>
      </c>
      <c r="E66" s="5" t="s">
        <v>39</v>
      </c>
      <c r="F66" s="5" t="s">
        <v>183</v>
      </c>
      <c r="G66" s="5" t="s">
        <v>184</v>
      </c>
      <c r="H66" s="5">
        <v>3204104</v>
      </c>
      <c r="I66" s="5" t="s">
        <v>193</v>
      </c>
      <c r="J66" s="5" t="s">
        <v>43</v>
      </c>
      <c r="K66" s="5" t="s">
        <v>43</v>
      </c>
      <c r="L66" s="5" t="s">
        <v>43</v>
      </c>
      <c r="M66" s="5" t="s">
        <v>43</v>
      </c>
      <c r="N66" s="5" t="s">
        <v>194</v>
      </c>
      <c r="O66" s="5" t="s">
        <v>45</v>
      </c>
      <c r="P66" s="5" t="s">
        <v>46</v>
      </c>
      <c r="Q66" s="5" t="s">
        <v>47</v>
      </c>
      <c r="R66" s="5" t="s">
        <v>225</v>
      </c>
      <c r="S66" s="5" t="s">
        <v>49</v>
      </c>
      <c r="T66" s="5" t="s">
        <v>50</v>
      </c>
      <c r="U66" s="5">
        <v>315</v>
      </c>
      <c r="V66" s="5">
        <v>282</v>
      </c>
      <c r="W66" s="5">
        <v>89.52380952</v>
      </c>
      <c r="X66" s="5">
        <v>521.69589715999996</v>
      </c>
      <c r="Y66" s="5">
        <v>78.0827405</v>
      </c>
      <c r="Z66" s="5" t="s">
        <v>33</v>
      </c>
      <c r="AA66" s="5">
        <v>68.652482269999993</v>
      </c>
      <c r="AB66" s="5">
        <v>6.3829787200000002E-2</v>
      </c>
      <c r="AC66" s="5">
        <v>0.3262411348</v>
      </c>
      <c r="AD66" s="5">
        <v>0.44680851060000004</v>
      </c>
      <c r="AE66" s="5">
        <v>0.1631205674</v>
      </c>
      <c r="AF66" s="5">
        <v>18</v>
      </c>
      <c r="AG66" s="5">
        <v>92</v>
      </c>
      <c r="AH66" s="5">
        <v>126</v>
      </c>
      <c r="AI66" s="6">
        <v>46</v>
      </c>
    </row>
    <row r="67" spans="1:35" ht="14.25" customHeight="1">
      <c r="A67" s="7" t="s">
        <v>35</v>
      </c>
      <c r="B67" s="8" t="s">
        <v>36</v>
      </c>
      <c r="C67" s="8" t="s">
        <v>37</v>
      </c>
      <c r="D67" s="8" t="s">
        <v>38</v>
      </c>
      <c r="E67" s="8" t="s">
        <v>39</v>
      </c>
      <c r="F67" s="8" t="s">
        <v>183</v>
      </c>
      <c r="G67" s="8" t="s">
        <v>184</v>
      </c>
      <c r="H67" s="8">
        <v>3204252</v>
      </c>
      <c r="I67" s="8" t="s">
        <v>195</v>
      </c>
      <c r="J67" s="8" t="s">
        <v>43</v>
      </c>
      <c r="K67" s="8" t="s">
        <v>43</v>
      </c>
      <c r="L67" s="8" t="s">
        <v>43</v>
      </c>
      <c r="M67" s="8" t="s">
        <v>43</v>
      </c>
      <c r="N67" s="8" t="s">
        <v>196</v>
      </c>
      <c r="O67" s="8" t="s">
        <v>45</v>
      </c>
      <c r="P67" s="8" t="s">
        <v>46</v>
      </c>
      <c r="Q67" s="8" t="s">
        <v>47</v>
      </c>
      <c r="R67" s="8" t="s">
        <v>225</v>
      </c>
      <c r="S67" s="8" t="s">
        <v>49</v>
      </c>
      <c r="T67" s="8" t="s">
        <v>50</v>
      </c>
      <c r="U67" s="8">
        <v>93</v>
      </c>
      <c r="V67" s="8">
        <v>85</v>
      </c>
      <c r="W67" s="8">
        <v>91.397849460000003</v>
      </c>
      <c r="X67" s="8">
        <v>579.20621175999997</v>
      </c>
      <c r="Y67" s="8">
        <v>66.772698250000005</v>
      </c>
      <c r="Z67" s="8" t="s">
        <v>33</v>
      </c>
      <c r="AA67" s="8">
        <v>80.235294120000006</v>
      </c>
      <c r="AB67" s="8">
        <v>0</v>
      </c>
      <c r="AC67" s="8">
        <v>0.12941176470000001</v>
      </c>
      <c r="AD67" s="8">
        <v>0.43529411760000003</v>
      </c>
      <c r="AE67" s="8">
        <v>0.43529411760000003</v>
      </c>
      <c r="AF67" s="8">
        <v>0</v>
      </c>
      <c r="AG67" s="8">
        <v>11</v>
      </c>
      <c r="AH67" s="8">
        <v>37</v>
      </c>
      <c r="AI67" s="9">
        <v>37</v>
      </c>
    </row>
    <row r="68" spans="1:35" ht="14.25" customHeight="1">
      <c r="A68" s="4" t="s">
        <v>35</v>
      </c>
      <c r="B68" s="5" t="s">
        <v>36</v>
      </c>
      <c r="C68" s="5" t="s">
        <v>37</v>
      </c>
      <c r="D68" s="5" t="s">
        <v>38</v>
      </c>
      <c r="E68" s="5" t="s">
        <v>39</v>
      </c>
      <c r="F68" s="5" t="s">
        <v>183</v>
      </c>
      <c r="G68" s="5" t="s">
        <v>184</v>
      </c>
      <c r="H68" s="5">
        <v>3204708</v>
      </c>
      <c r="I68" s="5" t="s">
        <v>197</v>
      </c>
      <c r="J68" s="5" t="s">
        <v>43</v>
      </c>
      <c r="K68" s="5" t="s">
        <v>43</v>
      </c>
      <c r="L68" s="5" t="s">
        <v>43</v>
      </c>
      <c r="M68" s="5" t="s">
        <v>43</v>
      </c>
      <c r="N68" s="5" t="s">
        <v>198</v>
      </c>
      <c r="O68" s="5" t="s">
        <v>45</v>
      </c>
      <c r="P68" s="5" t="s">
        <v>46</v>
      </c>
      <c r="Q68" s="5" t="s">
        <v>47</v>
      </c>
      <c r="R68" s="5" t="s">
        <v>225</v>
      </c>
      <c r="S68" s="5" t="s">
        <v>49</v>
      </c>
      <c r="T68" s="5" t="s">
        <v>50</v>
      </c>
      <c r="U68" s="5">
        <v>395</v>
      </c>
      <c r="V68" s="5">
        <v>371</v>
      </c>
      <c r="W68" s="5">
        <v>93.924050629999996</v>
      </c>
      <c r="X68" s="5">
        <v>551.41844204999995</v>
      </c>
      <c r="Y68" s="5">
        <v>80.504465190000005</v>
      </c>
      <c r="Z68" s="5" t="s">
        <v>33</v>
      </c>
      <c r="AA68" s="5">
        <v>75</v>
      </c>
      <c r="AB68" s="5">
        <v>2.96495957E-2</v>
      </c>
      <c r="AC68" s="5">
        <v>0.22102425879999998</v>
      </c>
      <c r="AD68" s="5">
        <v>0.47439353099999998</v>
      </c>
      <c r="AE68" s="5">
        <v>0.27493261460000001</v>
      </c>
      <c r="AF68" s="5">
        <v>11</v>
      </c>
      <c r="AG68" s="5">
        <v>82</v>
      </c>
      <c r="AH68" s="5">
        <v>176</v>
      </c>
      <c r="AI68" s="6">
        <v>102</v>
      </c>
    </row>
    <row r="69" spans="1:35" ht="14.25" customHeight="1">
      <c r="A69" s="7" t="s">
        <v>35</v>
      </c>
      <c r="B69" s="8" t="s">
        <v>36</v>
      </c>
      <c r="C69" s="8" t="s">
        <v>37</v>
      </c>
      <c r="D69" s="8" t="s">
        <v>38</v>
      </c>
      <c r="E69" s="8" t="s">
        <v>39</v>
      </c>
      <c r="F69" s="8" t="s">
        <v>183</v>
      </c>
      <c r="G69" s="8" t="s">
        <v>184</v>
      </c>
      <c r="H69" s="8">
        <v>3205150</v>
      </c>
      <c r="I69" s="8" t="s">
        <v>199</v>
      </c>
      <c r="J69" s="8" t="s">
        <v>43</v>
      </c>
      <c r="K69" s="8" t="s">
        <v>43</v>
      </c>
      <c r="L69" s="8" t="s">
        <v>43</v>
      </c>
      <c r="M69" s="8" t="s">
        <v>43</v>
      </c>
      <c r="N69" s="8" t="s">
        <v>200</v>
      </c>
      <c r="O69" s="8" t="s">
        <v>45</v>
      </c>
      <c r="P69" s="8" t="s">
        <v>46</v>
      </c>
      <c r="Q69" s="8" t="s">
        <v>47</v>
      </c>
      <c r="R69" s="8" t="s">
        <v>225</v>
      </c>
      <c r="S69" s="8" t="s">
        <v>49</v>
      </c>
      <c r="T69" s="8" t="s">
        <v>50</v>
      </c>
      <c r="U69" s="8">
        <v>130</v>
      </c>
      <c r="V69" s="8">
        <v>116</v>
      </c>
      <c r="W69" s="8">
        <v>89.230769230000007</v>
      </c>
      <c r="X69" s="8">
        <v>511.36631033999998</v>
      </c>
      <c r="Y69" s="8">
        <v>68.040848220000001</v>
      </c>
      <c r="Z69" s="8" t="s">
        <v>33</v>
      </c>
      <c r="AA69" s="8">
        <v>66.163793100000007</v>
      </c>
      <c r="AB69" s="8">
        <v>3.4482758599999996E-2</v>
      </c>
      <c r="AC69" s="8">
        <v>0.3965517241</v>
      </c>
      <c r="AD69" s="8">
        <v>0.43965517239999996</v>
      </c>
      <c r="AE69" s="8">
        <v>0.1293103448</v>
      </c>
      <c r="AF69" s="8">
        <v>4</v>
      </c>
      <c r="AG69" s="8">
        <v>46</v>
      </c>
      <c r="AH69" s="8">
        <v>51</v>
      </c>
      <c r="AI69" s="9">
        <v>15</v>
      </c>
    </row>
    <row r="70" spans="1:35" ht="14.25" customHeight="1">
      <c r="A70" s="4" t="s">
        <v>35</v>
      </c>
      <c r="B70" s="5" t="s">
        <v>36</v>
      </c>
      <c r="C70" s="5" t="s">
        <v>37</v>
      </c>
      <c r="D70" s="5" t="s">
        <v>38</v>
      </c>
      <c r="E70" s="5" t="s">
        <v>39</v>
      </c>
      <c r="F70" s="5" t="s">
        <v>183</v>
      </c>
      <c r="G70" s="5" t="s">
        <v>184</v>
      </c>
      <c r="H70" s="5">
        <v>3205176</v>
      </c>
      <c r="I70" s="5" t="s">
        <v>201</v>
      </c>
      <c r="J70" s="5" t="s">
        <v>43</v>
      </c>
      <c r="K70" s="5" t="s">
        <v>43</v>
      </c>
      <c r="L70" s="5" t="s">
        <v>43</v>
      </c>
      <c r="M70" s="5" t="s">
        <v>43</v>
      </c>
      <c r="N70" s="5" t="s">
        <v>202</v>
      </c>
      <c r="O70" s="5" t="s">
        <v>45</v>
      </c>
      <c r="P70" s="5" t="s">
        <v>46</v>
      </c>
      <c r="Q70" s="5" t="s">
        <v>47</v>
      </c>
      <c r="R70" s="5" t="s">
        <v>225</v>
      </c>
      <c r="S70" s="5" t="s">
        <v>49</v>
      </c>
      <c r="T70" s="5" t="s">
        <v>50</v>
      </c>
      <c r="U70" s="5">
        <v>167</v>
      </c>
      <c r="V70" s="5">
        <v>147</v>
      </c>
      <c r="W70" s="5">
        <v>88.023952100000002</v>
      </c>
      <c r="X70" s="5">
        <v>569.90200679999998</v>
      </c>
      <c r="Y70" s="5">
        <v>98.890233089999995</v>
      </c>
      <c r="Z70" s="5" t="s">
        <v>33</v>
      </c>
      <c r="AA70" s="5">
        <v>77.619047620000003</v>
      </c>
      <c r="AB70" s="5">
        <v>8.1632653099999994E-2</v>
      </c>
      <c r="AC70" s="5">
        <v>0.1700680272</v>
      </c>
      <c r="AD70" s="5">
        <v>0.2993197279</v>
      </c>
      <c r="AE70" s="5">
        <v>0.44897959180000002</v>
      </c>
      <c r="AF70" s="5">
        <v>12</v>
      </c>
      <c r="AG70" s="5">
        <v>25</v>
      </c>
      <c r="AH70" s="5">
        <v>44</v>
      </c>
      <c r="AI70" s="6">
        <v>66</v>
      </c>
    </row>
    <row r="71" spans="1:35" ht="14.25" customHeight="1">
      <c r="A71" s="7" t="s">
        <v>35</v>
      </c>
      <c r="B71" s="8" t="s">
        <v>36</v>
      </c>
      <c r="C71" s="8" t="s">
        <v>37</v>
      </c>
      <c r="D71" s="8" t="s">
        <v>38</v>
      </c>
      <c r="E71" s="8" t="s">
        <v>39</v>
      </c>
      <c r="F71" s="8" t="s">
        <v>203</v>
      </c>
      <c r="G71" s="8" t="s">
        <v>204</v>
      </c>
      <c r="H71" s="8">
        <v>3201605</v>
      </c>
      <c r="I71" s="8" t="s">
        <v>205</v>
      </c>
      <c r="J71" s="8" t="s">
        <v>43</v>
      </c>
      <c r="K71" s="8" t="s">
        <v>43</v>
      </c>
      <c r="L71" s="8" t="s">
        <v>43</v>
      </c>
      <c r="M71" s="8" t="s">
        <v>43</v>
      </c>
      <c r="N71" s="8" t="s">
        <v>206</v>
      </c>
      <c r="O71" s="8" t="s">
        <v>45</v>
      </c>
      <c r="P71" s="8" t="s">
        <v>46</v>
      </c>
      <c r="Q71" s="8" t="s">
        <v>47</v>
      </c>
      <c r="R71" s="8" t="s">
        <v>225</v>
      </c>
      <c r="S71" s="8" t="s">
        <v>49</v>
      </c>
      <c r="T71" s="8" t="s">
        <v>50</v>
      </c>
      <c r="U71" s="8">
        <v>390</v>
      </c>
      <c r="V71" s="8">
        <v>357</v>
      </c>
      <c r="W71" s="8">
        <v>91.53846154</v>
      </c>
      <c r="X71" s="8">
        <v>504.04703921999999</v>
      </c>
      <c r="Y71" s="8">
        <v>75.857342970000005</v>
      </c>
      <c r="Z71" s="8" t="s">
        <v>33</v>
      </c>
      <c r="AA71" s="8">
        <v>63.767507000000002</v>
      </c>
      <c r="AB71" s="8">
        <v>6.4425770300000004E-2</v>
      </c>
      <c r="AC71" s="8">
        <v>0.45098039219999997</v>
      </c>
      <c r="AD71" s="8">
        <v>0.38375350140000003</v>
      </c>
      <c r="AE71" s="8">
        <v>0.10084033610000001</v>
      </c>
      <c r="AF71" s="8">
        <v>23</v>
      </c>
      <c r="AG71" s="8">
        <v>161</v>
      </c>
      <c r="AH71" s="8">
        <v>137</v>
      </c>
      <c r="AI71" s="9">
        <v>36</v>
      </c>
    </row>
    <row r="72" spans="1:35" ht="14.25" customHeight="1">
      <c r="A72" s="4" t="s">
        <v>35</v>
      </c>
      <c r="B72" s="5" t="s">
        <v>36</v>
      </c>
      <c r="C72" s="5" t="s">
        <v>37</v>
      </c>
      <c r="D72" s="5" t="s">
        <v>38</v>
      </c>
      <c r="E72" s="5" t="s">
        <v>39</v>
      </c>
      <c r="F72" s="5" t="s">
        <v>203</v>
      </c>
      <c r="G72" s="5" t="s">
        <v>204</v>
      </c>
      <c r="H72" s="5">
        <v>3203056</v>
      </c>
      <c r="I72" s="5" t="s">
        <v>207</v>
      </c>
      <c r="J72" s="5" t="s">
        <v>43</v>
      </c>
      <c r="K72" s="5" t="s">
        <v>43</v>
      </c>
      <c r="L72" s="5" t="s">
        <v>43</v>
      </c>
      <c r="M72" s="5" t="s">
        <v>43</v>
      </c>
      <c r="N72" s="5" t="s">
        <v>208</v>
      </c>
      <c r="O72" s="5" t="s">
        <v>45</v>
      </c>
      <c r="P72" s="5" t="s">
        <v>46</v>
      </c>
      <c r="Q72" s="5" t="s">
        <v>47</v>
      </c>
      <c r="R72" s="5" t="s">
        <v>225</v>
      </c>
      <c r="S72" s="5" t="s">
        <v>49</v>
      </c>
      <c r="T72" s="5" t="s">
        <v>50</v>
      </c>
      <c r="U72" s="5">
        <v>535</v>
      </c>
      <c r="V72" s="5">
        <v>493</v>
      </c>
      <c r="W72" s="5">
        <v>92.149532710000003</v>
      </c>
      <c r="X72" s="5">
        <v>552.20691683999996</v>
      </c>
      <c r="Y72" s="5">
        <v>85.250497179999996</v>
      </c>
      <c r="Z72" s="5" t="s">
        <v>33</v>
      </c>
      <c r="AA72" s="5">
        <v>75.141987830000005</v>
      </c>
      <c r="AB72" s="5">
        <v>4.46247465E-2</v>
      </c>
      <c r="AC72" s="5">
        <v>0.2109533469</v>
      </c>
      <c r="AD72" s="5">
        <v>0.46653144019999998</v>
      </c>
      <c r="AE72" s="5">
        <v>0.27789046649999999</v>
      </c>
      <c r="AF72" s="5">
        <v>22</v>
      </c>
      <c r="AG72" s="5">
        <v>104</v>
      </c>
      <c r="AH72" s="5">
        <v>230</v>
      </c>
      <c r="AI72" s="6">
        <v>137</v>
      </c>
    </row>
    <row r="73" spans="1:35" ht="14.25" customHeight="1">
      <c r="A73" s="7" t="s">
        <v>35</v>
      </c>
      <c r="B73" s="8" t="s">
        <v>36</v>
      </c>
      <c r="C73" s="8" t="s">
        <v>37</v>
      </c>
      <c r="D73" s="8" t="s">
        <v>38</v>
      </c>
      <c r="E73" s="8" t="s">
        <v>39</v>
      </c>
      <c r="F73" s="8" t="s">
        <v>203</v>
      </c>
      <c r="G73" s="8" t="s">
        <v>204</v>
      </c>
      <c r="H73" s="8">
        <v>3204054</v>
      </c>
      <c r="I73" s="8" t="s">
        <v>209</v>
      </c>
      <c r="J73" s="8" t="s">
        <v>43</v>
      </c>
      <c r="K73" s="8" t="s">
        <v>43</v>
      </c>
      <c r="L73" s="8" t="s">
        <v>43</v>
      </c>
      <c r="M73" s="8" t="s">
        <v>43</v>
      </c>
      <c r="N73" s="8" t="s">
        <v>210</v>
      </c>
      <c r="O73" s="8" t="s">
        <v>45</v>
      </c>
      <c r="P73" s="8" t="s">
        <v>46</v>
      </c>
      <c r="Q73" s="8" t="s">
        <v>47</v>
      </c>
      <c r="R73" s="8" t="s">
        <v>225</v>
      </c>
      <c r="S73" s="8" t="s">
        <v>49</v>
      </c>
      <c r="T73" s="8" t="s">
        <v>50</v>
      </c>
      <c r="U73" s="8">
        <v>344</v>
      </c>
      <c r="V73" s="8">
        <v>303</v>
      </c>
      <c r="W73" s="8">
        <v>88.081395349999994</v>
      </c>
      <c r="X73" s="8">
        <v>605.31708250999998</v>
      </c>
      <c r="Y73" s="8">
        <v>73.990016569999995</v>
      </c>
      <c r="Z73" s="8" t="s">
        <v>34</v>
      </c>
      <c r="AA73" s="8">
        <v>85.330033</v>
      </c>
      <c r="AB73" s="8">
        <v>1.32013201E-2</v>
      </c>
      <c r="AC73" s="8">
        <v>6.2706270600000003E-2</v>
      </c>
      <c r="AD73" s="8">
        <v>0.37623762380000003</v>
      </c>
      <c r="AE73" s="8">
        <v>0.5478547855</v>
      </c>
      <c r="AF73" s="8">
        <v>4</v>
      </c>
      <c r="AG73" s="8">
        <v>19</v>
      </c>
      <c r="AH73" s="8">
        <v>114</v>
      </c>
      <c r="AI73" s="9">
        <v>166</v>
      </c>
    </row>
    <row r="74" spans="1:35" ht="14.25" customHeight="1">
      <c r="A74" s="4" t="s">
        <v>35</v>
      </c>
      <c r="B74" s="5" t="s">
        <v>36</v>
      </c>
      <c r="C74" s="5" t="s">
        <v>37</v>
      </c>
      <c r="D74" s="5" t="s">
        <v>38</v>
      </c>
      <c r="E74" s="5" t="s">
        <v>39</v>
      </c>
      <c r="F74" s="5" t="s">
        <v>203</v>
      </c>
      <c r="G74" s="5" t="s">
        <v>204</v>
      </c>
      <c r="H74" s="5">
        <v>3204906</v>
      </c>
      <c r="I74" s="5" t="s">
        <v>211</v>
      </c>
      <c r="J74" s="5" t="s">
        <v>43</v>
      </c>
      <c r="K74" s="5" t="s">
        <v>43</v>
      </c>
      <c r="L74" s="5" t="s">
        <v>43</v>
      </c>
      <c r="M74" s="5" t="s">
        <v>43</v>
      </c>
      <c r="N74" s="5" t="s">
        <v>212</v>
      </c>
      <c r="O74" s="5" t="s">
        <v>45</v>
      </c>
      <c r="P74" s="5" t="s">
        <v>46</v>
      </c>
      <c r="Q74" s="5" t="s">
        <v>47</v>
      </c>
      <c r="R74" s="5" t="s">
        <v>225</v>
      </c>
      <c r="S74" s="5" t="s">
        <v>49</v>
      </c>
      <c r="T74" s="5" t="s">
        <v>50</v>
      </c>
      <c r="U74" s="5">
        <v>1663</v>
      </c>
      <c r="V74" s="5">
        <v>1396</v>
      </c>
      <c r="W74" s="5">
        <v>83.944678289999999</v>
      </c>
      <c r="X74" s="5">
        <v>485.40882664999998</v>
      </c>
      <c r="Y74" s="5">
        <v>79.773711039999995</v>
      </c>
      <c r="Z74" s="5" t="s">
        <v>32</v>
      </c>
      <c r="AA74" s="5">
        <v>60.096704870000003</v>
      </c>
      <c r="AB74" s="5">
        <v>0.14828080229999999</v>
      </c>
      <c r="AC74" s="5">
        <v>0.41404011460000001</v>
      </c>
      <c r="AD74" s="5">
        <v>0.37320916910000002</v>
      </c>
      <c r="AE74" s="5">
        <v>6.4469914000000003E-2</v>
      </c>
      <c r="AF74" s="5">
        <v>207</v>
      </c>
      <c r="AG74" s="5">
        <v>578</v>
      </c>
      <c r="AH74" s="5">
        <v>521</v>
      </c>
      <c r="AI74" s="6">
        <v>90</v>
      </c>
    </row>
    <row r="75" spans="1:35" ht="14.25" customHeight="1">
      <c r="A75" s="7" t="s">
        <v>35</v>
      </c>
      <c r="B75" s="8" t="s">
        <v>36</v>
      </c>
      <c r="C75" s="8" t="s">
        <v>37</v>
      </c>
      <c r="D75" s="8" t="s">
        <v>38</v>
      </c>
      <c r="E75" s="8" t="s">
        <v>39</v>
      </c>
      <c r="F75" s="8" t="s">
        <v>213</v>
      </c>
      <c r="G75" s="8" t="s">
        <v>214</v>
      </c>
      <c r="H75" s="8">
        <v>3200300</v>
      </c>
      <c r="I75" s="8" t="s">
        <v>215</v>
      </c>
      <c r="J75" s="8" t="s">
        <v>43</v>
      </c>
      <c r="K75" s="8" t="s">
        <v>43</v>
      </c>
      <c r="L75" s="8" t="s">
        <v>43</v>
      </c>
      <c r="M75" s="8" t="s">
        <v>43</v>
      </c>
      <c r="N75" s="8" t="s">
        <v>216</v>
      </c>
      <c r="O75" s="8" t="s">
        <v>45</v>
      </c>
      <c r="P75" s="8" t="s">
        <v>46</v>
      </c>
      <c r="Q75" s="8" t="s">
        <v>47</v>
      </c>
      <c r="R75" s="8" t="s">
        <v>225</v>
      </c>
      <c r="S75" s="8" t="s">
        <v>49</v>
      </c>
      <c r="T75" s="8" t="s">
        <v>50</v>
      </c>
      <c r="U75" s="8">
        <v>143</v>
      </c>
      <c r="V75" s="8">
        <v>133</v>
      </c>
      <c r="W75" s="8">
        <v>93.006993010000002</v>
      </c>
      <c r="X75" s="8">
        <v>614.98630075000005</v>
      </c>
      <c r="Y75" s="8">
        <v>68.280545900000007</v>
      </c>
      <c r="Z75" s="8" t="s">
        <v>34</v>
      </c>
      <c r="AA75" s="8">
        <v>87.857142859999996</v>
      </c>
      <c r="AB75" s="8">
        <v>1.5037594000000001E-2</v>
      </c>
      <c r="AC75" s="8">
        <v>4.5112781999999997E-2</v>
      </c>
      <c r="AD75" s="8">
        <v>0.25563909769999998</v>
      </c>
      <c r="AE75" s="8">
        <v>0.68421052630000001</v>
      </c>
      <c r="AF75" s="8">
        <v>2</v>
      </c>
      <c r="AG75" s="8">
        <v>6</v>
      </c>
      <c r="AH75" s="8">
        <v>34</v>
      </c>
      <c r="AI75" s="9">
        <v>91</v>
      </c>
    </row>
    <row r="76" spans="1:35" ht="14.25" customHeight="1">
      <c r="A76" s="4" t="s">
        <v>35</v>
      </c>
      <c r="B76" s="5" t="s">
        <v>36</v>
      </c>
      <c r="C76" s="5" t="s">
        <v>37</v>
      </c>
      <c r="D76" s="5" t="s">
        <v>38</v>
      </c>
      <c r="E76" s="5" t="s">
        <v>39</v>
      </c>
      <c r="F76" s="5" t="s">
        <v>213</v>
      </c>
      <c r="G76" s="5" t="s">
        <v>214</v>
      </c>
      <c r="H76" s="5">
        <v>3200409</v>
      </c>
      <c r="I76" s="5" t="s">
        <v>217</v>
      </c>
      <c r="J76" s="5" t="s">
        <v>43</v>
      </c>
      <c r="K76" s="5" t="s">
        <v>43</v>
      </c>
      <c r="L76" s="5" t="s">
        <v>43</v>
      </c>
      <c r="M76" s="5" t="s">
        <v>43</v>
      </c>
      <c r="N76" s="5" t="s">
        <v>218</v>
      </c>
      <c r="O76" s="5" t="s">
        <v>45</v>
      </c>
      <c r="P76" s="5" t="s">
        <v>46</v>
      </c>
      <c r="Q76" s="5" t="s">
        <v>47</v>
      </c>
      <c r="R76" s="5" t="s">
        <v>225</v>
      </c>
      <c r="S76" s="5" t="s">
        <v>49</v>
      </c>
      <c r="T76" s="5" t="s">
        <v>50</v>
      </c>
      <c r="U76" s="5">
        <v>453</v>
      </c>
      <c r="V76" s="5">
        <v>404</v>
      </c>
      <c r="W76" s="5">
        <v>89.183222959999995</v>
      </c>
      <c r="X76" s="5">
        <v>535.88768812000001</v>
      </c>
      <c r="Y76" s="5">
        <v>84.909548900000004</v>
      </c>
      <c r="Z76" s="5" t="s">
        <v>33</v>
      </c>
      <c r="AA76" s="5">
        <v>71.559405940000005</v>
      </c>
      <c r="AB76" s="5">
        <v>5.9405940599999998E-2</v>
      </c>
      <c r="AC76" s="5">
        <v>0.254950495</v>
      </c>
      <c r="AD76" s="5">
        <v>0.46287128709999997</v>
      </c>
      <c r="AE76" s="5">
        <v>0.22277227719999998</v>
      </c>
      <c r="AF76" s="5">
        <v>24</v>
      </c>
      <c r="AG76" s="5">
        <v>103</v>
      </c>
      <c r="AH76" s="5">
        <v>187</v>
      </c>
      <c r="AI76" s="6">
        <v>90</v>
      </c>
    </row>
    <row r="77" spans="1:35" ht="14.25" customHeight="1">
      <c r="A77" s="7" t="s">
        <v>35</v>
      </c>
      <c r="B77" s="8" t="s">
        <v>36</v>
      </c>
      <c r="C77" s="8" t="s">
        <v>37</v>
      </c>
      <c r="D77" s="8" t="s">
        <v>38</v>
      </c>
      <c r="E77" s="8" t="s">
        <v>39</v>
      </c>
      <c r="F77" s="8" t="s">
        <v>213</v>
      </c>
      <c r="G77" s="8" t="s">
        <v>214</v>
      </c>
      <c r="H77" s="8">
        <v>3202405</v>
      </c>
      <c r="I77" s="8" t="s">
        <v>219</v>
      </c>
      <c r="J77" s="8" t="s">
        <v>43</v>
      </c>
      <c r="K77" s="8" t="s">
        <v>43</v>
      </c>
      <c r="L77" s="8" t="s">
        <v>43</v>
      </c>
      <c r="M77" s="8" t="s">
        <v>43</v>
      </c>
      <c r="N77" s="8" t="s">
        <v>220</v>
      </c>
      <c r="O77" s="8" t="s">
        <v>45</v>
      </c>
      <c r="P77" s="8" t="s">
        <v>46</v>
      </c>
      <c r="Q77" s="8" t="s">
        <v>47</v>
      </c>
      <c r="R77" s="8" t="s">
        <v>225</v>
      </c>
      <c r="S77" s="8" t="s">
        <v>49</v>
      </c>
      <c r="T77" s="8" t="s">
        <v>50</v>
      </c>
      <c r="U77" s="8">
        <v>1827</v>
      </c>
      <c r="V77" s="8">
        <v>1567</v>
      </c>
      <c r="W77" s="8">
        <v>85.769020249999997</v>
      </c>
      <c r="X77" s="8">
        <v>508.17623421000002</v>
      </c>
      <c r="Y77" s="8">
        <v>80.84854224</v>
      </c>
      <c r="Z77" s="8" t="s">
        <v>33</v>
      </c>
      <c r="AA77" s="8">
        <v>65.347798339999997</v>
      </c>
      <c r="AB77" s="8">
        <v>9.3809827699999987E-2</v>
      </c>
      <c r="AC77" s="8">
        <v>0.35417996170000005</v>
      </c>
      <c r="AD77" s="8">
        <v>0.43714103379999997</v>
      </c>
      <c r="AE77" s="8">
        <v>0.1148691768</v>
      </c>
      <c r="AF77" s="8">
        <v>147</v>
      </c>
      <c r="AG77" s="8">
        <v>555</v>
      </c>
      <c r="AH77" s="8">
        <v>685</v>
      </c>
      <c r="AI77" s="9">
        <v>180</v>
      </c>
    </row>
    <row r="78" spans="1:35" ht="14.25" customHeight="1">
      <c r="A78" s="4" t="s">
        <v>35</v>
      </c>
      <c r="B78" s="5" t="s">
        <v>36</v>
      </c>
      <c r="C78" s="5" t="s">
        <v>37</v>
      </c>
      <c r="D78" s="5" t="s">
        <v>38</v>
      </c>
      <c r="E78" s="5" t="s">
        <v>39</v>
      </c>
      <c r="F78" s="5" t="s">
        <v>213</v>
      </c>
      <c r="G78" s="5" t="s">
        <v>214</v>
      </c>
      <c r="H78" s="5">
        <v>3204203</v>
      </c>
      <c r="I78" s="5" t="s">
        <v>221</v>
      </c>
      <c r="J78" s="5" t="s">
        <v>43</v>
      </c>
      <c r="K78" s="5" t="s">
        <v>43</v>
      </c>
      <c r="L78" s="5" t="s">
        <v>43</v>
      </c>
      <c r="M78" s="5" t="s">
        <v>43</v>
      </c>
      <c r="N78" s="5" t="s">
        <v>222</v>
      </c>
      <c r="O78" s="5" t="s">
        <v>45</v>
      </c>
      <c r="P78" s="5" t="s">
        <v>46</v>
      </c>
      <c r="Q78" s="5" t="s">
        <v>47</v>
      </c>
      <c r="R78" s="5" t="s">
        <v>225</v>
      </c>
      <c r="S78" s="5" t="s">
        <v>49</v>
      </c>
      <c r="T78" s="5" t="s">
        <v>50</v>
      </c>
      <c r="U78" s="5">
        <v>387</v>
      </c>
      <c r="V78" s="5">
        <v>354</v>
      </c>
      <c r="W78" s="5">
        <v>91.472868219999995</v>
      </c>
      <c r="X78" s="5">
        <v>552.24054520000004</v>
      </c>
      <c r="Y78" s="5">
        <v>82.552343989999997</v>
      </c>
      <c r="Z78" s="5" t="s">
        <v>33</v>
      </c>
      <c r="AA78" s="5">
        <v>74.618644070000002</v>
      </c>
      <c r="AB78" s="5">
        <v>4.2372881400000006E-2</v>
      </c>
      <c r="AC78" s="5">
        <v>0.21751412429999997</v>
      </c>
      <c r="AD78" s="5">
        <v>0.42655367230000002</v>
      </c>
      <c r="AE78" s="5">
        <v>0.31355932200000003</v>
      </c>
      <c r="AF78" s="5">
        <v>15</v>
      </c>
      <c r="AG78" s="5">
        <v>77</v>
      </c>
      <c r="AH78" s="5">
        <v>151</v>
      </c>
      <c r="AI78" s="6">
        <v>111</v>
      </c>
    </row>
    <row r="79" spans="1:35" ht="14.25" customHeight="1">
      <c r="A79" s="10" t="s">
        <v>35</v>
      </c>
      <c r="B79" s="11" t="s">
        <v>36</v>
      </c>
      <c r="C79" s="11" t="s">
        <v>37</v>
      </c>
      <c r="D79" s="11" t="s">
        <v>38</v>
      </c>
      <c r="E79" s="11" t="s">
        <v>39</v>
      </c>
      <c r="F79" s="11" t="s">
        <v>213</v>
      </c>
      <c r="G79" s="11" t="s">
        <v>214</v>
      </c>
      <c r="H79" s="11">
        <v>3205200</v>
      </c>
      <c r="I79" s="11" t="s">
        <v>223</v>
      </c>
      <c r="J79" s="11" t="s">
        <v>43</v>
      </c>
      <c r="K79" s="11" t="s">
        <v>43</v>
      </c>
      <c r="L79" s="11" t="s">
        <v>43</v>
      </c>
      <c r="M79" s="11" t="s">
        <v>43</v>
      </c>
      <c r="N79" s="11" t="s">
        <v>224</v>
      </c>
      <c r="O79" s="11" t="s">
        <v>45</v>
      </c>
      <c r="P79" s="11" t="s">
        <v>46</v>
      </c>
      <c r="Q79" s="11" t="s">
        <v>47</v>
      </c>
      <c r="R79" s="11" t="s">
        <v>225</v>
      </c>
      <c r="S79" s="11" t="s">
        <v>49</v>
      </c>
      <c r="T79" s="11" t="s">
        <v>50</v>
      </c>
      <c r="U79" s="11">
        <v>4548</v>
      </c>
      <c r="V79" s="11">
        <v>3972</v>
      </c>
      <c r="W79" s="11">
        <v>87.335092349999996</v>
      </c>
      <c r="X79" s="11">
        <v>517.32360801000004</v>
      </c>
      <c r="Y79" s="11">
        <v>90.608331559999996</v>
      </c>
      <c r="Z79" s="11" t="s">
        <v>33</v>
      </c>
      <c r="AA79" s="11">
        <v>67.240684790000003</v>
      </c>
      <c r="AB79" s="11">
        <v>9.2145015100000005E-2</v>
      </c>
      <c r="AC79" s="11">
        <v>0.32426988919999999</v>
      </c>
      <c r="AD79" s="11">
        <v>0.40684793550000004</v>
      </c>
      <c r="AE79" s="11">
        <v>0.17673716009999998</v>
      </c>
      <c r="AF79" s="11">
        <v>366</v>
      </c>
      <c r="AG79" s="11">
        <v>1288</v>
      </c>
      <c r="AH79" s="11">
        <v>1616</v>
      </c>
      <c r="AI79" s="12">
        <v>702</v>
      </c>
    </row>
    <row r="80" spans="1:35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AI79" xr:uid="{00000000-0009-0000-0000-000001000000}"/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/>
  </sheetViews>
  <sheetFormatPr defaultColWidth="12.59765625" defaultRowHeight="15" customHeight="1"/>
  <cols>
    <col min="1" max="35" width="8.59765625" customWidth="1"/>
  </cols>
  <sheetData>
    <row r="1" spans="1:35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 spans="1:35" ht="14.25" customHeight="1">
      <c r="A2" s="4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>
        <v>3200102</v>
      </c>
      <c r="I2" s="5" t="s">
        <v>42</v>
      </c>
      <c r="J2" s="5" t="s">
        <v>43</v>
      </c>
      <c r="K2" s="5" t="s">
        <v>43</v>
      </c>
      <c r="L2" s="5" t="s">
        <v>43</v>
      </c>
      <c r="M2" s="5" t="s">
        <v>43</v>
      </c>
      <c r="N2" s="5" t="s">
        <v>44</v>
      </c>
      <c r="O2" s="5" t="s">
        <v>45</v>
      </c>
      <c r="P2" s="5" t="s">
        <v>46</v>
      </c>
      <c r="Q2" s="5" t="s">
        <v>226</v>
      </c>
      <c r="R2" s="5" t="s">
        <v>227</v>
      </c>
      <c r="S2" s="5" t="s">
        <v>49</v>
      </c>
      <c r="T2" s="5" t="s">
        <v>50</v>
      </c>
      <c r="U2" s="5">
        <v>325</v>
      </c>
      <c r="V2" s="5">
        <v>291</v>
      </c>
      <c r="W2" s="5">
        <v>89.53846154</v>
      </c>
      <c r="X2" s="5">
        <v>219.14202405</v>
      </c>
      <c r="Y2" s="5">
        <v>49.001194439999999</v>
      </c>
      <c r="Z2" s="5" t="s">
        <v>33</v>
      </c>
      <c r="AA2" s="5">
        <v>62.933458289999997</v>
      </c>
      <c r="AB2" s="5">
        <v>8.9347078999999996E-2</v>
      </c>
      <c r="AC2" s="5">
        <v>0.28865979380000001</v>
      </c>
      <c r="AD2" s="5">
        <v>0.3573883162</v>
      </c>
      <c r="AE2" s="5">
        <v>0.264604811</v>
      </c>
      <c r="AF2" s="5">
        <v>26</v>
      </c>
      <c r="AG2" s="5">
        <v>84</v>
      </c>
      <c r="AH2" s="5">
        <v>104</v>
      </c>
      <c r="AI2" s="6">
        <v>77</v>
      </c>
    </row>
    <row r="3" spans="1:35" ht="14.25" customHeight="1">
      <c r="A3" s="7" t="s">
        <v>35</v>
      </c>
      <c r="B3" s="8" t="s">
        <v>36</v>
      </c>
      <c r="C3" s="8" t="s">
        <v>37</v>
      </c>
      <c r="D3" s="8" t="s">
        <v>38</v>
      </c>
      <c r="E3" s="8" t="s">
        <v>39</v>
      </c>
      <c r="F3" s="8" t="s">
        <v>40</v>
      </c>
      <c r="G3" s="8" t="s">
        <v>41</v>
      </c>
      <c r="H3" s="8">
        <v>3201159</v>
      </c>
      <c r="I3" s="8" t="s">
        <v>51</v>
      </c>
      <c r="J3" s="8" t="s">
        <v>43</v>
      </c>
      <c r="K3" s="8" t="s">
        <v>43</v>
      </c>
      <c r="L3" s="8" t="s">
        <v>43</v>
      </c>
      <c r="M3" s="8" t="s">
        <v>43</v>
      </c>
      <c r="N3" s="8" t="s">
        <v>52</v>
      </c>
      <c r="O3" s="8" t="s">
        <v>45</v>
      </c>
      <c r="P3" s="8" t="s">
        <v>46</v>
      </c>
      <c r="Q3" s="8" t="s">
        <v>226</v>
      </c>
      <c r="R3" s="8" t="s">
        <v>227</v>
      </c>
      <c r="S3" s="8" t="s">
        <v>49</v>
      </c>
      <c r="T3" s="8" t="s">
        <v>50</v>
      </c>
      <c r="U3" s="8">
        <v>179</v>
      </c>
      <c r="V3" s="8">
        <v>160</v>
      </c>
      <c r="W3" s="8">
        <v>89.385474860000002</v>
      </c>
      <c r="X3" s="8">
        <v>209.64991875000001</v>
      </c>
      <c r="Y3" s="8">
        <v>47.797145399999998</v>
      </c>
      <c r="Z3" s="8" t="s">
        <v>33</v>
      </c>
      <c r="AA3" s="8">
        <v>59.034090910000003</v>
      </c>
      <c r="AB3" s="8">
        <v>0.10625</v>
      </c>
      <c r="AC3" s="8">
        <v>0.3125</v>
      </c>
      <c r="AD3" s="8">
        <v>0.375</v>
      </c>
      <c r="AE3" s="8">
        <v>0.20624999999999999</v>
      </c>
      <c r="AF3" s="8">
        <v>17</v>
      </c>
      <c r="AG3" s="8">
        <v>50</v>
      </c>
      <c r="AH3" s="8">
        <v>60</v>
      </c>
      <c r="AI3" s="9">
        <v>33</v>
      </c>
    </row>
    <row r="4" spans="1:35" ht="14.25" customHeight="1">
      <c r="A4" s="4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>
        <v>3201704</v>
      </c>
      <c r="I4" s="5" t="s">
        <v>53</v>
      </c>
      <c r="J4" s="5" t="s">
        <v>43</v>
      </c>
      <c r="K4" s="5" t="s">
        <v>43</v>
      </c>
      <c r="L4" s="5" t="s">
        <v>43</v>
      </c>
      <c r="M4" s="5" t="s">
        <v>43</v>
      </c>
      <c r="N4" s="5" t="s">
        <v>54</v>
      </c>
      <c r="O4" s="5" t="s">
        <v>45</v>
      </c>
      <c r="P4" s="5" t="s">
        <v>46</v>
      </c>
      <c r="Q4" s="5" t="s">
        <v>226</v>
      </c>
      <c r="R4" s="5" t="s">
        <v>227</v>
      </c>
      <c r="S4" s="5" t="s">
        <v>49</v>
      </c>
      <c r="T4" s="5" t="s">
        <v>50</v>
      </c>
      <c r="U4" s="5">
        <v>174</v>
      </c>
      <c r="V4" s="5">
        <v>162</v>
      </c>
      <c r="W4" s="5">
        <v>93.103448279999995</v>
      </c>
      <c r="X4" s="5">
        <v>214.79116049000001</v>
      </c>
      <c r="Y4" s="5">
        <v>48.947958059999998</v>
      </c>
      <c r="Z4" s="5" t="s">
        <v>33</v>
      </c>
      <c r="AA4" s="5">
        <v>61.672278339999998</v>
      </c>
      <c r="AB4" s="5">
        <v>8.6419753099999996E-2</v>
      </c>
      <c r="AC4" s="5">
        <v>0.32098765429999998</v>
      </c>
      <c r="AD4" s="5">
        <v>0.38271604940000004</v>
      </c>
      <c r="AE4" s="5">
        <v>0.20987654320000002</v>
      </c>
      <c r="AF4" s="5">
        <v>14</v>
      </c>
      <c r="AG4" s="5">
        <v>52</v>
      </c>
      <c r="AH4" s="5">
        <v>62</v>
      </c>
      <c r="AI4" s="6">
        <v>34</v>
      </c>
    </row>
    <row r="5" spans="1:35" ht="14.25" customHeight="1">
      <c r="A5" s="7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>
        <v>3201902</v>
      </c>
      <c r="I5" s="8" t="s">
        <v>55</v>
      </c>
      <c r="J5" s="8" t="s">
        <v>43</v>
      </c>
      <c r="K5" s="8" t="s">
        <v>43</v>
      </c>
      <c r="L5" s="8" t="s">
        <v>43</v>
      </c>
      <c r="M5" s="8" t="s">
        <v>43</v>
      </c>
      <c r="N5" s="8" t="s">
        <v>56</v>
      </c>
      <c r="O5" s="8" t="s">
        <v>45</v>
      </c>
      <c r="P5" s="8" t="s">
        <v>46</v>
      </c>
      <c r="Q5" s="8" t="s">
        <v>226</v>
      </c>
      <c r="R5" s="8" t="s">
        <v>227</v>
      </c>
      <c r="S5" s="8" t="s">
        <v>49</v>
      </c>
      <c r="T5" s="8" t="s">
        <v>50</v>
      </c>
      <c r="U5" s="8">
        <v>441</v>
      </c>
      <c r="V5" s="8">
        <v>413</v>
      </c>
      <c r="W5" s="8">
        <v>93.650793649999997</v>
      </c>
      <c r="X5" s="8">
        <v>214.26583027000001</v>
      </c>
      <c r="Y5" s="8">
        <v>47.59853837</v>
      </c>
      <c r="Z5" s="8" t="s">
        <v>33</v>
      </c>
      <c r="AA5" s="8">
        <v>60.86286595</v>
      </c>
      <c r="AB5" s="8">
        <v>0.1089588378</v>
      </c>
      <c r="AC5" s="8">
        <v>0.28087167070000002</v>
      </c>
      <c r="AD5" s="8">
        <v>0.3631961259</v>
      </c>
      <c r="AE5" s="8">
        <v>0.24697336559999999</v>
      </c>
      <c r="AF5" s="8">
        <v>45</v>
      </c>
      <c r="AG5" s="8">
        <v>116</v>
      </c>
      <c r="AH5" s="8">
        <v>150</v>
      </c>
      <c r="AI5" s="9">
        <v>102</v>
      </c>
    </row>
    <row r="6" spans="1:35" ht="14.25" customHeight="1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>
        <v>3203163</v>
      </c>
      <c r="I6" s="5" t="s">
        <v>57</v>
      </c>
      <c r="J6" s="5" t="s">
        <v>43</v>
      </c>
      <c r="K6" s="5" t="s">
        <v>43</v>
      </c>
      <c r="L6" s="5" t="s">
        <v>43</v>
      </c>
      <c r="M6" s="5" t="s">
        <v>43</v>
      </c>
      <c r="N6" s="5" t="s">
        <v>58</v>
      </c>
      <c r="O6" s="5" t="s">
        <v>45</v>
      </c>
      <c r="P6" s="5" t="s">
        <v>46</v>
      </c>
      <c r="Q6" s="5" t="s">
        <v>226</v>
      </c>
      <c r="R6" s="5" t="s">
        <v>227</v>
      </c>
      <c r="S6" s="5" t="s">
        <v>49</v>
      </c>
      <c r="T6" s="5" t="s">
        <v>50</v>
      </c>
      <c r="U6" s="5">
        <v>136</v>
      </c>
      <c r="V6" s="5">
        <v>133</v>
      </c>
      <c r="W6" s="5">
        <v>97.794117650000004</v>
      </c>
      <c r="X6" s="5">
        <v>230.15158647000001</v>
      </c>
      <c r="Y6" s="5">
        <v>48.734851429999999</v>
      </c>
      <c r="Z6" s="5" t="s">
        <v>33</v>
      </c>
      <c r="AA6" s="5">
        <v>67.01982228</v>
      </c>
      <c r="AB6" s="5">
        <v>3.7593985000000003E-2</v>
      </c>
      <c r="AC6" s="5">
        <v>0.24060150380000001</v>
      </c>
      <c r="AD6" s="5">
        <v>0.37593984959999999</v>
      </c>
      <c r="AE6" s="5">
        <v>0.34586466170000002</v>
      </c>
      <c r="AF6" s="5">
        <v>5</v>
      </c>
      <c r="AG6" s="5">
        <v>32</v>
      </c>
      <c r="AH6" s="5">
        <v>50</v>
      </c>
      <c r="AI6" s="6">
        <v>46</v>
      </c>
    </row>
    <row r="7" spans="1:35" ht="14.25" customHeight="1">
      <c r="A7" s="7" t="s">
        <v>35</v>
      </c>
      <c r="B7" s="8" t="s">
        <v>36</v>
      </c>
      <c r="C7" s="8" t="s">
        <v>37</v>
      </c>
      <c r="D7" s="8" t="s">
        <v>38</v>
      </c>
      <c r="E7" s="8" t="s">
        <v>39</v>
      </c>
      <c r="F7" s="8" t="s">
        <v>40</v>
      </c>
      <c r="G7" s="8" t="s">
        <v>41</v>
      </c>
      <c r="H7" s="8">
        <v>3204559</v>
      </c>
      <c r="I7" s="8" t="s">
        <v>59</v>
      </c>
      <c r="J7" s="8" t="s">
        <v>43</v>
      </c>
      <c r="K7" s="8" t="s">
        <v>43</v>
      </c>
      <c r="L7" s="8" t="s">
        <v>43</v>
      </c>
      <c r="M7" s="8" t="s">
        <v>43</v>
      </c>
      <c r="N7" s="8" t="s">
        <v>60</v>
      </c>
      <c r="O7" s="8" t="s">
        <v>45</v>
      </c>
      <c r="P7" s="8" t="s">
        <v>46</v>
      </c>
      <c r="Q7" s="8" t="s">
        <v>226</v>
      </c>
      <c r="R7" s="8" t="s">
        <v>227</v>
      </c>
      <c r="S7" s="8" t="s">
        <v>49</v>
      </c>
      <c r="T7" s="8" t="s">
        <v>50</v>
      </c>
      <c r="U7" s="8">
        <v>304</v>
      </c>
      <c r="V7" s="8">
        <v>276</v>
      </c>
      <c r="W7" s="8">
        <v>90.78947368</v>
      </c>
      <c r="X7" s="8">
        <v>218.51941303999999</v>
      </c>
      <c r="Y7" s="8">
        <v>44.343276799999998</v>
      </c>
      <c r="Z7" s="8" t="s">
        <v>33</v>
      </c>
      <c r="AA7" s="8">
        <v>62.088274040000002</v>
      </c>
      <c r="AB7" s="8">
        <v>4.7101449300000001E-2</v>
      </c>
      <c r="AC7" s="8">
        <v>0.3043478261</v>
      </c>
      <c r="AD7" s="8">
        <v>0.40579710140000003</v>
      </c>
      <c r="AE7" s="8">
        <v>0.24275362319999999</v>
      </c>
      <c r="AF7" s="8">
        <v>13</v>
      </c>
      <c r="AG7" s="8">
        <v>84</v>
      </c>
      <c r="AH7" s="8">
        <v>112</v>
      </c>
      <c r="AI7" s="9">
        <v>67</v>
      </c>
    </row>
    <row r="8" spans="1:35" ht="14.25" customHeight="1">
      <c r="A8" s="4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  <c r="H8" s="5">
        <v>3205069</v>
      </c>
      <c r="I8" s="5" t="s">
        <v>61</v>
      </c>
      <c r="J8" s="5" t="s">
        <v>43</v>
      </c>
      <c r="K8" s="5" t="s">
        <v>43</v>
      </c>
      <c r="L8" s="5" t="s">
        <v>43</v>
      </c>
      <c r="M8" s="5" t="s">
        <v>43</v>
      </c>
      <c r="N8" s="5" t="s">
        <v>62</v>
      </c>
      <c r="O8" s="5" t="s">
        <v>45</v>
      </c>
      <c r="P8" s="5" t="s">
        <v>46</v>
      </c>
      <c r="Q8" s="5" t="s">
        <v>226</v>
      </c>
      <c r="R8" s="5" t="s">
        <v>227</v>
      </c>
      <c r="S8" s="5" t="s">
        <v>49</v>
      </c>
      <c r="T8" s="5" t="s">
        <v>50</v>
      </c>
      <c r="U8" s="5">
        <v>111</v>
      </c>
      <c r="V8" s="5">
        <v>102</v>
      </c>
      <c r="W8" s="5">
        <v>91.891891889999997</v>
      </c>
      <c r="X8" s="5">
        <v>220.37443137</v>
      </c>
      <c r="Y8" s="5">
        <v>50.407607949999999</v>
      </c>
      <c r="Z8" s="5" t="s">
        <v>33</v>
      </c>
      <c r="AA8" s="5">
        <v>63.368983960000001</v>
      </c>
      <c r="AB8" s="5">
        <v>8.8235294100000014E-2</v>
      </c>
      <c r="AC8" s="5">
        <v>0.27450980390000002</v>
      </c>
      <c r="AD8" s="5">
        <v>0.3235294118</v>
      </c>
      <c r="AE8" s="5">
        <v>0.31372549020000001</v>
      </c>
      <c r="AF8" s="5">
        <v>9</v>
      </c>
      <c r="AG8" s="5">
        <v>28</v>
      </c>
      <c r="AH8" s="5">
        <v>33</v>
      </c>
      <c r="AI8" s="6">
        <v>32</v>
      </c>
    </row>
    <row r="9" spans="1:35" ht="14.25" customHeight="1">
      <c r="A9" s="7" t="s">
        <v>35</v>
      </c>
      <c r="B9" s="8" t="s">
        <v>36</v>
      </c>
      <c r="C9" s="8" t="s">
        <v>37</v>
      </c>
      <c r="D9" s="8" t="s">
        <v>38</v>
      </c>
      <c r="E9" s="8" t="s">
        <v>39</v>
      </c>
      <c r="F9" s="8" t="s">
        <v>63</v>
      </c>
      <c r="G9" s="8" t="s">
        <v>64</v>
      </c>
      <c r="H9" s="8">
        <v>3200169</v>
      </c>
      <c r="I9" s="8" t="s">
        <v>65</v>
      </c>
      <c r="J9" s="8" t="s">
        <v>43</v>
      </c>
      <c r="K9" s="8" t="s">
        <v>43</v>
      </c>
      <c r="L9" s="8" t="s">
        <v>43</v>
      </c>
      <c r="M9" s="8" t="s">
        <v>43</v>
      </c>
      <c r="N9" s="8" t="s">
        <v>66</v>
      </c>
      <c r="O9" s="8" t="s">
        <v>45</v>
      </c>
      <c r="P9" s="8" t="s">
        <v>46</v>
      </c>
      <c r="Q9" s="8" t="s">
        <v>226</v>
      </c>
      <c r="R9" s="8" t="s">
        <v>227</v>
      </c>
      <c r="S9" s="8" t="s">
        <v>49</v>
      </c>
      <c r="T9" s="8" t="s">
        <v>50</v>
      </c>
      <c r="U9" s="8">
        <v>183</v>
      </c>
      <c r="V9" s="8">
        <v>171</v>
      </c>
      <c r="W9" s="8">
        <v>93.442622950000001</v>
      </c>
      <c r="X9" s="8">
        <v>212.35422749</v>
      </c>
      <c r="Y9" s="8">
        <v>52.226612500000002</v>
      </c>
      <c r="Z9" s="8" t="s">
        <v>33</v>
      </c>
      <c r="AA9" s="8">
        <v>59.383306750000003</v>
      </c>
      <c r="AB9" s="8">
        <v>0.1228070175</v>
      </c>
      <c r="AC9" s="8">
        <v>0.32163742689999997</v>
      </c>
      <c r="AD9" s="8">
        <v>0.29239766080000001</v>
      </c>
      <c r="AE9" s="8">
        <v>0.26315789470000001</v>
      </c>
      <c r="AF9" s="8">
        <v>21</v>
      </c>
      <c r="AG9" s="8">
        <v>55</v>
      </c>
      <c r="AH9" s="8">
        <v>50</v>
      </c>
      <c r="AI9" s="9">
        <v>45</v>
      </c>
    </row>
    <row r="10" spans="1:35" ht="14.25" customHeight="1">
      <c r="A10" s="4" t="s">
        <v>35</v>
      </c>
      <c r="B10" s="5" t="s">
        <v>36</v>
      </c>
      <c r="C10" s="5" t="s">
        <v>37</v>
      </c>
      <c r="D10" s="5" t="s">
        <v>38</v>
      </c>
      <c r="E10" s="5" t="s">
        <v>39</v>
      </c>
      <c r="F10" s="5" t="s">
        <v>63</v>
      </c>
      <c r="G10" s="5" t="s">
        <v>64</v>
      </c>
      <c r="H10" s="5">
        <v>3200136</v>
      </c>
      <c r="I10" s="5" t="s">
        <v>67</v>
      </c>
      <c r="J10" s="5" t="s">
        <v>43</v>
      </c>
      <c r="K10" s="5" t="s">
        <v>43</v>
      </c>
      <c r="L10" s="5" t="s">
        <v>43</v>
      </c>
      <c r="M10" s="5" t="s">
        <v>43</v>
      </c>
      <c r="N10" s="5" t="s">
        <v>68</v>
      </c>
      <c r="O10" s="5" t="s">
        <v>45</v>
      </c>
      <c r="P10" s="5" t="s">
        <v>46</v>
      </c>
      <c r="Q10" s="5" t="s">
        <v>226</v>
      </c>
      <c r="R10" s="5" t="s">
        <v>227</v>
      </c>
      <c r="S10" s="5" t="s">
        <v>49</v>
      </c>
      <c r="T10" s="5" t="s">
        <v>50</v>
      </c>
      <c r="U10" s="5">
        <v>142</v>
      </c>
      <c r="V10" s="5">
        <v>134</v>
      </c>
      <c r="W10" s="5">
        <v>94.36619718</v>
      </c>
      <c r="X10" s="5">
        <v>215.37932090000001</v>
      </c>
      <c r="Y10" s="5">
        <v>48.801770339999997</v>
      </c>
      <c r="Z10" s="5" t="s">
        <v>33</v>
      </c>
      <c r="AA10" s="5">
        <v>61.770691990000003</v>
      </c>
      <c r="AB10" s="5">
        <v>0.11194029849999999</v>
      </c>
      <c r="AC10" s="5">
        <v>0.23880597009999999</v>
      </c>
      <c r="AD10" s="5">
        <v>0.44029850749999999</v>
      </c>
      <c r="AE10" s="5">
        <v>0.20895522389999999</v>
      </c>
      <c r="AF10" s="5">
        <v>15</v>
      </c>
      <c r="AG10" s="5">
        <v>32</v>
      </c>
      <c r="AH10" s="5">
        <v>59</v>
      </c>
      <c r="AI10" s="6">
        <v>28</v>
      </c>
    </row>
    <row r="11" spans="1:35" ht="14.25" customHeight="1">
      <c r="A11" s="7" t="s">
        <v>35</v>
      </c>
      <c r="B11" s="8" t="s">
        <v>36</v>
      </c>
      <c r="C11" s="8" t="s">
        <v>37</v>
      </c>
      <c r="D11" s="8" t="s">
        <v>38</v>
      </c>
      <c r="E11" s="8" t="s">
        <v>39</v>
      </c>
      <c r="F11" s="8" t="s">
        <v>63</v>
      </c>
      <c r="G11" s="8" t="s">
        <v>64</v>
      </c>
      <c r="H11" s="8">
        <v>3200904</v>
      </c>
      <c r="I11" s="8" t="s">
        <v>69</v>
      </c>
      <c r="J11" s="8" t="s">
        <v>43</v>
      </c>
      <c r="K11" s="8" t="s">
        <v>43</v>
      </c>
      <c r="L11" s="8" t="s">
        <v>43</v>
      </c>
      <c r="M11" s="8" t="s">
        <v>43</v>
      </c>
      <c r="N11" s="8" t="s">
        <v>70</v>
      </c>
      <c r="O11" s="8" t="s">
        <v>45</v>
      </c>
      <c r="P11" s="8" t="s">
        <v>46</v>
      </c>
      <c r="Q11" s="8" t="s">
        <v>226</v>
      </c>
      <c r="R11" s="8" t="s">
        <v>227</v>
      </c>
      <c r="S11" s="8" t="s">
        <v>49</v>
      </c>
      <c r="T11" s="8" t="s">
        <v>50</v>
      </c>
      <c r="U11" s="8">
        <v>491</v>
      </c>
      <c r="V11" s="8">
        <v>465</v>
      </c>
      <c r="W11" s="8">
        <v>94.704684319999998</v>
      </c>
      <c r="X11" s="8">
        <v>214.93802774</v>
      </c>
      <c r="Y11" s="8">
        <v>50.536834450000001</v>
      </c>
      <c r="Z11" s="8" t="s">
        <v>33</v>
      </c>
      <c r="AA11" s="8">
        <v>61.505376339999998</v>
      </c>
      <c r="AB11" s="8">
        <v>0.12043010750000001</v>
      </c>
      <c r="AC11" s="8">
        <v>0.2666666667</v>
      </c>
      <c r="AD11" s="8">
        <v>0.35268817200000002</v>
      </c>
      <c r="AE11" s="8">
        <v>0.26021505379999998</v>
      </c>
      <c r="AF11" s="8">
        <v>56</v>
      </c>
      <c r="AG11" s="8">
        <v>124</v>
      </c>
      <c r="AH11" s="8">
        <v>164</v>
      </c>
      <c r="AI11" s="9">
        <v>121</v>
      </c>
    </row>
    <row r="12" spans="1:35" ht="14.25" customHeight="1">
      <c r="A12" s="4" t="s">
        <v>35</v>
      </c>
      <c r="B12" s="5" t="s">
        <v>36</v>
      </c>
      <c r="C12" s="5" t="s">
        <v>37</v>
      </c>
      <c r="D12" s="5" t="s">
        <v>38</v>
      </c>
      <c r="E12" s="5" t="s">
        <v>39</v>
      </c>
      <c r="F12" s="5" t="s">
        <v>63</v>
      </c>
      <c r="G12" s="5" t="s">
        <v>64</v>
      </c>
      <c r="H12" s="5">
        <v>3202108</v>
      </c>
      <c r="I12" s="5" t="s">
        <v>71</v>
      </c>
      <c r="J12" s="5" t="s">
        <v>43</v>
      </c>
      <c r="K12" s="5" t="s">
        <v>43</v>
      </c>
      <c r="L12" s="5" t="s">
        <v>43</v>
      </c>
      <c r="M12" s="5" t="s">
        <v>43</v>
      </c>
      <c r="N12" s="5" t="s">
        <v>72</v>
      </c>
      <c r="O12" s="5" t="s">
        <v>45</v>
      </c>
      <c r="P12" s="5" t="s">
        <v>46</v>
      </c>
      <c r="Q12" s="5" t="s">
        <v>226</v>
      </c>
      <c r="R12" s="5" t="s">
        <v>227</v>
      </c>
      <c r="S12" s="5" t="s">
        <v>49</v>
      </c>
      <c r="T12" s="5" t="s">
        <v>50</v>
      </c>
      <c r="U12" s="5">
        <v>194</v>
      </c>
      <c r="V12" s="5">
        <v>174</v>
      </c>
      <c r="W12" s="5">
        <v>89.69072165</v>
      </c>
      <c r="X12" s="5">
        <v>207.48351091999999</v>
      </c>
      <c r="Y12" s="5">
        <v>51.841502480000003</v>
      </c>
      <c r="Z12" s="5" t="s">
        <v>33</v>
      </c>
      <c r="AA12" s="5">
        <v>57.392894460000001</v>
      </c>
      <c r="AB12" s="5">
        <v>0.16666666670000002</v>
      </c>
      <c r="AC12" s="5">
        <v>0.30459770110000001</v>
      </c>
      <c r="AD12" s="5">
        <v>0.29310344829999996</v>
      </c>
      <c r="AE12" s="5">
        <v>0.23563218389999999</v>
      </c>
      <c r="AF12" s="5">
        <v>29</v>
      </c>
      <c r="AG12" s="5">
        <v>53</v>
      </c>
      <c r="AH12" s="5">
        <v>51</v>
      </c>
      <c r="AI12" s="6">
        <v>41</v>
      </c>
    </row>
    <row r="13" spans="1:35" ht="14.25" customHeight="1">
      <c r="A13" s="7" t="s">
        <v>35</v>
      </c>
      <c r="B13" s="8" t="s">
        <v>36</v>
      </c>
      <c r="C13" s="8" t="s">
        <v>37</v>
      </c>
      <c r="D13" s="8" t="s">
        <v>38</v>
      </c>
      <c r="E13" s="8" t="s">
        <v>39</v>
      </c>
      <c r="F13" s="8" t="s">
        <v>63</v>
      </c>
      <c r="G13" s="8" t="s">
        <v>64</v>
      </c>
      <c r="H13" s="8">
        <v>3203304</v>
      </c>
      <c r="I13" s="8" t="s">
        <v>73</v>
      </c>
      <c r="J13" s="8" t="s">
        <v>43</v>
      </c>
      <c r="K13" s="8" t="s">
        <v>43</v>
      </c>
      <c r="L13" s="8" t="s">
        <v>43</v>
      </c>
      <c r="M13" s="8" t="s">
        <v>43</v>
      </c>
      <c r="N13" s="8" t="s">
        <v>74</v>
      </c>
      <c r="O13" s="8" t="s">
        <v>45</v>
      </c>
      <c r="P13" s="8" t="s">
        <v>46</v>
      </c>
      <c r="Q13" s="8" t="s">
        <v>226</v>
      </c>
      <c r="R13" s="8" t="s">
        <v>227</v>
      </c>
      <c r="S13" s="8" t="s">
        <v>49</v>
      </c>
      <c r="T13" s="8" t="s">
        <v>50</v>
      </c>
      <c r="U13" s="8">
        <v>199</v>
      </c>
      <c r="V13" s="8">
        <v>170</v>
      </c>
      <c r="W13" s="8">
        <v>85.427135680000006</v>
      </c>
      <c r="X13" s="8">
        <v>222.33366235</v>
      </c>
      <c r="Y13" s="8">
        <v>50.669203639999999</v>
      </c>
      <c r="Z13" s="8" t="s">
        <v>33</v>
      </c>
      <c r="AA13" s="8">
        <v>64.491978610000004</v>
      </c>
      <c r="AB13" s="8">
        <v>0.1</v>
      </c>
      <c r="AC13" s="8">
        <v>0.23529411759999999</v>
      </c>
      <c r="AD13" s="8">
        <v>0.36470588239999996</v>
      </c>
      <c r="AE13" s="8">
        <v>0.3</v>
      </c>
      <c r="AF13" s="8">
        <v>17</v>
      </c>
      <c r="AG13" s="8">
        <v>40</v>
      </c>
      <c r="AH13" s="8">
        <v>62</v>
      </c>
      <c r="AI13" s="9">
        <v>51</v>
      </c>
    </row>
    <row r="14" spans="1:35" ht="14.25" customHeight="1">
      <c r="A14" s="4" t="s">
        <v>35</v>
      </c>
      <c r="B14" s="5" t="s">
        <v>36</v>
      </c>
      <c r="C14" s="5" t="s">
        <v>37</v>
      </c>
      <c r="D14" s="5" t="s">
        <v>38</v>
      </c>
      <c r="E14" s="5" t="s">
        <v>39</v>
      </c>
      <c r="F14" s="5" t="s">
        <v>75</v>
      </c>
      <c r="G14" s="5" t="s">
        <v>76</v>
      </c>
      <c r="H14" s="5">
        <v>3200706</v>
      </c>
      <c r="I14" s="5" t="s">
        <v>77</v>
      </c>
      <c r="J14" s="5" t="s">
        <v>43</v>
      </c>
      <c r="K14" s="5" t="s">
        <v>43</v>
      </c>
      <c r="L14" s="5" t="s">
        <v>43</v>
      </c>
      <c r="M14" s="5" t="s">
        <v>43</v>
      </c>
      <c r="N14" s="5" t="s">
        <v>78</v>
      </c>
      <c r="O14" s="5" t="s">
        <v>45</v>
      </c>
      <c r="P14" s="5" t="s">
        <v>46</v>
      </c>
      <c r="Q14" s="5" t="s">
        <v>226</v>
      </c>
      <c r="R14" s="5" t="s">
        <v>227</v>
      </c>
      <c r="S14" s="5" t="s">
        <v>49</v>
      </c>
      <c r="T14" s="5" t="s">
        <v>50</v>
      </c>
      <c r="U14" s="5">
        <v>169</v>
      </c>
      <c r="V14" s="5">
        <v>161</v>
      </c>
      <c r="W14" s="5">
        <v>95.266272189999995</v>
      </c>
      <c r="X14" s="5">
        <v>213.93413043000001</v>
      </c>
      <c r="Y14" s="5">
        <v>50.916805699999998</v>
      </c>
      <c r="Z14" s="5" t="s">
        <v>33</v>
      </c>
      <c r="AA14" s="5">
        <v>61.180124220000003</v>
      </c>
      <c r="AB14" s="5">
        <v>0.13043478259999999</v>
      </c>
      <c r="AC14" s="5">
        <v>0.26708074530000003</v>
      </c>
      <c r="AD14" s="5">
        <v>0.34161490680000001</v>
      </c>
      <c r="AE14" s="5">
        <v>0.26086956519999999</v>
      </c>
      <c r="AF14" s="5">
        <v>21</v>
      </c>
      <c r="AG14" s="5">
        <v>43</v>
      </c>
      <c r="AH14" s="5">
        <v>55</v>
      </c>
      <c r="AI14" s="6">
        <v>42</v>
      </c>
    </row>
    <row r="15" spans="1:35" ht="14.25" customHeight="1">
      <c r="A15" s="7" t="s">
        <v>35</v>
      </c>
      <c r="B15" s="8" t="s">
        <v>36</v>
      </c>
      <c r="C15" s="8" t="s">
        <v>37</v>
      </c>
      <c r="D15" s="8" t="s">
        <v>38</v>
      </c>
      <c r="E15" s="8" t="s">
        <v>39</v>
      </c>
      <c r="F15" s="8" t="s">
        <v>75</v>
      </c>
      <c r="G15" s="8" t="s">
        <v>76</v>
      </c>
      <c r="H15" s="8">
        <v>3201209</v>
      </c>
      <c r="I15" s="8" t="s">
        <v>79</v>
      </c>
      <c r="J15" s="8" t="s">
        <v>43</v>
      </c>
      <c r="K15" s="8" t="s">
        <v>43</v>
      </c>
      <c r="L15" s="8" t="s">
        <v>43</v>
      </c>
      <c r="M15" s="8" t="s">
        <v>43</v>
      </c>
      <c r="N15" s="8" t="s">
        <v>80</v>
      </c>
      <c r="O15" s="8" t="s">
        <v>45</v>
      </c>
      <c r="P15" s="8" t="s">
        <v>46</v>
      </c>
      <c r="Q15" s="8" t="s">
        <v>226</v>
      </c>
      <c r="R15" s="8" t="s">
        <v>227</v>
      </c>
      <c r="S15" s="8" t="s">
        <v>49</v>
      </c>
      <c r="T15" s="8" t="s">
        <v>50</v>
      </c>
      <c r="U15" s="8">
        <v>2309</v>
      </c>
      <c r="V15" s="8">
        <v>2015</v>
      </c>
      <c r="W15" s="8">
        <v>87.267215239999999</v>
      </c>
      <c r="X15" s="8">
        <v>200.85278288000001</v>
      </c>
      <c r="Y15" s="8">
        <v>54.66020529</v>
      </c>
      <c r="Z15" s="8" t="s">
        <v>33</v>
      </c>
      <c r="AA15" s="8">
        <v>54.696593729999996</v>
      </c>
      <c r="AB15" s="8">
        <v>0.21191067</v>
      </c>
      <c r="AC15" s="8">
        <v>0.28337468980000002</v>
      </c>
      <c r="AD15" s="8">
        <v>0.3022332506</v>
      </c>
      <c r="AE15" s="8">
        <v>0.20248138959999998</v>
      </c>
      <c r="AF15" s="8">
        <v>427</v>
      </c>
      <c r="AG15" s="8">
        <v>571</v>
      </c>
      <c r="AH15" s="8">
        <v>609</v>
      </c>
      <c r="AI15" s="9">
        <v>408</v>
      </c>
    </row>
    <row r="16" spans="1:35" ht="14.25" customHeight="1">
      <c r="A16" s="4" t="s">
        <v>35</v>
      </c>
      <c r="B16" s="5" t="s">
        <v>36</v>
      </c>
      <c r="C16" s="5" t="s">
        <v>37</v>
      </c>
      <c r="D16" s="5" t="s">
        <v>38</v>
      </c>
      <c r="E16" s="5" t="s">
        <v>39</v>
      </c>
      <c r="F16" s="5" t="s">
        <v>75</v>
      </c>
      <c r="G16" s="5" t="s">
        <v>76</v>
      </c>
      <c r="H16" s="5">
        <v>3201407</v>
      </c>
      <c r="I16" s="5" t="s">
        <v>81</v>
      </c>
      <c r="J16" s="5" t="s">
        <v>43</v>
      </c>
      <c r="K16" s="5" t="s">
        <v>43</v>
      </c>
      <c r="L16" s="5" t="s">
        <v>43</v>
      </c>
      <c r="M16" s="5" t="s">
        <v>43</v>
      </c>
      <c r="N16" s="5" t="s">
        <v>82</v>
      </c>
      <c r="O16" s="5" t="s">
        <v>45</v>
      </c>
      <c r="P16" s="5" t="s">
        <v>46</v>
      </c>
      <c r="Q16" s="5" t="s">
        <v>226</v>
      </c>
      <c r="R16" s="5" t="s">
        <v>227</v>
      </c>
      <c r="S16" s="5" t="s">
        <v>49</v>
      </c>
      <c r="T16" s="5" t="s">
        <v>50</v>
      </c>
      <c r="U16" s="5">
        <v>440</v>
      </c>
      <c r="V16" s="5">
        <v>407</v>
      </c>
      <c r="W16" s="5">
        <v>92.5</v>
      </c>
      <c r="X16" s="5">
        <v>206.04124472000001</v>
      </c>
      <c r="Y16" s="5">
        <v>53.68156776</v>
      </c>
      <c r="Z16" s="5" t="s">
        <v>33</v>
      </c>
      <c r="AA16" s="5">
        <v>57.38217556</v>
      </c>
      <c r="AB16" s="5">
        <v>0.171990172</v>
      </c>
      <c r="AC16" s="5">
        <v>0.29975429980000001</v>
      </c>
      <c r="AD16" s="5">
        <v>0.31203931200000001</v>
      </c>
      <c r="AE16" s="5">
        <v>0.21621621619999998</v>
      </c>
      <c r="AF16" s="5">
        <v>70</v>
      </c>
      <c r="AG16" s="5">
        <v>122</v>
      </c>
      <c r="AH16" s="5">
        <v>127</v>
      </c>
      <c r="AI16" s="6">
        <v>88</v>
      </c>
    </row>
    <row r="17" spans="1:35" ht="14.25" customHeight="1">
      <c r="A17" s="7" t="s">
        <v>35</v>
      </c>
      <c r="B17" s="8" t="s">
        <v>36</v>
      </c>
      <c r="C17" s="8" t="s">
        <v>37</v>
      </c>
      <c r="D17" s="8" t="s">
        <v>38</v>
      </c>
      <c r="E17" s="8" t="s">
        <v>39</v>
      </c>
      <c r="F17" s="8" t="s">
        <v>75</v>
      </c>
      <c r="G17" s="8" t="s">
        <v>76</v>
      </c>
      <c r="H17" s="8">
        <v>3202603</v>
      </c>
      <c r="I17" s="8" t="s">
        <v>83</v>
      </c>
      <c r="J17" s="8" t="s">
        <v>43</v>
      </c>
      <c r="K17" s="8" t="s">
        <v>43</v>
      </c>
      <c r="L17" s="8" t="s">
        <v>43</v>
      </c>
      <c r="M17" s="8" t="s">
        <v>43</v>
      </c>
      <c r="N17" s="8" t="s">
        <v>84</v>
      </c>
      <c r="O17" s="8" t="s">
        <v>45</v>
      </c>
      <c r="P17" s="8" t="s">
        <v>46</v>
      </c>
      <c r="Q17" s="8" t="s">
        <v>226</v>
      </c>
      <c r="R17" s="8" t="s">
        <v>227</v>
      </c>
      <c r="S17" s="8" t="s">
        <v>49</v>
      </c>
      <c r="T17" s="8" t="s">
        <v>50</v>
      </c>
      <c r="U17" s="8">
        <v>150</v>
      </c>
      <c r="V17" s="8">
        <v>141</v>
      </c>
      <c r="W17" s="8">
        <v>94</v>
      </c>
      <c r="X17" s="8">
        <v>223.92334043</v>
      </c>
      <c r="Y17" s="8">
        <v>48.265513439999999</v>
      </c>
      <c r="Z17" s="8" t="s">
        <v>33</v>
      </c>
      <c r="AA17" s="8">
        <v>65.280464219999999</v>
      </c>
      <c r="AB17" s="8">
        <v>7.0921985800000004E-2</v>
      </c>
      <c r="AC17" s="8">
        <v>0.21276595740000001</v>
      </c>
      <c r="AD17" s="8">
        <v>0.43971631210000001</v>
      </c>
      <c r="AE17" s="8">
        <v>0.27659574469999998</v>
      </c>
      <c r="AF17" s="8">
        <v>10</v>
      </c>
      <c r="AG17" s="8">
        <v>30</v>
      </c>
      <c r="AH17" s="8">
        <v>62</v>
      </c>
      <c r="AI17" s="9">
        <v>39</v>
      </c>
    </row>
    <row r="18" spans="1:35" ht="14.25" customHeight="1">
      <c r="A18" s="4" t="s">
        <v>35</v>
      </c>
      <c r="B18" s="5" t="s">
        <v>36</v>
      </c>
      <c r="C18" s="5" t="s">
        <v>37</v>
      </c>
      <c r="D18" s="5" t="s">
        <v>38</v>
      </c>
      <c r="E18" s="5" t="s">
        <v>39</v>
      </c>
      <c r="F18" s="5" t="s">
        <v>75</v>
      </c>
      <c r="G18" s="5" t="s">
        <v>76</v>
      </c>
      <c r="H18" s="5">
        <v>3202801</v>
      </c>
      <c r="I18" s="5" t="s">
        <v>85</v>
      </c>
      <c r="J18" s="5" t="s">
        <v>43</v>
      </c>
      <c r="K18" s="5" t="s">
        <v>43</v>
      </c>
      <c r="L18" s="5" t="s">
        <v>43</v>
      </c>
      <c r="M18" s="5" t="s">
        <v>43</v>
      </c>
      <c r="N18" s="5" t="s">
        <v>86</v>
      </c>
      <c r="O18" s="5" t="s">
        <v>45</v>
      </c>
      <c r="P18" s="5" t="s">
        <v>46</v>
      </c>
      <c r="Q18" s="5" t="s">
        <v>226</v>
      </c>
      <c r="R18" s="5" t="s">
        <v>227</v>
      </c>
      <c r="S18" s="5" t="s">
        <v>49</v>
      </c>
      <c r="T18" s="5" t="s">
        <v>50</v>
      </c>
      <c r="U18" s="5">
        <v>692</v>
      </c>
      <c r="V18" s="5">
        <v>607</v>
      </c>
      <c r="W18" s="5">
        <v>87.716763009999994</v>
      </c>
      <c r="X18" s="5">
        <v>197.44032389</v>
      </c>
      <c r="Y18" s="5">
        <v>46.836308299999999</v>
      </c>
      <c r="Z18" s="5" t="s">
        <v>32</v>
      </c>
      <c r="AA18" s="5">
        <v>53.864010780000001</v>
      </c>
      <c r="AB18" s="5">
        <v>0.17298187810000001</v>
      </c>
      <c r="AC18" s="5">
        <v>0.33443163100000001</v>
      </c>
      <c r="AD18" s="5">
        <v>0.36079077430000001</v>
      </c>
      <c r="AE18" s="5">
        <v>0.1317957166</v>
      </c>
      <c r="AF18" s="5">
        <v>105</v>
      </c>
      <c r="AG18" s="5">
        <v>203</v>
      </c>
      <c r="AH18" s="5">
        <v>219</v>
      </c>
      <c r="AI18" s="6">
        <v>80</v>
      </c>
    </row>
    <row r="19" spans="1:35" ht="14.25" customHeight="1">
      <c r="A19" s="7" t="s">
        <v>35</v>
      </c>
      <c r="B19" s="8" t="s">
        <v>36</v>
      </c>
      <c r="C19" s="8" t="s">
        <v>37</v>
      </c>
      <c r="D19" s="8" t="s">
        <v>38</v>
      </c>
      <c r="E19" s="8" t="s">
        <v>39</v>
      </c>
      <c r="F19" s="8" t="s">
        <v>75</v>
      </c>
      <c r="G19" s="8" t="s">
        <v>76</v>
      </c>
      <c r="H19" s="8">
        <v>3203106</v>
      </c>
      <c r="I19" s="8" t="s">
        <v>87</v>
      </c>
      <c r="J19" s="8" t="s">
        <v>43</v>
      </c>
      <c r="K19" s="8" t="s">
        <v>43</v>
      </c>
      <c r="L19" s="8" t="s">
        <v>43</v>
      </c>
      <c r="M19" s="8" t="s">
        <v>43</v>
      </c>
      <c r="N19" s="8" t="s">
        <v>88</v>
      </c>
      <c r="O19" s="8" t="s">
        <v>45</v>
      </c>
      <c r="P19" s="8" t="s">
        <v>46</v>
      </c>
      <c r="Q19" s="8" t="s">
        <v>226</v>
      </c>
      <c r="R19" s="8" t="s">
        <v>227</v>
      </c>
      <c r="S19" s="8" t="s">
        <v>49</v>
      </c>
      <c r="T19" s="8" t="s">
        <v>50</v>
      </c>
      <c r="U19" s="8">
        <v>90</v>
      </c>
      <c r="V19" s="8">
        <v>88</v>
      </c>
      <c r="W19" s="8">
        <v>97.777777779999994</v>
      </c>
      <c r="X19" s="8">
        <v>212.22158977000001</v>
      </c>
      <c r="Y19" s="8">
        <v>49.31075294</v>
      </c>
      <c r="Z19" s="8" t="s">
        <v>33</v>
      </c>
      <c r="AA19" s="8">
        <v>60.020661160000003</v>
      </c>
      <c r="AB19" s="8">
        <v>0.1136363636</v>
      </c>
      <c r="AC19" s="8">
        <v>0.31818181820000002</v>
      </c>
      <c r="AD19" s="8">
        <v>0.31818181820000002</v>
      </c>
      <c r="AE19" s="8">
        <v>0.25</v>
      </c>
      <c r="AF19" s="8">
        <v>10</v>
      </c>
      <c r="AG19" s="8">
        <v>28</v>
      </c>
      <c r="AH19" s="8">
        <v>28</v>
      </c>
      <c r="AI19" s="9">
        <v>22</v>
      </c>
    </row>
    <row r="20" spans="1:35" ht="14.25" customHeight="1">
      <c r="A20" s="4" t="s">
        <v>35</v>
      </c>
      <c r="B20" s="5" t="s">
        <v>36</v>
      </c>
      <c r="C20" s="5" t="s">
        <v>37</v>
      </c>
      <c r="D20" s="5" t="s">
        <v>38</v>
      </c>
      <c r="E20" s="5" t="s">
        <v>39</v>
      </c>
      <c r="F20" s="5" t="s">
        <v>75</v>
      </c>
      <c r="G20" s="5" t="s">
        <v>76</v>
      </c>
      <c r="H20" s="5">
        <v>3203320</v>
      </c>
      <c r="I20" s="5" t="s">
        <v>89</v>
      </c>
      <c r="J20" s="5" t="s">
        <v>43</v>
      </c>
      <c r="K20" s="5" t="s">
        <v>43</v>
      </c>
      <c r="L20" s="5" t="s">
        <v>43</v>
      </c>
      <c r="M20" s="5" t="s">
        <v>43</v>
      </c>
      <c r="N20" s="5" t="s">
        <v>90</v>
      </c>
      <c r="O20" s="5" t="s">
        <v>45</v>
      </c>
      <c r="P20" s="5" t="s">
        <v>46</v>
      </c>
      <c r="Q20" s="5" t="s">
        <v>226</v>
      </c>
      <c r="R20" s="5" t="s">
        <v>227</v>
      </c>
      <c r="S20" s="5" t="s">
        <v>49</v>
      </c>
      <c r="T20" s="5" t="s">
        <v>50</v>
      </c>
      <c r="U20" s="5">
        <v>692</v>
      </c>
      <c r="V20" s="5">
        <v>591</v>
      </c>
      <c r="W20" s="5">
        <v>85.404624279999993</v>
      </c>
      <c r="X20" s="5">
        <v>205.77951303</v>
      </c>
      <c r="Y20" s="5">
        <v>47.59495399</v>
      </c>
      <c r="Z20" s="5" t="s">
        <v>33</v>
      </c>
      <c r="AA20" s="5">
        <v>57.460390709999999</v>
      </c>
      <c r="AB20" s="5">
        <v>0.13705583760000001</v>
      </c>
      <c r="AC20" s="5">
        <v>0.30118443319999999</v>
      </c>
      <c r="AD20" s="5">
        <v>0.39086294420000001</v>
      </c>
      <c r="AE20" s="5">
        <v>0.17089678509999998</v>
      </c>
      <c r="AF20" s="5">
        <v>81</v>
      </c>
      <c r="AG20" s="5">
        <v>178</v>
      </c>
      <c r="AH20" s="5">
        <v>231</v>
      </c>
      <c r="AI20" s="6">
        <v>101</v>
      </c>
    </row>
    <row r="21" spans="1:35" ht="14.25" customHeight="1">
      <c r="A21" s="7" t="s">
        <v>35</v>
      </c>
      <c r="B21" s="8" t="s">
        <v>36</v>
      </c>
      <c r="C21" s="8" t="s">
        <v>37</v>
      </c>
      <c r="D21" s="8" t="s">
        <v>38</v>
      </c>
      <c r="E21" s="8" t="s">
        <v>39</v>
      </c>
      <c r="F21" s="8" t="s">
        <v>75</v>
      </c>
      <c r="G21" s="8" t="s">
        <v>76</v>
      </c>
      <c r="H21" s="8">
        <v>3203403</v>
      </c>
      <c r="I21" s="8" t="s">
        <v>91</v>
      </c>
      <c r="J21" s="8" t="s">
        <v>43</v>
      </c>
      <c r="K21" s="8" t="s">
        <v>43</v>
      </c>
      <c r="L21" s="8" t="s">
        <v>43</v>
      </c>
      <c r="M21" s="8" t="s">
        <v>43</v>
      </c>
      <c r="N21" s="8" t="s">
        <v>92</v>
      </c>
      <c r="O21" s="8" t="s">
        <v>45</v>
      </c>
      <c r="P21" s="8" t="s">
        <v>46</v>
      </c>
      <c r="Q21" s="8" t="s">
        <v>226</v>
      </c>
      <c r="R21" s="8" t="s">
        <v>227</v>
      </c>
      <c r="S21" s="8" t="s">
        <v>49</v>
      </c>
      <c r="T21" s="8" t="s">
        <v>50</v>
      </c>
      <c r="U21" s="8">
        <v>318</v>
      </c>
      <c r="V21" s="8">
        <v>287</v>
      </c>
      <c r="W21" s="8">
        <v>90.251572330000002</v>
      </c>
      <c r="X21" s="8">
        <v>196.26472996999999</v>
      </c>
      <c r="Y21" s="8">
        <v>52.844137199999999</v>
      </c>
      <c r="Z21" s="8" t="s">
        <v>32</v>
      </c>
      <c r="AA21" s="8">
        <v>53.452644919999997</v>
      </c>
      <c r="AB21" s="8">
        <v>0.2195121951</v>
      </c>
      <c r="AC21" s="8">
        <v>0.28919860629999999</v>
      </c>
      <c r="AD21" s="8">
        <v>0.34146341460000001</v>
      </c>
      <c r="AE21" s="8">
        <v>0.14982578399999999</v>
      </c>
      <c r="AF21" s="8">
        <v>63</v>
      </c>
      <c r="AG21" s="8">
        <v>83</v>
      </c>
      <c r="AH21" s="8">
        <v>98</v>
      </c>
      <c r="AI21" s="9">
        <v>43</v>
      </c>
    </row>
    <row r="22" spans="1:35" ht="14.25" customHeight="1">
      <c r="A22" s="4" t="s">
        <v>35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75</v>
      </c>
      <c r="G22" s="5" t="s">
        <v>76</v>
      </c>
      <c r="H22" s="5">
        <v>3203809</v>
      </c>
      <c r="I22" s="5" t="s">
        <v>93</v>
      </c>
      <c r="J22" s="5" t="s">
        <v>43</v>
      </c>
      <c r="K22" s="5" t="s">
        <v>43</v>
      </c>
      <c r="L22" s="5" t="s">
        <v>43</v>
      </c>
      <c r="M22" s="5" t="s">
        <v>43</v>
      </c>
      <c r="N22" s="5" t="s">
        <v>94</v>
      </c>
      <c r="O22" s="5" t="s">
        <v>45</v>
      </c>
      <c r="P22" s="5" t="s">
        <v>46</v>
      </c>
      <c r="Q22" s="5" t="s">
        <v>226</v>
      </c>
      <c r="R22" s="5" t="s">
        <v>227</v>
      </c>
      <c r="S22" s="5" t="s">
        <v>49</v>
      </c>
      <c r="T22" s="5" t="s">
        <v>50</v>
      </c>
      <c r="U22" s="5">
        <v>188</v>
      </c>
      <c r="V22" s="5">
        <v>178</v>
      </c>
      <c r="W22" s="5">
        <v>94.680851059999995</v>
      </c>
      <c r="X22" s="5">
        <v>206.55821797999999</v>
      </c>
      <c r="Y22" s="5">
        <v>53.059319760000001</v>
      </c>
      <c r="Z22" s="5" t="s">
        <v>33</v>
      </c>
      <c r="AA22" s="5">
        <v>57.48212462</v>
      </c>
      <c r="AB22" s="5">
        <v>0.18539325840000001</v>
      </c>
      <c r="AC22" s="5">
        <v>0.2808988764</v>
      </c>
      <c r="AD22" s="5">
        <v>0.32584269659999998</v>
      </c>
      <c r="AE22" s="5">
        <v>0.20786516850000003</v>
      </c>
      <c r="AF22" s="5">
        <v>33</v>
      </c>
      <c r="AG22" s="5">
        <v>50</v>
      </c>
      <c r="AH22" s="5">
        <v>58</v>
      </c>
      <c r="AI22" s="6">
        <v>37</v>
      </c>
    </row>
    <row r="23" spans="1:35" ht="14.25" customHeight="1">
      <c r="A23" s="7" t="s">
        <v>35</v>
      </c>
      <c r="B23" s="8" t="s">
        <v>36</v>
      </c>
      <c r="C23" s="8" t="s">
        <v>37</v>
      </c>
      <c r="D23" s="8" t="s">
        <v>38</v>
      </c>
      <c r="E23" s="8" t="s">
        <v>39</v>
      </c>
      <c r="F23" s="8" t="s">
        <v>75</v>
      </c>
      <c r="G23" s="8" t="s">
        <v>76</v>
      </c>
      <c r="H23" s="8">
        <v>3204302</v>
      </c>
      <c r="I23" s="8" t="s">
        <v>95</v>
      </c>
      <c r="J23" s="8" t="s">
        <v>43</v>
      </c>
      <c r="K23" s="8" t="s">
        <v>43</v>
      </c>
      <c r="L23" s="8" t="s">
        <v>43</v>
      </c>
      <c r="M23" s="8" t="s">
        <v>43</v>
      </c>
      <c r="N23" s="8" t="s">
        <v>96</v>
      </c>
      <c r="O23" s="8" t="s">
        <v>45</v>
      </c>
      <c r="P23" s="8" t="s">
        <v>46</v>
      </c>
      <c r="Q23" s="8" t="s">
        <v>226</v>
      </c>
      <c r="R23" s="8" t="s">
        <v>227</v>
      </c>
      <c r="S23" s="8" t="s">
        <v>49</v>
      </c>
      <c r="T23" s="8" t="s">
        <v>50</v>
      </c>
      <c r="U23" s="8">
        <v>221</v>
      </c>
      <c r="V23" s="8">
        <v>200</v>
      </c>
      <c r="W23" s="8">
        <v>90.497737560000004</v>
      </c>
      <c r="X23" s="8">
        <v>201.60779500000001</v>
      </c>
      <c r="Y23" s="8">
        <v>50.83733264</v>
      </c>
      <c r="Z23" s="8" t="s">
        <v>33</v>
      </c>
      <c r="AA23" s="8">
        <v>55.863636360000001</v>
      </c>
      <c r="AB23" s="8">
        <v>0.20499999999999999</v>
      </c>
      <c r="AC23" s="8">
        <v>0.28000000000000003</v>
      </c>
      <c r="AD23" s="8">
        <v>0.32</v>
      </c>
      <c r="AE23" s="8">
        <v>0.19500000000000001</v>
      </c>
      <c r="AF23" s="8">
        <v>41</v>
      </c>
      <c r="AG23" s="8">
        <v>56</v>
      </c>
      <c r="AH23" s="8">
        <v>64</v>
      </c>
      <c r="AI23" s="9">
        <v>39</v>
      </c>
    </row>
    <row r="24" spans="1:35" ht="14.25" customHeight="1">
      <c r="A24" s="4" t="s">
        <v>35</v>
      </c>
      <c r="B24" s="5" t="s">
        <v>36</v>
      </c>
      <c r="C24" s="5" t="s">
        <v>37</v>
      </c>
      <c r="D24" s="5" t="s">
        <v>38</v>
      </c>
      <c r="E24" s="5" t="s">
        <v>39</v>
      </c>
      <c r="F24" s="5" t="s">
        <v>75</v>
      </c>
      <c r="G24" s="5" t="s">
        <v>76</v>
      </c>
      <c r="H24" s="5">
        <v>3204401</v>
      </c>
      <c r="I24" s="5" t="s">
        <v>97</v>
      </c>
      <c r="J24" s="5" t="s">
        <v>43</v>
      </c>
      <c r="K24" s="5" t="s">
        <v>43</v>
      </c>
      <c r="L24" s="5" t="s">
        <v>43</v>
      </c>
      <c r="M24" s="5" t="s">
        <v>43</v>
      </c>
      <c r="N24" s="5" t="s">
        <v>98</v>
      </c>
      <c r="O24" s="5" t="s">
        <v>45</v>
      </c>
      <c r="P24" s="5" t="s">
        <v>46</v>
      </c>
      <c r="Q24" s="5" t="s">
        <v>226</v>
      </c>
      <c r="R24" s="5" t="s">
        <v>227</v>
      </c>
      <c r="S24" s="5" t="s">
        <v>49</v>
      </c>
      <c r="T24" s="5" t="s">
        <v>50</v>
      </c>
      <c r="U24" s="5">
        <v>157</v>
      </c>
      <c r="V24" s="5">
        <v>142</v>
      </c>
      <c r="W24" s="5">
        <v>90.445859870000007</v>
      </c>
      <c r="X24" s="5">
        <v>226.30674647999999</v>
      </c>
      <c r="Y24" s="5">
        <v>47.680247940000001</v>
      </c>
      <c r="Z24" s="5" t="s">
        <v>33</v>
      </c>
      <c r="AA24" s="5">
        <v>65.813060179999994</v>
      </c>
      <c r="AB24" s="5">
        <v>4.2253521100000004E-2</v>
      </c>
      <c r="AC24" s="5">
        <v>0.26056338029999998</v>
      </c>
      <c r="AD24" s="5">
        <v>0.38028169010000001</v>
      </c>
      <c r="AE24" s="5">
        <v>0.31690140849999998</v>
      </c>
      <c r="AF24" s="5">
        <v>6</v>
      </c>
      <c r="AG24" s="5">
        <v>37</v>
      </c>
      <c r="AH24" s="5">
        <v>54</v>
      </c>
      <c r="AI24" s="6">
        <v>45</v>
      </c>
    </row>
    <row r="25" spans="1:35" ht="14.25" customHeight="1">
      <c r="A25" s="7" t="s">
        <v>35</v>
      </c>
      <c r="B25" s="8" t="s">
        <v>36</v>
      </c>
      <c r="C25" s="8" t="s">
        <v>37</v>
      </c>
      <c r="D25" s="8" t="s">
        <v>38</v>
      </c>
      <c r="E25" s="8" t="s">
        <v>39</v>
      </c>
      <c r="F25" s="8" t="s">
        <v>75</v>
      </c>
      <c r="G25" s="8" t="s">
        <v>76</v>
      </c>
      <c r="H25" s="8">
        <v>3205036</v>
      </c>
      <c r="I25" s="8" t="s">
        <v>99</v>
      </c>
      <c r="J25" s="8" t="s">
        <v>43</v>
      </c>
      <c r="K25" s="8" t="s">
        <v>43</v>
      </c>
      <c r="L25" s="8" t="s">
        <v>43</v>
      </c>
      <c r="M25" s="8" t="s">
        <v>43</v>
      </c>
      <c r="N25" s="8" t="s">
        <v>100</v>
      </c>
      <c r="O25" s="8" t="s">
        <v>45</v>
      </c>
      <c r="P25" s="8" t="s">
        <v>46</v>
      </c>
      <c r="Q25" s="8" t="s">
        <v>226</v>
      </c>
      <c r="R25" s="8" t="s">
        <v>227</v>
      </c>
      <c r="S25" s="8" t="s">
        <v>49</v>
      </c>
      <c r="T25" s="8" t="s">
        <v>50</v>
      </c>
      <c r="U25" s="8">
        <v>255</v>
      </c>
      <c r="V25" s="8">
        <v>234</v>
      </c>
      <c r="W25" s="8">
        <v>91.764705879999994</v>
      </c>
      <c r="X25" s="8">
        <v>227.53897863</v>
      </c>
      <c r="Y25" s="8">
        <v>47.40391305</v>
      </c>
      <c r="Z25" s="8" t="s">
        <v>33</v>
      </c>
      <c r="AA25" s="8">
        <v>66.083916079999995</v>
      </c>
      <c r="AB25" s="8">
        <v>5.5555555600000001E-2</v>
      </c>
      <c r="AC25" s="8">
        <v>0.2307692308</v>
      </c>
      <c r="AD25" s="8">
        <v>0.38888888889999995</v>
      </c>
      <c r="AE25" s="8">
        <v>0.32478632480000003</v>
      </c>
      <c r="AF25" s="8">
        <v>13</v>
      </c>
      <c r="AG25" s="8">
        <v>54</v>
      </c>
      <c r="AH25" s="8">
        <v>91</v>
      </c>
      <c r="AI25" s="9">
        <v>76</v>
      </c>
    </row>
    <row r="26" spans="1:35" ht="14.25" customHeight="1">
      <c r="A26" s="4" t="s">
        <v>35</v>
      </c>
      <c r="B26" s="5" t="s">
        <v>36</v>
      </c>
      <c r="C26" s="5" t="s">
        <v>37</v>
      </c>
      <c r="D26" s="5" t="s">
        <v>38</v>
      </c>
      <c r="E26" s="5" t="s">
        <v>39</v>
      </c>
      <c r="F26" s="5" t="s">
        <v>101</v>
      </c>
      <c r="G26" s="5" t="s">
        <v>102</v>
      </c>
      <c r="H26" s="5">
        <v>3202207</v>
      </c>
      <c r="I26" s="5" t="s">
        <v>103</v>
      </c>
      <c r="J26" s="5" t="s">
        <v>43</v>
      </c>
      <c r="K26" s="5" t="s">
        <v>43</v>
      </c>
      <c r="L26" s="5" t="s">
        <v>43</v>
      </c>
      <c r="M26" s="5" t="s">
        <v>43</v>
      </c>
      <c r="N26" s="5" t="s">
        <v>104</v>
      </c>
      <c r="O26" s="5" t="s">
        <v>45</v>
      </c>
      <c r="P26" s="5" t="s">
        <v>46</v>
      </c>
      <c r="Q26" s="5" t="s">
        <v>226</v>
      </c>
      <c r="R26" s="5" t="s">
        <v>227</v>
      </c>
      <c r="S26" s="5" t="s">
        <v>49</v>
      </c>
      <c r="T26" s="5" t="s">
        <v>50</v>
      </c>
      <c r="U26" s="5">
        <v>283</v>
      </c>
      <c r="V26" s="5">
        <v>244</v>
      </c>
      <c r="W26" s="5">
        <v>86.219081270000004</v>
      </c>
      <c r="X26" s="5">
        <v>191.25693648000001</v>
      </c>
      <c r="Y26" s="5">
        <v>50.414487739999998</v>
      </c>
      <c r="Z26" s="5" t="s">
        <v>32</v>
      </c>
      <c r="AA26" s="5">
        <v>51.43442623</v>
      </c>
      <c r="AB26" s="5">
        <v>0.25819672129999999</v>
      </c>
      <c r="AC26" s="5">
        <v>0.3237704918</v>
      </c>
      <c r="AD26" s="5">
        <v>0.2827868852</v>
      </c>
      <c r="AE26" s="5">
        <v>0.1352459016</v>
      </c>
      <c r="AF26" s="5">
        <v>63</v>
      </c>
      <c r="AG26" s="5">
        <v>79</v>
      </c>
      <c r="AH26" s="5">
        <v>69</v>
      </c>
      <c r="AI26" s="6">
        <v>33</v>
      </c>
    </row>
    <row r="27" spans="1:35" ht="14.25" customHeight="1">
      <c r="A27" s="7" t="s">
        <v>35</v>
      </c>
      <c r="B27" s="8" t="s">
        <v>36</v>
      </c>
      <c r="C27" s="8" t="s">
        <v>37</v>
      </c>
      <c r="D27" s="8" t="s">
        <v>38</v>
      </c>
      <c r="E27" s="8" t="s">
        <v>39</v>
      </c>
      <c r="F27" s="8" t="s">
        <v>101</v>
      </c>
      <c r="G27" s="8" t="s">
        <v>102</v>
      </c>
      <c r="H27" s="8">
        <v>3204609</v>
      </c>
      <c r="I27" s="8" t="s">
        <v>105</v>
      </c>
      <c r="J27" s="8" t="s">
        <v>43</v>
      </c>
      <c r="K27" s="8" t="s">
        <v>43</v>
      </c>
      <c r="L27" s="8" t="s">
        <v>43</v>
      </c>
      <c r="M27" s="8" t="s">
        <v>43</v>
      </c>
      <c r="N27" s="8" t="s">
        <v>106</v>
      </c>
      <c r="O27" s="8" t="s">
        <v>45</v>
      </c>
      <c r="P27" s="8" t="s">
        <v>46</v>
      </c>
      <c r="Q27" s="8" t="s">
        <v>226</v>
      </c>
      <c r="R27" s="8" t="s">
        <v>227</v>
      </c>
      <c r="S27" s="8" t="s">
        <v>49</v>
      </c>
      <c r="T27" s="8" t="s">
        <v>50</v>
      </c>
      <c r="U27" s="8">
        <v>275</v>
      </c>
      <c r="V27" s="8">
        <v>246</v>
      </c>
      <c r="W27" s="8">
        <v>89.454545449999998</v>
      </c>
      <c r="X27" s="8">
        <v>214.08971503999999</v>
      </c>
      <c r="Y27" s="8">
        <v>51.633514650000002</v>
      </c>
      <c r="Z27" s="8" t="s">
        <v>33</v>
      </c>
      <c r="AA27" s="8">
        <v>60.347376199999999</v>
      </c>
      <c r="AB27" s="8">
        <v>0.1138211382</v>
      </c>
      <c r="AC27" s="8">
        <v>0.28861788620000001</v>
      </c>
      <c r="AD27" s="8">
        <v>0.35365853660000002</v>
      </c>
      <c r="AE27" s="8">
        <v>0.24390243900000003</v>
      </c>
      <c r="AF27" s="8">
        <v>28</v>
      </c>
      <c r="AG27" s="8">
        <v>71</v>
      </c>
      <c r="AH27" s="8">
        <v>87</v>
      </c>
      <c r="AI27" s="9">
        <v>60</v>
      </c>
    </row>
    <row r="28" spans="1:35" ht="14.25" customHeight="1">
      <c r="A28" s="4" t="s">
        <v>35</v>
      </c>
      <c r="B28" s="5" t="s">
        <v>36</v>
      </c>
      <c r="C28" s="5" t="s">
        <v>37</v>
      </c>
      <c r="D28" s="5" t="s">
        <v>38</v>
      </c>
      <c r="E28" s="5" t="s">
        <v>39</v>
      </c>
      <c r="F28" s="5" t="s">
        <v>101</v>
      </c>
      <c r="G28" s="5" t="s">
        <v>102</v>
      </c>
      <c r="H28" s="5">
        <v>3205002</v>
      </c>
      <c r="I28" s="5" t="s">
        <v>107</v>
      </c>
      <c r="J28" s="5" t="s">
        <v>43</v>
      </c>
      <c r="K28" s="5" t="s">
        <v>43</v>
      </c>
      <c r="L28" s="5" t="s">
        <v>43</v>
      </c>
      <c r="M28" s="5" t="s">
        <v>43</v>
      </c>
      <c r="N28" s="5" t="s">
        <v>108</v>
      </c>
      <c r="O28" s="5" t="s">
        <v>45</v>
      </c>
      <c r="P28" s="5" t="s">
        <v>46</v>
      </c>
      <c r="Q28" s="5" t="s">
        <v>226</v>
      </c>
      <c r="R28" s="5" t="s">
        <v>227</v>
      </c>
      <c r="S28" s="5" t="s">
        <v>49</v>
      </c>
      <c r="T28" s="5" t="s">
        <v>50</v>
      </c>
      <c r="U28" s="5">
        <v>6010</v>
      </c>
      <c r="V28" s="5">
        <v>5157</v>
      </c>
      <c r="W28" s="5">
        <v>85.806988349999997</v>
      </c>
      <c r="X28" s="5">
        <v>193.93922473999999</v>
      </c>
      <c r="Y28" s="5">
        <v>49.388048169999998</v>
      </c>
      <c r="Z28" s="5" t="s">
        <v>32</v>
      </c>
      <c r="AA28" s="5">
        <v>52.162991169999998</v>
      </c>
      <c r="AB28" s="5">
        <v>0.2065154159</v>
      </c>
      <c r="AC28" s="5">
        <v>0.34574364940000002</v>
      </c>
      <c r="AD28" s="5">
        <v>0.314523948</v>
      </c>
      <c r="AE28" s="5">
        <v>0.1332169866</v>
      </c>
      <c r="AF28" s="5">
        <v>1065</v>
      </c>
      <c r="AG28" s="5">
        <v>1783</v>
      </c>
      <c r="AH28" s="5">
        <v>1622</v>
      </c>
      <c r="AI28" s="6">
        <v>687</v>
      </c>
    </row>
    <row r="29" spans="1:35" ht="14.25" customHeight="1">
      <c r="A29" s="7" t="s">
        <v>35</v>
      </c>
      <c r="B29" s="8" t="s">
        <v>36</v>
      </c>
      <c r="C29" s="8" t="s">
        <v>37</v>
      </c>
      <c r="D29" s="8" t="s">
        <v>38</v>
      </c>
      <c r="E29" s="8" t="s">
        <v>39</v>
      </c>
      <c r="F29" s="8" t="s">
        <v>101</v>
      </c>
      <c r="G29" s="8" t="s">
        <v>102</v>
      </c>
      <c r="H29" s="8">
        <v>3205309</v>
      </c>
      <c r="I29" s="8" t="s">
        <v>109</v>
      </c>
      <c r="J29" s="8" t="s">
        <v>43</v>
      </c>
      <c r="K29" s="8" t="s">
        <v>43</v>
      </c>
      <c r="L29" s="8" t="s">
        <v>43</v>
      </c>
      <c r="M29" s="8" t="s">
        <v>43</v>
      </c>
      <c r="N29" s="8" t="s">
        <v>110</v>
      </c>
      <c r="O29" s="8" t="s">
        <v>45</v>
      </c>
      <c r="P29" s="8" t="s">
        <v>46</v>
      </c>
      <c r="Q29" s="8" t="s">
        <v>226</v>
      </c>
      <c r="R29" s="8" t="s">
        <v>227</v>
      </c>
      <c r="S29" s="8" t="s">
        <v>49</v>
      </c>
      <c r="T29" s="8" t="s">
        <v>50</v>
      </c>
      <c r="U29" s="8">
        <v>3077</v>
      </c>
      <c r="V29" s="8">
        <v>2711</v>
      </c>
      <c r="W29" s="8">
        <v>88.105297370000002</v>
      </c>
      <c r="X29" s="8">
        <v>199.36491778000001</v>
      </c>
      <c r="Y29" s="8">
        <v>51.96322387</v>
      </c>
      <c r="Z29" s="8" t="s">
        <v>32</v>
      </c>
      <c r="AA29" s="8">
        <v>54.456590990000002</v>
      </c>
      <c r="AB29" s="8">
        <v>0.19254887499999998</v>
      </c>
      <c r="AC29" s="8">
        <v>0.31980818889999996</v>
      </c>
      <c r="AD29" s="8">
        <v>0.31538177789999999</v>
      </c>
      <c r="AE29" s="8">
        <v>0.17226115820000001</v>
      </c>
      <c r="AF29" s="8">
        <v>522</v>
      </c>
      <c r="AG29" s="8">
        <v>867</v>
      </c>
      <c r="AH29" s="8">
        <v>855</v>
      </c>
      <c r="AI29" s="9">
        <v>467</v>
      </c>
    </row>
    <row r="30" spans="1:35" ht="14.25" customHeight="1">
      <c r="A30" s="4" t="s">
        <v>35</v>
      </c>
      <c r="B30" s="5" t="s">
        <v>36</v>
      </c>
      <c r="C30" s="5" t="s">
        <v>37</v>
      </c>
      <c r="D30" s="5" t="s">
        <v>38</v>
      </c>
      <c r="E30" s="5" t="s">
        <v>39</v>
      </c>
      <c r="F30" s="5" t="s">
        <v>111</v>
      </c>
      <c r="G30" s="5" t="s">
        <v>112</v>
      </c>
      <c r="H30" s="5">
        <v>3201308</v>
      </c>
      <c r="I30" s="5" t="s">
        <v>113</v>
      </c>
      <c r="J30" s="5" t="s">
        <v>43</v>
      </c>
      <c r="K30" s="5" t="s">
        <v>43</v>
      </c>
      <c r="L30" s="5" t="s">
        <v>43</v>
      </c>
      <c r="M30" s="5" t="s">
        <v>43</v>
      </c>
      <c r="N30" s="5" t="s">
        <v>114</v>
      </c>
      <c r="O30" s="5" t="s">
        <v>45</v>
      </c>
      <c r="P30" s="5" t="s">
        <v>46</v>
      </c>
      <c r="Q30" s="5" t="s">
        <v>226</v>
      </c>
      <c r="R30" s="5" t="s">
        <v>227</v>
      </c>
      <c r="S30" s="5" t="s">
        <v>49</v>
      </c>
      <c r="T30" s="5" t="s">
        <v>50</v>
      </c>
      <c r="U30" s="5">
        <v>5083</v>
      </c>
      <c r="V30" s="5">
        <v>4489</v>
      </c>
      <c r="W30" s="5">
        <v>88.313987800000007</v>
      </c>
      <c r="X30" s="5">
        <v>200.06179902</v>
      </c>
      <c r="Y30" s="5">
        <v>52.547696250000001</v>
      </c>
      <c r="Z30" s="5" t="s">
        <v>32</v>
      </c>
      <c r="AA30" s="5">
        <v>54.912007129999999</v>
      </c>
      <c r="AB30" s="5">
        <v>0.20739585649999998</v>
      </c>
      <c r="AC30" s="5">
        <v>0.29717086209999999</v>
      </c>
      <c r="AD30" s="5">
        <v>0.3074181332</v>
      </c>
      <c r="AE30" s="5">
        <v>0.1880151481</v>
      </c>
      <c r="AF30" s="5">
        <v>931</v>
      </c>
      <c r="AG30" s="5">
        <v>1334</v>
      </c>
      <c r="AH30" s="5">
        <v>1380</v>
      </c>
      <c r="AI30" s="6">
        <v>844</v>
      </c>
    </row>
    <row r="31" spans="1:35" ht="14.25" customHeight="1">
      <c r="A31" s="7" t="s">
        <v>35</v>
      </c>
      <c r="B31" s="8" t="s">
        <v>36</v>
      </c>
      <c r="C31" s="8" t="s">
        <v>37</v>
      </c>
      <c r="D31" s="8" t="s">
        <v>38</v>
      </c>
      <c r="E31" s="8" t="s">
        <v>39</v>
      </c>
      <c r="F31" s="8" t="s">
        <v>111</v>
      </c>
      <c r="G31" s="8" t="s">
        <v>112</v>
      </c>
      <c r="H31" s="8">
        <v>3203346</v>
      </c>
      <c r="I31" s="8" t="s">
        <v>115</v>
      </c>
      <c r="J31" s="8" t="s">
        <v>43</v>
      </c>
      <c r="K31" s="8" t="s">
        <v>43</v>
      </c>
      <c r="L31" s="8" t="s">
        <v>43</v>
      </c>
      <c r="M31" s="8" t="s">
        <v>43</v>
      </c>
      <c r="N31" s="8" t="s">
        <v>116</v>
      </c>
      <c r="O31" s="8" t="s">
        <v>45</v>
      </c>
      <c r="P31" s="8" t="s">
        <v>46</v>
      </c>
      <c r="Q31" s="8" t="s">
        <v>226</v>
      </c>
      <c r="R31" s="8" t="s">
        <v>227</v>
      </c>
      <c r="S31" s="8" t="s">
        <v>49</v>
      </c>
      <c r="T31" s="8" t="s">
        <v>50</v>
      </c>
      <c r="U31" s="8">
        <v>242</v>
      </c>
      <c r="V31" s="8">
        <v>227</v>
      </c>
      <c r="W31" s="8">
        <v>93.80165289</v>
      </c>
      <c r="X31" s="8">
        <v>227.63423743999999</v>
      </c>
      <c r="Y31" s="8">
        <v>49.912629670000001</v>
      </c>
      <c r="Z31" s="8" t="s">
        <v>33</v>
      </c>
      <c r="AA31" s="8">
        <v>66.319583499999993</v>
      </c>
      <c r="AB31" s="8">
        <v>7.0484581500000004E-2</v>
      </c>
      <c r="AC31" s="8">
        <v>0.2334801762</v>
      </c>
      <c r="AD31" s="8">
        <v>0.34801762110000001</v>
      </c>
      <c r="AE31" s="8">
        <v>0.34801762110000001</v>
      </c>
      <c r="AF31" s="8">
        <v>16</v>
      </c>
      <c r="AG31" s="8">
        <v>53</v>
      </c>
      <c r="AH31" s="8">
        <v>79</v>
      </c>
      <c r="AI31" s="9">
        <v>79</v>
      </c>
    </row>
    <row r="32" spans="1:35" ht="14.25" customHeight="1">
      <c r="A32" s="4" t="s">
        <v>35</v>
      </c>
      <c r="B32" s="5" t="s">
        <v>36</v>
      </c>
      <c r="C32" s="5" t="s">
        <v>37</v>
      </c>
      <c r="D32" s="5" t="s">
        <v>38</v>
      </c>
      <c r="E32" s="5" t="s">
        <v>39</v>
      </c>
      <c r="F32" s="5" t="s">
        <v>111</v>
      </c>
      <c r="G32" s="5" t="s">
        <v>112</v>
      </c>
      <c r="H32" s="5">
        <v>3204500</v>
      </c>
      <c r="I32" s="5" t="s">
        <v>117</v>
      </c>
      <c r="J32" s="5" t="s">
        <v>43</v>
      </c>
      <c r="K32" s="5" t="s">
        <v>43</v>
      </c>
      <c r="L32" s="5" t="s">
        <v>43</v>
      </c>
      <c r="M32" s="5" t="s">
        <v>43</v>
      </c>
      <c r="N32" s="5" t="s">
        <v>118</v>
      </c>
      <c r="O32" s="5" t="s">
        <v>45</v>
      </c>
      <c r="P32" s="5" t="s">
        <v>46</v>
      </c>
      <c r="Q32" s="5" t="s">
        <v>226</v>
      </c>
      <c r="R32" s="5" t="s">
        <v>227</v>
      </c>
      <c r="S32" s="5" t="s">
        <v>49</v>
      </c>
      <c r="T32" s="5" t="s">
        <v>50</v>
      </c>
      <c r="U32" s="5">
        <v>171</v>
      </c>
      <c r="V32" s="5">
        <v>156</v>
      </c>
      <c r="W32" s="5">
        <v>91.228070180000003</v>
      </c>
      <c r="X32" s="5">
        <v>206.6145641</v>
      </c>
      <c r="Y32" s="5">
        <v>48.225577889999997</v>
      </c>
      <c r="Z32" s="5" t="s">
        <v>33</v>
      </c>
      <c r="AA32" s="5">
        <v>58.65384615</v>
      </c>
      <c r="AB32" s="5">
        <v>0.12179487180000001</v>
      </c>
      <c r="AC32" s="5">
        <v>0.32051282049999996</v>
      </c>
      <c r="AD32" s="5">
        <v>0.35256410260000004</v>
      </c>
      <c r="AE32" s="5">
        <v>0.20512820510000002</v>
      </c>
      <c r="AF32" s="5">
        <v>19</v>
      </c>
      <c r="AG32" s="5">
        <v>50</v>
      </c>
      <c r="AH32" s="5">
        <v>55</v>
      </c>
      <c r="AI32" s="6">
        <v>32</v>
      </c>
    </row>
    <row r="33" spans="1:35" ht="14.25" customHeight="1">
      <c r="A33" s="7" t="s">
        <v>35</v>
      </c>
      <c r="B33" s="8" t="s">
        <v>36</v>
      </c>
      <c r="C33" s="8" t="s">
        <v>37</v>
      </c>
      <c r="D33" s="8" t="s">
        <v>38</v>
      </c>
      <c r="E33" s="8" t="s">
        <v>39</v>
      </c>
      <c r="F33" s="8" t="s">
        <v>111</v>
      </c>
      <c r="G33" s="8" t="s">
        <v>112</v>
      </c>
      <c r="H33" s="8">
        <v>3205101</v>
      </c>
      <c r="I33" s="8" t="s">
        <v>119</v>
      </c>
      <c r="J33" s="8" t="s">
        <v>43</v>
      </c>
      <c r="K33" s="8" t="s">
        <v>43</v>
      </c>
      <c r="L33" s="8" t="s">
        <v>43</v>
      </c>
      <c r="M33" s="8" t="s">
        <v>43</v>
      </c>
      <c r="N33" s="8" t="s">
        <v>120</v>
      </c>
      <c r="O33" s="8" t="s">
        <v>45</v>
      </c>
      <c r="P33" s="8" t="s">
        <v>46</v>
      </c>
      <c r="Q33" s="8" t="s">
        <v>226</v>
      </c>
      <c r="R33" s="8" t="s">
        <v>227</v>
      </c>
      <c r="S33" s="8" t="s">
        <v>49</v>
      </c>
      <c r="T33" s="8" t="s">
        <v>50</v>
      </c>
      <c r="U33" s="8">
        <v>1195</v>
      </c>
      <c r="V33" s="8">
        <v>1083</v>
      </c>
      <c r="W33" s="8">
        <v>90.627615059999997</v>
      </c>
      <c r="X33" s="8">
        <v>205.71259122999999</v>
      </c>
      <c r="Y33" s="8">
        <v>50.524439559999998</v>
      </c>
      <c r="Z33" s="8" t="s">
        <v>33</v>
      </c>
      <c r="AA33" s="8">
        <v>57.210610260000003</v>
      </c>
      <c r="AB33" s="8">
        <v>0.14496768239999999</v>
      </c>
      <c r="AC33" s="8">
        <v>0.32502308399999996</v>
      </c>
      <c r="AD33" s="8">
        <v>0.32132963990000002</v>
      </c>
      <c r="AE33" s="8">
        <v>0.2086795937</v>
      </c>
      <c r="AF33" s="8">
        <v>157</v>
      </c>
      <c r="AG33" s="8">
        <v>352</v>
      </c>
      <c r="AH33" s="8">
        <v>348</v>
      </c>
      <c r="AI33" s="9">
        <v>226</v>
      </c>
    </row>
    <row r="34" spans="1:35" ht="14.25" customHeight="1">
      <c r="A34" s="4" t="s">
        <v>35</v>
      </c>
      <c r="B34" s="5" t="s">
        <v>36</v>
      </c>
      <c r="C34" s="5" t="s">
        <v>37</v>
      </c>
      <c r="D34" s="5" t="s">
        <v>38</v>
      </c>
      <c r="E34" s="5" t="s">
        <v>39</v>
      </c>
      <c r="F34" s="5" t="s">
        <v>121</v>
      </c>
      <c r="G34" s="5" t="s">
        <v>122</v>
      </c>
      <c r="H34" s="5">
        <v>3200359</v>
      </c>
      <c r="I34" s="5" t="s">
        <v>123</v>
      </c>
      <c r="J34" s="5" t="s">
        <v>43</v>
      </c>
      <c r="K34" s="5" t="s">
        <v>43</v>
      </c>
      <c r="L34" s="5" t="s">
        <v>43</v>
      </c>
      <c r="M34" s="5" t="s">
        <v>43</v>
      </c>
      <c r="N34" s="5" t="s">
        <v>124</v>
      </c>
      <c r="O34" s="5" t="s">
        <v>45</v>
      </c>
      <c r="P34" s="5" t="s">
        <v>46</v>
      </c>
      <c r="Q34" s="5" t="s">
        <v>226</v>
      </c>
      <c r="R34" s="5" t="s">
        <v>227</v>
      </c>
      <c r="S34" s="5" t="s">
        <v>49</v>
      </c>
      <c r="T34" s="5" t="s">
        <v>50</v>
      </c>
      <c r="U34" s="5">
        <v>104</v>
      </c>
      <c r="V34" s="5">
        <v>99</v>
      </c>
      <c r="W34" s="5">
        <v>95.192307690000007</v>
      </c>
      <c r="X34" s="5">
        <v>221.79700505</v>
      </c>
      <c r="Y34" s="5">
        <v>47.55249002</v>
      </c>
      <c r="Z34" s="5" t="s">
        <v>33</v>
      </c>
      <c r="AA34" s="5">
        <v>64.554637279999994</v>
      </c>
      <c r="AB34" s="5">
        <v>7.0707070699999999E-2</v>
      </c>
      <c r="AC34" s="5">
        <v>0.27272727270000002</v>
      </c>
      <c r="AD34" s="5">
        <v>0.36363636360000001</v>
      </c>
      <c r="AE34" s="5">
        <v>0.29292929290000003</v>
      </c>
      <c r="AF34" s="5">
        <v>7</v>
      </c>
      <c r="AG34" s="5">
        <v>27</v>
      </c>
      <c r="AH34" s="5">
        <v>36</v>
      </c>
      <c r="AI34" s="6">
        <v>29</v>
      </c>
    </row>
    <row r="35" spans="1:35" ht="14.25" customHeight="1">
      <c r="A35" s="7" t="s">
        <v>35</v>
      </c>
      <c r="B35" s="8" t="s">
        <v>36</v>
      </c>
      <c r="C35" s="8" t="s">
        <v>37</v>
      </c>
      <c r="D35" s="8" t="s">
        <v>38</v>
      </c>
      <c r="E35" s="8" t="s">
        <v>39</v>
      </c>
      <c r="F35" s="8" t="s">
        <v>121</v>
      </c>
      <c r="G35" s="8" t="s">
        <v>122</v>
      </c>
      <c r="H35" s="8">
        <v>3200805</v>
      </c>
      <c r="I35" s="8" t="s">
        <v>125</v>
      </c>
      <c r="J35" s="8" t="s">
        <v>43</v>
      </c>
      <c r="K35" s="8" t="s">
        <v>43</v>
      </c>
      <c r="L35" s="8" t="s">
        <v>43</v>
      </c>
      <c r="M35" s="8" t="s">
        <v>43</v>
      </c>
      <c r="N35" s="8" t="s">
        <v>126</v>
      </c>
      <c r="O35" s="8" t="s">
        <v>45</v>
      </c>
      <c r="P35" s="8" t="s">
        <v>46</v>
      </c>
      <c r="Q35" s="8" t="s">
        <v>226</v>
      </c>
      <c r="R35" s="8" t="s">
        <v>227</v>
      </c>
      <c r="S35" s="8" t="s">
        <v>49</v>
      </c>
      <c r="T35" s="8" t="s">
        <v>50</v>
      </c>
      <c r="U35" s="8">
        <v>364</v>
      </c>
      <c r="V35" s="8">
        <v>326</v>
      </c>
      <c r="W35" s="8">
        <v>89.560439560000006</v>
      </c>
      <c r="X35" s="8">
        <v>194.60671379999999</v>
      </c>
      <c r="Y35" s="8">
        <v>52.305469789999997</v>
      </c>
      <c r="Z35" s="8" t="s">
        <v>32</v>
      </c>
      <c r="AA35" s="8">
        <v>52.56553263</v>
      </c>
      <c r="AB35" s="8">
        <v>0.23312883440000001</v>
      </c>
      <c r="AC35" s="8">
        <v>0.31288343560000004</v>
      </c>
      <c r="AD35" s="8">
        <v>0.3006134969</v>
      </c>
      <c r="AE35" s="8">
        <v>0.15337423310000001</v>
      </c>
      <c r="AF35" s="8">
        <v>76</v>
      </c>
      <c r="AG35" s="8">
        <v>102</v>
      </c>
      <c r="AH35" s="8">
        <v>98</v>
      </c>
      <c r="AI35" s="9">
        <v>50</v>
      </c>
    </row>
    <row r="36" spans="1:35" ht="14.25" customHeight="1">
      <c r="A36" s="4" t="s">
        <v>35</v>
      </c>
      <c r="B36" s="5" t="s">
        <v>36</v>
      </c>
      <c r="C36" s="5" t="s">
        <v>37</v>
      </c>
      <c r="D36" s="5" t="s">
        <v>38</v>
      </c>
      <c r="E36" s="5" t="s">
        <v>39</v>
      </c>
      <c r="F36" s="5" t="s">
        <v>121</v>
      </c>
      <c r="G36" s="5" t="s">
        <v>122</v>
      </c>
      <c r="H36" s="5">
        <v>3201506</v>
      </c>
      <c r="I36" s="5" t="s">
        <v>127</v>
      </c>
      <c r="J36" s="5" t="s">
        <v>43</v>
      </c>
      <c r="K36" s="5" t="s">
        <v>43</v>
      </c>
      <c r="L36" s="5" t="s">
        <v>43</v>
      </c>
      <c r="M36" s="5" t="s">
        <v>43</v>
      </c>
      <c r="N36" s="5" t="s">
        <v>128</v>
      </c>
      <c r="O36" s="5" t="s">
        <v>45</v>
      </c>
      <c r="P36" s="5" t="s">
        <v>46</v>
      </c>
      <c r="Q36" s="5" t="s">
        <v>226</v>
      </c>
      <c r="R36" s="5" t="s">
        <v>227</v>
      </c>
      <c r="S36" s="5" t="s">
        <v>49</v>
      </c>
      <c r="T36" s="5" t="s">
        <v>50</v>
      </c>
      <c r="U36" s="5">
        <v>1301</v>
      </c>
      <c r="V36" s="5">
        <v>1185</v>
      </c>
      <c r="W36" s="5">
        <v>91.083781709999997</v>
      </c>
      <c r="X36" s="5">
        <v>209.94447392000001</v>
      </c>
      <c r="Y36" s="5">
        <v>46.410509599999997</v>
      </c>
      <c r="Z36" s="5" t="s">
        <v>33</v>
      </c>
      <c r="AA36" s="5">
        <v>59.305715380000002</v>
      </c>
      <c r="AB36" s="5">
        <v>0.1223628692</v>
      </c>
      <c r="AC36" s="5">
        <v>0.2902953586</v>
      </c>
      <c r="AD36" s="5">
        <v>0.39409282699999998</v>
      </c>
      <c r="AE36" s="5">
        <v>0.19324894510000001</v>
      </c>
      <c r="AF36" s="5">
        <v>145</v>
      </c>
      <c r="AG36" s="5">
        <v>344</v>
      </c>
      <c r="AH36" s="5">
        <v>467</v>
      </c>
      <c r="AI36" s="6">
        <v>229</v>
      </c>
    </row>
    <row r="37" spans="1:35" ht="14.25" customHeight="1">
      <c r="A37" s="7" t="s">
        <v>35</v>
      </c>
      <c r="B37" s="8" t="s">
        <v>36</v>
      </c>
      <c r="C37" s="8" t="s">
        <v>37</v>
      </c>
      <c r="D37" s="8" t="s">
        <v>38</v>
      </c>
      <c r="E37" s="8" t="s">
        <v>39</v>
      </c>
      <c r="F37" s="8" t="s">
        <v>121</v>
      </c>
      <c r="G37" s="8" t="s">
        <v>122</v>
      </c>
      <c r="H37" s="8">
        <v>3202256</v>
      </c>
      <c r="I37" s="8" t="s">
        <v>129</v>
      </c>
      <c r="J37" s="8" t="s">
        <v>43</v>
      </c>
      <c r="K37" s="8" t="s">
        <v>43</v>
      </c>
      <c r="L37" s="8" t="s">
        <v>43</v>
      </c>
      <c r="M37" s="8" t="s">
        <v>43</v>
      </c>
      <c r="N37" s="8" t="s">
        <v>130</v>
      </c>
      <c r="O37" s="8" t="s">
        <v>45</v>
      </c>
      <c r="P37" s="8" t="s">
        <v>46</v>
      </c>
      <c r="Q37" s="8" t="s">
        <v>226</v>
      </c>
      <c r="R37" s="8" t="s">
        <v>227</v>
      </c>
      <c r="S37" s="8" t="s">
        <v>49</v>
      </c>
      <c r="T37" s="8" t="s">
        <v>50</v>
      </c>
      <c r="U37" s="8">
        <v>81</v>
      </c>
      <c r="V37" s="8">
        <v>71</v>
      </c>
      <c r="W37" s="8">
        <v>87.654320990000002</v>
      </c>
      <c r="X37" s="8">
        <v>209.55861972</v>
      </c>
      <c r="Y37" s="8">
        <v>46.635712599999998</v>
      </c>
      <c r="Z37" s="8" t="s">
        <v>33</v>
      </c>
      <c r="AA37" s="8">
        <v>59.667093469999998</v>
      </c>
      <c r="AB37" s="8">
        <v>0.11267605630000001</v>
      </c>
      <c r="AC37" s="8">
        <v>0.30985915489999999</v>
      </c>
      <c r="AD37" s="8">
        <v>0.35211267610000002</v>
      </c>
      <c r="AE37" s="8">
        <v>0.22535211270000002</v>
      </c>
      <c r="AF37" s="8">
        <v>8</v>
      </c>
      <c r="AG37" s="8">
        <v>22</v>
      </c>
      <c r="AH37" s="8">
        <v>25</v>
      </c>
      <c r="AI37" s="9">
        <v>16</v>
      </c>
    </row>
    <row r="38" spans="1:35" ht="14.25" customHeight="1">
      <c r="A38" s="4" t="s">
        <v>35</v>
      </c>
      <c r="B38" s="5" t="s">
        <v>36</v>
      </c>
      <c r="C38" s="5" t="s">
        <v>37</v>
      </c>
      <c r="D38" s="5" t="s">
        <v>38</v>
      </c>
      <c r="E38" s="5" t="s">
        <v>39</v>
      </c>
      <c r="F38" s="5" t="s">
        <v>121</v>
      </c>
      <c r="G38" s="5" t="s">
        <v>122</v>
      </c>
      <c r="H38" s="5">
        <v>3202702</v>
      </c>
      <c r="I38" s="5" t="s">
        <v>131</v>
      </c>
      <c r="J38" s="5" t="s">
        <v>43</v>
      </c>
      <c r="K38" s="5" t="s">
        <v>43</v>
      </c>
      <c r="L38" s="5" t="s">
        <v>43</v>
      </c>
      <c r="M38" s="5" t="s">
        <v>43</v>
      </c>
      <c r="N38" s="5" t="s">
        <v>132</v>
      </c>
      <c r="O38" s="5" t="s">
        <v>45</v>
      </c>
      <c r="P38" s="5" t="s">
        <v>46</v>
      </c>
      <c r="Q38" s="5" t="s">
        <v>226</v>
      </c>
      <c r="R38" s="5" t="s">
        <v>227</v>
      </c>
      <c r="S38" s="5" t="s">
        <v>49</v>
      </c>
      <c r="T38" s="5" t="s">
        <v>50</v>
      </c>
      <c r="U38" s="5">
        <v>154</v>
      </c>
      <c r="V38" s="5">
        <v>136</v>
      </c>
      <c r="W38" s="5">
        <v>88.311688309999994</v>
      </c>
      <c r="X38" s="5">
        <v>207.6954125</v>
      </c>
      <c r="Y38" s="5">
        <v>54.685520519999997</v>
      </c>
      <c r="Z38" s="5" t="s">
        <v>33</v>
      </c>
      <c r="AA38" s="5">
        <v>58.355614969999998</v>
      </c>
      <c r="AB38" s="5">
        <v>0.19852941179999997</v>
      </c>
      <c r="AC38" s="5">
        <v>0.26470588240000004</v>
      </c>
      <c r="AD38" s="5">
        <v>0.24264705880000001</v>
      </c>
      <c r="AE38" s="5">
        <v>0.29411764709999999</v>
      </c>
      <c r="AF38" s="5">
        <v>27</v>
      </c>
      <c r="AG38" s="5">
        <v>36</v>
      </c>
      <c r="AH38" s="5">
        <v>33</v>
      </c>
      <c r="AI38" s="6">
        <v>40</v>
      </c>
    </row>
    <row r="39" spans="1:35" ht="14.25" customHeight="1">
      <c r="A39" s="7" t="s">
        <v>35</v>
      </c>
      <c r="B39" s="8" t="s">
        <v>36</v>
      </c>
      <c r="C39" s="8" t="s">
        <v>37</v>
      </c>
      <c r="D39" s="8" t="s">
        <v>38</v>
      </c>
      <c r="E39" s="8" t="s">
        <v>39</v>
      </c>
      <c r="F39" s="8" t="s">
        <v>121</v>
      </c>
      <c r="G39" s="8" t="s">
        <v>122</v>
      </c>
      <c r="H39" s="8">
        <v>3202900</v>
      </c>
      <c r="I39" s="8" t="s">
        <v>133</v>
      </c>
      <c r="J39" s="8" t="s">
        <v>43</v>
      </c>
      <c r="K39" s="8" t="s">
        <v>43</v>
      </c>
      <c r="L39" s="8" t="s">
        <v>43</v>
      </c>
      <c r="M39" s="8" t="s">
        <v>43</v>
      </c>
      <c r="N39" s="8" t="s">
        <v>134</v>
      </c>
      <c r="O39" s="8" t="s">
        <v>45</v>
      </c>
      <c r="P39" s="8" t="s">
        <v>46</v>
      </c>
      <c r="Q39" s="8" t="s">
        <v>226</v>
      </c>
      <c r="R39" s="8" t="s">
        <v>227</v>
      </c>
      <c r="S39" s="8" t="s">
        <v>49</v>
      </c>
      <c r="T39" s="8" t="s">
        <v>50</v>
      </c>
      <c r="U39" s="8">
        <v>100</v>
      </c>
      <c r="V39" s="8">
        <v>95</v>
      </c>
      <c r="W39" s="8">
        <v>95</v>
      </c>
      <c r="X39" s="8">
        <v>220.83003158</v>
      </c>
      <c r="Y39" s="8">
        <v>51.040345549999998</v>
      </c>
      <c r="Z39" s="8" t="s">
        <v>33</v>
      </c>
      <c r="AA39" s="8">
        <v>62.918660289999998</v>
      </c>
      <c r="AB39" s="8">
        <v>7.36842105E-2</v>
      </c>
      <c r="AC39" s="8">
        <v>0.2421052632</v>
      </c>
      <c r="AD39" s="8">
        <v>0.4210526316</v>
      </c>
      <c r="AE39" s="8">
        <v>0.26315789470000001</v>
      </c>
      <c r="AF39" s="8">
        <v>7</v>
      </c>
      <c r="AG39" s="8">
        <v>23</v>
      </c>
      <c r="AH39" s="8">
        <v>40</v>
      </c>
      <c r="AI39" s="9">
        <v>25</v>
      </c>
    </row>
    <row r="40" spans="1:35" ht="14.25" customHeight="1">
      <c r="A40" s="4" t="s">
        <v>35</v>
      </c>
      <c r="B40" s="5" t="s">
        <v>36</v>
      </c>
      <c r="C40" s="5" t="s">
        <v>37</v>
      </c>
      <c r="D40" s="5" t="s">
        <v>38</v>
      </c>
      <c r="E40" s="5" t="s">
        <v>39</v>
      </c>
      <c r="F40" s="5" t="s">
        <v>121</v>
      </c>
      <c r="G40" s="5" t="s">
        <v>122</v>
      </c>
      <c r="H40" s="5">
        <v>3203353</v>
      </c>
      <c r="I40" s="5" t="s">
        <v>135</v>
      </c>
      <c r="J40" s="5" t="s">
        <v>43</v>
      </c>
      <c r="K40" s="5" t="s">
        <v>43</v>
      </c>
      <c r="L40" s="5" t="s">
        <v>43</v>
      </c>
      <c r="M40" s="5" t="s">
        <v>43</v>
      </c>
      <c r="N40" s="5" t="s">
        <v>136</v>
      </c>
      <c r="O40" s="5" t="s">
        <v>45</v>
      </c>
      <c r="P40" s="5" t="s">
        <v>46</v>
      </c>
      <c r="Q40" s="5" t="s">
        <v>226</v>
      </c>
      <c r="R40" s="5" t="s">
        <v>227</v>
      </c>
      <c r="S40" s="5" t="s">
        <v>49</v>
      </c>
      <c r="T40" s="5" t="s">
        <v>50</v>
      </c>
      <c r="U40" s="5">
        <v>171</v>
      </c>
      <c r="V40" s="5">
        <v>155</v>
      </c>
      <c r="W40" s="5">
        <v>90.643274849999997</v>
      </c>
      <c r="X40" s="5">
        <v>212.59352580999999</v>
      </c>
      <c r="Y40" s="5">
        <v>54.21254433</v>
      </c>
      <c r="Z40" s="5" t="s">
        <v>33</v>
      </c>
      <c r="AA40" s="5">
        <v>60.02932551</v>
      </c>
      <c r="AB40" s="5">
        <v>0.16129032259999998</v>
      </c>
      <c r="AC40" s="5">
        <v>0.24516129029999997</v>
      </c>
      <c r="AD40" s="5">
        <v>0.34838709680000002</v>
      </c>
      <c r="AE40" s="5">
        <v>0.24516129029999997</v>
      </c>
      <c r="AF40" s="5">
        <v>25</v>
      </c>
      <c r="AG40" s="5">
        <v>38</v>
      </c>
      <c r="AH40" s="5">
        <v>54</v>
      </c>
      <c r="AI40" s="6">
        <v>38</v>
      </c>
    </row>
    <row r="41" spans="1:35" ht="14.25" customHeight="1">
      <c r="A41" s="7" t="s">
        <v>35</v>
      </c>
      <c r="B41" s="8" t="s">
        <v>36</v>
      </c>
      <c r="C41" s="8" t="s">
        <v>37</v>
      </c>
      <c r="D41" s="8" t="s">
        <v>38</v>
      </c>
      <c r="E41" s="8" t="s">
        <v>39</v>
      </c>
      <c r="F41" s="8" t="s">
        <v>121</v>
      </c>
      <c r="G41" s="8" t="s">
        <v>122</v>
      </c>
      <c r="H41" s="8">
        <v>3204005</v>
      </c>
      <c r="I41" s="8" t="s">
        <v>137</v>
      </c>
      <c r="J41" s="8" t="s">
        <v>43</v>
      </c>
      <c r="K41" s="8" t="s">
        <v>43</v>
      </c>
      <c r="L41" s="8" t="s">
        <v>43</v>
      </c>
      <c r="M41" s="8" t="s">
        <v>43</v>
      </c>
      <c r="N41" s="8" t="s">
        <v>138</v>
      </c>
      <c r="O41" s="8" t="s">
        <v>45</v>
      </c>
      <c r="P41" s="8" t="s">
        <v>46</v>
      </c>
      <c r="Q41" s="8" t="s">
        <v>226</v>
      </c>
      <c r="R41" s="8" t="s">
        <v>227</v>
      </c>
      <c r="S41" s="8" t="s">
        <v>49</v>
      </c>
      <c r="T41" s="8" t="s">
        <v>50</v>
      </c>
      <c r="U41" s="8">
        <v>175</v>
      </c>
      <c r="V41" s="8">
        <v>163</v>
      </c>
      <c r="W41" s="8">
        <v>93.142857140000004</v>
      </c>
      <c r="X41" s="8">
        <v>208.51559692999999</v>
      </c>
      <c r="Y41" s="8">
        <v>47.147015519999997</v>
      </c>
      <c r="Z41" s="8" t="s">
        <v>33</v>
      </c>
      <c r="AA41" s="8">
        <v>58.47741216</v>
      </c>
      <c r="AB41" s="8">
        <v>0.14723926379999999</v>
      </c>
      <c r="AC41" s="8">
        <v>0.2576687117</v>
      </c>
      <c r="AD41" s="8">
        <v>0.38650306749999996</v>
      </c>
      <c r="AE41" s="8">
        <v>0.2085889571</v>
      </c>
      <c r="AF41" s="8">
        <v>24</v>
      </c>
      <c r="AG41" s="8">
        <v>42</v>
      </c>
      <c r="AH41" s="8">
        <v>63</v>
      </c>
      <c r="AI41" s="9">
        <v>34</v>
      </c>
    </row>
    <row r="42" spans="1:35" ht="14.25" customHeight="1">
      <c r="A42" s="4" t="s">
        <v>35</v>
      </c>
      <c r="B42" s="5" t="s">
        <v>36</v>
      </c>
      <c r="C42" s="5" t="s">
        <v>37</v>
      </c>
      <c r="D42" s="5" t="s">
        <v>38</v>
      </c>
      <c r="E42" s="5" t="s">
        <v>39</v>
      </c>
      <c r="F42" s="5" t="s">
        <v>121</v>
      </c>
      <c r="G42" s="5" t="s">
        <v>122</v>
      </c>
      <c r="H42" s="5">
        <v>3204658</v>
      </c>
      <c r="I42" s="5" t="s">
        <v>139</v>
      </c>
      <c r="J42" s="5" t="s">
        <v>43</v>
      </c>
      <c r="K42" s="5" t="s">
        <v>43</v>
      </c>
      <c r="L42" s="5" t="s">
        <v>43</v>
      </c>
      <c r="M42" s="5" t="s">
        <v>43</v>
      </c>
      <c r="N42" s="5" t="s">
        <v>140</v>
      </c>
      <c r="O42" s="5" t="s">
        <v>45</v>
      </c>
      <c r="P42" s="5" t="s">
        <v>46</v>
      </c>
      <c r="Q42" s="5" t="s">
        <v>226</v>
      </c>
      <c r="R42" s="5" t="s">
        <v>227</v>
      </c>
      <c r="S42" s="5" t="s">
        <v>49</v>
      </c>
      <c r="T42" s="5" t="s">
        <v>50</v>
      </c>
      <c r="U42" s="5">
        <v>127</v>
      </c>
      <c r="V42" s="5">
        <v>121</v>
      </c>
      <c r="W42" s="5">
        <v>95.275590550000004</v>
      </c>
      <c r="X42" s="5">
        <v>206.02256446000001</v>
      </c>
      <c r="Y42" s="5">
        <v>48.402974759999999</v>
      </c>
      <c r="Z42" s="5" t="s">
        <v>33</v>
      </c>
      <c r="AA42" s="5">
        <v>57.55071375</v>
      </c>
      <c r="AB42" s="5">
        <v>9.9173553699999986E-2</v>
      </c>
      <c r="AC42" s="5">
        <v>0.38842975209999997</v>
      </c>
      <c r="AD42" s="5">
        <v>0.33884297519999995</v>
      </c>
      <c r="AE42" s="5">
        <v>0.17355371900000002</v>
      </c>
      <c r="AF42" s="5">
        <v>12</v>
      </c>
      <c r="AG42" s="5">
        <v>47</v>
      </c>
      <c r="AH42" s="5">
        <v>41</v>
      </c>
      <c r="AI42" s="6">
        <v>21</v>
      </c>
    </row>
    <row r="43" spans="1:35" ht="14.25" customHeight="1">
      <c r="A43" s="7" t="s">
        <v>35</v>
      </c>
      <c r="B43" s="8" t="s">
        <v>36</v>
      </c>
      <c r="C43" s="8" t="s">
        <v>37</v>
      </c>
      <c r="D43" s="8" t="s">
        <v>38</v>
      </c>
      <c r="E43" s="8" t="s">
        <v>39</v>
      </c>
      <c r="F43" s="8" t="s">
        <v>121</v>
      </c>
      <c r="G43" s="8" t="s">
        <v>122</v>
      </c>
      <c r="H43" s="8">
        <v>3204955</v>
      </c>
      <c r="I43" s="8" t="s">
        <v>141</v>
      </c>
      <c r="J43" s="8" t="s">
        <v>43</v>
      </c>
      <c r="K43" s="8" t="s">
        <v>43</v>
      </c>
      <c r="L43" s="8" t="s">
        <v>43</v>
      </c>
      <c r="M43" s="8" t="s">
        <v>43</v>
      </c>
      <c r="N43" s="8" t="s">
        <v>142</v>
      </c>
      <c r="O43" s="8" t="s">
        <v>45</v>
      </c>
      <c r="P43" s="8" t="s">
        <v>46</v>
      </c>
      <c r="Q43" s="8" t="s">
        <v>226</v>
      </c>
      <c r="R43" s="8" t="s">
        <v>227</v>
      </c>
      <c r="S43" s="8" t="s">
        <v>49</v>
      </c>
      <c r="T43" s="8" t="s">
        <v>50</v>
      </c>
      <c r="U43" s="8">
        <v>68</v>
      </c>
      <c r="V43" s="8">
        <v>64</v>
      </c>
      <c r="W43" s="8">
        <v>94.117647059999996</v>
      </c>
      <c r="X43" s="8">
        <v>223.68753125000001</v>
      </c>
      <c r="Y43" s="8">
        <v>52.196255890000003</v>
      </c>
      <c r="Z43" s="8" t="s">
        <v>33</v>
      </c>
      <c r="AA43" s="8">
        <v>64.630681820000007</v>
      </c>
      <c r="AB43" s="8">
        <v>7.8125E-2</v>
      </c>
      <c r="AC43" s="8">
        <v>0.25</v>
      </c>
      <c r="AD43" s="8">
        <v>0.328125</v>
      </c>
      <c r="AE43" s="8">
        <v>0.34375</v>
      </c>
      <c r="AF43" s="8">
        <v>5</v>
      </c>
      <c r="AG43" s="8">
        <v>16</v>
      </c>
      <c r="AH43" s="8">
        <v>21</v>
      </c>
      <c r="AI43" s="9">
        <v>22</v>
      </c>
    </row>
    <row r="44" spans="1:35" ht="14.25" customHeight="1">
      <c r="A44" s="4" t="s">
        <v>35</v>
      </c>
      <c r="B44" s="5" t="s">
        <v>36</v>
      </c>
      <c r="C44" s="5" t="s">
        <v>37</v>
      </c>
      <c r="D44" s="5" t="s">
        <v>38</v>
      </c>
      <c r="E44" s="5" t="s">
        <v>39</v>
      </c>
      <c r="F44" s="5" t="s">
        <v>143</v>
      </c>
      <c r="G44" s="5" t="s">
        <v>144</v>
      </c>
      <c r="H44" s="5">
        <v>3200201</v>
      </c>
      <c r="I44" s="5" t="s">
        <v>145</v>
      </c>
      <c r="J44" s="5" t="s">
        <v>43</v>
      </c>
      <c r="K44" s="5" t="s">
        <v>43</v>
      </c>
      <c r="L44" s="5" t="s">
        <v>43</v>
      </c>
      <c r="M44" s="5" t="s">
        <v>43</v>
      </c>
      <c r="N44" s="5" t="s">
        <v>146</v>
      </c>
      <c r="O44" s="5" t="s">
        <v>45</v>
      </c>
      <c r="P44" s="5" t="s">
        <v>46</v>
      </c>
      <c r="Q44" s="5" t="s">
        <v>226</v>
      </c>
      <c r="R44" s="5" t="s">
        <v>227</v>
      </c>
      <c r="S44" s="5" t="s">
        <v>49</v>
      </c>
      <c r="T44" s="5" t="s">
        <v>50</v>
      </c>
      <c r="U44" s="5">
        <v>269</v>
      </c>
      <c r="V44" s="5">
        <v>253</v>
      </c>
      <c r="W44" s="5">
        <v>94.052044609999996</v>
      </c>
      <c r="X44" s="5">
        <v>213.32488182</v>
      </c>
      <c r="Y44" s="5">
        <v>50.799257179999998</v>
      </c>
      <c r="Z44" s="5" t="s">
        <v>33</v>
      </c>
      <c r="AA44" s="5">
        <v>60.528206969999999</v>
      </c>
      <c r="AB44" s="5">
        <v>0.1225296443</v>
      </c>
      <c r="AC44" s="5">
        <v>0.2766798419</v>
      </c>
      <c r="AD44" s="5">
        <v>0.34387351780000003</v>
      </c>
      <c r="AE44" s="5">
        <v>0.25691699600000001</v>
      </c>
      <c r="AF44" s="5">
        <v>31</v>
      </c>
      <c r="AG44" s="5">
        <v>70</v>
      </c>
      <c r="AH44" s="5">
        <v>87</v>
      </c>
      <c r="AI44" s="6">
        <v>65</v>
      </c>
    </row>
    <row r="45" spans="1:35" ht="14.25" customHeight="1">
      <c r="A45" s="7" t="s">
        <v>35</v>
      </c>
      <c r="B45" s="8" t="s">
        <v>36</v>
      </c>
      <c r="C45" s="8" t="s">
        <v>37</v>
      </c>
      <c r="D45" s="8" t="s">
        <v>38</v>
      </c>
      <c r="E45" s="8" t="s">
        <v>39</v>
      </c>
      <c r="F45" s="8" t="s">
        <v>143</v>
      </c>
      <c r="G45" s="8" t="s">
        <v>144</v>
      </c>
      <c r="H45" s="8">
        <v>3200508</v>
      </c>
      <c r="I45" s="8" t="s">
        <v>147</v>
      </c>
      <c r="J45" s="8" t="s">
        <v>43</v>
      </c>
      <c r="K45" s="8" t="s">
        <v>43</v>
      </c>
      <c r="L45" s="8" t="s">
        <v>43</v>
      </c>
      <c r="M45" s="8" t="s">
        <v>43</v>
      </c>
      <c r="N45" s="8" t="s">
        <v>148</v>
      </c>
      <c r="O45" s="8" t="s">
        <v>45</v>
      </c>
      <c r="P45" s="8" t="s">
        <v>46</v>
      </c>
      <c r="Q45" s="8" t="s">
        <v>226</v>
      </c>
      <c r="R45" s="8" t="s">
        <v>227</v>
      </c>
      <c r="S45" s="8" t="s">
        <v>49</v>
      </c>
      <c r="T45" s="8" t="s">
        <v>50</v>
      </c>
      <c r="U45" s="8">
        <v>98</v>
      </c>
      <c r="V45" s="8">
        <v>88</v>
      </c>
      <c r="W45" s="8">
        <v>89.795918369999995</v>
      </c>
      <c r="X45" s="8">
        <v>192.13364773000001</v>
      </c>
      <c r="Y45" s="8">
        <v>54.908799389999999</v>
      </c>
      <c r="Z45" s="8" t="s">
        <v>32</v>
      </c>
      <c r="AA45" s="8">
        <v>50.51652893</v>
      </c>
      <c r="AB45" s="8">
        <v>0.27272727270000002</v>
      </c>
      <c r="AC45" s="8">
        <v>0.34090909089999999</v>
      </c>
      <c r="AD45" s="8">
        <v>0.18181818180000001</v>
      </c>
      <c r="AE45" s="8">
        <v>0.2045454545</v>
      </c>
      <c r="AF45" s="8">
        <v>24</v>
      </c>
      <c r="AG45" s="8">
        <v>30</v>
      </c>
      <c r="AH45" s="8">
        <v>16</v>
      </c>
      <c r="AI45" s="9">
        <v>18</v>
      </c>
    </row>
    <row r="46" spans="1:35" ht="14.25" customHeight="1">
      <c r="A46" s="4" t="s">
        <v>35</v>
      </c>
      <c r="B46" s="5" t="s">
        <v>36</v>
      </c>
      <c r="C46" s="5" t="s">
        <v>37</v>
      </c>
      <c r="D46" s="5" t="s">
        <v>38</v>
      </c>
      <c r="E46" s="5" t="s">
        <v>39</v>
      </c>
      <c r="F46" s="5" t="s">
        <v>143</v>
      </c>
      <c r="G46" s="5" t="s">
        <v>144</v>
      </c>
      <c r="H46" s="5">
        <v>3201100</v>
      </c>
      <c r="I46" s="5" t="s">
        <v>149</v>
      </c>
      <c r="J46" s="5" t="s">
        <v>43</v>
      </c>
      <c r="K46" s="5" t="s">
        <v>43</v>
      </c>
      <c r="L46" s="5" t="s">
        <v>43</v>
      </c>
      <c r="M46" s="5" t="s">
        <v>43</v>
      </c>
      <c r="N46" s="5" t="s">
        <v>150</v>
      </c>
      <c r="O46" s="5" t="s">
        <v>45</v>
      </c>
      <c r="P46" s="5" t="s">
        <v>46</v>
      </c>
      <c r="Q46" s="5" t="s">
        <v>226</v>
      </c>
      <c r="R46" s="5" t="s">
        <v>227</v>
      </c>
      <c r="S46" s="5" t="s">
        <v>49</v>
      </c>
      <c r="T46" s="5" t="s">
        <v>50</v>
      </c>
      <c r="U46" s="5">
        <v>113</v>
      </c>
      <c r="V46" s="5">
        <v>102</v>
      </c>
      <c r="W46" s="5">
        <v>90.265486730000006</v>
      </c>
      <c r="X46" s="5">
        <v>189.15783137</v>
      </c>
      <c r="Y46" s="5">
        <v>48.783377889999997</v>
      </c>
      <c r="Z46" s="5" t="s">
        <v>32</v>
      </c>
      <c r="AA46" s="5">
        <v>50.80213904</v>
      </c>
      <c r="AB46" s="5">
        <v>0.24509803920000001</v>
      </c>
      <c r="AC46" s="5">
        <v>0.30392156860000002</v>
      </c>
      <c r="AD46" s="5">
        <v>0.33333333330000003</v>
      </c>
      <c r="AE46" s="5">
        <v>0.1176470588</v>
      </c>
      <c r="AF46" s="5">
        <v>25</v>
      </c>
      <c r="AG46" s="5">
        <v>31</v>
      </c>
      <c r="AH46" s="5">
        <v>34</v>
      </c>
      <c r="AI46" s="6">
        <v>12</v>
      </c>
    </row>
    <row r="47" spans="1:35" ht="14.25" customHeight="1">
      <c r="A47" s="7" t="s">
        <v>35</v>
      </c>
      <c r="B47" s="8" t="s">
        <v>36</v>
      </c>
      <c r="C47" s="8" t="s">
        <v>37</v>
      </c>
      <c r="D47" s="8" t="s">
        <v>38</v>
      </c>
      <c r="E47" s="8" t="s">
        <v>39</v>
      </c>
      <c r="F47" s="8" t="s">
        <v>143</v>
      </c>
      <c r="G47" s="8" t="s">
        <v>144</v>
      </c>
      <c r="H47" s="8">
        <v>3201803</v>
      </c>
      <c r="I47" s="8" t="s">
        <v>151</v>
      </c>
      <c r="J47" s="8" t="s">
        <v>43</v>
      </c>
      <c r="K47" s="8" t="s">
        <v>43</v>
      </c>
      <c r="L47" s="8" t="s">
        <v>43</v>
      </c>
      <c r="M47" s="8" t="s">
        <v>43</v>
      </c>
      <c r="N47" s="8" t="s">
        <v>152</v>
      </c>
      <c r="O47" s="8" t="s">
        <v>45</v>
      </c>
      <c r="P47" s="8" t="s">
        <v>46</v>
      </c>
      <c r="Q47" s="8" t="s">
        <v>226</v>
      </c>
      <c r="R47" s="8" t="s">
        <v>227</v>
      </c>
      <c r="S47" s="8" t="s">
        <v>49</v>
      </c>
      <c r="T47" s="8" t="s">
        <v>50</v>
      </c>
      <c r="U47" s="8">
        <v>64</v>
      </c>
      <c r="V47" s="8">
        <v>60</v>
      </c>
      <c r="W47" s="8">
        <v>93.75</v>
      </c>
      <c r="X47" s="8">
        <v>204.112505</v>
      </c>
      <c r="Y47" s="8">
        <v>58.765581160000004</v>
      </c>
      <c r="Z47" s="8" t="s">
        <v>33</v>
      </c>
      <c r="AA47" s="8">
        <v>56.060606059999998</v>
      </c>
      <c r="AB47" s="8">
        <v>0.23333333329999997</v>
      </c>
      <c r="AC47" s="8">
        <v>0.2</v>
      </c>
      <c r="AD47" s="8">
        <v>0.31666666669999999</v>
      </c>
      <c r="AE47" s="8">
        <v>0.25</v>
      </c>
      <c r="AF47" s="8">
        <v>14</v>
      </c>
      <c r="AG47" s="8">
        <v>12</v>
      </c>
      <c r="AH47" s="8">
        <v>19</v>
      </c>
      <c r="AI47" s="9">
        <v>15</v>
      </c>
    </row>
    <row r="48" spans="1:35" ht="14.25" customHeight="1">
      <c r="A48" s="4" t="s">
        <v>35</v>
      </c>
      <c r="B48" s="5" t="s">
        <v>36</v>
      </c>
      <c r="C48" s="5" t="s">
        <v>37</v>
      </c>
      <c r="D48" s="5" t="s">
        <v>38</v>
      </c>
      <c r="E48" s="5" t="s">
        <v>39</v>
      </c>
      <c r="F48" s="5" t="s">
        <v>143</v>
      </c>
      <c r="G48" s="5" t="s">
        <v>144</v>
      </c>
      <c r="H48" s="5">
        <v>3202009</v>
      </c>
      <c r="I48" s="5" t="s">
        <v>153</v>
      </c>
      <c r="J48" s="5" t="s">
        <v>43</v>
      </c>
      <c r="K48" s="5" t="s">
        <v>43</v>
      </c>
      <c r="L48" s="5" t="s">
        <v>43</v>
      </c>
      <c r="M48" s="5" t="s">
        <v>43</v>
      </c>
      <c r="N48" s="5" t="s">
        <v>154</v>
      </c>
      <c r="O48" s="5" t="s">
        <v>45</v>
      </c>
      <c r="P48" s="5" t="s">
        <v>46</v>
      </c>
      <c r="Q48" s="5" t="s">
        <v>226</v>
      </c>
      <c r="R48" s="5" t="s">
        <v>227</v>
      </c>
      <c r="S48" s="5" t="s">
        <v>49</v>
      </c>
      <c r="T48" s="5" t="s">
        <v>50</v>
      </c>
      <c r="U48" s="5">
        <v>109</v>
      </c>
      <c r="V48" s="5">
        <v>104</v>
      </c>
      <c r="W48" s="5">
        <v>95.412844039999996</v>
      </c>
      <c r="X48" s="5">
        <v>207.89793269</v>
      </c>
      <c r="Y48" s="5">
        <v>45.012370830000002</v>
      </c>
      <c r="Z48" s="5" t="s">
        <v>33</v>
      </c>
      <c r="AA48" s="5">
        <v>58.697552450000003</v>
      </c>
      <c r="AB48" s="5">
        <v>8.6538461499999997E-2</v>
      </c>
      <c r="AC48" s="5">
        <v>0.3653846154</v>
      </c>
      <c r="AD48" s="5">
        <v>0.375</v>
      </c>
      <c r="AE48" s="5">
        <v>0.1730769231</v>
      </c>
      <c r="AF48" s="5">
        <v>9</v>
      </c>
      <c r="AG48" s="5">
        <v>38</v>
      </c>
      <c r="AH48" s="5">
        <v>39</v>
      </c>
      <c r="AI48" s="6">
        <v>18</v>
      </c>
    </row>
    <row r="49" spans="1:35" ht="14.25" customHeight="1">
      <c r="A49" s="7" t="s">
        <v>35</v>
      </c>
      <c r="B49" s="8" t="s">
        <v>36</v>
      </c>
      <c r="C49" s="8" t="s">
        <v>37</v>
      </c>
      <c r="D49" s="8" t="s">
        <v>38</v>
      </c>
      <c r="E49" s="8" t="s">
        <v>39</v>
      </c>
      <c r="F49" s="8" t="s">
        <v>143</v>
      </c>
      <c r="G49" s="8" t="s">
        <v>144</v>
      </c>
      <c r="H49" s="8">
        <v>3202306</v>
      </c>
      <c r="I49" s="8" t="s">
        <v>155</v>
      </c>
      <c r="J49" s="8" t="s">
        <v>43</v>
      </c>
      <c r="K49" s="8" t="s">
        <v>43</v>
      </c>
      <c r="L49" s="8" t="s">
        <v>43</v>
      </c>
      <c r="M49" s="8" t="s">
        <v>43</v>
      </c>
      <c r="N49" s="8" t="s">
        <v>156</v>
      </c>
      <c r="O49" s="8" t="s">
        <v>45</v>
      </c>
      <c r="P49" s="8" t="s">
        <v>46</v>
      </c>
      <c r="Q49" s="8" t="s">
        <v>226</v>
      </c>
      <c r="R49" s="8" t="s">
        <v>227</v>
      </c>
      <c r="S49" s="8" t="s">
        <v>49</v>
      </c>
      <c r="T49" s="8" t="s">
        <v>50</v>
      </c>
      <c r="U49" s="8">
        <v>407</v>
      </c>
      <c r="V49" s="8">
        <v>383</v>
      </c>
      <c r="W49" s="8">
        <v>94.103194099999996</v>
      </c>
      <c r="X49" s="8">
        <v>208.78524856000001</v>
      </c>
      <c r="Y49" s="8">
        <v>50.817141499999998</v>
      </c>
      <c r="Z49" s="8" t="s">
        <v>33</v>
      </c>
      <c r="AA49" s="8">
        <v>58.865416570000001</v>
      </c>
      <c r="AB49" s="8">
        <v>0.1488250653</v>
      </c>
      <c r="AC49" s="8">
        <v>0.26892950389999998</v>
      </c>
      <c r="AD49" s="8">
        <v>0.38642297650000001</v>
      </c>
      <c r="AE49" s="8">
        <v>0.1958224543</v>
      </c>
      <c r="AF49" s="8">
        <v>57</v>
      </c>
      <c r="AG49" s="8">
        <v>103</v>
      </c>
      <c r="AH49" s="8">
        <v>148</v>
      </c>
      <c r="AI49" s="9">
        <v>75</v>
      </c>
    </row>
    <row r="50" spans="1:35" ht="14.25" customHeight="1">
      <c r="A50" s="4" t="s">
        <v>35</v>
      </c>
      <c r="B50" s="5" t="s">
        <v>36</v>
      </c>
      <c r="C50" s="5" t="s">
        <v>37</v>
      </c>
      <c r="D50" s="5" t="s">
        <v>38</v>
      </c>
      <c r="E50" s="5" t="s">
        <v>39</v>
      </c>
      <c r="F50" s="5" t="s">
        <v>143</v>
      </c>
      <c r="G50" s="5" t="s">
        <v>144</v>
      </c>
      <c r="H50" s="5">
        <v>3202454</v>
      </c>
      <c r="I50" s="5" t="s">
        <v>157</v>
      </c>
      <c r="J50" s="5" t="s">
        <v>43</v>
      </c>
      <c r="K50" s="5" t="s">
        <v>43</v>
      </c>
      <c r="L50" s="5" t="s">
        <v>43</v>
      </c>
      <c r="M50" s="5" t="s">
        <v>43</v>
      </c>
      <c r="N50" s="5" t="s">
        <v>158</v>
      </c>
      <c r="O50" s="5" t="s">
        <v>45</v>
      </c>
      <c r="P50" s="5" t="s">
        <v>46</v>
      </c>
      <c r="Q50" s="5" t="s">
        <v>226</v>
      </c>
      <c r="R50" s="5" t="s">
        <v>227</v>
      </c>
      <c r="S50" s="5" t="s">
        <v>49</v>
      </c>
      <c r="T50" s="5" t="s">
        <v>50</v>
      </c>
      <c r="U50" s="5">
        <v>439</v>
      </c>
      <c r="V50" s="5">
        <v>404</v>
      </c>
      <c r="W50" s="5">
        <v>92.027334850000003</v>
      </c>
      <c r="X50" s="5">
        <v>206.48678168000001</v>
      </c>
      <c r="Y50" s="5">
        <v>50.8945747</v>
      </c>
      <c r="Z50" s="5" t="s">
        <v>33</v>
      </c>
      <c r="AA50" s="5">
        <v>57.875787580000001</v>
      </c>
      <c r="AB50" s="5">
        <v>0.1559405941</v>
      </c>
      <c r="AC50" s="5">
        <v>0.28465346530000002</v>
      </c>
      <c r="AD50" s="5">
        <v>0.35891089110000002</v>
      </c>
      <c r="AE50" s="5">
        <v>0.20049504949999999</v>
      </c>
      <c r="AF50" s="5">
        <v>63</v>
      </c>
      <c r="AG50" s="5">
        <v>115</v>
      </c>
      <c r="AH50" s="5">
        <v>145</v>
      </c>
      <c r="AI50" s="6">
        <v>81</v>
      </c>
    </row>
    <row r="51" spans="1:35" ht="14.25" customHeight="1">
      <c r="A51" s="7" t="s">
        <v>35</v>
      </c>
      <c r="B51" s="8" t="s">
        <v>36</v>
      </c>
      <c r="C51" s="8" t="s">
        <v>37</v>
      </c>
      <c r="D51" s="8" t="s">
        <v>38</v>
      </c>
      <c r="E51" s="8" t="s">
        <v>39</v>
      </c>
      <c r="F51" s="8" t="s">
        <v>143</v>
      </c>
      <c r="G51" s="8" t="s">
        <v>144</v>
      </c>
      <c r="H51" s="8">
        <v>3202553</v>
      </c>
      <c r="I51" s="8" t="s">
        <v>159</v>
      </c>
      <c r="J51" s="8" t="s">
        <v>43</v>
      </c>
      <c r="K51" s="8" t="s">
        <v>43</v>
      </c>
      <c r="L51" s="8" t="s">
        <v>43</v>
      </c>
      <c r="M51" s="8" t="s">
        <v>43</v>
      </c>
      <c r="N51" s="8" t="s">
        <v>160</v>
      </c>
      <c r="O51" s="8" t="s">
        <v>45</v>
      </c>
      <c r="P51" s="8" t="s">
        <v>46</v>
      </c>
      <c r="Q51" s="8" t="s">
        <v>226</v>
      </c>
      <c r="R51" s="8" t="s">
        <v>227</v>
      </c>
      <c r="S51" s="8" t="s">
        <v>49</v>
      </c>
      <c r="T51" s="8" t="s">
        <v>50</v>
      </c>
      <c r="U51" s="8">
        <v>155</v>
      </c>
      <c r="V51" s="8">
        <v>142</v>
      </c>
      <c r="W51" s="8">
        <v>91.612903230000001</v>
      </c>
      <c r="X51" s="8">
        <v>195.38671901000001</v>
      </c>
      <c r="Y51" s="8">
        <v>48.397778649999999</v>
      </c>
      <c r="Z51" s="8" t="s">
        <v>32</v>
      </c>
      <c r="AA51" s="8">
        <v>52.944942380000001</v>
      </c>
      <c r="AB51" s="8">
        <v>0.19014084510000001</v>
      </c>
      <c r="AC51" s="8">
        <v>0.37323943659999997</v>
      </c>
      <c r="AD51" s="8">
        <v>0.29577464790000002</v>
      </c>
      <c r="AE51" s="8">
        <v>0.14084507039999999</v>
      </c>
      <c r="AF51" s="8">
        <v>27</v>
      </c>
      <c r="AG51" s="8">
        <v>53</v>
      </c>
      <c r="AH51" s="8">
        <v>42</v>
      </c>
      <c r="AI51" s="9">
        <v>20</v>
      </c>
    </row>
    <row r="52" spans="1:35" ht="14.25" customHeight="1">
      <c r="A52" s="4" t="s">
        <v>35</v>
      </c>
      <c r="B52" s="5" t="s">
        <v>36</v>
      </c>
      <c r="C52" s="5" t="s">
        <v>37</v>
      </c>
      <c r="D52" s="5" t="s">
        <v>38</v>
      </c>
      <c r="E52" s="5" t="s">
        <v>39</v>
      </c>
      <c r="F52" s="5" t="s">
        <v>143</v>
      </c>
      <c r="G52" s="5" t="s">
        <v>144</v>
      </c>
      <c r="H52" s="5">
        <v>3202652</v>
      </c>
      <c r="I52" s="5" t="s">
        <v>161</v>
      </c>
      <c r="J52" s="5" t="s">
        <v>43</v>
      </c>
      <c r="K52" s="5" t="s">
        <v>43</v>
      </c>
      <c r="L52" s="5" t="s">
        <v>43</v>
      </c>
      <c r="M52" s="5" t="s">
        <v>43</v>
      </c>
      <c r="N52" s="5" t="s">
        <v>162</v>
      </c>
      <c r="O52" s="5" t="s">
        <v>45</v>
      </c>
      <c r="P52" s="5" t="s">
        <v>46</v>
      </c>
      <c r="Q52" s="5" t="s">
        <v>226</v>
      </c>
      <c r="R52" s="5" t="s">
        <v>227</v>
      </c>
      <c r="S52" s="5" t="s">
        <v>49</v>
      </c>
      <c r="T52" s="5" t="s">
        <v>50</v>
      </c>
      <c r="U52" s="5">
        <v>198</v>
      </c>
      <c r="V52" s="5">
        <v>177</v>
      </c>
      <c r="W52" s="5">
        <v>89.39393939</v>
      </c>
      <c r="X52" s="5">
        <v>208.43867796999999</v>
      </c>
      <c r="Y52" s="5">
        <v>46.103048059999999</v>
      </c>
      <c r="Z52" s="5" t="s">
        <v>33</v>
      </c>
      <c r="AA52" s="5">
        <v>59.167950689999998</v>
      </c>
      <c r="AB52" s="5">
        <v>0.10734463280000001</v>
      </c>
      <c r="AC52" s="5">
        <v>0.35593220340000004</v>
      </c>
      <c r="AD52" s="5">
        <v>0.33333333330000003</v>
      </c>
      <c r="AE52" s="5">
        <v>0.20338983050000001</v>
      </c>
      <c r="AF52" s="5">
        <v>19</v>
      </c>
      <c r="AG52" s="5">
        <v>63</v>
      </c>
      <c r="AH52" s="5">
        <v>59</v>
      </c>
      <c r="AI52" s="6">
        <v>36</v>
      </c>
    </row>
    <row r="53" spans="1:35" ht="14.25" customHeight="1">
      <c r="A53" s="7" t="s">
        <v>35</v>
      </c>
      <c r="B53" s="8" t="s">
        <v>36</v>
      </c>
      <c r="C53" s="8" t="s">
        <v>37</v>
      </c>
      <c r="D53" s="8" t="s">
        <v>38</v>
      </c>
      <c r="E53" s="8" t="s">
        <v>39</v>
      </c>
      <c r="F53" s="8" t="s">
        <v>143</v>
      </c>
      <c r="G53" s="8" t="s">
        <v>144</v>
      </c>
      <c r="H53" s="8">
        <v>3203007</v>
      </c>
      <c r="I53" s="8" t="s">
        <v>163</v>
      </c>
      <c r="J53" s="8" t="s">
        <v>43</v>
      </c>
      <c r="K53" s="8" t="s">
        <v>43</v>
      </c>
      <c r="L53" s="8" t="s">
        <v>43</v>
      </c>
      <c r="M53" s="8" t="s">
        <v>43</v>
      </c>
      <c r="N53" s="8" t="s">
        <v>164</v>
      </c>
      <c r="O53" s="8" t="s">
        <v>45</v>
      </c>
      <c r="P53" s="8" t="s">
        <v>46</v>
      </c>
      <c r="Q53" s="8" t="s">
        <v>226</v>
      </c>
      <c r="R53" s="8" t="s">
        <v>227</v>
      </c>
      <c r="S53" s="8" t="s">
        <v>49</v>
      </c>
      <c r="T53" s="8" t="s">
        <v>50</v>
      </c>
      <c r="U53" s="8">
        <v>434</v>
      </c>
      <c r="V53" s="8">
        <v>360</v>
      </c>
      <c r="W53" s="8">
        <v>82.949308759999994</v>
      </c>
      <c r="X53" s="8">
        <v>206.10160417</v>
      </c>
      <c r="Y53" s="8">
        <v>53.222202150000001</v>
      </c>
      <c r="Z53" s="8" t="s">
        <v>33</v>
      </c>
      <c r="AA53" s="8">
        <v>57.575757580000001</v>
      </c>
      <c r="AB53" s="8">
        <v>0.16666666670000002</v>
      </c>
      <c r="AC53" s="8">
        <v>0.30277777780000004</v>
      </c>
      <c r="AD53" s="8">
        <v>0.32500000000000001</v>
      </c>
      <c r="AE53" s="8">
        <v>0.2055555556</v>
      </c>
      <c r="AF53" s="8">
        <v>60</v>
      </c>
      <c r="AG53" s="8">
        <v>109</v>
      </c>
      <c r="AH53" s="8">
        <v>117</v>
      </c>
      <c r="AI53" s="9">
        <v>74</v>
      </c>
    </row>
    <row r="54" spans="1:35" ht="14.25" customHeight="1">
      <c r="A54" s="4" t="s">
        <v>35</v>
      </c>
      <c r="B54" s="5" t="s">
        <v>36</v>
      </c>
      <c r="C54" s="5" t="s">
        <v>37</v>
      </c>
      <c r="D54" s="5" t="s">
        <v>38</v>
      </c>
      <c r="E54" s="5" t="s">
        <v>39</v>
      </c>
      <c r="F54" s="5" t="s">
        <v>143</v>
      </c>
      <c r="G54" s="5" t="s">
        <v>144</v>
      </c>
      <c r="H54" s="5">
        <v>3203700</v>
      </c>
      <c r="I54" s="5" t="s">
        <v>165</v>
      </c>
      <c r="J54" s="5" t="s">
        <v>43</v>
      </c>
      <c r="K54" s="5" t="s">
        <v>43</v>
      </c>
      <c r="L54" s="5" t="s">
        <v>43</v>
      </c>
      <c r="M54" s="5" t="s">
        <v>43</v>
      </c>
      <c r="N54" s="5" t="s">
        <v>166</v>
      </c>
      <c r="O54" s="5" t="s">
        <v>45</v>
      </c>
      <c r="P54" s="5" t="s">
        <v>46</v>
      </c>
      <c r="Q54" s="5" t="s">
        <v>226</v>
      </c>
      <c r="R54" s="5" t="s">
        <v>227</v>
      </c>
      <c r="S54" s="5" t="s">
        <v>49</v>
      </c>
      <c r="T54" s="5" t="s">
        <v>50</v>
      </c>
      <c r="U54" s="5">
        <v>195</v>
      </c>
      <c r="V54" s="5">
        <v>183</v>
      </c>
      <c r="W54" s="5">
        <v>93.846153849999993</v>
      </c>
      <c r="X54" s="5">
        <v>225.9689071</v>
      </c>
      <c r="Y54" s="5">
        <v>46.657335179999997</v>
      </c>
      <c r="Z54" s="5" t="s">
        <v>33</v>
      </c>
      <c r="AA54" s="5">
        <v>65.996025829999994</v>
      </c>
      <c r="AB54" s="5">
        <v>6.5573770500000003E-2</v>
      </c>
      <c r="AC54" s="5">
        <v>0.2295081967</v>
      </c>
      <c r="AD54" s="5">
        <v>0.37704918030000001</v>
      </c>
      <c r="AE54" s="5">
        <v>0.32786885249999997</v>
      </c>
      <c r="AF54" s="5">
        <v>12</v>
      </c>
      <c r="AG54" s="5">
        <v>42</v>
      </c>
      <c r="AH54" s="5">
        <v>69</v>
      </c>
      <c r="AI54" s="6">
        <v>60</v>
      </c>
    </row>
    <row r="55" spans="1:35" ht="14.25" customHeight="1">
      <c r="A55" s="7" t="s">
        <v>35</v>
      </c>
      <c r="B55" s="8" t="s">
        <v>36</v>
      </c>
      <c r="C55" s="8" t="s">
        <v>37</v>
      </c>
      <c r="D55" s="8" t="s">
        <v>38</v>
      </c>
      <c r="E55" s="8" t="s">
        <v>39</v>
      </c>
      <c r="F55" s="8" t="s">
        <v>143</v>
      </c>
      <c r="G55" s="8" t="s">
        <v>144</v>
      </c>
      <c r="H55" s="8">
        <v>3204807</v>
      </c>
      <c r="I55" s="8" t="s">
        <v>167</v>
      </c>
      <c r="J55" s="8" t="s">
        <v>43</v>
      </c>
      <c r="K55" s="8" t="s">
        <v>43</v>
      </c>
      <c r="L55" s="8" t="s">
        <v>43</v>
      </c>
      <c r="M55" s="8" t="s">
        <v>43</v>
      </c>
      <c r="N55" s="8" t="s">
        <v>168</v>
      </c>
      <c r="O55" s="8" t="s">
        <v>45</v>
      </c>
      <c r="P55" s="8" t="s">
        <v>46</v>
      </c>
      <c r="Q55" s="8" t="s">
        <v>226</v>
      </c>
      <c r="R55" s="8" t="s">
        <v>227</v>
      </c>
      <c r="S55" s="8" t="s">
        <v>49</v>
      </c>
      <c r="T55" s="8" t="s">
        <v>50</v>
      </c>
      <c r="U55" s="8">
        <v>143</v>
      </c>
      <c r="V55" s="8">
        <v>134</v>
      </c>
      <c r="W55" s="8">
        <v>93.706293709999997</v>
      </c>
      <c r="X55" s="8">
        <v>196.80445075</v>
      </c>
      <c r="Y55" s="8">
        <v>53.577126919999998</v>
      </c>
      <c r="Z55" s="8" t="s">
        <v>32</v>
      </c>
      <c r="AA55" s="8">
        <v>54.172320220000003</v>
      </c>
      <c r="AB55" s="8">
        <v>0.23880597009999999</v>
      </c>
      <c r="AC55" s="8">
        <v>0.2686567164</v>
      </c>
      <c r="AD55" s="8">
        <v>0.32089552240000002</v>
      </c>
      <c r="AE55" s="8">
        <v>0.17164179099999999</v>
      </c>
      <c r="AF55" s="8">
        <v>32</v>
      </c>
      <c r="AG55" s="8">
        <v>36</v>
      </c>
      <c r="AH55" s="8">
        <v>43</v>
      </c>
      <c r="AI55" s="9">
        <v>23</v>
      </c>
    </row>
    <row r="56" spans="1:35" ht="14.25" customHeight="1">
      <c r="A56" s="4" t="s">
        <v>35</v>
      </c>
      <c r="B56" s="5" t="s">
        <v>36</v>
      </c>
      <c r="C56" s="5" t="s">
        <v>37</v>
      </c>
      <c r="D56" s="5" t="s">
        <v>38</v>
      </c>
      <c r="E56" s="5" t="s">
        <v>39</v>
      </c>
      <c r="F56" s="5" t="s">
        <v>169</v>
      </c>
      <c r="G56" s="5" t="s">
        <v>170</v>
      </c>
      <c r="H56" s="5">
        <v>3200607</v>
      </c>
      <c r="I56" s="5" t="s">
        <v>171</v>
      </c>
      <c r="J56" s="5" t="s">
        <v>43</v>
      </c>
      <c r="K56" s="5" t="s">
        <v>43</v>
      </c>
      <c r="L56" s="5" t="s">
        <v>43</v>
      </c>
      <c r="M56" s="5" t="s">
        <v>43</v>
      </c>
      <c r="N56" s="5" t="s">
        <v>172</v>
      </c>
      <c r="O56" s="5" t="s">
        <v>45</v>
      </c>
      <c r="P56" s="5" t="s">
        <v>46</v>
      </c>
      <c r="Q56" s="5" t="s">
        <v>226</v>
      </c>
      <c r="R56" s="5" t="s">
        <v>227</v>
      </c>
      <c r="S56" s="5" t="s">
        <v>49</v>
      </c>
      <c r="T56" s="5" t="s">
        <v>50</v>
      </c>
      <c r="U56" s="5">
        <v>1365</v>
      </c>
      <c r="V56" s="5">
        <v>1209</v>
      </c>
      <c r="W56" s="5">
        <v>88.571428569999995</v>
      </c>
      <c r="X56" s="5">
        <v>208.53440182</v>
      </c>
      <c r="Y56" s="5">
        <v>54.179516669999998</v>
      </c>
      <c r="Z56" s="5" t="s">
        <v>33</v>
      </c>
      <c r="AA56" s="5">
        <v>58.297616359999999</v>
      </c>
      <c r="AB56" s="5">
        <v>0.17038875099999998</v>
      </c>
      <c r="AC56" s="5">
        <v>0.27047146399999999</v>
      </c>
      <c r="AD56" s="5">
        <v>0.31844499590000003</v>
      </c>
      <c r="AE56" s="5">
        <v>0.2406947891</v>
      </c>
      <c r="AF56" s="5">
        <v>206</v>
      </c>
      <c r="AG56" s="5">
        <v>327</v>
      </c>
      <c r="AH56" s="5">
        <v>385</v>
      </c>
      <c r="AI56" s="6">
        <v>291</v>
      </c>
    </row>
    <row r="57" spans="1:35" ht="14.25" customHeight="1">
      <c r="A57" s="7" t="s">
        <v>35</v>
      </c>
      <c r="B57" s="8" t="s">
        <v>36</v>
      </c>
      <c r="C57" s="8" t="s">
        <v>37</v>
      </c>
      <c r="D57" s="8" t="s">
        <v>38</v>
      </c>
      <c r="E57" s="8" t="s">
        <v>39</v>
      </c>
      <c r="F57" s="8" t="s">
        <v>169</v>
      </c>
      <c r="G57" s="8" t="s">
        <v>170</v>
      </c>
      <c r="H57" s="8">
        <v>3202504</v>
      </c>
      <c r="I57" s="8" t="s">
        <v>173</v>
      </c>
      <c r="J57" s="8" t="s">
        <v>43</v>
      </c>
      <c r="K57" s="8" t="s">
        <v>43</v>
      </c>
      <c r="L57" s="8" t="s">
        <v>43</v>
      </c>
      <c r="M57" s="8" t="s">
        <v>43</v>
      </c>
      <c r="N57" s="8" t="s">
        <v>174</v>
      </c>
      <c r="O57" s="8" t="s">
        <v>45</v>
      </c>
      <c r="P57" s="8" t="s">
        <v>46</v>
      </c>
      <c r="Q57" s="8" t="s">
        <v>226</v>
      </c>
      <c r="R57" s="8" t="s">
        <v>227</v>
      </c>
      <c r="S57" s="8" t="s">
        <v>49</v>
      </c>
      <c r="T57" s="8" t="s">
        <v>50</v>
      </c>
      <c r="U57" s="8">
        <v>156</v>
      </c>
      <c r="V57" s="8">
        <v>136</v>
      </c>
      <c r="W57" s="8">
        <v>87.179487179999995</v>
      </c>
      <c r="X57" s="8">
        <v>206.33524265</v>
      </c>
      <c r="Y57" s="8">
        <v>54.646864170000001</v>
      </c>
      <c r="Z57" s="8" t="s">
        <v>33</v>
      </c>
      <c r="AA57" s="8">
        <v>57.419786100000003</v>
      </c>
      <c r="AB57" s="8">
        <v>0.17647058820000003</v>
      </c>
      <c r="AC57" s="8">
        <v>0.27941176470000001</v>
      </c>
      <c r="AD57" s="8">
        <v>0.33088235290000001</v>
      </c>
      <c r="AE57" s="8">
        <v>0.2132352941</v>
      </c>
      <c r="AF57" s="8">
        <v>24</v>
      </c>
      <c r="AG57" s="8">
        <v>38</v>
      </c>
      <c r="AH57" s="8">
        <v>45</v>
      </c>
      <c r="AI57" s="9">
        <v>29</v>
      </c>
    </row>
    <row r="58" spans="1:35" ht="14.25" customHeight="1">
      <c r="A58" s="4" t="s">
        <v>35</v>
      </c>
      <c r="B58" s="5" t="s">
        <v>36</v>
      </c>
      <c r="C58" s="5" t="s">
        <v>37</v>
      </c>
      <c r="D58" s="5" t="s">
        <v>38</v>
      </c>
      <c r="E58" s="5" t="s">
        <v>39</v>
      </c>
      <c r="F58" s="5" t="s">
        <v>169</v>
      </c>
      <c r="G58" s="5" t="s">
        <v>170</v>
      </c>
      <c r="H58" s="5">
        <v>3203130</v>
      </c>
      <c r="I58" s="5" t="s">
        <v>175</v>
      </c>
      <c r="J58" s="5" t="s">
        <v>43</v>
      </c>
      <c r="K58" s="5" t="s">
        <v>43</v>
      </c>
      <c r="L58" s="5" t="s">
        <v>43</v>
      </c>
      <c r="M58" s="5" t="s">
        <v>43</v>
      </c>
      <c r="N58" s="5" t="s">
        <v>176</v>
      </c>
      <c r="O58" s="5" t="s">
        <v>45</v>
      </c>
      <c r="P58" s="5" t="s">
        <v>46</v>
      </c>
      <c r="Q58" s="5" t="s">
        <v>226</v>
      </c>
      <c r="R58" s="5" t="s">
        <v>227</v>
      </c>
      <c r="S58" s="5" t="s">
        <v>49</v>
      </c>
      <c r="T58" s="5" t="s">
        <v>50</v>
      </c>
      <c r="U58" s="5">
        <v>186</v>
      </c>
      <c r="V58" s="5">
        <v>164</v>
      </c>
      <c r="W58" s="5">
        <v>88.172043009999996</v>
      </c>
      <c r="X58" s="5">
        <v>227.76539267999999</v>
      </c>
      <c r="Y58" s="5">
        <v>54.552106850000001</v>
      </c>
      <c r="Z58" s="5" t="s">
        <v>33</v>
      </c>
      <c r="AA58" s="5">
        <v>65.992239470000001</v>
      </c>
      <c r="AB58" s="5">
        <v>0.10975609759999999</v>
      </c>
      <c r="AC58" s="5">
        <v>0.2256097561</v>
      </c>
      <c r="AD58" s="5">
        <v>0.25</v>
      </c>
      <c r="AE58" s="5">
        <v>0.41463414630000001</v>
      </c>
      <c r="AF58" s="5">
        <v>18</v>
      </c>
      <c r="AG58" s="5">
        <v>37</v>
      </c>
      <c r="AH58" s="5">
        <v>41</v>
      </c>
      <c r="AI58" s="6">
        <v>68</v>
      </c>
    </row>
    <row r="59" spans="1:35" ht="14.25" customHeight="1">
      <c r="A59" s="7" t="s">
        <v>35</v>
      </c>
      <c r="B59" s="8" t="s">
        <v>36</v>
      </c>
      <c r="C59" s="8" t="s">
        <v>37</v>
      </c>
      <c r="D59" s="8" t="s">
        <v>38</v>
      </c>
      <c r="E59" s="8" t="s">
        <v>39</v>
      </c>
      <c r="F59" s="8" t="s">
        <v>169</v>
      </c>
      <c r="G59" s="8" t="s">
        <v>170</v>
      </c>
      <c r="H59" s="8">
        <v>3203205</v>
      </c>
      <c r="I59" s="8" t="s">
        <v>177</v>
      </c>
      <c r="J59" s="8" t="s">
        <v>43</v>
      </c>
      <c r="K59" s="8" t="s">
        <v>43</v>
      </c>
      <c r="L59" s="8" t="s">
        <v>43</v>
      </c>
      <c r="M59" s="8" t="s">
        <v>43</v>
      </c>
      <c r="N59" s="8" t="s">
        <v>178</v>
      </c>
      <c r="O59" s="8" t="s">
        <v>45</v>
      </c>
      <c r="P59" s="8" t="s">
        <v>46</v>
      </c>
      <c r="Q59" s="8" t="s">
        <v>226</v>
      </c>
      <c r="R59" s="8" t="s">
        <v>227</v>
      </c>
      <c r="S59" s="8" t="s">
        <v>49</v>
      </c>
      <c r="T59" s="8" t="s">
        <v>50</v>
      </c>
      <c r="U59" s="8">
        <v>2406</v>
      </c>
      <c r="V59" s="8">
        <v>2180</v>
      </c>
      <c r="W59" s="8">
        <v>90.606816289999998</v>
      </c>
      <c r="X59" s="8">
        <v>204.97382872</v>
      </c>
      <c r="Y59" s="8">
        <v>52.594088220000003</v>
      </c>
      <c r="Z59" s="8" t="s">
        <v>33</v>
      </c>
      <c r="AA59" s="8">
        <v>56.901584649999997</v>
      </c>
      <c r="AB59" s="8">
        <v>0.18027522940000001</v>
      </c>
      <c r="AC59" s="8">
        <v>0.29128440369999997</v>
      </c>
      <c r="AD59" s="8">
        <v>0.31834862390000002</v>
      </c>
      <c r="AE59" s="8">
        <v>0.21009174309999998</v>
      </c>
      <c r="AF59" s="8">
        <v>393</v>
      </c>
      <c r="AG59" s="8">
        <v>635</v>
      </c>
      <c r="AH59" s="8">
        <v>694</v>
      </c>
      <c r="AI59" s="9">
        <v>458</v>
      </c>
    </row>
    <row r="60" spans="1:35" ht="14.25" customHeight="1">
      <c r="A60" s="4" t="s">
        <v>35</v>
      </c>
      <c r="B60" s="5" t="s">
        <v>36</v>
      </c>
      <c r="C60" s="5" t="s">
        <v>37</v>
      </c>
      <c r="D60" s="5" t="s">
        <v>38</v>
      </c>
      <c r="E60" s="5" t="s">
        <v>39</v>
      </c>
      <c r="F60" s="5" t="s">
        <v>169</v>
      </c>
      <c r="G60" s="5" t="s">
        <v>170</v>
      </c>
      <c r="H60" s="5">
        <v>3204351</v>
      </c>
      <c r="I60" s="5" t="s">
        <v>179</v>
      </c>
      <c r="J60" s="5" t="s">
        <v>43</v>
      </c>
      <c r="K60" s="5" t="s">
        <v>43</v>
      </c>
      <c r="L60" s="5" t="s">
        <v>43</v>
      </c>
      <c r="M60" s="5" t="s">
        <v>43</v>
      </c>
      <c r="N60" s="5" t="s">
        <v>180</v>
      </c>
      <c r="O60" s="5" t="s">
        <v>45</v>
      </c>
      <c r="P60" s="5" t="s">
        <v>46</v>
      </c>
      <c r="Q60" s="5" t="s">
        <v>226</v>
      </c>
      <c r="R60" s="5" t="s">
        <v>227</v>
      </c>
      <c r="S60" s="5" t="s">
        <v>49</v>
      </c>
      <c r="T60" s="5" t="s">
        <v>50</v>
      </c>
      <c r="U60" s="5">
        <v>328</v>
      </c>
      <c r="V60" s="5">
        <v>286</v>
      </c>
      <c r="W60" s="5">
        <v>87.195121950000001</v>
      </c>
      <c r="X60" s="5">
        <v>206.25540943999999</v>
      </c>
      <c r="Y60" s="5">
        <v>49.96526317</v>
      </c>
      <c r="Z60" s="5" t="s">
        <v>33</v>
      </c>
      <c r="AA60" s="5">
        <v>57.676414489999999</v>
      </c>
      <c r="AB60" s="5">
        <v>0.16783216779999999</v>
      </c>
      <c r="AC60" s="5">
        <v>0.29720279719999998</v>
      </c>
      <c r="AD60" s="5">
        <v>0.31118881120000003</v>
      </c>
      <c r="AE60" s="5">
        <v>0.22377622379999998</v>
      </c>
      <c r="AF60" s="5">
        <v>48</v>
      </c>
      <c r="AG60" s="5">
        <v>85</v>
      </c>
      <c r="AH60" s="5">
        <v>89</v>
      </c>
      <c r="AI60" s="6">
        <v>64</v>
      </c>
    </row>
    <row r="61" spans="1:35" ht="14.25" customHeight="1">
      <c r="A61" s="7" t="s">
        <v>35</v>
      </c>
      <c r="B61" s="8" t="s">
        <v>36</v>
      </c>
      <c r="C61" s="8" t="s">
        <v>37</v>
      </c>
      <c r="D61" s="8" t="s">
        <v>38</v>
      </c>
      <c r="E61" s="8" t="s">
        <v>39</v>
      </c>
      <c r="F61" s="8" t="s">
        <v>169</v>
      </c>
      <c r="G61" s="8" t="s">
        <v>170</v>
      </c>
      <c r="H61" s="8">
        <v>3205010</v>
      </c>
      <c r="I61" s="8" t="s">
        <v>181</v>
      </c>
      <c r="J61" s="8" t="s">
        <v>43</v>
      </c>
      <c r="K61" s="8" t="s">
        <v>43</v>
      </c>
      <c r="L61" s="8" t="s">
        <v>43</v>
      </c>
      <c r="M61" s="8" t="s">
        <v>43</v>
      </c>
      <c r="N61" s="8" t="s">
        <v>182</v>
      </c>
      <c r="O61" s="8" t="s">
        <v>45</v>
      </c>
      <c r="P61" s="8" t="s">
        <v>46</v>
      </c>
      <c r="Q61" s="8" t="s">
        <v>226</v>
      </c>
      <c r="R61" s="8" t="s">
        <v>227</v>
      </c>
      <c r="S61" s="8" t="s">
        <v>49</v>
      </c>
      <c r="T61" s="8" t="s">
        <v>50</v>
      </c>
      <c r="U61" s="8">
        <v>496</v>
      </c>
      <c r="V61" s="8">
        <v>453</v>
      </c>
      <c r="W61" s="8">
        <v>91.330645160000003</v>
      </c>
      <c r="X61" s="8">
        <v>193.26746115</v>
      </c>
      <c r="Y61" s="8">
        <v>50.234915319999999</v>
      </c>
      <c r="Z61" s="8" t="s">
        <v>32</v>
      </c>
      <c r="AA61" s="8">
        <v>51.996789079999999</v>
      </c>
      <c r="AB61" s="8">
        <v>0.2251655629</v>
      </c>
      <c r="AC61" s="8">
        <v>0.31788079469999997</v>
      </c>
      <c r="AD61" s="8">
        <v>0.33554083890000003</v>
      </c>
      <c r="AE61" s="8">
        <v>0.1214128035</v>
      </c>
      <c r="AF61" s="8">
        <v>102</v>
      </c>
      <c r="AG61" s="8">
        <v>144</v>
      </c>
      <c r="AH61" s="8">
        <v>152</v>
      </c>
      <c r="AI61" s="9">
        <v>55</v>
      </c>
    </row>
    <row r="62" spans="1:35" ht="14.25" customHeight="1">
      <c r="A62" s="4" t="s">
        <v>35</v>
      </c>
      <c r="B62" s="5" t="s">
        <v>36</v>
      </c>
      <c r="C62" s="5" t="s">
        <v>37</v>
      </c>
      <c r="D62" s="5" t="s">
        <v>38</v>
      </c>
      <c r="E62" s="5" t="s">
        <v>39</v>
      </c>
      <c r="F62" s="5" t="s">
        <v>183</v>
      </c>
      <c r="G62" s="5" t="s">
        <v>184</v>
      </c>
      <c r="H62" s="5">
        <v>3201001</v>
      </c>
      <c r="I62" s="5" t="s">
        <v>185</v>
      </c>
      <c r="J62" s="5" t="s">
        <v>43</v>
      </c>
      <c r="K62" s="5" t="s">
        <v>43</v>
      </c>
      <c r="L62" s="5" t="s">
        <v>43</v>
      </c>
      <c r="M62" s="5" t="s">
        <v>43</v>
      </c>
      <c r="N62" s="5" t="s">
        <v>186</v>
      </c>
      <c r="O62" s="5" t="s">
        <v>45</v>
      </c>
      <c r="P62" s="5" t="s">
        <v>46</v>
      </c>
      <c r="Q62" s="5" t="s">
        <v>226</v>
      </c>
      <c r="R62" s="5" t="s">
        <v>227</v>
      </c>
      <c r="S62" s="5" t="s">
        <v>49</v>
      </c>
      <c r="T62" s="5" t="s">
        <v>50</v>
      </c>
      <c r="U62" s="5">
        <v>216</v>
      </c>
      <c r="V62" s="5">
        <v>195</v>
      </c>
      <c r="W62" s="5">
        <v>90.277777779999994</v>
      </c>
      <c r="X62" s="5">
        <v>202.51688204999999</v>
      </c>
      <c r="Y62" s="5">
        <v>52.16137526</v>
      </c>
      <c r="Z62" s="5" t="s">
        <v>33</v>
      </c>
      <c r="AA62" s="5">
        <v>55.407925409999997</v>
      </c>
      <c r="AB62" s="5">
        <v>0.16410256409999999</v>
      </c>
      <c r="AC62" s="5">
        <v>0.33846153849999999</v>
      </c>
      <c r="AD62" s="5">
        <v>0.29743589739999998</v>
      </c>
      <c r="AE62" s="5">
        <v>0.2</v>
      </c>
      <c r="AF62" s="5">
        <v>32</v>
      </c>
      <c r="AG62" s="5">
        <v>66</v>
      </c>
      <c r="AH62" s="5">
        <v>58</v>
      </c>
      <c r="AI62" s="6">
        <v>39</v>
      </c>
    </row>
    <row r="63" spans="1:35" ht="14.25" customHeight="1">
      <c r="A63" s="7" t="s">
        <v>35</v>
      </c>
      <c r="B63" s="8" t="s">
        <v>36</v>
      </c>
      <c r="C63" s="8" t="s">
        <v>37</v>
      </c>
      <c r="D63" s="8" t="s">
        <v>38</v>
      </c>
      <c r="E63" s="8" t="s">
        <v>39</v>
      </c>
      <c r="F63" s="8" t="s">
        <v>183</v>
      </c>
      <c r="G63" s="8" t="s">
        <v>184</v>
      </c>
      <c r="H63" s="8">
        <v>3203502</v>
      </c>
      <c r="I63" s="8" t="s">
        <v>187</v>
      </c>
      <c r="J63" s="8" t="s">
        <v>43</v>
      </c>
      <c r="K63" s="8" t="s">
        <v>43</v>
      </c>
      <c r="L63" s="8" t="s">
        <v>43</v>
      </c>
      <c r="M63" s="8" t="s">
        <v>43</v>
      </c>
      <c r="N63" s="8" t="s">
        <v>188</v>
      </c>
      <c r="O63" s="8" t="s">
        <v>45</v>
      </c>
      <c r="P63" s="8" t="s">
        <v>46</v>
      </c>
      <c r="Q63" s="8" t="s">
        <v>226</v>
      </c>
      <c r="R63" s="8" t="s">
        <v>227</v>
      </c>
      <c r="S63" s="8" t="s">
        <v>49</v>
      </c>
      <c r="T63" s="8" t="s">
        <v>50</v>
      </c>
      <c r="U63" s="8">
        <v>300</v>
      </c>
      <c r="V63" s="8">
        <v>286</v>
      </c>
      <c r="W63" s="8">
        <v>95.333333330000002</v>
      </c>
      <c r="X63" s="8">
        <v>198.51533147000001</v>
      </c>
      <c r="Y63" s="8">
        <v>48.949821149999998</v>
      </c>
      <c r="Z63" s="8" t="s">
        <v>32</v>
      </c>
      <c r="AA63" s="8">
        <v>54.624920529999997</v>
      </c>
      <c r="AB63" s="8">
        <v>0.1958041958</v>
      </c>
      <c r="AC63" s="8">
        <v>0.31818181820000002</v>
      </c>
      <c r="AD63" s="8">
        <v>0.3461538462</v>
      </c>
      <c r="AE63" s="8">
        <v>0.13986013990000001</v>
      </c>
      <c r="AF63" s="8">
        <v>56</v>
      </c>
      <c r="AG63" s="8">
        <v>91</v>
      </c>
      <c r="AH63" s="8">
        <v>99</v>
      </c>
      <c r="AI63" s="9">
        <v>40</v>
      </c>
    </row>
    <row r="64" spans="1:35" ht="14.25" customHeight="1">
      <c r="A64" s="4" t="s">
        <v>35</v>
      </c>
      <c r="B64" s="5" t="s">
        <v>36</v>
      </c>
      <c r="C64" s="5" t="s">
        <v>37</v>
      </c>
      <c r="D64" s="5" t="s">
        <v>38</v>
      </c>
      <c r="E64" s="5" t="s">
        <v>39</v>
      </c>
      <c r="F64" s="5" t="s">
        <v>183</v>
      </c>
      <c r="G64" s="5" t="s">
        <v>184</v>
      </c>
      <c r="H64" s="5">
        <v>3203601</v>
      </c>
      <c r="I64" s="5" t="s">
        <v>189</v>
      </c>
      <c r="J64" s="5" t="s">
        <v>43</v>
      </c>
      <c r="K64" s="5" t="s">
        <v>43</v>
      </c>
      <c r="L64" s="5" t="s">
        <v>43</v>
      </c>
      <c r="M64" s="5" t="s">
        <v>43</v>
      </c>
      <c r="N64" s="5" t="s">
        <v>190</v>
      </c>
      <c r="O64" s="5" t="s">
        <v>45</v>
      </c>
      <c r="P64" s="5" t="s">
        <v>46</v>
      </c>
      <c r="Q64" s="5" t="s">
        <v>226</v>
      </c>
      <c r="R64" s="5" t="s">
        <v>227</v>
      </c>
      <c r="S64" s="5" t="s">
        <v>49</v>
      </c>
      <c r="T64" s="5" t="s">
        <v>50</v>
      </c>
      <c r="U64" s="5">
        <v>55</v>
      </c>
      <c r="V64" s="5">
        <v>50</v>
      </c>
      <c r="W64" s="5">
        <v>90.909090910000003</v>
      </c>
      <c r="X64" s="5">
        <v>207.77513999999999</v>
      </c>
      <c r="Y64" s="5">
        <v>40.90401834</v>
      </c>
      <c r="Z64" s="5" t="s">
        <v>33</v>
      </c>
      <c r="AA64" s="5">
        <v>60.272727269999997</v>
      </c>
      <c r="AB64" s="5">
        <v>0.12</v>
      </c>
      <c r="AC64" s="5">
        <v>0.28000000000000003</v>
      </c>
      <c r="AD64" s="5">
        <v>0.42</v>
      </c>
      <c r="AE64" s="5">
        <v>0.18</v>
      </c>
      <c r="AF64" s="5">
        <v>6</v>
      </c>
      <c r="AG64" s="5">
        <v>14</v>
      </c>
      <c r="AH64" s="5">
        <v>21</v>
      </c>
      <c r="AI64" s="6">
        <v>9</v>
      </c>
    </row>
    <row r="65" spans="1:35" ht="14.25" customHeight="1">
      <c r="A65" s="7" t="s">
        <v>35</v>
      </c>
      <c r="B65" s="8" t="s">
        <v>36</v>
      </c>
      <c r="C65" s="8" t="s">
        <v>37</v>
      </c>
      <c r="D65" s="8" t="s">
        <v>38</v>
      </c>
      <c r="E65" s="8" t="s">
        <v>39</v>
      </c>
      <c r="F65" s="8" t="s">
        <v>183</v>
      </c>
      <c r="G65" s="8" t="s">
        <v>184</v>
      </c>
      <c r="H65" s="8">
        <v>3203908</v>
      </c>
      <c r="I65" s="8" t="s">
        <v>191</v>
      </c>
      <c r="J65" s="8" t="s">
        <v>43</v>
      </c>
      <c r="K65" s="8" t="s">
        <v>43</v>
      </c>
      <c r="L65" s="8" t="s">
        <v>43</v>
      </c>
      <c r="M65" s="8" t="s">
        <v>43</v>
      </c>
      <c r="N65" s="8" t="s">
        <v>192</v>
      </c>
      <c r="O65" s="8" t="s">
        <v>45</v>
      </c>
      <c r="P65" s="8" t="s">
        <v>46</v>
      </c>
      <c r="Q65" s="8" t="s">
        <v>226</v>
      </c>
      <c r="R65" s="8" t="s">
        <v>227</v>
      </c>
      <c r="S65" s="8" t="s">
        <v>49</v>
      </c>
      <c r="T65" s="8" t="s">
        <v>50</v>
      </c>
      <c r="U65" s="8">
        <v>589</v>
      </c>
      <c r="V65" s="8">
        <v>539</v>
      </c>
      <c r="W65" s="8">
        <v>91.511035649999997</v>
      </c>
      <c r="X65" s="8">
        <v>222.63662338</v>
      </c>
      <c r="Y65" s="8">
        <v>51.29543322</v>
      </c>
      <c r="Z65" s="8" t="s">
        <v>33</v>
      </c>
      <c r="AA65" s="8">
        <v>64.058019900000005</v>
      </c>
      <c r="AB65" s="8">
        <v>9.2764378500000008E-2</v>
      </c>
      <c r="AC65" s="8">
        <v>0.24675324679999999</v>
      </c>
      <c r="AD65" s="8">
        <v>0.35064935060000002</v>
      </c>
      <c r="AE65" s="8">
        <v>0.30983302410000002</v>
      </c>
      <c r="AF65" s="8">
        <v>50</v>
      </c>
      <c r="AG65" s="8">
        <v>133</v>
      </c>
      <c r="AH65" s="8">
        <v>189</v>
      </c>
      <c r="AI65" s="9">
        <v>167</v>
      </c>
    </row>
    <row r="66" spans="1:35" ht="14.25" customHeight="1">
      <c r="A66" s="4" t="s">
        <v>35</v>
      </c>
      <c r="B66" s="5" t="s">
        <v>36</v>
      </c>
      <c r="C66" s="5" t="s">
        <v>37</v>
      </c>
      <c r="D66" s="5" t="s">
        <v>38</v>
      </c>
      <c r="E66" s="5" t="s">
        <v>39</v>
      </c>
      <c r="F66" s="5" t="s">
        <v>183</v>
      </c>
      <c r="G66" s="5" t="s">
        <v>184</v>
      </c>
      <c r="H66" s="5">
        <v>3204104</v>
      </c>
      <c r="I66" s="5" t="s">
        <v>193</v>
      </c>
      <c r="J66" s="5" t="s">
        <v>43</v>
      </c>
      <c r="K66" s="5" t="s">
        <v>43</v>
      </c>
      <c r="L66" s="5" t="s">
        <v>43</v>
      </c>
      <c r="M66" s="5" t="s">
        <v>43</v>
      </c>
      <c r="N66" s="5" t="s">
        <v>194</v>
      </c>
      <c r="O66" s="5" t="s">
        <v>45</v>
      </c>
      <c r="P66" s="5" t="s">
        <v>46</v>
      </c>
      <c r="Q66" s="5" t="s">
        <v>226</v>
      </c>
      <c r="R66" s="5" t="s">
        <v>227</v>
      </c>
      <c r="S66" s="5" t="s">
        <v>49</v>
      </c>
      <c r="T66" s="5" t="s">
        <v>50</v>
      </c>
      <c r="U66" s="5">
        <v>364</v>
      </c>
      <c r="V66" s="5">
        <v>322</v>
      </c>
      <c r="W66" s="5">
        <v>88.46153846</v>
      </c>
      <c r="X66" s="5">
        <v>196.65774783000001</v>
      </c>
      <c r="Y66" s="5">
        <v>52.233627849999998</v>
      </c>
      <c r="Z66" s="5" t="s">
        <v>32</v>
      </c>
      <c r="AA66" s="5">
        <v>53.119706379999997</v>
      </c>
      <c r="AB66" s="5">
        <v>0.20186335399999999</v>
      </c>
      <c r="AC66" s="5">
        <v>0.35714285709999999</v>
      </c>
      <c r="AD66" s="5">
        <v>0.26397515529999999</v>
      </c>
      <c r="AE66" s="5">
        <v>0.17701863349999999</v>
      </c>
      <c r="AF66" s="5">
        <v>65</v>
      </c>
      <c r="AG66" s="5">
        <v>115</v>
      </c>
      <c r="AH66" s="5">
        <v>85</v>
      </c>
      <c r="AI66" s="6">
        <v>57</v>
      </c>
    </row>
    <row r="67" spans="1:35" ht="14.25" customHeight="1">
      <c r="A67" s="7" t="s">
        <v>35</v>
      </c>
      <c r="B67" s="8" t="s">
        <v>36</v>
      </c>
      <c r="C67" s="8" t="s">
        <v>37</v>
      </c>
      <c r="D67" s="8" t="s">
        <v>38</v>
      </c>
      <c r="E67" s="8" t="s">
        <v>39</v>
      </c>
      <c r="F67" s="8" t="s">
        <v>183</v>
      </c>
      <c r="G67" s="8" t="s">
        <v>184</v>
      </c>
      <c r="H67" s="8">
        <v>3204252</v>
      </c>
      <c r="I67" s="8" t="s">
        <v>195</v>
      </c>
      <c r="J67" s="8" t="s">
        <v>43</v>
      </c>
      <c r="K67" s="8" t="s">
        <v>43</v>
      </c>
      <c r="L67" s="8" t="s">
        <v>43</v>
      </c>
      <c r="M67" s="8" t="s">
        <v>43</v>
      </c>
      <c r="N67" s="8" t="s">
        <v>196</v>
      </c>
      <c r="O67" s="8" t="s">
        <v>45</v>
      </c>
      <c r="P67" s="8" t="s">
        <v>46</v>
      </c>
      <c r="Q67" s="8" t="s">
        <v>226</v>
      </c>
      <c r="R67" s="8" t="s">
        <v>227</v>
      </c>
      <c r="S67" s="8" t="s">
        <v>49</v>
      </c>
      <c r="T67" s="8" t="s">
        <v>50</v>
      </c>
      <c r="U67" s="8">
        <v>94</v>
      </c>
      <c r="V67" s="8">
        <v>90</v>
      </c>
      <c r="W67" s="8">
        <v>95.744680849999995</v>
      </c>
      <c r="X67" s="8">
        <v>205.88917778000001</v>
      </c>
      <c r="Y67" s="8">
        <v>47.280530280000001</v>
      </c>
      <c r="Z67" s="8" t="s">
        <v>33</v>
      </c>
      <c r="AA67" s="8">
        <v>57.979797980000001</v>
      </c>
      <c r="AB67" s="8">
        <v>0.14444444440000001</v>
      </c>
      <c r="AC67" s="8">
        <v>0.32222222219999996</v>
      </c>
      <c r="AD67" s="8">
        <v>0.33333333330000003</v>
      </c>
      <c r="AE67" s="8">
        <v>0.2</v>
      </c>
      <c r="AF67" s="8">
        <v>13</v>
      </c>
      <c r="AG67" s="8">
        <v>29</v>
      </c>
      <c r="AH67" s="8">
        <v>30</v>
      </c>
      <c r="AI67" s="9">
        <v>18</v>
      </c>
    </row>
    <row r="68" spans="1:35" ht="14.25" customHeight="1">
      <c r="A68" s="4" t="s">
        <v>35</v>
      </c>
      <c r="B68" s="5" t="s">
        <v>36</v>
      </c>
      <c r="C68" s="5" t="s">
        <v>37</v>
      </c>
      <c r="D68" s="5" t="s">
        <v>38</v>
      </c>
      <c r="E68" s="5" t="s">
        <v>39</v>
      </c>
      <c r="F68" s="5" t="s">
        <v>183</v>
      </c>
      <c r="G68" s="5" t="s">
        <v>184</v>
      </c>
      <c r="H68" s="5">
        <v>3204708</v>
      </c>
      <c r="I68" s="5" t="s">
        <v>197</v>
      </c>
      <c r="J68" s="5" t="s">
        <v>43</v>
      </c>
      <c r="K68" s="5" t="s">
        <v>43</v>
      </c>
      <c r="L68" s="5" t="s">
        <v>43</v>
      </c>
      <c r="M68" s="5" t="s">
        <v>43</v>
      </c>
      <c r="N68" s="5" t="s">
        <v>198</v>
      </c>
      <c r="O68" s="5" t="s">
        <v>45</v>
      </c>
      <c r="P68" s="5" t="s">
        <v>46</v>
      </c>
      <c r="Q68" s="5" t="s">
        <v>226</v>
      </c>
      <c r="R68" s="5" t="s">
        <v>227</v>
      </c>
      <c r="S68" s="5" t="s">
        <v>49</v>
      </c>
      <c r="T68" s="5" t="s">
        <v>50</v>
      </c>
      <c r="U68" s="5">
        <v>325</v>
      </c>
      <c r="V68" s="5">
        <v>302</v>
      </c>
      <c r="W68" s="5">
        <v>92.92307692</v>
      </c>
      <c r="X68" s="5">
        <v>223.28270232</v>
      </c>
      <c r="Y68" s="5">
        <v>50.321221809999997</v>
      </c>
      <c r="Z68" s="5" t="s">
        <v>33</v>
      </c>
      <c r="AA68" s="5">
        <v>63.937387119999997</v>
      </c>
      <c r="AB68" s="5">
        <v>9.60264901E-2</v>
      </c>
      <c r="AC68" s="5">
        <v>0.22847682120000001</v>
      </c>
      <c r="AD68" s="5">
        <v>0.35761589399999999</v>
      </c>
      <c r="AE68" s="5">
        <v>0.31788079469999997</v>
      </c>
      <c r="AF68" s="5">
        <v>29</v>
      </c>
      <c r="AG68" s="5">
        <v>69</v>
      </c>
      <c r="AH68" s="5">
        <v>108</v>
      </c>
      <c r="AI68" s="6">
        <v>96</v>
      </c>
    </row>
    <row r="69" spans="1:35" ht="14.25" customHeight="1">
      <c r="A69" s="7" t="s">
        <v>35</v>
      </c>
      <c r="B69" s="8" t="s">
        <v>36</v>
      </c>
      <c r="C69" s="8" t="s">
        <v>37</v>
      </c>
      <c r="D69" s="8" t="s">
        <v>38</v>
      </c>
      <c r="E69" s="8" t="s">
        <v>39</v>
      </c>
      <c r="F69" s="8" t="s">
        <v>183</v>
      </c>
      <c r="G69" s="8" t="s">
        <v>184</v>
      </c>
      <c r="H69" s="8">
        <v>3205150</v>
      </c>
      <c r="I69" s="8" t="s">
        <v>199</v>
      </c>
      <c r="J69" s="8" t="s">
        <v>43</v>
      </c>
      <c r="K69" s="8" t="s">
        <v>43</v>
      </c>
      <c r="L69" s="8" t="s">
        <v>43</v>
      </c>
      <c r="M69" s="8" t="s">
        <v>43</v>
      </c>
      <c r="N69" s="8" t="s">
        <v>200</v>
      </c>
      <c r="O69" s="8" t="s">
        <v>45</v>
      </c>
      <c r="P69" s="8" t="s">
        <v>46</v>
      </c>
      <c r="Q69" s="8" t="s">
        <v>226</v>
      </c>
      <c r="R69" s="8" t="s">
        <v>227</v>
      </c>
      <c r="S69" s="8" t="s">
        <v>49</v>
      </c>
      <c r="T69" s="8" t="s">
        <v>50</v>
      </c>
      <c r="U69" s="8">
        <v>137</v>
      </c>
      <c r="V69" s="8">
        <v>125</v>
      </c>
      <c r="W69" s="8">
        <v>91.24087591</v>
      </c>
      <c r="X69" s="8">
        <v>204.71520799999999</v>
      </c>
      <c r="Y69" s="8">
        <v>52.396011739999999</v>
      </c>
      <c r="Z69" s="8" t="s">
        <v>33</v>
      </c>
      <c r="AA69" s="8">
        <v>56.29090909</v>
      </c>
      <c r="AB69" s="8">
        <v>0.2</v>
      </c>
      <c r="AC69" s="8">
        <v>0.28000000000000003</v>
      </c>
      <c r="AD69" s="8">
        <v>0.32799999999999996</v>
      </c>
      <c r="AE69" s="8">
        <v>0.192</v>
      </c>
      <c r="AF69" s="8">
        <v>25</v>
      </c>
      <c r="AG69" s="8">
        <v>35</v>
      </c>
      <c r="AH69" s="8">
        <v>41</v>
      </c>
      <c r="AI69" s="9">
        <v>24</v>
      </c>
    </row>
    <row r="70" spans="1:35" ht="14.25" customHeight="1">
      <c r="A70" s="4" t="s">
        <v>35</v>
      </c>
      <c r="B70" s="5" t="s">
        <v>36</v>
      </c>
      <c r="C70" s="5" t="s">
        <v>37</v>
      </c>
      <c r="D70" s="5" t="s">
        <v>38</v>
      </c>
      <c r="E70" s="5" t="s">
        <v>39</v>
      </c>
      <c r="F70" s="5" t="s">
        <v>183</v>
      </c>
      <c r="G70" s="5" t="s">
        <v>184</v>
      </c>
      <c r="H70" s="5">
        <v>3205176</v>
      </c>
      <c r="I70" s="5" t="s">
        <v>201</v>
      </c>
      <c r="J70" s="5" t="s">
        <v>43</v>
      </c>
      <c r="K70" s="5" t="s">
        <v>43</v>
      </c>
      <c r="L70" s="5" t="s">
        <v>43</v>
      </c>
      <c r="M70" s="5" t="s">
        <v>43</v>
      </c>
      <c r="N70" s="5" t="s">
        <v>202</v>
      </c>
      <c r="O70" s="5" t="s">
        <v>45</v>
      </c>
      <c r="P70" s="5" t="s">
        <v>46</v>
      </c>
      <c r="Q70" s="5" t="s">
        <v>226</v>
      </c>
      <c r="R70" s="5" t="s">
        <v>227</v>
      </c>
      <c r="S70" s="5" t="s">
        <v>49</v>
      </c>
      <c r="T70" s="5" t="s">
        <v>50</v>
      </c>
      <c r="U70" s="5">
        <v>197</v>
      </c>
      <c r="V70" s="5">
        <v>173</v>
      </c>
      <c r="W70" s="5">
        <v>87.817258879999997</v>
      </c>
      <c r="X70" s="5">
        <v>213.34248844000001</v>
      </c>
      <c r="Y70" s="5">
        <v>49.688355620000003</v>
      </c>
      <c r="Z70" s="5" t="s">
        <v>33</v>
      </c>
      <c r="AA70" s="5">
        <v>60.299527060000003</v>
      </c>
      <c r="AB70" s="5">
        <v>9.2485549099999995E-2</v>
      </c>
      <c r="AC70" s="5">
        <v>0.32947976879999996</v>
      </c>
      <c r="AD70" s="5">
        <v>0.3179190751</v>
      </c>
      <c r="AE70" s="5">
        <v>0.26011560690000002</v>
      </c>
      <c r="AF70" s="5">
        <v>16</v>
      </c>
      <c r="AG70" s="5">
        <v>57</v>
      </c>
      <c r="AH70" s="5">
        <v>55</v>
      </c>
      <c r="AI70" s="6">
        <v>45</v>
      </c>
    </row>
    <row r="71" spans="1:35" ht="14.25" customHeight="1">
      <c r="A71" s="7" t="s">
        <v>35</v>
      </c>
      <c r="B71" s="8" t="s">
        <v>36</v>
      </c>
      <c r="C71" s="8" t="s">
        <v>37</v>
      </c>
      <c r="D71" s="8" t="s">
        <v>38</v>
      </c>
      <c r="E71" s="8" t="s">
        <v>39</v>
      </c>
      <c r="F71" s="8" t="s">
        <v>203</v>
      </c>
      <c r="G71" s="8" t="s">
        <v>204</v>
      </c>
      <c r="H71" s="8">
        <v>3201605</v>
      </c>
      <c r="I71" s="8" t="s">
        <v>205</v>
      </c>
      <c r="J71" s="8" t="s">
        <v>43</v>
      </c>
      <c r="K71" s="8" t="s">
        <v>43</v>
      </c>
      <c r="L71" s="8" t="s">
        <v>43</v>
      </c>
      <c r="M71" s="8" t="s">
        <v>43</v>
      </c>
      <c r="N71" s="8" t="s">
        <v>206</v>
      </c>
      <c r="O71" s="8" t="s">
        <v>45</v>
      </c>
      <c r="P71" s="8" t="s">
        <v>46</v>
      </c>
      <c r="Q71" s="8" t="s">
        <v>226</v>
      </c>
      <c r="R71" s="8" t="s">
        <v>227</v>
      </c>
      <c r="S71" s="8" t="s">
        <v>49</v>
      </c>
      <c r="T71" s="8" t="s">
        <v>50</v>
      </c>
      <c r="U71" s="8">
        <v>432</v>
      </c>
      <c r="V71" s="8">
        <v>407</v>
      </c>
      <c r="W71" s="8">
        <v>94.212962959999999</v>
      </c>
      <c r="X71" s="8">
        <v>201.57198649</v>
      </c>
      <c r="Y71" s="8">
        <v>51.70306618</v>
      </c>
      <c r="Z71" s="8" t="s">
        <v>33</v>
      </c>
      <c r="AA71" s="8">
        <v>55.360732630000001</v>
      </c>
      <c r="AB71" s="8">
        <v>0.19901719900000001</v>
      </c>
      <c r="AC71" s="8">
        <v>0.29484029480000001</v>
      </c>
      <c r="AD71" s="8">
        <v>0.32678132679999999</v>
      </c>
      <c r="AE71" s="8">
        <v>0.17936117939999999</v>
      </c>
      <c r="AF71" s="8">
        <v>81</v>
      </c>
      <c r="AG71" s="8">
        <v>120</v>
      </c>
      <c r="AH71" s="8">
        <v>133</v>
      </c>
      <c r="AI71" s="9">
        <v>73</v>
      </c>
    </row>
    <row r="72" spans="1:35" ht="14.25" customHeight="1">
      <c r="A72" s="4" t="s">
        <v>35</v>
      </c>
      <c r="B72" s="5" t="s">
        <v>36</v>
      </c>
      <c r="C72" s="5" t="s">
        <v>37</v>
      </c>
      <c r="D72" s="5" t="s">
        <v>38</v>
      </c>
      <c r="E72" s="5" t="s">
        <v>39</v>
      </c>
      <c r="F72" s="5" t="s">
        <v>203</v>
      </c>
      <c r="G72" s="5" t="s">
        <v>204</v>
      </c>
      <c r="H72" s="5">
        <v>3203056</v>
      </c>
      <c r="I72" s="5" t="s">
        <v>207</v>
      </c>
      <c r="J72" s="5" t="s">
        <v>43</v>
      </c>
      <c r="K72" s="5" t="s">
        <v>43</v>
      </c>
      <c r="L72" s="5" t="s">
        <v>43</v>
      </c>
      <c r="M72" s="5" t="s">
        <v>43</v>
      </c>
      <c r="N72" s="5" t="s">
        <v>208</v>
      </c>
      <c r="O72" s="5" t="s">
        <v>45</v>
      </c>
      <c r="P72" s="5" t="s">
        <v>46</v>
      </c>
      <c r="Q72" s="5" t="s">
        <v>226</v>
      </c>
      <c r="R72" s="5" t="s">
        <v>227</v>
      </c>
      <c r="S72" s="5" t="s">
        <v>49</v>
      </c>
      <c r="T72" s="5" t="s">
        <v>50</v>
      </c>
      <c r="U72" s="5">
        <v>553</v>
      </c>
      <c r="V72" s="5">
        <v>521</v>
      </c>
      <c r="W72" s="5">
        <v>94.213381560000002</v>
      </c>
      <c r="X72" s="5">
        <v>207.46090287999999</v>
      </c>
      <c r="Y72" s="5">
        <v>47.505240389999997</v>
      </c>
      <c r="Z72" s="5" t="s">
        <v>33</v>
      </c>
      <c r="AA72" s="5">
        <v>58.392950620000001</v>
      </c>
      <c r="AB72" s="5">
        <v>0.1305182342</v>
      </c>
      <c r="AC72" s="5">
        <v>0.30326295590000002</v>
      </c>
      <c r="AD72" s="5">
        <v>0.36468330129999998</v>
      </c>
      <c r="AE72" s="5">
        <v>0.2015355086</v>
      </c>
      <c r="AF72" s="5">
        <v>68</v>
      </c>
      <c r="AG72" s="5">
        <v>158</v>
      </c>
      <c r="AH72" s="5">
        <v>190</v>
      </c>
      <c r="AI72" s="6">
        <v>105</v>
      </c>
    </row>
    <row r="73" spans="1:35" ht="14.25" customHeight="1">
      <c r="A73" s="7" t="s">
        <v>35</v>
      </c>
      <c r="B73" s="8" t="s">
        <v>36</v>
      </c>
      <c r="C73" s="8" t="s">
        <v>37</v>
      </c>
      <c r="D73" s="8" t="s">
        <v>38</v>
      </c>
      <c r="E73" s="8" t="s">
        <v>39</v>
      </c>
      <c r="F73" s="8" t="s">
        <v>203</v>
      </c>
      <c r="G73" s="8" t="s">
        <v>204</v>
      </c>
      <c r="H73" s="8">
        <v>3204054</v>
      </c>
      <c r="I73" s="8" t="s">
        <v>209</v>
      </c>
      <c r="J73" s="8" t="s">
        <v>43</v>
      </c>
      <c r="K73" s="8" t="s">
        <v>43</v>
      </c>
      <c r="L73" s="8" t="s">
        <v>43</v>
      </c>
      <c r="M73" s="8" t="s">
        <v>43</v>
      </c>
      <c r="N73" s="8" t="s">
        <v>210</v>
      </c>
      <c r="O73" s="8" t="s">
        <v>45</v>
      </c>
      <c r="P73" s="8" t="s">
        <v>46</v>
      </c>
      <c r="Q73" s="8" t="s">
        <v>226</v>
      </c>
      <c r="R73" s="8" t="s">
        <v>227</v>
      </c>
      <c r="S73" s="8" t="s">
        <v>49</v>
      </c>
      <c r="T73" s="8" t="s">
        <v>50</v>
      </c>
      <c r="U73" s="8">
        <v>308</v>
      </c>
      <c r="V73" s="8">
        <v>287</v>
      </c>
      <c r="W73" s="8">
        <v>93.181818179999993</v>
      </c>
      <c r="X73" s="8">
        <v>203.91027769999999</v>
      </c>
      <c r="Y73" s="8">
        <v>51.712308210000003</v>
      </c>
      <c r="Z73" s="8" t="s">
        <v>33</v>
      </c>
      <c r="AA73" s="8">
        <v>56.081723150000002</v>
      </c>
      <c r="AB73" s="8">
        <v>0.14982578399999999</v>
      </c>
      <c r="AC73" s="8">
        <v>0.3519163763</v>
      </c>
      <c r="AD73" s="8">
        <v>0.31010452960000001</v>
      </c>
      <c r="AE73" s="8">
        <v>0.18815331010000003</v>
      </c>
      <c r="AF73" s="8">
        <v>43</v>
      </c>
      <c r="AG73" s="8">
        <v>101</v>
      </c>
      <c r="AH73" s="8">
        <v>89</v>
      </c>
      <c r="AI73" s="9">
        <v>54</v>
      </c>
    </row>
    <row r="74" spans="1:35" ht="14.25" customHeight="1">
      <c r="A74" s="4" t="s">
        <v>35</v>
      </c>
      <c r="B74" s="5" t="s">
        <v>36</v>
      </c>
      <c r="C74" s="5" t="s">
        <v>37</v>
      </c>
      <c r="D74" s="5" t="s">
        <v>38</v>
      </c>
      <c r="E74" s="5" t="s">
        <v>39</v>
      </c>
      <c r="F74" s="5" t="s">
        <v>203</v>
      </c>
      <c r="G74" s="5" t="s">
        <v>204</v>
      </c>
      <c r="H74" s="5">
        <v>3204906</v>
      </c>
      <c r="I74" s="5" t="s">
        <v>211</v>
      </c>
      <c r="J74" s="5" t="s">
        <v>43</v>
      </c>
      <c r="K74" s="5" t="s">
        <v>43</v>
      </c>
      <c r="L74" s="5" t="s">
        <v>43</v>
      </c>
      <c r="M74" s="5" t="s">
        <v>43</v>
      </c>
      <c r="N74" s="5" t="s">
        <v>212</v>
      </c>
      <c r="O74" s="5" t="s">
        <v>45</v>
      </c>
      <c r="P74" s="5" t="s">
        <v>46</v>
      </c>
      <c r="Q74" s="5" t="s">
        <v>226</v>
      </c>
      <c r="R74" s="5" t="s">
        <v>227</v>
      </c>
      <c r="S74" s="5" t="s">
        <v>49</v>
      </c>
      <c r="T74" s="5" t="s">
        <v>50</v>
      </c>
      <c r="U74" s="5">
        <v>1623</v>
      </c>
      <c r="V74" s="5">
        <v>1396</v>
      </c>
      <c r="W74" s="5">
        <v>86.013555139999994</v>
      </c>
      <c r="X74" s="5">
        <v>194.46734577000001</v>
      </c>
      <c r="Y74" s="5">
        <v>50.5610128</v>
      </c>
      <c r="Z74" s="5" t="s">
        <v>32</v>
      </c>
      <c r="AA74" s="5">
        <v>52.184813750000004</v>
      </c>
      <c r="AB74" s="5">
        <v>0.21633237820000001</v>
      </c>
      <c r="AC74" s="5">
        <v>0.33667621779999996</v>
      </c>
      <c r="AD74" s="5">
        <v>0.30945558740000001</v>
      </c>
      <c r="AE74" s="5">
        <v>0.1375358166</v>
      </c>
      <c r="AF74" s="5">
        <v>302</v>
      </c>
      <c r="AG74" s="5">
        <v>470</v>
      </c>
      <c r="AH74" s="5">
        <v>432</v>
      </c>
      <c r="AI74" s="6">
        <v>192</v>
      </c>
    </row>
    <row r="75" spans="1:35" ht="14.25" customHeight="1">
      <c r="A75" s="7" t="s">
        <v>35</v>
      </c>
      <c r="B75" s="8" t="s">
        <v>36</v>
      </c>
      <c r="C75" s="8" t="s">
        <v>37</v>
      </c>
      <c r="D75" s="8" t="s">
        <v>38</v>
      </c>
      <c r="E75" s="8" t="s">
        <v>39</v>
      </c>
      <c r="F75" s="8" t="s">
        <v>213</v>
      </c>
      <c r="G75" s="8" t="s">
        <v>214</v>
      </c>
      <c r="H75" s="8">
        <v>3200300</v>
      </c>
      <c r="I75" s="8" t="s">
        <v>215</v>
      </c>
      <c r="J75" s="8" t="s">
        <v>43</v>
      </c>
      <c r="K75" s="8" t="s">
        <v>43</v>
      </c>
      <c r="L75" s="8" t="s">
        <v>43</v>
      </c>
      <c r="M75" s="8" t="s">
        <v>43</v>
      </c>
      <c r="N75" s="8" t="s">
        <v>216</v>
      </c>
      <c r="O75" s="8" t="s">
        <v>45</v>
      </c>
      <c r="P75" s="8" t="s">
        <v>46</v>
      </c>
      <c r="Q75" s="8" t="s">
        <v>226</v>
      </c>
      <c r="R75" s="8" t="s">
        <v>227</v>
      </c>
      <c r="S75" s="8" t="s">
        <v>49</v>
      </c>
      <c r="T75" s="8" t="s">
        <v>50</v>
      </c>
      <c r="U75" s="8">
        <v>146</v>
      </c>
      <c r="V75" s="8">
        <v>132</v>
      </c>
      <c r="W75" s="8">
        <v>90.410958899999997</v>
      </c>
      <c r="X75" s="8">
        <v>237.3065</v>
      </c>
      <c r="Y75" s="8">
        <v>49.895581370000002</v>
      </c>
      <c r="Z75" s="8" t="s">
        <v>33</v>
      </c>
      <c r="AA75" s="8">
        <v>69.938016529999999</v>
      </c>
      <c r="AB75" s="8">
        <v>4.5454545499999999E-2</v>
      </c>
      <c r="AC75" s="8">
        <v>0.18939393939999999</v>
      </c>
      <c r="AD75" s="8">
        <v>0.32575757580000003</v>
      </c>
      <c r="AE75" s="8">
        <v>0.43939393940000004</v>
      </c>
      <c r="AF75" s="8">
        <v>6</v>
      </c>
      <c r="AG75" s="8">
        <v>25</v>
      </c>
      <c r="AH75" s="8">
        <v>43</v>
      </c>
      <c r="AI75" s="9">
        <v>58</v>
      </c>
    </row>
    <row r="76" spans="1:35" ht="14.25" customHeight="1">
      <c r="A76" s="4" t="s">
        <v>35</v>
      </c>
      <c r="B76" s="5" t="s">
        <v>36</v>
      </c>
      <c r="C76" s="5" t="s">
        <v>37</v>
      </c>
      <c r="D76" s="5" t="s">
        <v>38</v>
      </c>
      <c r="E76" s="5" t="s">
        <v>39</v>
      </c>
      <c r="F76" s="5" t="s">
        <v>213</v>
      </c>
      <c r="G76" s="5" t="s">
        <v>214</v>
      </c>
      <c r="H76" s="5">
        <v>3200409</v>
      </c>
      <c r="I76" s="5" t="s">
        <v>217</v>
      </c>
      <c r="J76" s="5" t="s">
        <v>43</v>
      </c>
      <c r="K76" s="5" t="s">
        <v>43</v>
      </c>
      <c r="L76" s="5" t="s">
        <v>43</v>
      </c>
      <c r="M76" s="5" t="s">
        <v>43</v>
      </c>
      <c r="N76" s="5" t="s">
        <v>218</v>
      </c>
      <c r="O76" s="5" t="s">
        <v>45</v>
      </c>
      <c r="P76" s="5" t="s">
        <v>46</v>
      </c>
      <c r="Q76" s="5" t="s">
        <v>226</v>
      </c>
      <c r="R76" s="5" t="s">
        <v>227</v>
      </c>
      <c r="S76" s="5" t="s">
        <v>49</v>
      </c>
      <c r="T76" s="5" t="s">
        <v>50</v>
      </c>
      <c r="U76" s="5">
        <v>424</v>
      </c>
      <c r="V76" s="5">
        <v>401</v>
      </c>
      <c r="W76" s="5">
        <v>94.575471699999994</v>
      </c>
      <c r="X76" s="5">
        <v>230.73818703000001</v>
      </c>
      <c r="Y76" s="5">
        <v>43.881922959999997</v>
      </c>
      <c r="Z76" s="5" t="s">
        <v>33</v>
      </c>
      <c r="AA76" s="5">
        <v>67.739741559999999</v>
      </c>
      <c r="AB76" s="5">
        <v>4.2394014999999993E-2</v>
      </c>
      <c r="AC76" s="5">
        <v>0.1845386534</v>
      </c>
      <c r="AD76" s="5">
        <v>0.43142144639999996</v>
      </c>
      <c r="AE76" s="5">
        <v>0.34164588530000001</v>
      </c>
      <c r="AF76" s="5">
        <v>17</v>
      </c>
      <c r="AG76" s="5">
        <v>74</v>
      </c>
      <c r="AH76" s="5">
        <v>173</v>
      </c>
      <c r="AI76" s="6">
        <v>137</v>
      </c>
    </row>
    <row r="77" spans="1:35" ht="14.25" customHeight="1">
      <c r="A77" s="7" t="s">
        <v>35</v>
      </c>
      <c r="B77" s="8" t="s">
        <v>36</v>
      </c>
      <c r="C77" s="8" t="s">
        <v>37</v>
      </c>
      <c r="D77" s="8" t="s">
        <v>38</v>
      </c>
      <c r="E77" s="8" t="s">
        <v>39</v>
      </c>
      <c r="F77" s="8" t="s">
        <v>213</v>
      </c>
      <c r="G77" s="8" t="s">
        <v>214</v>
      </c>
      <c r="H77" s="8">
        <v>3202405</v>
      </c>
      <c r="I77" s="8" t="s">
        <v>219</v>
      </c>
      <c r="J77" s="8" t="s">
        <v>43</v>
      </c>
      <c r="K77" s="8" t="s">
        <v>43</v>
      </c>
      <c r="L77" s="8" t="s">
        <v>43</v>
      </c>
      <c r="M77" s="8" t="s">
        <v>43</v>
      </c>
      <c r="N77" s="8" t="s">
        <v>220</v>
      </c>
      <c r="O77" s="8" t="s">
        <v>45</v>
      </c>
      <c r="P77" s="8" t="s">
        <v>46</v>
      </c>
      <c r="Q77" s="8" t="s">
        <v>226</v>
      </c>
      <c r="R77" s="8" t="s">
        <v>227</v>
      </c>
      <c r="S77" s="8" t="s">
        <v>49</v>
      </c>
      <c r="T77" s="8" t="s">
        <v>50</v>
      </c>
      <c r="U77" s="8">
        <v>1815</v>
      </c>
      <c r="V77" s="8">
        <v>1547</v>
      </c>
      <c r="W77" s="8">
        <v>85.234159779999999</v>
      </c>
      <c r="X77" s="8">
        <v>208.1961532</v>
      </c>
      <c r="Y77" s="8">
        <v>49.278313529999998</v>
      </c>
      <c r="Z77" s="8" t="s">
        <v>33</v>
      </c>
      <c r="AA77" s="8">
        <v>58.15067286</v>
      </c>
      <c r="AB77" s="8">
        <v>0.130575307</v>
      </c>
      <c r="AC77" s="8">
        <v>0.30316742080000003</v>
      </c>
      <c r="AD77" s="8">
        <v>0.35294117649999995</v>
      </c>
      <c r="AE77" s="8">
        <v>0.21331609570000001</v>
      </c>
      <c r="AF77" s="8">
        <v>202</v>
      </c>
      <c r="AG77" s="8">
        <v>469</v>
      </c>
      <c r="AH77" s="8">
        <v>546</v>
      </c>
      <c r="AI77" s="9">
        <v>330</v>
      </c>
    </row>
    <row r="78" spans="1:35" ht="14.25" customHeight="1">
      <c r="A78" s="4" t="s">
        <v>35</v>
      </c>
      <c r="B78" s="5" t="s">
        <v>36</v>
      </c>
      <c r="C78" s="5" t="s">
        <v>37</v>
      </c>
      <c r="D78" s="5" t="s">
        <v>38</v>
      </c>
      <c r="E78" s="5" t="s">
        <v>39</v>
      </c>
      <c r="F78" s="5" t="s">
        <v>213</v>
      </c>
      <c r="G78" s="5" t="s">
        <v>214</v>
      </c>
      <c r="H78" s="5">
        <v>3204203</v>
      </c>
      <c r="I78" s="5" t="s">
        <v>221</v>
      </c>
      <c r="J78" s="5" t="s">
        <v>43</v>
      </c>
      <c r="K78" s="5" t="s">
        <v>43</v>
      </c>
      <c r="L78" s="5" t="s">
        <v>43</v>
      </c>
      <c r="M78" s="5" t="s">
        <v>43</v>
      </c>
      <c r="N78" s="5" t="s">
        <v>222</v>
      </c>
      <c r="O78" s="5" t="s">
        <v>45</v>
      </c>
      <c r="P78" s="5" t="s">
        <v>46</v>
      </c>
      <c r="Q78" s="5" t="s">
        <v>226</v>
      </c>
      <c r="R78" s="5" t="s">
        <v>227</v>
      </c>
      <c r="S78" s="5" t="s">
        <v>49</v>
      </c>
      <c r="T78" s="5" t="s">
        <v>50</v>
      </c>
      <c r="U78" s="5">
        <v>339</v>
      </c>
      <c r="V78" s="5">
        <v>315</v>
      </c>
      <c r="W78" s="5">
        <v>92.920353980000002</v>
      </c>
      <c r="X78" s="5">
        <v>213.02841269999999</v>
      </c>
      <c r="Y78" s="5">
        <v>43.801083609999999</v>
      </c>
      <c r="Z78" s="5" t="s">
        <v>33</v>
      </c>
      <c r="AA78" s="5">
        <v>60.692640689999998</v>
      </c>
      <c r="AB78" s="5">
        <v>7.6190476199999996E-2</v>
      </c>
      <c r="AC78" s="5">
        <v>0.33015873020000003</v>
      </c>
      <c r="AD78" s="5">
        <v>0.38412698409999996</v>
      </c>
      <c r="AE78" s="5">
        <v>0.20952380949999999</v>
      </c>
      <c r="AF78" s="5">
        <v>24</v>
      </c>
      <c r="AG78" s="5">
        <v>104</v>
      </c>
      <c r="AH78" s="5">
        <v>121</v>
      </c>
      <c r="AI78" s="6">
        <v>66</v>
      </c>
    </row>
    <row r="79" spans="1:35" ht="14.25" customHeight="1">
      <c r="A79" s="10" t="s">
        <v>35</v>
      </c>
      <c r="B79" s="11" t="s">
        <v>36</v>
      </c>
      <c r="C79" s="11" t="s">
        <v>37</v>
      </c>
      <c r="D79" s="11" t="s">
        <v>38</v>
      </c>
      <c r="E79" s="11" t="s">
        <v>39</v>
      </c>
      <c r="F79" s="11" t="s">
        <v>213</v>
      </c>
      <c r="G79" s="11" t="s">
        <v>214</v>
      </c>
      <c r="H79" s="11">
        <v>3205200</v>
      </c>
      <c r="I79" s="11" t="s">
        <v>223</v>
      </c>
      <c r="J79" s="11" t="s">
        <v>43</v>
      </c>
      <c r="K79" s="11" t="s">
        <v>43</v>
      </c>
      <c r="L79" s="11" t="s">
        <v>43</v>
      </c>
      <c r="M79" s="11" t="s">
        <v>43</v>
      </c>
      <c r="N79" s="11" t="s">
        <v>224</v>
      </c>
      <c r="O79" s="11" t="s">
        <v>45</v>
      </c>
      <c r="P79" s="11" t="s">
        <v>46</v>
      </c>
      <c r="Q79" s="11" t="s">
        <v>226</v>
      </c>
      <c r="R79" s="11" t="s">
        <v>227</v>
      </c>
      <c r="S79" s="11" t="s">
        <v>49</v>
      </c>
      <c r="T79" s="11" t="s">
        <v>50</v>
      </c>
      <c r="U79" s="11">
        <v>5105</v>
      </c>
      <c r="V79" s="11">
        <v>4473</v>
      </c>
      <c r="W79" s="11">
        <v>87.619980409999997</v>
      </c>
      <c r="X79" s="11">
        <v>205.18591602999999</v>
      </c>
      <c r="Y79" s="11">
        <v>52.304272079999997</v>
      </c>
      <c r="Z79" s="11" t="s">
        <v>33</v>
      </c>
      <c r="AA79" s="11">
        <v>56.996524600000001</v>
      </c>
      <c r="AB79" s="11">
        <v>0.16320143080000002</v>
      </c>
      <c r="AC79" s="11">
        <v>0.30382293760000001</v>
      </c>
      <c r="AD79" s="11">
        <v>0.32617929800000001</v>
      </c>
      <c r="AE79" s="11">
        <v>0.20679633359999999</v>
      </c>
      <c r="AF79" s="11">
        <v>730</v>
      </c>
      <c r="AG79" s="11">
        <v>1359</v>
      </c>
      <c r="AH79" s="11">
        <v>1459</v>
      </c>
      <c r="AI79" s="12">
        <v>925</v>
      </c>
    </row>
    <row r="80" spans="1:35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AI79" xr:uid="{00000000-0009-0000-0000-000002000000}"/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00"/>
  <sheetViews>
    <sheetView workbookViewId="0"/>
  </sheetViews>
  <sheetFormatPr defaultColWidth="12.59765625" defaultRowHeight="15" customHeight="1"/>
  <cols>
    <col min="1" max="35" width="8.59765625" customWidth="1"/>
  </cols>
  <sheetData>
    <row r="1" spans="1:35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 spans="1:35" ht="14.25" customHeight="1">
      <c r="A2" s="4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>
        <v>3200102</v>
      </c>
      <c r="I2" s="5" t="s">
        <v>42</v>
      </c>
      <c r="J2" s="5" t="s">
        <v>43</v>
      </c>
      <c r="K2" s="5" t="s">
        <v>43</v>
      </c>
      <c r="L2" s="5" t="s">
        <v>43</v>
      </c>
      <c r="M2" s="5" t="s">
        <v>43</v>
      </c>
      <c r="N2" s="5" t="s">
        <v>44</v>
      </c>
      <c r="O2" s="5" t="s">
        <v>45</v>
      </c>
      <c r="P2" s="5" t="s">
        <v>46</v>
      </c>
      <c r="Q2" s="5" t="s">
        <v>226</v>
      </c>
      <c r="R2" s="5" t="s">
        <v>225</v>
      </c>
      <c r="S2" s="5" t="s">
        <v>49</v>
      </c>
      <c r="T2" s="5" t="s">
        <v>50</v>
      </c>
      <c r="U2" s="5">
        <v>325</v>
      </c>
      <c r="V2" s="5">
        <v>291</v>
      </c>
      <c r="W2" s="5">
        <v>89.53846154</v>
      </c>
      <c r="X2" s="5">
        <v>235.48250171999999</v>
      </c>
      <c r="Y2" s="5">
        <v>46.40262267</v>
      </c>
      <c r="Z2" s="5" t="s">
        <v>33</v>
      </c>
      <c r="AA2" s="5">
        <v>52.936582319999999</v>
      </c>
      <c r="AB2" s="5">
        <v>0.12371134019999999</v>
      </c>
      <c r="AC2" s="5">
        <v>0.32646048110000003</v>
      </c>
      <c r="AD2" s="5">
        <v>0.3608247423</v>
      </c>
      <c r="AE2" s="5">
        <v>0.1890034364</v>
      </c>
      <c r="AF2" s="5">
        <v>36</v>
      </c>
      <c r="AG2" s="5">
        <v>95</v>
      </c>
      <c r="AH2" s="5">
        <v>105</v>
      </c>
      <c r="AI2" s="6">
        <v>55</v>
      </c>
    </row>
    <row r="3" spans="1:35" ht="14.25" customHeight="1">
      <c r="A3" s="7" t="s">
        <v>35</v>
      </c>
      <c r="B3" s="8" t="s">
        <v>36</v>
      </c>
      <c r="C3" s="8" t="s">
        <v>37</v>
      </c>
      <c r="D3" s="8" t="s">
        <v>38</v>
      </c>
      <c r="E3" s="8" t="s">
        <v>39</v>
      </c>
      <c r="F3" s="8" t="s">
        <v>40</v>
      </c>
      <c r="G3" s="8" t="s">
        <v>41</v>
      </c>
      <c r="H3" s="8">
        <v>3201159</v>
      </c>
      <c r="I3" s="8" t="s">
        <v>51</v>
      </c>
      <c r="J3" s="8" t="s">
        <v>43</v>
      </c>
      <c r="K3" s="8" t="s">
        <v>43</v>
      </c>
      <c r="L3" s="8" t="s">
        <v>43</v>
      </c>
      <c r="M3" s="8" t="s">
        <v>43</v>
      </c>
      <c r="N3" s="8" t="s">
        <v>52</v>
      </c>
      <c r="O3" s="8" t="s">
        <v>45</v>
      </c>
      <c r="P3" s="8" t="s">
        <v>46</v>
      </c>
      <c r="Q3" s="8" t="s">
        <v>226</v>
      </c>
      <c r="R3" s="8" t="s">
        <v>225</v>
      </c>
      <c r="S3" s="8" t="s">
        <v>49</v>
      </c>
      <c r="T3" s="8" t="s">
        <v>50</v>
      </c>
      <c r="U3" s="8">
        <v>179</v>
      </c>
      <c r="V3" s="8">
        <v>160</v>
      </c>
      <c r="W3" s="8">
        <v>89.385474860000002</v>
      </c>
      <c r="X3" s="8">
        <v>227.19246874999999</v>
      </c>
      <c r="Y3" s="8">
        <v>51.677041469999999</v>
      </c>
      <c r="Z3" s="8" t="s">
        <v>33</v>
      </c>
      <c r="AA3" s="8">
        <v>50.05681818</v>
      </c>
      <c r="AB3" s="8">
        <v>0.17499999999999999</v>
      </c>
      <c r="AC3" s="8">
        <v>0.3</v>
      </c>
      <c r="AD3" s="8">
        <v>0.34375</v>
      </c>
      <c r="AE3" s="8">
        <v>0.18124999999999999</v>
      </c>
      <c r="AF3" s="8">
        <v>28</v>
      </c>
      <c r="AG3" s="8">
        <v>48</v>
      </c>
      <c r="AH3" s="8">
        <v>55</v>
      </c>
      <c r="AI3" s="9">
        <v>29</v>
      </c>
    </row>
    <row r="4" spans="1:35" ht="14.25" customHeight="1">
      <c r="A4" s="4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>
        <v>3201704</v>
      </c>
      <c r="I4" s="5" t="s">
        <v>53</v>
      </c>
      <c r="J4" s="5" t="s">
        <v>43</v>
      </c>
      <c r="K4" s="5" t="s">
        <v>43</v>
      </c>
      <c r="L4" s="5" t="s">
        <v>43</v>
      </c>
      <c r="M4" s="5" t="s">
        <v>43</v>
      </c>
      <c r="N4" s="5" t="s">
        <v>54</v>
      </c>
      <c r="O4" s="5" t="s">
        <v>45</v>
      </c>
      <c r="P4" s="5" t="s">
        <v>46</v>
      </c>
      <c r="Q4" s="5" t="s">
        <v>226</v>
      </c>
      <c r="R4" s="5" t="s">
        <v>225</v>
      </c>
      <c r="S4" s="5" t="s">
        <v>49</v>
      </c>
      <c r="T4" s="5" t="s">
        <v>50</v>
      </c>
      <c r="U4" s="5">
        <v>174</v>
      </c>
      <c r="V4" s="5">
        <v>162</v>
      </c>
      <c r="W4" s="5">
        <v>93.103448279999995</v>
      </c>
      <c r="X4" s="5">
        <v>226.85856172999999</v>
      </c>
      <c r="Y4" s="5">
        <v>46.495637090000002</v>
      </c>
      <c r="Z4" s="5" t="s">
        <v>33</v>
      </c>
      <c r="AA4" s="5">
        <v>49.943883280000001</v>
      </c>
      <c r="AB4" s="5">
        <v>0.14197530860000002</v>
      </c>
      <c r="AC4" s="5">
        <v>0.39506172839999998</v>
      </c>
      <c r="AD4" s="5">
        <v>0.29629629629999998</v>
      </c>
      <c r="AE4" s="5">
        <v>0.16666666670000002</v>
      </c>
      <c r="AF4" s="5">
        <v>23</v>
      </c>
      <c r="AG4" s="5">
        <v>64</v>
      </c>
      <c r="AH4" s="5">
        <v>48</v>
      </c>
      <c r="AI4" s="6">
        <v>27</v>
      </c>
    </row>
    <row r="5" spans="1:35" ht="14.25" customHeight="1">
      <c r="A5" s="7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>
        <v>3201902</v>
      </c>
      <c r="I5" s="8" t="s">
        <v>55</v>
      </c>
      <c r="J5" s="8" t="s">
        <v>43</v>
      </c>
      <c r="K5" s="8" t="s">
        <v>43</v>
      </c>
      <c r="L5" s="8" t="s">
        <v>43</v>
      </c>
      <c r="M5" s="8" t="s">
        <v>43</v>
      </c>
      <c r="N5" s="8" t="s">
        <v>56</v>
      </c>
      <c r="O5" s="8" t="s">
        <v>45</v>
      </c>
      <c r="P5" s="8" t="s">
        <v>46</v>
      </c>
      <c r="Q5" s="8" t="s">
        <v>226</v>
      </c>
      <c r="R5" s="8" t="s">
        <v>225</v>
      </c>
      <c r="S5" s="8" t="s">
        <v>49</v>
      </c>
      <c r="T5" s="8" t="s">
        <v>50</v>
      </c>
      <c r="U5" s="8">
        <v>441</v>
      </c>
      <c r="V5" s="8">
        <v>413</v>
      </c>
      <c r="W5" s="8">
        <v>93.650793649999997</v>
      </c>
      <c r="X5" s="8">
        <v>228.05281356</v>
      </c>
      <c r="Y5" s="8">
        <v>45.435467119999998</v>
      </c>
      <c r="Z5" s="8" t="s">
        <v>33</v>
      </c>
      <c r="AA5" s="8">
        <v>49.438696899999997</v>
      </c>
      <c r="AB5" s="8">
        <v>0.1501210654</v>
      </c>
      <c r="AC5" s="8">
        <v>0.2953995157</v>
      </c>
      <c r="AD5" s="8">
        <v>0.40435835349999999</v>
      </c>
      <c r="AE5" s="8">
        <v>0.1501210654</v>
      </c>
      <c r="AF5" s="8">
        <v>62</v>
      </c>
      <c r="AG5" s="8">
        <v>122</v>
      </c>
      <c r="AH5" s="8">
        <v>167</v>
      </c>
      <c r="AI5" s="9">
        <v>62</v>
      </c>
    </row>
    <row r="6" spans="1:35" ht="14.25" customHeight="1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>
        <v>3203163</v>
      </c>
      <c r="I6" s="5" t="s">
        <v>57</v>
      </c>
      <c r="J6" s="5" t="s">
        <v>43</v>
      </c>
      <c r="K6" s="5" t="s">
        <v>43</v>
      </c>
      <c r="L6" s="5" t="s">
        <v>43</v>
      </c>
      <c r="M6" s="5" t="s">
        <v>43</v>
      </c>
      <c r="N6" s="5" t="s">
        <v>58</v>
      </c>
      <c r="O6" s="5" t="s">
        <v>45</v>
      </c>
      <c r="P6" s="5" t="s">
        <v>46</v>
      </c>
      <c r="Q6" s="5" t="s">
        <v>226</v>
      </c>
      <c r="R6" s="5" t="s">
        <v>225</v>
      </c>
      <c r="S6" s="5" t="s">
        <v>49</v>
      </c>
      <c r="T6" s="5" t="s">
        <v>50</v>
      </c>
      <c r="U6" s="5">
        <v>136</v>
      </c>
      <c r="V6" s="5">
        <v>133</v>
      </c>
      <c r="W6" s="5">
        <v>97.794117650000004</v>
      </c>
      <c r="X6" s="5">
        <v>241.79231579</v>
      </c>
      <c r="Y6" s="5">
        <v>49.54715066</v>
      </c>
      <c r="Z6" s="5" t="s">
        <v>33</v>
      </c>
      <c r="AA6" s="5">
        <v>55.707450440000002</v>
      </c>
      <c r="AB6" s="5">
        <v>0.14285714289999998</v>
      </c>
      <c r="AC6" s="5">
        <v>0.20300751880000001</v>
      </c>
      <c r="AD6" s="5">
        <v>0.4210526316</v>
      </c>
      <c r="AE6" s="5">
        <v>0.23308270679999998</v>
      </c>
      <c r="AF6" s="5">
        <v>19</v>
      </c>
      <c r="AG6" s="5">
        <v>27</v>
      </c>
      <c r="AH6" s="5">
        <v>56</v>
      </c>
      <c r="AI6" s="6">
        <v>31</v>
      </c>
    </row>
    <row r="7" spans="1:35" ht="14.25" customHeight="1">
      <c r="A7" s="7" t="s">
        <v>35</v>
      </c>
      <c r="B7" s="8" t="s">
        <v>36</v>
      </c>
      <c r="C7" s="8" t="s">
        <v>37</v>
      </c>
      <c r="D7" s="8" t="s">
        <v>38</v>
      </c>
      <c r="E7" s="8" t="s">
        <v>39</v>
      </c>
      <c r="F7" s="8" t="s">
        <v>40</v>
      </c>
      <c r="G7" s="8" t="s">
        <v>41</v>
      </c>
      <c r="H7" s="8">
        <v>3204559</v>
      </c>
      <c r="I7" s="8" t="s">
        <v>59</v>
      </c>
      <c r="J7" s="8" t="s">
        <v>43</v>
      </c>
      <c r="K7" s="8" t="s">
        <v>43</v>
      </c>
      <c r="L7" s="8" t="s">
        <v>43</v>
      </c>
      <c r="M7" s="8" t="s">
        <v>43</v>
      </c>
      <c r="N7" s="8" t="s">
        <v>60</v>
      </c>
      <c r="O7" s="8" t="s">
        <v>45</v>
      </c>
      <c r="P7" s="8" t="s">
        <v>46</v>
      </c>
      <c r="Q7" s="8" t="s">
        <v>226</v>
      </c>
      <c r="R7" s="8" t="s">
        <v>225</v>
      </c>
      <c r="S7" s="8" t="s">
        <v>49</v>
      </c>
      <c r="T7" s="8" t="s">
        <v>50</v>
      </c>
      <c r="U7" s="8">
        <v>304</v>
      </c>
      <c r="V7" s="8">
        <v>276</v>
      </c>
      <c r="W7" s="8">
        <v>90.78947368</v>
      </c>
      <c r="X7" s="8">
        <v>235.65384420000001</v>
      </c>
      <c r="Y7" s="8">
        <v>46.187086729999997</v>
      </c>
      <c r="Z7" s="8" t="s">
        <v>33</v>
      </c>
      <c r="AA7" s="8">
        <v>53.227931490000003</v>
      </c>
      <c r="AB7" s="8">
        <v>9.4202898600000001E-2</v>
      </c>
      <c r="AC7" s="8">
        <v>0.3297101449</v>
      </c>
      <c r="AD7" s="8">
        <v>0.39130434780000001</v>
      </c>
      <c r="AE7" s="8">
        <v>0.18478260869999999</v>
      </c>
      <c r="AF7" s="8">
        <v>26</v>
      </c>
      <c r="AG7" s="8">
        <v>91</v>
      </c>
      <c r="AH7" s="8">
        <v>108</v>
      </c>
      <c r="AI7" s="9">
        <v>51</v>
      </c>
    </row>
    <row r="8" spans="1:35" ht="14.25" customHeight="1">
      <c r="A8" s="4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  <c r="H8" s="5">
        <v>3205069</v>
      </c>
      <c r="I8" s="5" t="s">
        <v>61</v>
      </c>
      <c r="J8" s="5" t="s">
        <v>43</v>
      </c>
      <c r="K8" s="5" t="s">
        <v>43</v>
      </c>
      <c r="L8" s="5" t="s">
        <v>43</v>
      </c>
      <c r="M8" s="5" t="s">
        <v>43</v>
      </c>
      <c r="N8" s="5" t="s">
        <v>62</v>
      </c>
      <c r="O8" s="5" t="s">
        <v>45</v>
      </c>
      <c r="P8" s="5" t="s">
        <v>46</v>
      </c>
      <c r="Q8" s="5" t="s">
        <v>226</v>
      </c>
      <c r="R8" s="5" t="s">
        <v>225</v>
      </c>
      <c r="S8" s="5" t="s">
        <v>49</v>
      </c>
      <c r="T8" s="5" t="s">
        <v>50</v>
      </c>
      <c r="U8" s="5">
        <v>111</v>
      </c>
      <c r="V8" s="5">
        <v>102</v>
      </c>
      <c r="W8" s="5">
        <v>91.891891889999997</v>
      </c>
      <c r="X8" s="5">
        <v>218.61434313999999</v>
      </c>
      <c r="Y8" s="5">
        <v>50.072970779999999</v>
      </c>
      <c r="Z8" s="5" t="s">
        <v>32</v>
      </c>
      <c r="AA8" s="5">
        <v>47.370766490000001</v>
      </c>
      <c r="AB8" s="5">
        <v>0.24509803920000001</v>
      </c>
      <c r="AC8" s="5">
        <v>0.31372549020000001</v>
      </c>
      <c r="AD8" s="5">
        <v>0.29411764709999999</v>
      </c>
      <c r="AE8" s="5">
        <v>0.14705882349999999</v>
      </c>
      <c r="AF8" s="5">
        <v>25</v>
      </c>
      <c r="AG8" s="5">
        <v>32</v>
      </c>
      <c r="AH8" s="5">
        <v>30</v>
      </c>
      <c r="AI8" s="6">
        <v>15</v>
      </c>
    </row>
    <row r="9" spans="1:35" ht="14.25" customHeight="1">
      <c r="A9" s="7" t="s">
        <v>35</v>
      </c>
      <c r="B9" s="8" t="s">
        <v>36</v>
      </c>
      <c r="C9" s="8" t="s">
        <v>37</v>
      </c>
      <c r="D9" s="8" t="s">
        <v>38</v>
      </c>
      <c r="E9" s="8" t="s">
        <v>39</v>
      </c>
      <c r="F9" s="8" t="s">
        <v>63</v>
      </c>
      <c r="G9" s="8" t="s">
        <v>64</v>
      </c>
      <c r="H9" s="8">
        <v>3200169</v>
      </c>
      <c r="I9" s="8" t="s">
        <v>65</v>
      </c>
      <c r="J9" s="8" t="s">
        <v>43</v>
      </c>
      <c r="K9" s="8" t="s">
        <v>43</v>
      </c>
      <c r="L9" s="8" t="s">
        <v>43</v>
      </c>
      <c r="M9" s="8" t="s">
        <v>43</v>
      </c>
      <c r="N9" s="8" t="s">
        <v>66</v>
      </c>
      <c r="O9" s="8" t="s">
        <v>45</v>
      </c>
      <c r="P9" s="8" t="s">
        <v>46</v>
      </c>
      <c r="Q9" s="8" t="s">
        <v>226</v>
      </c>
      <c r="R9" s="8" t="s">
        <v>225</v>
      </c>
      <c r="S9" s="8" t="s">
        <v>49</v>
      </c>
      <c r="T9" s="8" t="s">
        <v>50</v>
      </c>
      <c r="U9" s="8">
        <v>183</v>
      </c>
      <c r="V9" s="8">
        <v>171</v>
      </c>
      <c r="W9" s="8">
        <v>93.442622950000001</v>
      </c>
      <c r="X9" s="8">
        <v>227.19045029</v>
      </c>
      <c r="Y9" s="8">
        <v>46.865550409999997</v>
      </c>
      <c r="Z9" s="8" t="s">
        <v>33</v>
      </c>
      <c r="AA9" s="8">
        <v>49.973418389999999</v>
      </c>
      <c r="AB9" s="8">
        <v>0.12865497080000002</v>
      </c>
      <c r="AC9" s="8">
        <v>0.3450292398</v>
      </c>
      <c r="AD9" s="8">
        <v>0.39766081870000003</v>
      </c>
      <c r="AE9" s="8">
        <v>0.12865497080000002</v>
      </c>
      <c r="AF9" s="8">
        <v>22</v>
      </c>
      <c r="AG9" s="8">
        <v>59</v>
      </c>
      <c r="AH9" s="8">
        <v>68</v>
      </c>
      <c r="AI9" s="9">
        <v>22</v>
      </c>
    </row>
    <row r="10" spans="1:35" ht="14.25" customHeight="1">
      <c r="A10" s="4" t="s">
        <v>35</v>
      </c>
      <c r="B10" s="5" t="s">
        <v>36</v>
      </c>
      <c r="C10" s="5" t="s">
        <v>37</v>
      </c>
      <c r="D10" s="5" t="s">
        <v>38</v>
      </c>
      <c r="E10" s="5" t="s">
        <v>39</v>
      </c>
      <c r="F10" s="5" t="s">
        <v>63</v>
      </c>
      <c r="G10" s="5" t="s">
        <v>64</v>
      </c>
      <c r="H10" s="5">
        <v>3200136</v>
      </c>
      <c r="I10" s="5" t="s">
        <v>67</v>
      </c>
      <c r="J10" s="5" t="s">
        <v>43</v>
      </c>
      <c r="K10" s="5" t="s">
        <v>43</v>
      </c>
      <c r="L10" s="5" t="s">
        <v>43</v>
      </c>
      <c r="M10" s="5" t="s">
        <v>43</v>
      </c>
      <c r="N10" s="5" t="s">
        <v>68</v>
      </c>
      <c r="O10" s="5" t="s">
        <v>45</v>
      </c>
      <c r="P10" s="5" t="s">
        <v>46</v>
      </c>
      <c r="Q10" s="5" t="s">
        <v>226</v>
      </c>
      <c r="R10" s="5" t="s">
        <v>225</v>
      </c>
      <c r="S10" s="5" t="s">
        <v>49</v>
      </c>
      <c r="T10" s="5" t="s">
        <v>50</v>
      </c>
      <c r="U10" s="5">
        <v>142</v>
      </c>
      <c r="V10" s="5">
        <v>134</v>
      </c>
      <c r="W10" s="5">
        <v>94.36619718</v>
      </c>
      <c r="X10" s="5">
        <v>231.61332089999999</v>
      </c>
      <c r="Y10" s="5">
        <v>46.310181059999998</v>
      </c>
      <c r="Z10" s="5" t="s">
        <v>33</v>
      </c>
      <c r="AA10" s="5">
        <v>52.001356850000001</v>
      </c>
      <c r="AB10" s="5">
        <v>0.1194029851</v>
      </c>
      <c r="AC10" s="5">
        <v>0.32835820900000001</v>
      </c>
      <c r="AD10" s="5">
        <v>0.37313432839999999</v>
      </c>
      <c r="AE10" s="5">
        <v>0.17910447760000001</v>
      </c>
      <c r="AF10" s="5">
        <v>16</v>
      </c>
      <c r="AG10" s="5">
        <v>44</v>
      </c>
      <c r="AH10" s="5">
        <v>50</v>
      </c>
      <c r="AI10" s="6">
        <v>24</v>
      </c>
    </row>
    <row r="11" spans="1:35" ht="14.25" customHeight="1">
      <c r="A11" s="7" t="s">
        <v>35</v>
      </c>
      <c r="B11" s="8" t="s">
        <v>36</v>
      </c>
      <c r="C11" s="8" t="s">
        <v>37</v>
      </c>
      <c r="D11" s="8" t="s">
        <v>38</v>
      </c>
      <c r="E11" s="8" t="s">
        <v>39</v>
      </c>
      <c r="F11" s="8" t="s">
        <v>63</v>
      </c>
      <c r="G11" s="8" t="s">
        <v>64</v>
      </c>
      <c r="H11" s="8">
        <v>3200904</v>
      </c>
      <c r="I11" s="8" t="s">
        <v>69</v>
      </c>
      <c r="J11" s="8" t="s">
        <v>43</v>
      </c>
      <c r="K11" s="8" t="s">
        <v>43</v>
      </c>
      <c r="L11" s="8" t="s">
        <v>43</v>
      </c>
      <c r="M11" s="8" t="s">
        <v>43</v>
      </c>
      <c r="N11" s="8" t="s">
        <v>70</v>
      </c>
      <c r="O11" s="8" t="s">
        <v>45</v>
      </c>
      <c r="P11" s="8" t="s">
        <v>46</v>
      </c>
      <c r="Q11" s="8" t="s">
        <v>226</v>
      </c>
      <c r="R11" s="8" t="s">
        <v>225</v>
      </c>
      <c r="S11" s="8" t="s">
        <v>49</v>
      </c>
      <c r="T11" s="8" t="s">
        <v>50</v>
      </c>
      <c r="U11" s="8">
        <v>491</v>
      </c>
      <c r="V11" s="8">
        <v>465</v>
      </c>
      <c r="W11" s="8">
        <v>94.704684319999998</v>
      </c>
      <c r="X11" s="8">
        <v>229.12458925000001</v>
      </c>
      <c r="Y11" s="8">
        <v>45.404894800000001</v>
      </c>
      <c r="Z11" s="8" t="s">
        <v>33</v>
      </c>
      <c r="AA11" s="8">
        <v>51.114369500000002</v>
      </c>
      <c r="AB11" s="8">
        <v>0.14838709679999998</v>
      </c>
      <c r="AC11" s="8">
        <v>0.3182795699</v>
      </c>
      <c r="AD11" s="8">
        <v>0.36344086019999999</v>
      </c>
      <c r="AE11" s="8">
        <v>0.1698924731</v>
      </c>
      <c r="AF11" s="8">
        <v>69</v>
      </c>
      <c r="AG11" s="8">
        <v>148</v>
      </c>
      <c r="AH11" s="8">
        <v>169</v>
      </c>
      <c r="AI11" s="9">
        <v>79</v>
      </c>
    </row>
    <row r="12" spans="1:35" ht="14.25" customHeight="1">
      <c r="A12" s="4" t="s">
        <v>35</v>
      </c>
      <c r="B12" s="5" t="s">
        <v>36</v>
      </c>
      <c r="C12" s="5" t="s">
        <v>37</v>
      </c>
      <c r="D12" s="5" t="s">
        <v>38</v>
      </c>
      <c r="E12" s="5" t="s">
        <v>39</v>
      </c>
      <c r="F12" s="5" t="s">
        <v>63</v>
      </c>
      <c r="G12" s="5" t="s">
        <v>64</v>
      </c>
      <c r="H12" s="5">
        <v>3202108</v>
      </c>
      <c r="I12" s="5" t="s">
        <v>71</v>
      </c>
      <c r="J12" s="5" t="s">
        <v>43</v>
      </c>
      <c r="K12" s="5" t="s">
        <v>43</v>
      </c>
      <c r="L12" s="5" t="s">
        <v>43</v>
      </c>
      <c r="M12" s="5" t="s">
        <v>43</v>
      </c>
      <c r="N12" s="5" t="s">
        <v>72</v>
      </c>
      <c r="O12" s="5" t="s">
        <v>45</v>
      </c>
      <c r="P12" s="5" t="s">
        <v>46</v>
      </c>
      <c r="Q12" s="5" t="s">
        <v>226</v>
      </c>
      <c r="R12" s="5" t="s">
        <v>225</v>
      </c>
      <c r="S12" s="5" t="s">
        <v>49</v>
      </c>
      <c r="T12" s="5" t="s">
        <v>50</v>
      </c>
      <c r="U12" s="5">
        <v>194</v>
      </c>
      <c r="V12" s="5">
        <v>175</v>
      </c>
      <c r="W12" s="5">
        <v>90.206185570000002</v>
      </c>
      <c r="X12" s="5">
        <v>214.99150286</v>
      </c>
      <c r="Y12" s="5">
        <v>49.141849360000002</v>
      </c>
      <c r="Z12" s="5" t="s">
        <v>32</v>
      </c>
      <c r="AA12" s="5">
        <v>44.623376620000002</v>
      </c>
      <c r="AB12" s="5">
        <v>0.24</v>
      </c>
      <c r="AC12" s="5">
        <v>0.37714285710000001</v>
      </c>
      <c r="AD12" s="5">
        <v>0.25142857140000002</v>
      </c>
      <c r="AE12" s="5">
        <v>0.1314285714</v>
      </c>
      <c r="AF12" s="5">
        <v>42</v>
      </c>
      <c r="AG12" s="5">
        <v>66</v>
      </c>
      <c r="AH12" s="5">
        <v>44</v>
      </c>
      <c r="AI12" s="6">
        <v>23</v>
      </c>
    </row>
    <row r="13" spans="1:35" ht="14.25" customHeight="1">
      <c r="A13" s="7" t="s">
        <v>35</v>
      </c>
      <c r="B13" s="8" t="s">
        <v>36</v>
      </c>
      <c r="C13" s="8" t="s">
        <v>37</v>
      </c>
      <c r="D13" s="8" t="s">
        <v>38</v>
      </c>
      <c r="E13" s="8" t="s">
        <v>39</v>
      </c>
      <c r="F13" s="8" t="s">
        <v>63</v>
      </c>
      <c r="G13" s="8" t="s">
        <v>64</v>
      </c>
      <c r="H13" s="8">
        <v>3203304</v>
      </c>
      <c r="I13" s="8" t="s">
        <v>73</v>
      </c>
      <c r="J13" s="8" t="s">
        <v>43</v>
      </c>
      <c r="K13" s="8" t="s">
        <v>43</v>
      </c>
      <c r="L13" s="8" t="s">
        <v>43</v>
      </c>
      <c r="M13" s="8" t="s">
        <v>43</v>
      </c>
      <c r="N13" s="8" t="s">
        <v>74</v>
      </c>
      <c r="O13" s="8" t="s">
        <v>45</v>
      </c>
      <c r="P13" s="8" t="s">
        <v>46</v>
      </c>
      <c r="Q13" s="8" t="s">
        <v>226</v>
      </c>
      <c r="R13" s="8" t="s">
        <v>225</v>
      </c>
      <c r="S13" s="8" t="s">
        <v>49</v>
      </c>
      <c r="T13" s="8" t="s">
        <v>50</v>
      </c>
      <c r="U13" s="8">
        <v>199</v>
      </c>
      <c r="V13" s="8">
        <v>170</v>
      </c>
      <c r="W13" s="8">
        <v>85.427135680000006</v>
      </c>
      <c r="X13" s="8">
        <v>239.09166471</v>
      </c>
      <c r="Y13" s="8">
        <v>47.514123150000003</v>
      </c>
      <c r="Z13" s="8" t="s">
        <v>33</v>
      </c>
      <c r="AA13" s="8">
        <v>54.866310159999998</v>
      </c>
      <c r="AB13" s="8">
        <v>8.8235294100000014E-2</v>
      </c>
      <c r="AC13" s="8">
        <v>0.31176470589999999</v>
      </c>
      <c r="AD13" s="8">
        <v>0.4</v>
      </c>
      <c r="AE13" s="8">
        <v>0.2</v>
      </c>
      <c r="AF13" s="8">
        <v>15</v>
      </c>
      <c r="AG13" s="8">
        <v>53</v>
      </c>
      <c r="AH13" s="8">
        <v>68</v>
      </c>
      <c r="AI13" s="9">
        <v>34</v>
      </c>
    </row>
    <row r="14" spans="1:35" ht="14.25" customHeight="1">
      <c r="A14" s="4" t="s">
        <v>35</v>
      </c>
      <c r="B14" s="5" t="s">
        <v>36</v>
      </c>
      <c r="C14" s="5" t="s">
        <v>37</v>
      </c>
      <c r="D14" s="5" t="s">
        <v>38</v>
      </c>
      <c r="E14" s="5" t="s">
        <v>39</v>
      </c>
      <c r="F14" s="5" t="s">
        <v>75</v>
      </c>
      <c r="G14" s="5" t="s">
        <v>76</v>
      </c>
      <c r="H14" s="5">
        <v>3200706</v>
      </c>
      <c r="I14" s="5" t="s">
        <v>77</v>
      </c>
      <c r="J14" s="5" t="s">
        <v>43</v>
      </c>
      <c r="K14" s="5" t="s">
        <v>43</v>
      </c>
      <c r="L14" s="5" t="s">
        <v>43</v>
      </c>
      <c r="M14" s="5" t="s">
        <v>43</v>
      </c>
      <c r="N14" s="5" t="s">
        <v>78</v>
      </c>
      <c r="O14" s="5" t="s">
        <v>45</v>
      </c>
      <c r="P14" s="5" t="s">
        <v>46</v>
      </c>
      <c r="Q14" s="5" t="s">
        <v>226</v>
      </c>
      <c r="R14" s="5" t="s">
        <v>225</v>
      </c>
      <c r="S14" s="5" t="s">
        <v>49</v>
      </c>
      <c r="T14" s="5" t="s">
        <v>50</v>
      </c>
      <c r="U14" s="5">
        <v>169</v>
      </c>
      <c r="V14" s="5">
        <v>161</v>
      </c>
      <c r="W14" s="5">
        <v>95.266272189999995</v>
      </c>
      <c r="X14" s="5">
        <v>233.97003727000001</v>
      </c>
      <c r="Y14" s="5">
        <v>46.016971939999998</v>
      </c>
      <c r="Z14" s="5" t="s">
        <v>33</v>
      </c>
      <c r="AA14" s="5">
        <v>53.303218520000001</v>
      </c>
      <c r="AB14" s="5">
        <v>0.1242236025</v>
      </c>
      <c r="AC14" s="5">
        <v>0.26086956519999999</v>
      </c>
      <c r="AD14" s="5">
        <v>0.42236024839999997</v>
      </c>
      <c r="AE14" s="5">
        <v>0.19254658389999998</v>
      </c>
      <c r="AF14" s="5">
        <v>20</v>
      </c>
      <c r="AG14" s="5">
        <v>42</v>
      </c>
      <c r="AH14" s="5">
        <v>68</v>
      </c>
      <c r="AI14" s="6">
        <v>31</v>
      </c>
    </row>
    <row r="15" spans="1:35" ht="14.25" customHeight="1">
      <c r="A15" s="7" t="s">
        <v>35</v>
      </c>
      <c r="B15" s="8" t="s">
        <v>36</v>
      </c>
      <c r="C15" s="8" t="s">
        <v>37</v>
      </c>
      <c r="D15" s="8" t="s">
        <v>38</v>
      </c>
      <c r="E15" s="8" t="s">
        <v>39</v>
      </c>
      <c r="F15" s="8" t="s">
        <v>75</v>
      </c>
      <c r="G15" s="8" t="s">
        <v>76</v>
      </c>
      <c r="H15" s="8">
        <v>3201209</v>
      </c>
      <c r="I15" s="8" t="s">
        <v>79</v>
      </c>
      <c r="J15" s="8" t="s">
        <v>43</v>
      </c>
      <c r="K15" s="8" t="s">
        <v>43</v>
      </c>
      <c r="L15" s="8" t="s">
        <v>43</v>
      </c>
      <c r="M15" s="8" t="s">
        <v>43</v>
      </c>
      <c r="N15" s="8" t="s">
        <v>80</v>
      </c>
      <c r="O15" s="8" t="s">
        <v>45</v>
      </c>
      <c r="P15" s="8" t="s">
        <v>46</v>
      </c>
      <c r="Q15" s="8" t="s">
        <v>226</v>
      </c>
      <c r="R15" s="8" t="s">
        <v>225</v>
      </c>
      <c r="S15" s="8" t="s">
        <v>49</v>
      </c>
      <c r="T15" s="8" t="s">
        <v>50</v>
      </c>
      <c r="U15" s="8">
        <v>2309</v>
      </c>
      <c r="V15" s="8">
        <v>2011</v>
      </c>
      <c r="W15" s="8">
        <v>87.093980079999994</v>
      </c>
      <c r="X15" s="8">
        <v>214.64083092999999</v>
      </c>
      <c r="Y15" s="8">
        <v>48.083888979999998</v>
      </c>
      <c r="Z15" s="8" t="s">
        <v>32</v>
      </c>
      <c r="AA15" s="8">
        <v>44.604674289999998</v>
      </c>
      <c r="AB15" s="8">
        <v>0.2401790154</v>
      </c>
      <c r="AC15" s="8">
        <v>0.34410740920000005</v>
      </c>
      <c r="AD15" s="8">
        <v>0.3038289408</v>
      </c>
      <c r="AE15" s="8">
        <v>0.11188463450000001</v>
      </c>
      <c r="AF15" s="8">
        <v>483</v>
      </c>
      <c r="AG15" s="8">
        <v>692</v>
      </c>
      <c r="AH15" s="8">
        <v>611</v>
      </c>
      <c r="AI15" s="9">
        <v>225</v>
      </c>
    </row>
    <row r="16" spans="1:35" ht="14.25" customHeight="1">
      <c r="A16" s="4" t="s">
        <v>35</v>
      </c>
      <c r="B16" s="5" t="s">
        <v>36</v>
      </c>
      <c r="C16" s="5" t="s">
        <v>37</v>
      </c>
      <c r="D16" s="5" t="s">
        <v>38</v>
      </c>
      <c r="E16" s="5" t="s">
        <v>39</v>
      </c>
      <c r="F16" s="5" t="s">
        <v>75</v>
      </c>
      <c r="G16" s="5" t="s">
        <v>76</v>
      </c>
      <c r="H16" s="5">
        <v>3201407</v>
      </c>
      <c r="I16" s="5" t="s">
        <v>81</v>
      </c>
      <c r="J16" s="5" t="s">
        <v>43</v>
      </c>
      <c r="K16" s="5" t="s">
        <v>43</v>
      </c>
      <c r="L16" s="5" t="s">
        <v>43</v>
      </c>
      <c r="M16" s="5" t="s">
        <v>43</v>
      </c>
      <c r="N16" s="5" t="s">
        <v>82</v>
      </c>
      <c r="O16" s="5" t="s">
        <v>45</v>
      </c>
      <c r="P16" s="5" t="s">
        <v>46</v>
      </c>
      <c r="Q16" s="5" t="s">
        <v>226</v>
      </c>
      <c r="R16" s="5" t="s">
        <v>225</v>
      </c>
      <c r="S16" s="5" t="s">
        <v>49</v>
      </c>
      <c r="T16" s="5" t="s">
        <v>50</v>
      </c>
      <c r="U16" s="5">
        <v>440</v>
      </c>
      <c r="V16" s="5">
        <v>406</v>
      </c>
      <c r="W16" s="5">
        <v>92.272727270000004</v>
      </c>
      <c r="X16" s="5">
        <v>222.62996552000001</v>
      </c>
      <c r="Y16" s="5">
        <v>48.676106130000001</v>
      </c>
      <c r="Z16" s="5" t="s">
        <v>32</v>
      </c>
      <c r="AA16" s="5">
        <v>47.928795340000001</v>
      </c>
      <c r="AB16" s="5">
        <v>0.18965517240000002</v>
      </c>
      <c r="AC16" s="5">
        <v>0.315270936</v>
      </c>
      <c r="AD16" s="5">
        <v>0.35960591129999997</v>
      </c>
      <c r="AE16" s="5">
        <v>0.13546798029999998</v>
      </c>
      <c r="AF16" s="5">
        <v>77</v>
      </c>
      <c r="AG16" s="5">
        <v>128</v>
      </c>
      <c r="AH16" s="5">
        <v>146</v>
      </c>
      <c r="AI16" s="6">
        <v>55</v>
      </c>
    </row>
    <row r="17" spans="1:35" ht="14.25" customHeight="1">
      <c r="A17" s="7" t="s">
        <v>35</v>
      </c>
      <c r="B17" s="8" t="s">
        <v>36</v>
      </c>
      <c r="C17" s="8" t="s">
        <v>37</v>
      </c>
      <c r="D17" s="8" t="s">
        <v>38</v>
      </c>
      <c r="E17" s="8" t="s">
        <v>39</v>
      </c>
      <c r="F17" s="8" t="s">
        <v>75</v>
      </c>
      <c r="G17" s="8" t="s">
        <v>76</v>
      </c>
      <c r="H17" s="8">
        <v>3202603</v>
      </c>
      <c r="I17" s="8" t="s">
        <v>83</v>
      </c>
      <c r="J17" s="8" t="s">
        <v>43</v>
      </c>
      <c r="K17" s="8" t="s">
        <v>43</v>
      </c>
      <c r="L17" s="8" t="s">
        <v>43</v>
      </c>
      <c r="M17" s="8" t="s">
        <v>43</v>
      </c>
      <c r="N17" s="8" t="s">
        <v>84</v>
      </c>
      <c r="O17" s="8" t="s">
        <v>45</v>
      </c>
      <c r="P17" s="8" t="s">
        <v>46</v>
      </c>
      <c r="Q17" s="8" t="s">
        <v>226</v>
      </c>
      <c r="R17" s="8" t="s">
        <v>225</v>
      </c>
      <c r="S17" s="8" t="s">
        <v>49</v>
      </c>
      <c r="T17" s="8" t="s">
        <v>50</v>
      </c>
      <c r="U17" s="8">
        <v>150</v>
      </c>
      <c r="V17" s="8">
        <v>141</v>
      </c>
      <c r="W17" s="8">
        <v>94</v>
      </c>
      <c r="X17" s="8">
        <v>240.54181560000001</v>
      </c>
      <c r="Y17" s="8">
        <v>50.642514589999998</v>
      </c>
      <c r="Z17" s="8" t="s">
        <v>33</v>
      </c>
      <c r="AA17" s="8">
        <v>55.222437139999997</v>
      </c>
      <c r="AB17" s="8">
        <v>9.2198581599999996E-2</v>
      </c>
      <c r="AC17" s="8">
        <v>0.31205673760000002</v>
      </c>
      <c r="AD17" s="8">
        <v>0.3829787234</v>
      </c>
      <c r="AE17" s="8">
        <v>0.21276595740000001</v>
      </c>
      <c r="AF17" s="8">
        <v>13</v>
      </c>
      <c r="AG17" s="8">
        <v>44</v>
      </c>
      <c r="AH17" s="8">
        <v>54</v>
      </c>
      <c r="AI17" s="9">
        <v>30</v>
      </c>
    </row>
    <row r="18" spans="1:35" ht="14.25" customHeight="1">
      <c r="A18" s="4" t="s">
        <v>35</v>
      </c>
      <c r="B18" s="5" t="s">
        <v>36</v>
      </c>
      <c r="C18" s="5" t="s">
        <v>37</v>
      </c>
      <c r="D18" s="5" t="s">
        <v>38</v>
      </c>
      <c r="E18" s="5" t="s">
        <v>39</v>
      </c>
      <c r="F18" s="5" t="s">
        <v>75</v>
      </c>
      <c r="G18" s="5" t="s">
        <v>76</v>
      </c>
      <c r="H18" s="5">
        <v>3202801</v>
      </c>
      <c r="I18" s="5" t="s">
        <v>85</v>
      </c>
      <c r="J18" s="5" t="s">
        <v>43</v>
      </c>
      <c r="K18" s="5" t="s">
        <v>43</v>
      </c>
      <c r="L18" s="5" t="s">
        <v>43</v>
      </c>
      <c r="M18" s="5" t="s">
        <v>43</v>
      </c>
      <c r="N18" s="5" t="s">
        <v>86</v>
      </c>
      <c r="O18" s="5" t="s">
        <v>45</v>
      </c>
      <c r="P18" s="5" t="s">
        <v>46</v>
      </c>
      <c r="Q18" s="5" t="s">
        <v>226</v>
      </c>
      <c r="R18" s="5" t="s">
        <v>225</v>
      </c>
      <c r="S18" s="5" t="s">
        <v>49</v>
      </c>
      <c r="T18" s="5" t="s">
        <v>50</v>
      </c>
      <c r="U18" s="5">
        <v>692</v>
      </c>
      <c r="V18" s="5">
        <v>602</v>
      </c>
      <c r="W18" s="5">
        <v>86.994219650000005</v>
      </c>
      <c r="X18" s="5">
        <v>211.55826909999999</v>
      </c>
      <c r="Y18" s="5">
        <v>41.842523270000001</v>
      </c>
      <c r="Z18" s="5" t="s">
        <v>32</v>
      </c>
      <c r="AA18" s="5">
        <v>42.555119300000001</v>
      </c>
      <c r="AB18" s="5">
        <v>0.207641196</v>
      </c>
      <c r="AC18" s="5">
        <v>0.42524916939999996</v>
      </c>
      <c r="AD18" s="5">
        <v>0.29235880399999997</v>
      </c>
      <c r="AE18" s="5">
        <v>7.4750830599999998E-2</v>
      </c>
      <c r="AF18" s="5">
        <v>125</v>
      </c>
      <c r="AG18" s="5">
        <v>256</v>
      </c>
      <c r="AH18" s="5">
        <v>176</v>
      </c>
      <c r="AI18" s="6">
        <v>45</v>
      </c>
    </row>
    <row r="19" spans="1:35" ht="14.25" customHeight="1">
      <c r="A19" s="7" t="s">
        <v>35</v>
      </c>
      <c r="B19" s="8" t="s">
        <v>36</v>
      </c>
      <c r="C19" s="8" t="s">
        <v>37</v>
      </c>
      <c r="D19" s="8" t="s">
        <v>38</v>
      </c>
      <c r="E19" s="8" t="s">
        <v>39</v>
      </c>
      <c r="F19" s="8" t="s">
        <v>75</v>
      </c>
      <c r="G19" s="8" t="s">
        <v>76</v>
      </c>
      <c r="H19" s="8">
        <v>3203106</v>
      </c>
      <c r="I19" s="8" t="s">
        <v>87</v>
      </c>
      <c r="J19" s="8" t="s">
        <v>43</v>
      </c>
      <c r="K19" s="8" t="s">
        <v>43</v>
      </c>
      <c r="L19" s="8" t="s">
        <v>43</v>
      </c>
      <c r="M19" s="8" t="s">
        <v>43</v>
      </c>
      <c r="N19" s="8" t="s">
        <v>88</v>
      </c>
      <c r="O19" s="8" t="s">
        <v>45</v>
      </c>
      <c r="P19" s="8" t="s">
        <v>46</v>
      </c>
      <c r="Q19" s="8" t="s">
        <v>226</v>
      </c>
      <c r="R19" s="8" t="s">
        <v>225</v>
      </c>
      <c r="S19" s="8" t="s">
        <v>49</v>
      </c>
      <c r="T19" s="8" t="s">
        <v>50</v>
      </c>
      <c r="U19" s="8">
        <v>90</v>
      </c>
      <c r="V19" s="8">
        <v>88</v>
      </c>
      <c r="W19" s="8">
        <v>97.777777779999994</v>
      </c>
      <c r="X19" s="8">
        <v>228.65998863999999</v>
      </c>
      <c r="Y19" s="8">
        <v>37.118205609999997</v>
      </c>
      <c r="Z19" s="8" t="s">
        <v>33</v>
      </c>
      <c r="AA19" s="8">
        <v>50.258264459999999</v>
      </c>
      <c r="AB19" s="8">
        <v>7.9545454500000001E-2</v>
      </c>
      <c r="AC19" s="8">
        <v>0.36363636360000001</v>
      </c>
      <c r="AD19" s="8">
        <v>0.48863636360000001</v>
      </c>
      <c r="AE19" s="8">
        <v>6.8181818200000008E-2</v>
      </c>
      <c r="AF19" s="8">
        <v>7</v>
      </c>
      <c r="AG19" s="8">
        <v>32</v>
      </c>
      <c r="AH19" s="8">
        <v>43</v>
      </c>
      <c r="AI19" s="9">
        <v>6</v>
      </c>
    </row>
    <row r="20" spans="1:35" ht="14.25" customHeight="1">
      <c r="A20" s="4" t="s">
        <v>35</v>
      </c>
      <c r="B20" s="5" t="s">
        <v>36</v>
      </c>
      <c r="C20" s="5" t="s">
        <v>37</v>
      </c>
      <c r="D20" s="5" t="s">
        <v>38</v>
      </c>
      <c r="E20" s="5" t="s">
        <v>39</v>
      </c>
      <c r="F20" s="5" t="s">
        <v>75</v>
      </c>
      <c r="G20" s="5" t="s">
        <v>76</v>
      </c>
      <c r="H20" s="5">
        <v>3203320</v>
      </c>
      <c r="I20" s="5" t="s">
        <v>89</v>
      </c>
      <c r="J20" s="5" t="s">
        <v>43</v>
      </c>
      <c r="K20" s="5" t="s">
        <v>43</v>
      </c>
      <c r="L20" s="5" t="s">
        <v>43</v>
      </c>
      <c r="M20" s="5" t="s">
        <v>43</v>
      </c>
      <c r="N20" s="5" t="s">
        <v>90</v>
      </c>
      <c r="O20" s="5" t="s">
        <v>45</v>
      </c>
      <c r="P20" s="5" t="s">
        <v>46</v>
      </c>
      <c r="Q20" s="5" t="s">
        <v>226</v>
      </c>
      <c r="R20" s="5" t="s">
        <v>225</v>
      </c>
      <c r="S20" s="5" t="s">
        <v>49</v>
      </c>
      <c r="T20" s="5" t="s">
        <v>50</v>
      </c>
      <c r="U20" s="5">
        <v>692</v>
      </c>
      <c r="V20" s="5">
        <v>591</v>
      </c>
      <c r="W20" s="5">
        <v>85.404624279999993</v>
      </c>
      <c r="X20" s="5">
        <v>219.24067851000001</v>
      </c>
      <c r="Y20" s="5">
        <v>41.08733264</v>
      </c>
      <c r="Z20" s="5" t="s">
        <v>32</v>
      </c>
      <c r="AA20" s="5">
        <v>45.746808180000002</v>
      </c>
      <c r="AB20" s="5">
        <v>0.14043993229999999</v>
      </c>
      <c r="AC20" s="5">
        <v>0.41793570219999998</v>
      </c>
      <c r="AD20" s="5">
        <v>0.36040609140000002</v>
      </c>
      <c r="AE20" s="5">
        <v>8.1218274100000001E-2</v>
      </c>
      <c r="AF20" s="5">
        <v>83</v>
      </c>
      <c r="AG20" s="5">
        <v>247</v>
      </c>
      <c r="AH20" s="5">
        <v>213</v>
      </c>
      <c r="AI20" s="6">
        <v>48</v>
      </c>
    </row>
    <row r="21" spans="1:35" ht="14.25" customHeight="1">
      <c r="A21" s="7" t="s">
        <v>35</v>
      </c>
      <c r="B21" s="8" t="s">
        <v>36</v>
      </c>
      <c r="C21" s="8" t="s">
        <v>37</v>
      </c>
      <c r="D21" s="8" t="s">
        <v>38</v>
      </c>
      <c r="E21" s="8" t="s">
        <v>39</v>
      </c>
      <c r="F21" s="8" t="s">
        <v>75</v>
      </c>
      <c r="G21" s="8" t="s">
        <v>76</v>
      </c>
      <c r="H21" s="8">
        <v>3203403</v>
      </c>
      <c r="I21" s="8" t="s">
        <v>91</v>
      </c>
      <c r="J21" s="8" t="s">
        <v>43</v>
      </c>
      <c r="K21" s="8" t="s">
        <v>43</v>
      </c>
      <c r="L21" s="8" t="s">
        <v>43</v>
      </c>
      <c r="M21" s="8" t="s">
        <v>43</v>
      </c>
      <c r="N21" s="8" t="s">
        <v>92</v>
      </c>
      <c r="O21" s="8" t="s">
        <v>45</v>
      </c>
      <c r="P21" s="8" t="s">
        <v>46</v>
      </c>
      <c r="Q21" s="8" t="s">
        <v>226</v>
      </c>
      <c r="R21" s="8" t="s">
        <v>225</v>
      </c>
      <c r="S21" s="8" t="s">
        <v>49</v>
      </c>
      <c r="T21" s="8" t="s">
        <v>50</v>
      </c>
      <c r="U21" s="8">
        <v>318</v>
      </c>
      <c r="V21" s="8">
        <v>289</v>
      </c>
      <c r="W21" s="8">
        <v>90.880503140000002</v>
      </c>
      <c r="X21" s="8">
        <v>210.56924566999999</v>
      </c>
      <c r="Y21" s="8">
        <v>46.153115649999997</v>
      </c>
      <c r="Z21" s="8" t="s">
        <v>32</v>
      </c>
      <c r="AA21" s="8">
        <v>42.324630390000003</v>
      </c>
      <c r="AB21" s="8">
        <v>0.2733564014</v>
      </c>
      <c r="AC21" s="8">
        <v>0.37716262980000004</v>
      </c>
      <c r="AD21" s="8">
        <v>0.25259515570000002</v>
      </c>
      <c r="AE21" s="8">
        <v>9.6885813099999996E-2</v>
      </c>
      <c r="AF21" s="8">
        <v>79</v>
      </c>
      <c r="AG21" s="8">
        <v>109</v>
      </c>
      <c r="AH21" s="8">
        <v>73</v>
      </c>
      <c r="AI21" s="9">
        <v>28</v>
      </c>
    </row>
    <row r="22" spans="1:35" ht="14.25" customHeight="1">
      <c r="A22" s="4" t="s">
        <v>35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75</v>
      </c>
      <c r="G22" s="5" t="s">
        <v>76</v>
      </c>
      <c r="H22" s="5">
        <v>3203809</v>
      </c>
      <c r="I22" s="5" t="s">
        <v>93</v>
      </c>
      <c r="J22" s="5" t="s">
        <v>43</v>
      </c>
      <c r="K22" s="5" t="s">
        <v>43</v>
      </c>
      <c r="L22" s="5" t="s">
        <v>43</v>
      </c>
      <c r="M22" s="5" t="s">
        <v>43</v>
      </c>
      <c r="N22" s="5" t="s">
        <v>94</v>
      </c>
      <c r="O22" s="5" t="s">
        <v>45</v>
      </c>
      <c r="P22" s="5" t="s">
        <v>46</v>
      </c>
      <c r="Q22" s="5" t="s">
        <v>226</v>
      </c>
      <c r="R22" s="5" t="s">
        <v>225</v>
      </c>
      <c r="S22" s="5" t="s">
        <v>49</v>
      </c>
      <c r="T22" s="5" t="s">
        <v>50</v>
      </c>
      <c r="U22" s="5">
        <v>188</v>
      </c>
      <c r="V22" s="5">
        <v>177</v>
      </c>
      <c r="W22" s="5">
        <v>94.148936169999999</v>
      </c>
      <c r="X22" s="5">
        <v>224.82919774000001</v>
      </c>
      <c r="Y22" s="5">
        <v>52.740667299999998</v>
      </c>
      <c r="Z22" s="5" t="s">
        <v>32</v>
      </c>
      <c r="AA22" s="5">
        <v>49.229583980000001</v>
      </c>
      <c r="AB22" s="5">
        <v>0.20338983050000001</v>
      </c>
      <c r="AC22" s="5">
        <v>0.29378531070000002</v>
      </c>
      <c r="AD22" s="5">
        <v>0.29378531070000002</v>
      </c>
      <c r="AE22" s="5">
        <v>0.20903954800000002</v>
      </c>
      <c r="AF22" s="5">
        <v>36</v>
      </c>
      <c r="AG22" s="5">
        <v>52</v>
      </c>
      <c r="AH22" s="5">
        <v>52</v>
      </c>
      <c r="AI22" s="6">
        <v>37</v>
      </c>
    </row>
    <row r="23" spans="1:35" ht="14.25" customHeight="1">
      <c r="A23" s="7" t="s">
        <v>35</v>
      </c>
      <c r="B23" s="8" t="s">
        <v>36</v>
      </c>
      <c r="C23" s="8" t="s">
        <v>37</v>
      </c>
      <c r="D23" s="8" t="s">
        <v>38</v>
      </c>
      <c r="E23" s="8" t="s">
        <v>39</v>
      </c>
      <c r="F23" s="8" t="s">
        <v>75</v>
      </c>
      <c r="G23" s="8" t="s">
        <v>76</v>
      </c>
      <c r="H23" s="8">
        <v>3204302</v>
      </c>
      <c r="I23" s="8" t="s">
        <v>95</v>
      </c>
      <c r="J23" s="8" t="s">
        <v>43</v>
      </c>
      <c r="K23" s="8" t="s">
        <v>43</v>
      </c>
      <c r="L23" s="8" t="s">
        <v>43</v>
      </c>
      <c r="M23" s="8" t="s">
        <v>43</v>
      </c>
      <c r="N23" s="8" t="s">
        <v>96</v>
      </c>
      <c r="O23" s="8" t="s">
        <v>45</v>
      </c>
      <c r="P23" s="8" t="s">
        <v>46</v>
      </c>
      <c r="Q23" s="8" t="s">
        <v>226</v>
      </c>
      <c r="R23" s="8" t="s">
        <v>225</v>
      </c>
      <c r="S23" s="8" t="s">
        <v>49</v>
      </c>
      <c r="T23" s="8" t="s">
        <v>50</v>
      </c>
      <c r="U23" s="8">
        <v>221</v>
      </c>
      <c r="V23" s="8">
        <v>200</v>
      </c>
      <c r="W23" s="8">
        <v>90.497737560000004</v>
      </c>
      <c r="X23" s="8">
        <v>212.90492499999999</v>
      </c>
      <c r="Y23" s="8">
        <v>43.44730792</v>
      </c>
      <c r="Z23" s="8" t="s">
        <v>32</v>
      </c>
      <c r="AA23" s="8">
        <v>43.386363639999999</v>
      </c>
      <c r="AB23" s="8">
        <v>0.22</v>
      </c>
      <c r="AC23" s="8">
        <v>0.38500000000000001</v>
      </c>
      <c r="AD23" s="8">
        <v>0.32</v>
      </c>
      <c r="AE23" s="8">
        <v>7.4999999999999997E-2</v>
      </c>
      <c r="AF23" s="8">
        <v>44</v>
      </c>
      <c r="AG23" s="8">
        <v>77</v>
      </c>
      <c r="AH23" s="8">
        <v>64</v>
      </c>
      <c r="AI23" s="9">
        <v>15</v>
      </c>
    </row>
    <row r="24" spans="1:35" ht="14.25" customHeight="1">
      <c r="A24" s="4" t="s">
        <v>35</v>
      </c>
      <c r="B24" s="5" t="s">
        <v>36</v>
      </c>
      <c r="C24" s="5" t="s">
        <v>37</v>
      </c>
      <c r="D24" s="5" t="s">
        <v>38</v>
      </c>
      <c r="E24" s="5" t="s">
        <v>39</v>
      </c>
      <c r="F24" s="5" t="s">
        <v>75</v>
      </c>
      <c r="G24" s="5" t="s">
        <v>76</v>
      </c>
      <c r="H24" s="5">
        <v>3204401</v>
      </c>
      <c r="I24" s="5" t="s">
        <v>97</v>
      </c>
      <c r="J24" s="5" t="s">
        <v>43</v>
      </c>
      <c r="K24" s="5" t="s">
        <v>43</v>
      </c>
      <c r="L24" s="5" t="s">
        <v>43</v>
      </c>
      <c r="M24" s="5" t="s">
        <v>43</v>
      </c>
      <c r="N24" s="5" t="s">
        <v>98</v>
      </c>
      <c r="O24" s="5" t="s">
        <v>45</v>
      </c>
      <c r="P24" s="5" t="s">
        <v>46</v>
      </c>
      <c r="Q24" s="5" t="s">
        <v>226</v>
      </c>
      <c r="R24" s="5" t="s">
        <v>225</v>
      </c>
      <c r="S24" s="5" t="s">
        <v>49</v>
      </c>
      <c r="T24" s="5" t="s">
        <v>50</v>
      </c>
      <c r="U24" s="5">
        <v>157</v>
      </c>
      <c r="V24" s="5">
        <v>142</v>
      </c>
      <c r="W24" s="5">
        <v>90.445859870000007</v>
      </c>
      <c r="X24" s="5">
        <v>231.85697887000001</v>
      </c>
      <c r="Y24" s="5">
        <v>47.853946399999998</v>
      </c>
      <c r="Z24" s="5" t="s">
        <v>33</v>
      </c>
      <c r="AA24" s="5">
        <v>51.9206146</v>
      </c>
      <c r="AB24" s="5">
        <v>0.14084507039999999</v>
      </c>
      <c r="AC24" s="5">
        <v>0.28169014079999999</v>
      </c>
      <c r="AD24" s="5">
        <v>0.39436619720000005</v>
      </c>
      <c r="AE24" s="5">
        <v>0.18309859150000002</v>
      </c>
      <c r="AF24" s="5">
        <v>20</v>
      </c>
      <c r="AG24" s="5">
        <v>40</v>
      </c>
      <c r="AH24" s="5">
        <v>56</v>
      </c>
      <c r="AI24" s="6">
        <v>26</v>
      </c>
    </row>
    <row r="25" spans="1:35" ht="14.25" customHeight="1">
      <c r="A25" s="7" t="s">
        <v>35</v>
      </c>
      <c r="B25" s="8" t="s">
        <v>36</v>
      </c>
      <c r="C25" s="8" t="s">
        <v>37</v>
      </c>
      <c r="D25" s="8" t="s">
        <v>38</v>
      </c>
      <c r="E25" s="8" t="s">
        <v>39</v>
      </c>
      <c r="F25" s="8" t="s">
        <v>75</v>
      </c>
      <c r="G25" s="8" t="s">
        <v>76</v>
      </c>
      <c r="H25" s="8">
        <v>3205036</v>
      </c>
      <c r="I25" s="8" t="s">
        <v>99</v>
      </c>
      <c r="J25" s="8" t="s">
        <v>43</v>
      </c>
      <c r="K25" s="8" t="s">
        <v>43</v>
      </c>
      <c r="L25" s="8" t="s">
        <v>43</v>
      </c>
      <c r="M25" s="8" t="s">
        <v>43</v>
      </c>
      <c r="N25" s="8" t="s">
        <v>100</v>
      </c>
      <c r="O25" s="8" t="s">
        <v>45</v>
      </c>
      <c r="P25" s="8" t="s">
        <v>46</v>
      </c>
      <c r="Q25" s="8" t="s">
        <v>226</v>
      </c>
      <c r="R25" s="8" t="s">
        <v>225</v>
      </c>
      <c r="S25" s="8" t="s">
        <v>49</v>
      </c>
      <c r="T25" s="8" t="s">
        <v>50</v>
      </c>
      <c r="U25" s="8">
        <v>255</v>
      </c>
      <c r="V25" s="8">
        <v>234</v>
      </c>
      <c r="W25" s="8">
        <v>91.764705879999994</v>
      </c>
      <c r="X25" s="8">
        <v>241.14784614999999</v>
      </c>
      <c r="Y25" s="8">
        <v>51.248432639999997</v>
      </c>
      <c r="Z25" s="8" t="s">
        <v>33</v>
      </c>
      <c r="AA25" s="8">
        <v>55.82750583</v>
      </c>
      <c r="AB25" s="8">
        <v>0.10256410259999998</v>
      </c>
      <c r="AC25" s="8">
        <v>0.29914529909999998</v>
      </c>
      <c r="AD25" s="8">
        <v>0.32051282049999996</v>
      </c>
      <c r="AE25" s="8">
        <v>0.27777777780000001</v>
      </c>
      <c r="AF25" s="8">
        <v>24</v>
      </c>
      <c r="AG25" s="8">
        <v>70</v>
      </c>
      <c r="AH25" s="8">
        <v>75</v>
      </c>
      <c r="AI25" s="9">
        <v>65</v>
      </c>
    </row>
    <row r="26" spans="1:35" ht="14.25" customHeight="1">
      <c r="A26" s="4" t="s">
        <v>35</v>
      </c>
      <c r="B26" s="5" t="s">
        <v>36</v>
      </c>
      <c r="C26" s="5" t="s">
        <v>37</v>
      </c>
      <c r="D26" s="5" t="s">
        <v>38</v>
      </c>
      <c r="E26" s="5" t="s">
        <v>39</v>
      </c>
      <c r="F26" s="5" t="s">
        <v>101</v>
      </c>
      <c r="G26" s="5" t="s">
        <v>102</v>
      </c>
      <c r="H26" s="5">
        <v>3202207</v>
      </c>
      <c r="I26" s="5" t="s">
        <v>103</v>
      </c>
      <c r="J26" s="5" t="s">
        <v>43</v>
      </c>
      <c r="K26" s="5" t="s">
        <v>43</v>
      </c>
      <c r="L26" s="5" t="s">
        <v>43</v>
      </c>
      <c r="M26" s="5" t="s">
        <v>43</v>
      </c>
      <c r="N26" s="5" t="s">
        <v>104</v>
      </c>
      <c r="O26" s="5" t="s">
        <v>45</v>
      </c>
      <c r="P26" s="5" t="s">
        <v>46</v>
      </c>
      <c r="Q26" s="5" t="s">
        <v>226</v>
      </c>
      <c r="R26" s="5" t="s">
        <v>225</v>
      </c>
      <c r="S26" s="5" t="s">
        <v>49</v>
      </c>
      <c r="T26" s="5" t="s">
        <v>50</v>
      </c>
      <c r="U26" s="5">
        <v>283</v>
      </c>
      <c r="V26" s="5">
        <v>244</v>
      </c>
      <c r="W26" s="5">
        <v>86.219081270000004</v>
      </c>
      <c r="X26" s="5">
        <v>202.71803689000001</v>
      </c>
      <c r="Y26" s="5">
        <v>43.251431109999999</v>
      </c>
      <c r="Z26" s="5" t="s">
        <v>32</v>
      </c>
      <c r="AA26" s="5">
        <v>39.605067060000003</v>
      </c>
      <c r="AB26" s="5">
        <v>0.2827868852</v>
      </c>
      <c r="AC26" s="5">
        <v>0.39754098360000001</v>
      </c>
      <c r="AD26" s="5">
        <v>0.26229508200000001</v>
      </c>
      <c r="AE26" s="5">
        <v>5.7377049199999995E-2</v>
      </c>
      <c r="AF26" s="5">
        <v>69</v>
      </c>
      <c r="AG26" s="5">
        <v>97</v>
      </c>
      <c r="AH26" s="5">
        <v>64</v>
      </c>
      <c r="AI26" s="6">
        <v>14</v>
      </c>
    </row>
    <row r="27" spans="1:35" ht="14.25" customHeight="1">
      <c r="A27" s="7" t="s">
        <v>35</v>
      </c>
      <c r="B27" s="8" t="s">
        <v>36</v>
      </c>
      <c r="C27" s="8" t="s">
        <v>37</v>
      </c>
      <c r="D27" s="8" t="s">
        <v>38</v>
      </c>
      <c r="E27" s="8" t="s">
        <v>39</v>
      </c>
      <c r="F27" s="8" t="s">
        <v>101</v>
      </c>
      <c r="G27" s="8" t="s">
        <v>102</v>
      </c>
      <c r="H27" s="8">
        <v>3204609</v>
      </c>
      <c r="I27" s="8" t="s">
        <v>105</v>
      </c>
      <c r="J27" s="8" t="s">
        <v>43</v>
      </c>
      <c r="K27" s="8" t="s">
        <v>43</v>
      </c>
      <c r="L27" s="8" t="s">
        <v>43</v>
      </c>
      <c r="M27" s="8" t="s">
        <v>43</v>
      </c>
      <c r="N27" s="8" t="s">
        <v>106</v>
      </c>
      <c r="O27" s="8" t="s">
        <v>45</v>
      </c>
      <c r="P27" s="8" t="s">
        <v>46</v>
      </c>
      <c r="Q27" s="8" t="s">
        <v>226</v>
      </c>
      <c r="R27" s="8" t="s">
        <v>225</v>
      </c>
      <c r="S27" s="8" t="s">
        <v>49</v>
      </c>
      <c r="T27" s="8" t="s">
        <v>50</v>
      </c>
      <c r="U27" s="8">
        <v>275</v>
      </c>
      <c r="V27" s="8">
        <v>246</v>
      </c>
      <c r="W27" s="8">
        <v>89.454545449999998</v>
      </c>
      <c r="X27" s="8">
        <v>222.9872561</v>
      </c>
      <c r="Y27" s="8">
        <v>44.524464039999998</v>
      </c>
      <c r="Z27" s="8" t="s">
        <v>32</v>
      </c>
      <c r="AA27" s="8">
        <v>47.413155949999997</v>
      </c>
      <c r="AB27" s="8">
        <v>0.162601626</v>
      </c>
      <c r="AC27" s="8">
        <v>0.36991869919999998</v>
      </c>
      <c r="AD27" s="8">
        <v>0.3495934959</v>
      </c>
      <c r="AE27" s="8">
        <v>0.1178861789</v>
      </c>
      <c r="AF27" s="8">
        <v>40</v>
      </c>
      <c r="AG27" s="8">
        <v>91</v>
      </c>
      <c r="AH27" s="8">
        <v>86</v>
      </c>
      <c r="AI27" s="9">
        <v>29</v>
      </c>
    </row>
    <row r="28" spans="1:35" ht="14.25" customHeight="1">
      <c r="A28" s="4" t="s">
        <v>35</v>
      </c>
      <c r="B28" s="5" t="s">
        <v>36</v>
      </c>
      <c r="C28" s="5" t="s">
        <v>37</v>
      </c>
      <c r="D28" s="5" t="s">
        <v>38</v>
      </c>
      <c r="E28" s="5" t="s">
        <v>39</v>
      </c>
      <c r="F28" s="5" t="s">
        <v>101</v>
      </c>
      <c r="G28" s="5" t="s">
        <v>102</v>
      </c>
      <c r="H28" s="5">
        <v>3205002</v>
      </c>
      <c r="I28" s="5" t="s">
        <v>107</v>
      </c>
      <c r="J28" s="5" t="s">
        <v>43</v>
      </c>
      <c r="K28" s="5" t="s">
        <v>43</v>
      </c>
      <c r="L28" s="5" t="s">
        <v>43</v>
      </c>
      <c r="M28" s="5" t="s">
        <v>43</v>
      </c>
      <c r="N28" s="5" t="s">
        <v>108</v>
      </c>
      <c r="O28" s="5" t="s">
        <v>45</v>
      </c>
      <c r="P28" s="5" t="s">
        <v>46</v>
      </c>
      <c r="Q28" s="5" t="s">
        <v>226</v>
      </c>
      <c r="R28" s="5" t="s">
        <v>225</v>
      </c>
      <c r="S28" s="5" t="s">
        <v>49</v>
      </c>
      <c r="T28" s="5" t="s">
        <v>50</v>
      </c>
      <c r="U28" s="5">
        <v>6010</v>
      </c>
      <c r="V28" s="5">
        <v>5132</v>
      </c>
      <c r="W28" s="5">
        <v>85.391014979999994</v>
      </c>
      <c r="X28" s="5">
        <v>205.67469543999999</v>
      </c>
      <c r="Y28" s="5">
        <v>41.975902869999999</v>
      </c>
      <c r="Z28" s="5" t="s">
        <v>32</v>
      </c>
      <c r="AA28" s="5">
        <v>40.216467090000002</v>
      </c>
      <c r="AB28" s="5">
        <v>0.25915822290000001</v>
      </c>
      <c r="AC28" s="5">
        <v>0.42420109119999999</v>
      </c>
      <c r="AD28" s="5">
        <v>0.25896336710000001</v>
      </c>
      <c r="AE28" s="5">
        <v>5.7677318800000002E-2</v>
      </c>
      <c r="AF28" s="5">
        <v>1330</v>
      </c>
      <c r="AG28" s="5">
        <v>2177</v>
      </c>
      <c r="AH28" s="5">
        <v>1329</v>
      </c>
      <c r="AI28" s="6">
        <v>296</v>
      </c>
    </row>
    <row r="29" spans="1:35" ht="14.25" customHeight="1">
      <c r="A29" s="7" t="s">
        <v>35</v>
      </c>
      <c r="B29" s="8" t="s">
        <v>36</v>
      </c>
      <c r="C29" s="8" t="s">
        <v>37</v>
      </c>
      <c r="D29" s="8" t="s">
        <v>38</v>
      </c>
      <c r="E29" s="8" t="s">
        <v>39</v>
      </c>
      <c r="F29" s="8" t="s">
        <v>101</v>
      </c>
      <c r="G29" s="8" t="s">
        <v>102</v>
      </c>
      <c r="H29" s="8">
        <v>3205309</v>
      </c>
      <c r="I29" s="8" t="s">
        <v>109</v>
      </c>
      <c r="J29" s="8" t="s">
        <v>43</v>
      </c>
      <c r="K29" s="8" t="s">
        <v>43</v>
      </c>
      <c r="L29" s="8" t="s">
        <v>43</v>
      </c>
      <c r="M29" s="8" t="s">
        <v>43</v>
      </c>
      <c r="N29" s="8" t="s">
        <v>110</v>
      </c>
      <c r="O29" s="8" t="s">
        <v>45</v>
      </c>
      <c r="P29" s="8" t="s">
        <v>46</v>
      </c>
      <c r="Q29" s="8" t="s">
        <v>226</v>
      </c>
      <c r="R29" s="8" t="s">
        <v>225</v>
      </c>
      <c r="S29" s="8" t="s">
        <v>49</v>
      </c>
      <c r="T29" s="8" t="s">
        <v>50</v>
      </c>
      <c r="U29" s="8">
        <v>3077</v>
      </c>
      <c r="V29" s="8">
        <v>2712</v>
      </c>
      <c r="W29" s="8">
        <v>88.137796559999998</v>
      </c>
      <c r="X29" s="8">
        <v>212.01790155</v>
      </c>
      <c r="Y29" s="8">
        <v>45.509625329999999</v>
      </c>
      <c r="Z29" s="8" t="s">
        <v>32</v>
      </c>
      <c r="AA29" s="8">
        <v>43.1600295</v>
      </c>
      <c r="AB29" s="8">
        <v>0.22713864310000001</v>
      </c>
      <c r="AC29" s="8">
        <v>0.39933628319999998</v>
      </c>
      <c r="AD29" s="8">
        <v>0.28134218290000002</v>
      </c>
      <c r="AE29" s="8">
        <v>9.2182890900000009E-2</v>
      </c>
      <c r="AF29" s="8">
        <v>616</v>
      </c>
      <c r="AG29" s="8">
        <v>1083</v>
      </c>
      <c r="AH29" s="8">
        <v>763</v>
      </c>
      <c r="AI29" s="9">
        <v>250</v>
      </c>
    </row>
    <row r="30" spans="1:35" ht="14.25" customHeight="1">
      <c r="A30" s="4" t="s">
        <v>35</v>
      </c>
      <c r="B30" s="5" t="s">
        <v>36</v>
      </c>
      <c r="C30" s="5" t="s">
        <v>37</v>
      </c>
      <c r="D30" s="5" t="s">
        <v>38</v>
      </c>
      <c r="E30" s="5" t="s">
        <v>39</v>
      </c>
      <c r="F30" s="5" t="s">
        <v>111</v>
      </c>
      <c r="G30" s="5" t="s">
        <v>112</v>
      </c>
      <c r="H30" s="5">
        <v>3201308</v>
      </c>
      <c r="I30" s="5" t="s">
        <v>113</v>
      </c>
      <c r="J30" s="5" t="s">
        <v>43</v>
      </c>
      <c r="K30" s="5" t="s">
        <v>43</v>
      </c>
      <c r="L30" s="5" t="s">
        <v>43</v>
      </c>
      <c r="M30" s="5" t="s">
        <v>43</v>
      </c>
      <c r="N30" s="5" t="s">
        <v>114</v>
      </c>
      <c r="O30" s="5" t="s">
        <v>45</v>
      </c>
      <c r="P30" s="5" t="s">
        <v>46</v>
      </c>
      <c r="Q30" s="5" t="s">
        <v>226</v>
      </c>
      <c r="R30" s="5" t="s">
        <v>225</v>
      </c>
      <c r="S30" s="5" t="s">
        <v>49</v>
      </c>
      <c r="T30" s="5" t="s">
        <v>50</v>
      </c>
      <c r="U30" s="5">
        <v>5083</v>
      </c>
      <c r="V30" s="5">
        <v>4487</v>
      </c>
      <c r="W30" s="5">
        <v>88.274640959999999</v>
      </c>
      <c r="X30" s="5">
        <v>210.99508001000001</v>
      </c>
      <c r="Y30" s="5">
        <v>43.494324570000003</v>
      </c>
      <c r="Z30" s="5" t="s">
        <v>32</v>
      </c>
      <c r="AA30" s="5">
        <v>42.599833859999997</v>
      </c>
      <c r="AB30" s="5">
        <v>0.22821484290000002</v>
      </c>
      <c r="AC30" s="5">
        <v>0.41029641189999999</v>
      </c>
      <c r="AD30" s="5">
        <v>0.28326275909999998</v>
      </c>
      <c r="AE30" s="5">
        <v>7.82259862E-2</v>
      </c>
      <c r="AF30" s="5">
        <v>1024</v>
      </c>
      <c r="AG30" s="5">
        <v>1841</v>
      </c>
      <c r="AH30" s="5">
        <v>1271</v>
      </c>
      <c r="AI30" s="6">
        <v>351</v>
      </c>
    </row>
    <row r="31" spans="1:35" ht="14.25" customHeight="1">
      <c r="A31" s="7" t="s">
        <v>35</v>
      </c>
      <c r="B31" s="8" t="s">
        <v>36</v>
      </c>
      <c r="C31" s="8" t="s">
        <v>37</v>
      </c>
      <c r="D31" s="8" t="s">
        <v>38</v>
      </c>
      <c r="E31" s="8" t="s">
        <v>39</v>
      </c>
      <c r="F31" s="8" t="s">
        <v>111</v>
      </c>
      <c r="G31" s="8" t="s">
        <v>112</v>
      </c>
      <c r="H31" s="8">
        <v>3203346</v>
      </c>
      <c r="I31" s="8" t="s">
        <v>115</v>
      </c>
      <c r="J31" s="8" t="s">
        <v>43</v>
      </c>
      <c r="K31" s="8" t="s">
        <v>43</v>
      </c>
      <c r="L31" s="8" t="s">
        <v>43</v>
      </c>
      <c r="M31" s="8" t="s">
        <v>43</v>
      </c>
      <c r="N31" s="8" t="s">
        <v>116</v>
      </c>
      <c r="O31" s="8" t="s">
        <v>45</v>
      </c>
      <c r="P31" s="8" t="s">
        <v>46</v>
      </c>
      <c r="Q31" s="8" t="s">
        <v>226</v>
      </c>
      <c r="R31" s="8" t="s">
        <v>225</v>
      </c>
      <c r="S31" s="8" t="s">
        <v>49</v>
      </c>
      <c r="T31" s="8" t="s">
        <v>50</v>
      </c>
      <c r="U31" s="8">
        <v>242</v>
      </c>
      <c r="V31" s="8">
        <v>227</v>
      </c>
      <c r="W31" s="8">
        <v>93.80165289</v>
      </c>
      <c r="X31" s="8">
        <v>244.73277092999999</v>
      </c>
      <c r="Y31" s="8">
        <v>50.561136689999998</v>
      </c>
      <c r="Z31" s="8" t="s">
        <v>33</v>
      </c>
      <c r="AA31" s="8">
        <v>57.488986779999998</v>
      </c>
      <c r="AB31" s="8">
        <v>9.6916299600000005E-2</v>
      </c>
      <c r="AC31" s="8">
        <v>0.26872246700000002</v>
      </c>
      <c r="AD31" s="8">
        <v>0.3392070485</v>
      </c>
      <c r="AE31" s="8">
        <v>0.29515418500000001</v>
      </c>
      <c r="AF31" s="8">
        <v>22</v>
      </c>
      <c r="AG31" s="8">
        <v>61</v>
      </c>
      <c r="AH31" s="8">
        <v>77</v>
      </c>
      <c r="AI31" s="9">
        <v>67</v>
      </c>
    </row>
    <row r="32" spans="1:35" ht="14.25" customHeight="1">
      <c r="A32" s="4" t="s">
        <v>35</v>
      </c>
      <c r="B32" s="5" t="s">
        <v>36</v>
      </c>
      <c r="C32" s="5" t="s">
        <v>37</v>
      </c>
      <c r="D32" s="5" t="s">
        <v>38</v>
      </c>
      <c r="E32" s="5" t="s">
        <v>39</v>
      </c>
      <c r="F32" s="5" t="s">
        <v>111</v>
      </c>
      <c r="G32" s="5" t="s">
        <v>112</v>
      </c>
      <c r="H32" s="5">
        <v>3204500</v>
      </c>
      <c r="I32" s="5" t="s">
        <v>117</v>
      </c>
      <c r="J32" s="5" t="s">
        <v>43</v>
      </c>
      <c r="K32" s="5" t="s">
        <v>43</v>
      </c>
      <c r="L32" s="5" t="s">
        <v>43</v>
      </c>
      <c r="M32" s="5" t="s">
        <v>43</v>
      </c>
      <c r="N32" s="5" t="s">
        <v>118</v>
      </c>
      <c r="O32" s="5" t="s">
        <v>45</v>
      </c>
      <c r="P32" s="5" t="s">
        <v>46</v>
      </c>
      <c r="Q32" s="5" t="s">
        <v>226</v>
      </c>
      <c r="R32" s="5" t="s">
        <v>225</v>
      </c>
      <c r="S32" s="5" t="s">
        <v>49</v>
      </c>
      <c r="T32" s="5" t="s">
        <v>50</v>
      </c>
      <c r="U32" s="5">
        <v>171</v>
      </c>
      <c r="V32" s="5">
        <v>155</v>
      </c>
      <c r="W32" s="5">
        <v>90.643274849999997</v>
      </c>
      <c r="X32" s="5">
        <v>218.94195483999999</v>
      </c>
      <c r="Y32" s="5">
        <v>43.812229350000003</v>
      </c>
      <c r="Z32" s="5" t="s">
        <v>32</v>
      </c>
      <c r="AA32" s="5">
        <v>45.835777129999997</v>
      </c>
      <c r="AB32" s="5">
        <v>0.16129032259999998</v>
      </c>
      <c r="AC32" s="5">
        <v>0.4387096774</v>
      </c>
      <c r="AD32" s="5">
        <v>0.28387096769999998</v>
      </c>
      <c r="AE32" s="5">
        <v>0.1161290323</v>
      </c>
      <c r="AF32" s="5">
        <v>25</v>
      </c>
      <c r="AG32" s="5">
        <v>68</v>
      </c>
      <c r="AH32" s="5">
        <v>44</v>
      </c>
      <c r="AI32" s="6">
        <v>18</v>
      </c>
    </row>
    <row r="33" spans="1:35" ht="14.25" customHeight="1">
      <c r="A33" s="7" t="s">
        <v>35</v>
      </c>
      <c r="B33" s="8" t="s">
        <v>36</v>
      </c>
      <c r="C33" s="8" t="s">
        <v>37</v>
      </c>
      <c r="D33" s="8" t="s">
        <v>38</v>
      </c>
      <c r="E33" s="8" t="s">
        <v>39</v>
      </c>
      <c r="F33" s="8" t="s">
        <v>111</v>
      </c>
      <c r="G33" s="8" t="s">
        <v>112</v>
      </c>
      <c r="H33" s="8">
        <v>3205101</v>
      </c>
      <c r="I33" s="8" t="s">
        <v>119</v>
      </c>
      <c r="J33" s="8" t="s">
        <v>43</v>
      </c>
      <c r="K33" s="8" t="s">
        <v>43</v>
      </c>
      <c r="L33" s="8" t="s">
        <v>43</v>
      </c>
      <c r="M33" s="8" t="s">
        <v>43</v>
      </c>
      <c r="N33" s="8" t="s">
        <v>120</v>
      </c>
      <c r="O33" s="8" t="s">
        <v>45</v>
      </c>
      <c r="P33" s="8" t="s">
        <v>46</v>
      </c>
      <c r="Q33" s="8" t="s">
        <v>226</v>
      </c>
      <c r="R33" s="8" t="s">
        <v>225</v>
      </c>
      <c r="S33" s="8" t="s">
        <v>49</v>
      </c>
      <c r="T33" s="8" t="s">
        <v>50</v>
      </c>
      <c r="U33" s="8">
        <v>1195</v>
      </c>
      <c r="V33" s="8">
        <v>1082</v>
      </c>
      <c r="W33" s="8">
        <v>90.543933050000007</v>
      </c>
      <c r="X33" s="8">
        <v>216.18718762</v>
      </c>
      <c r="Y33" s="8">
        <v>44.445912829999997</v>
      </c>
      <c r="Z33" s="8" t="s">
        <v>32</v>
      </c>
      <c r="AA33" s="8">
        <v>44.883212909999997</v>
      </c>
      <c r="AB33" s="8">
        <v>0.1922365989</v>
      </c>
      <c r="AC33" s="8">
        <v>0.41219963030000001</v>
      </c>
      <c r="AD33" s="8">
        <v>0.28650646949999997</v>
      </c>
      <c r="AE33" s="8">
        <v>0.10905730130000001</v>
      </c>
      <c r="AF33" s="8">
        <v>208</v>
      </c>
      <c r="AG33" s="8">
        <v>446</v>
      </c>
      <c r="AH33" s="8">
        <v>310</v>
      </c>
      <c r="AI33" s="9">
        <v>118</v>
      </c>
    </row>
    <row r="34" spans="1:35" ht="14.25" customHeight="1">
      <c r="A34" s="4" t="s">
        <v>35</v>
      </c>
      <c r="B34" s="5" t="s">
        <v>36</v>
      </c>
      <c r="C34" s="5" t="s">
        <v>37</v>
      </c>
      <c r="D34" s="5" t="s">
        <v>38</v>
      </c>
      <c r="E34" s="5" t="s">
        <v>39</v>
      </c>
      <c r="F34" s="5" t="s">
        <v>121</v>
      </c>
      <c r="G34" s="5" t="s">
        <v>122</v>
      </c>
      <c r="H34" s="5">
        <v>3200359</v>
      </c>
      <c r="I34" s="5" t="s">
        <v>123</v>
      </c>
      <c r="J34" s="5" t="s">
        <v>43</v>
      </c>
      <c r="K34" s="5" t="s">
        <v>43</v>
      </c>
      <c r="L34" s="5" t="s">
        <v>43</v>
      </c>
      <c r="M34" s="5" t="s">
        <v>43</v>
      </c>
      <c r="N34" s="5" t="s">
        <v>124</v>
      </c>
      <c r="O34" s="5" t="s">
        <v>45</v>
      </c>
      <c r="P34" s="5" t="s">
        <v>46</v>
      </c>
      <c r="Q34" s="5" t="s">
        <v>226</v>
      </c>
      <c r="R34" s="5" t="s">
        <v>225</v>
      </c>
      <c r="S34" s="5" t="s">
        <v>49</v>
      </c>
      <c r="T34" s="5" t="s">
        <v>50</v>
      </c>
      <c r="U34" s="5">
        <v>104</v>
      </c>
      <c r="V34" s="5">
        <v>98</v>
      </c>
      <c r="W34" s="5">
        <v>94.230769230000007</v>
      </c>
      <c r="X34" s="5">
        <v>238.03032653</v>
      </c>
      <c r="Y34" s="5">
        <v>49.534599800000002</v>
      </c>
      <c r="Z34" s="5" t="s">
        <v>33</v>
      </c>
      <c r="AA34" s="5">
        <v>55.519480520000002</v>
      </c>
      <c r="AB34" s="5">
        <v>0.13265306120000001</v>
      </c>
      <c r="AC34" s="5">
        <v>0.25510204079999999</v>
      </c>
      <c r="AD34" s="5">
        <v>0.39795918370000005</v>
      </c>
      <c r="AE34" s="5">
        <v>0.21428571430000001</v>
      </c>
      <c r="AF34" s="5">
        <v>13</v>
      </c>
      <c r="AG34" s="5">
        <v>25</v>
      </c>
      <c r="AH34" s="5">
        <v>39</v>
      </c>
      <c r="AI34" s="6">
        <v>21</v>
      </c>
    </row>
    <row r="35" spans="1:35" ht="14.25" customHeight="1">
      <c r="A35" s="7" t="s">
        <v>35</v>
      </c>
      <c r="B35" s="8" t="s">
        <v>36</v>
      </c>
      <c r="C35" s="8" t="s">
        <v>37</v>
      </c>
      <c r="D35" s="8" t="s">
        <v>38</v>
      </c>
      <c r="E35" s="8" t="s">
        <v>39</v>
      </c>
      <c r="F35" s="8" t="s">
        <v>121</v>
      </c>
      <c r="G35" s="8" t="s">
        <v>122</v>
      </c>
      <c r="H35" s="8">
        <v>3200805</v>
      </c>
      <c r="I35" s="8" t="s">
        <v>125</v>
      </c>
      <c r="J35" s="8" t="s">
        <v>43</v>
      </c>
      <c r="K35" s="8" t="s">
        <v>43</v>
      </c>
      <c r="L35" s="8" t="s">
        <v>43</v>
      </c>
      <c r="M35" s="8" t="s">
        <v>43</v>
      </c>
      <c r="N35" s="8" t="s">
        <v>126</v>
      </c>
      <c r="O35" s="8" t="s">
        <v>45</v>
      </c>
      <c r="P35" s="8" t="s">
        <v>46</v>
      </c>
      <c r="Q35" s="8" t="s">
        <v>226</v>
      </c>
      <c r="R35" s="8" t="s">
        <v>225</v>
      </c>
      <c r="S35" s="8" t="s">
        <v>49</v>
      </c>
      <c r="T35" s="8" t="s">
        <v>50</v>
      </c>
      <c r="U35" s="8">
        <v>364</v>
      </c>
      <c r="V35" s="8">
        <v>328</v>
      </c>
      <c r="W35" s="8">
        <v>90.109890109999995</v>
      </c>
      <c r="X35" s="8">
        <v>212.42691463</v>
      </c>
      <c r="Y35" s="8">
        <v>47.966042440000003</v>
      </c>
      <c r="Z35" s="8" t="s">
        <v>32</v>
      </c>
      <c r="AA35" s="8">
        <v>43.431263860000001</v>
      </c>
      <c r="AB35" s="8">
        <v>0.24695121950000001</v>
      </c>
      <c r="AC35" s="8">
        <v>0.40548780489999997</v>
      </c>
      <c r="AD35" s="8">
        <v>0.24390243900000003</v>
      </c>
      <c r="AE35" s="8">
        <v>0.1036585366</v>
      </c>
      <c r="AF35" s="8">
        <v>81</v>
      </c>
      <c r="AG35" s="8">
        <v>133</v>
      </c>
      <c r="AH35" s="8">
        <v>80</v>
      </c>
      <c r="AI35" s="9">
        <v>34</v>
      </c>
    </row>
    <row r="36" spans="1:35" ht="14.25" customHeight="1">
      <c r="A36" s="4" t="s">
        <v>35</v>
      </c>
      <c r="B36" s="5" t="s">
        <v>36</v>
      </c>
      <c r="C36" s="5" t="s">
        <v>37</v>
      </c>
      <c r="D36" s="5" t="s">
        <v>38</v>
      </c>
      <c r="E36" s="5" t="s">
        <v>39</v>
      </c>
      <c r="F36" s="5" t="s">
        <v>121</v>
      </c>
      <c r="G36" s="5" t="s">
        <v>122</v>
      </c>
      <c r="H36" s="5">
        <v>3201506</v>
      </c>
      <c r="I36" s="5" t="s">
        <v>127</v>
      </c>
      <c r="J36" s="5" t="s">
        <v>43</v>
      </c>
      <c r="K36" s="5" t="s">
        <v>43</v>
      </c>
      <c r="L36" s="5" t="s">
        <v>43</v>
      </c>
      <c r="M36" s="5" t="s">
        <v>43</v>
      </c>
      <c r="N36" s="5" t="s">
        <v>128</v>
      </c>
      <c r="O36" s="5" t="s">
        <v>45</v>
      </c>
      <c r="P36" s="5" t="s">
        <v>46</v>
      </c>
      <c r="Q36" s="5" t="s">
        <v>226</v>
      </c>
      <c r="R36" s="5" t="s">
        <v>225</v>
      </c>
      <c r="S36" s="5" t="s">
        <v>49</v>
      </c>
      <c r="T36" s="5" t="s">
        <v>50</v>
      </c>
      <c r="U36" s="5">
        <v>1301</v>
      </c>
      <c r="V36" s="5">
        <v>1184</v>
      </c>
      <c r="W36" s="5">
        <v>91.006917759999993</v>
      </c>
      <c r="X36" s="5">
        <v>222.11658193</v>
      </c>
      <c r="Y36" s="5">
        <v>43.965677530000001</v>
      </c>
      <c r="Z36" s="5" t="s">
        <v>32</v>
      </c>
      <c r="AA36" s="5">
        <v>47.201320639999999</v>
      </c>
      <c r="AB36" s="5">
        <v>0.14358108110000001</v>
      </c>
      <c r="AC36" s="5">
        <v>0.40033783779999998</v>
      </c>
      <c r="AD36" s="5">
        <v>0.33108108110000001</v>
      </c>
      <c r="AE36" s="5">
        <v>0.125</v>
      </c>
      <c r="AF36" s="5">
        <v>170</v>
      </c>
      <c r="AG36" s="5">
        <v>474</v>
      </c>
      <c r="AH36" s="5">
        <v>392</v>
      </c>
      <c r="AI36" s="6">
        <v>148</v>
      </c>
    </row>
    <row r="37" spans="1:35" ht="14.25" customHeight="1">
      <c r="A37" s="7" t="s">
        <v>35</v>
      </c>
      <c r="B37" s="8" t="s">
        <v>36</v>
      </c>
      <c r="C37" s="8" t="s">
        <v>37</v>
      </c>
      <c r="D37" s="8" t="s">
        <v>38</v>
      </c>
      <c r="E37" s="8" t="s">
        <v>39</v>
      </c>
      <c r="F37" s="8" t="s">
        <v>121</v>
      </c>
      <c r="G37" s="8" t="s">
        <v>122</v>
      </c>
      <c r="H37" s="8">
        <v>3202256</v>
      </c>
      <c r="I37" s="8" t="s">
        <v>129</v>
      </c>
      <c r="J37" s="8" t="s">
        <v>43</v>
      </c>
      <c r="K37" s="8" t="s">
        <v>43</v>
      </c>
      <c r="L37" s="8" t="s">
        <v>43</v>
      </c>
      <c r="M37" s="8" t="s">
        <v>43</v>
      </c>
      <c r="N37" s="8" t="s">
        <v>130</v>
      </c>
      <c r="O37" s="8" t="s">
        <v>45</v>
      </c>
      <c r="P37" s="8" t="s">
        <v>46</v>
      </c>
      <c r="Q37" s="8" t="s">
        <v>226</v>
      </c>
      <c r="R37" s="8" t="s">
        <v>225</v>
      </c>
      <c r="S37" s="8" t="s">
        <v>49</v>
      </c>
      <c r="T37" s="8" t="s">
        <v>50</v>
      </c>
      <c r="U37" s="8">
        <v>81</v>
      </c>
      <c r="V37" s="8">
        <v>72</v>
      </c>
      <c r="W37" s="8">
        <v>88.888888890000004</v>
      </c>
      <c r="X37" s="8">
        <v>222.49052778000001</v>
      </c>
      <c r="Y37" s="8">
        <v>39.741098890000004</v>
      </c>
      <c r="Z37" s="8" t="s">
        <v>32</v>
      </c>
      <c r="AA37" s="8">
        <v>46.969696970000001</v>
      </c>
      <c r="AB37" s="8">
        <v>0.11111111109999999</v>
      </c>
      <c r="AC37" s="8">
        <v>0.45833333330000003</v>
      </c>
      <c r="AD37" s="8">
        <v>0.30555555559999997</v>
      </c>
      <c r="AE37" s="8">
        <v>0.125</v>
      </c>
      <c r="AF37" s="8">
        <v>8</v>
      </c>
      <c r="AG37" s="8">
        <v>33</v>
      </c>
      <c r="AH37" s="8">
        <v>22</v>
      </c>
      <c r="AI37" s="9">
        <v>9</v>
      </c>
    </row>
    <row r="38" spans="1:35" ht="14.25" customHeight="1">
      <c r="A38" s="4" t="s">
        <v>35</v>
      </c>
      <c r="B38" s="5" t="s">
        <v>36</v>
      </c>
      <c r="C38" s="5" t="s">
        <v>37</v>
      </c>
      <c r="D38" s="5" t="s">
        <v>38</v>
      </c>
      <c r="E38" s="5" t="s">
        <v>39</v>
      </c>
      <c r="F38" s="5" t="s">
        <v>121</v>
      </c>
      <c r="G38" s="5" t="s">
        <v>122</v>
      </c>
      <c r="H38" s="5">
        <v>3202702</v>
      </c>
      <c r="I38" s="5" t="s">
        <v>131</v>
      </c>
      <c r="J38" s="5" t="s">
        <v>43</v>
      </c>
      <c r="K38" s="5" t="s">
        <v>43</v>
      </c>
      <c r="L38" s="5" t="s">
        <v>43</v>
      </c>
      <c r="M38" s="5" t="s">
        <v>43</v>
      </c>
      <c r="N38" s="5" t="s">
        <v>132</v>
      </c>
      <c r="O38" s="5" t="s">
        <v>45</v>
      </c>
      <c r="P38" s="5" t="s">
        <v>46</v>
      </c>
      <c r="Q38" s="5" t="s">
        <v>226</v>
      </c>
      <c r="R38" s="5" t="s">
        <v>225</v>
      </c>
      <c r="S38" s="5" t="s">
        <v>49</v>
      </c>
      <c r="T38" s="5" t="s">
        <v>50</v>
      </c>
      <c r="U38" s="5">
        <v>154</v>
      </c>
      <c r="V38" s="5">
        <v>135</v>
      </c>
      <c r="W38" s="5">
        <v>87.662337660000006</v>
      </c>
      <c r="X38" s="5">
        <v>225.28851852</v>
      </c>
      <c r="Y38" s="5">
        <v>52.617908880000002</v>
      </c>
      <c r="Z38" s="5" t="s">
        <v>32</v>
      </c>
      <c r="AA38" s="5">
        <v>48.249158250000001</v>
      </c>
      <c r="AB38" s="5">
        <v>0.22222222219999999</v>
      </c>
      <c r="AC38" s="5">
        <v>0.25185185189999998</v>
      </c>
      <c r="AD38" s="5">
        <v>0.33333333330000003</v>
      </c>
      <c r="AE38" s="5">
        <v>0.1925925926</v>
      </c>
      <c r="AF38" s="5">
        <v>30</v>
      </c>
      <c r="AG38" s="5">
        <v>34</v>
      </c>
      <c r="AH38" s="5">
        <v>45</v>
      </c>
      <c r="AI38" s="6">
        <v>26</v>
      </c>
    </row>
    <row r="39" spans="1:35" ht="14.25" customHeight="1">
      <c r="A39" s="7" t="s">
        <v>35</v>
      </c>
      <c r="B39" s="8" t="s">
        <v>36</v>
      </c>
      <c r="C39" s="8" t="s">
        <v>37</v>
      </c>
      <c r="D39" s="8" t="s">
        <v>38</v>
      </c>
      <c r="E39" s="8" t="s">
        <v>39</v>
      </c>
      <c r="F39" s="8" t="s">
        <v>121</v>
      </c>
      <c r="G39" s="8" t="s">
        <v>122</v>
      </c>
      <c r="H39" s="8">
        <v>3202900</v>
      </c>
      <c r="I39" s="8" t="s">
        <v>133</v>
      </c>
      <c r="J39" s="8" t="s">
        <v>43</v>
      </c>
      <c r="K39" s="8" t="s">
        <v>43</v>
      </c>
      <c r="L39" s="8" t="s">
        <v>43</v>
      </c>
      <c r="M39" s="8" t="s">
        <v>43</v>
      </c>
      <c r="N39" s="8" t="s">
        <v>134</v>
      </c>
      <c r="O39" s="8" t="s">
        <v>45</v>
      </c>
      <c r="P39" s="8" t="s">
        <v>46</v>
      </c>
      <c r="Q39" s="8" t="s">
        <v>226</v>
      </c>
      <c r="R39" s="8" t="s">
        <v>225</v>
      </c>
      <c r="S39" s="8" t="s">
        <v>49</v>
      </c>
      <c r="T39" s="8" t="s">
        <v>50</v>
      </c>
      <c r="U39" s="8">
        <v>100</v>
      </c>
      <c r="V39" s="8">
        <v>95</v>
      </c>
      <c r="W39" s="8">
        <v>95</v>
      </c>
      <c r="X39" s="8">
        <v>243.08005263000001</v>
      </c>
      <c r="Y39" s="8">
        <v>48.94391839</v>
      </c>
      <c r="Z39" s="8" t="s">
        <v>33</v>
      </c>
      <c r="AA39" s="8">
        <v>56.411483250000003</v>
      </c>
      <c r="AB39" s="8">
        <v>9.4736842099999996E-2</v>
      </c>
      <c r="AC39" s="8">
        <v>0.26315789470000001</v>
      </c>
      <c r="AD39" s="8">
        <v>0.34736842109999999</v>
      </c>
      <c r="AE39" s="8">
        <v>0.29473684210000001</v>
      </c>
      <c r="AF39" s="8">
        <v>9</v>
      </c>
      <c r="AG39" s="8">
        <v>25</v>
      </c>
      <c r="AH39" s="8">
        <v>33</v>
      </c>
      <c r="AI39" s="9">
        <v>28</v>
      </c>
    </row>
    <row r="40" spans="1:35" ht="14.25" customHeight="1">
      <c r="A40" s="4" t="s">
        <v>35</v>
      </c>
      <c r="B40" s="5" t="s">
        <v>36</v>
      </c>
      <c r="C40" s="5" t="s">
        <v>37</v>
      </c>
      <c r="D40" s="5" t="s">
        <v>38</v>
      </c>
      <c r="E40" s="5" t="s">
        <v>39</v>
      </c>
      <c r="F40" s="5" t="s">
        <v>121</v>
      </c>
      <c r="G40" s="5" t="s">
        <v>122</v>
      </c>
      <c r="H40" s="5">
        <v>3203353</v>
      </c>
      <c r="I40" s="5" t="s">
        <v>135</v>
      </c>
      <c r="J40" s="5" t="s">
        <v>43</v>
      </c>
      <c r="K40" s="5" t="s">
        <v>43</v>
      </c>
      <c r="L40" s="5" t="s">
        <v>43</v>
      </c>
      <c r="M40" s="5" t="s">
        <v>43</v>
      </c>
      <c r="N40" s="5" t="s">
        <v>136</v>
      </c>
      <c r="O40" s="5" t="s">
        <v>45</v>
      </c>
      <c r="P40" s="5" t="s">
        <v>46</v>
      </c>
      <c r="Q40" s="5" t="s">
        <v>226</v>
      </c>
      <c r="R40" s="5" t="s">
        <v>225</v>
      </c>
      <c r="S40" s="5" t="s">
        <v>49</v>
      </c>
      <c r="T40" s="5" t="s">
        <v>50</v>
      </c>
      <c r="U40" s="5">
        <v>171</v>
      </c>
      <c r="V40" s="5">
        <v>155</v>
      </c>
      <c r="W40" s="5">
        <v>90.643274849999997</v>
      </c>
      <c r="X40" s="5">
        <v>228.0598129</v>
      </c>
      <c r="Y40" s="5">
        <v>47.858675150000003</v>
      </c>
      <c r="Z40" s="5" t="s">
        <v>33</v>
      </c>
      <c r="AA40" s="5">
        <v>50.586510259999997</v>
      </c>
      <c r="AB40" s="5">
        <v>0.13548387100000001</v>
      </c>
      <c r="AC40" s="5">
        <v>0.4</v>
      </c>
      <c r="AD40" s="5">
        <v>0.28387096769999998</v>
      </c>
      <c r="AE40" s="5">
        <v>0.18064516130000002</v>
      </c>
      <c r="AF40" s="5">
        <v>21</v>
      </c>
      <c r="AG40" s="5">
        <v>62</v>
      </c>
      <c r="AH40" s="5">
        <v>44</v>
      </c>
      <c r="AI40" s="6">
        <v>28</v>
      </c>
    </row>
    <row r="41" spans="1:35" ht="14.25" customHeight="1">
      <c r="A41" s="7" t="s">
        <v>35</v>
      </c>
      <c r="B41" s="8" t="s">
        <v>36</v>
      </c>
      <c r="C41" s="8" t="s">
        <v>37</v>
      </c>
      <c r="D41" s="8" t="s">
        <v>38</v>
      </c>
      <c r="E41" s="8" t="s">
        <v>39</v>
      </c>
      <c r="F41" s="8" t="s">
        <v>121</v>
      </c>
      <c r="G41" s="8" t="s">
        <v>122</v>
      </c>
      <c r="H41" s="8">
        <v>3204005</v>
      </c>
      <c r="I41" s="8" t="s">
        <v>137</v>
      </c>
      <c r="J41" s="8" t="s">
        <v>43</v>
      </c>
      <c r="K41" s="8" t="s">
        <v>43</v>
      </c>
      <c r="L41" s="8" t="s">
        <v>43</v>
      </c>
      <c r="M41" s="8" t="s">
        <v>43</v>
      </c>
      <c r="N41" s="8" t="s">
        <v>138</v>
      </c>
      <c r="O41" s="8" t="s">
        <v>45</v>
      </c>
      <c r="P41" s="8" t="s">
        <v>46</v>
      </c>
      <c r="Q41" s="8" t="s">
        <v>226</v>
      </c>
      <c r="R41" s="8" t="s">
        <v>225</v>
      </c>
      <c r="S41" s="8" t="s">
        <v>49</v>
      </c>
      <c r="T41" s="8" t="s">
        <v>50</v>
      </c>
      <c r="U41" s="8">
        <v>175</v>
      </c>
      <c r="V41" s="8">
        <v>163</v>
      </c>
      <c r="W41" s="8">
        <v>93.142857140000004</v>
      </c>
      <c r="X41" s="8">
        <v>215.82641104000001</v>
      </c>
      <c r="Y41" s="8">
        <v>44.57793255</v>
      </c>
      <c r="Z41" s="8" t="s">
        <v>32</v>
      </c>
      <c r="AA41" s="8">
        <v>44.590072499999998</v>
      </c>
      <c r="AB41" s="8">
        <v>0.2085889571</v>
      </c>
      <c r="AC41" s="8">
        <v>0.3803680982</v>
      </c>
      <c r="AD41" s="8">
        <v>0.32515337420000001</v>
      </c>
      <c r="AE41" s="8">
        <v>8.5889570600000006E-2</v>
      </c>
      <c r="AF41" s="8">
        <v>34</v>
      </c>
      <c r="AG41" s="8">
        <v>62</v>
      </c>
      <c r="AH41" s="8">
        <v>53</v>
      </c>
      <c r="AI41" s="9">
        <v>14</v>
      </c>
    </row>
    <row r="42" spans="1:35" ht="14.25" customHeight="1">
      <c r="A42" s="4" t="s">
        <v>35</v>
      </c>
      <c r="B42" s="5" t="s">
        <v>36</v>
      </c>
      <c r="C42" s="5" t="s">
        <v>37</v>
      </c>
      <c r="D42" s="5" t="s">
        <v>38</v>
      </c>
      <c r="E42" s="5" t="s">
        <v>39</v>
      </c>
      <c r="F42" s="5" t="s">
        <v>121</v>
      </c>
      <c r="G42" s="5" t="s">
        <v>122</v>
      </c>
      <c r="H42" s="5">
        <v>3204658</v>
      </c>
      <c r="I42" s="5" t="s">
        <v>139</v>
      </c>
      <c r="J42" s="5" t="s">
        <v>43</v>
      </c>
      <c r="K42" s="5" t="s">
        <v>43</v>
      </c>
      <c r="L42" s="5" t="s">
        <v>43</v>
      </c>
      <c r="M42" s="5" t="s">
        <v>43</v>
      </c>
      <c r="N42" s="5" t="s">
        <v>140</v>
      </c>
      <c r="O42" s="5" t="s">
        <v>45</v>
      </c>
      <c r="P42" s="5" t="s">
        <v>46</v>
      </c>
      <c r="Q42" s="5" t="s">
        <v>226</v>
      </c>
      <c r="R42" s="5" t="s">
        <v>225</v>
      </c>
      <c r="S42" s="5" t="s">
        <v>49</v>
      </c>
      <c r="T42" s="5" t="s">
        <v>50</v>
      </c>
      <c r="U42" s="5">
        <v>127</v>
      </c>
      <c r="V42" s="5">
        <v>121</v>
      </c>
      <c r="W42" s="5">
        <v>95.275590550000004</v>
      </c>
      <c r="X42" s="5">
        <v>220.18166941999999</v>
      </c>
      <c r="Y42" s="5">
        <v>46.303873150000001</v>
      </c>
      <c r="Z42" s="5" t="s">
        <v>32</v>
      </c>
      <c r="AA42" s="5">
        <v>46.76934636</v>
      </c>
      <c r="AB42" s="5">
        <v>0.17355371900000002</v>
      </c>
      <c r="AC42" s="5">
        <v>0.42148760330000001</v>
      </c>
      <c r="AD42" s="5">
        <v>0.2561983471</v>
      </c>
      <c r="AE42" s="5">
        <v>0.14876033059999999</v>
      </c>
      <c r="AF42" s="5">
        <v>21</v>
      </c>
      <c r="AG42" s="5">
        <v>51</v>
      </c>
      <c r="AH42" s="5">
        <v>31</v>
      </c>
      <c r="AI42" s="6">
        <v>18</v>
      </c>
    </row>
    <row r="43" spans="1:35" ht="14.25" customHeight="1">
      <c r="A43" s="7" t="s">
        <v>35</v>
      </c>
      <c r="B43" s="8" t="s">
        <v>36</v>
      </c>
      <c r="C43" s="8" t="s">
        <v>37</v>
      </c>
      <c r="D43" s="8" t="s">
        <v>38</v>
      </c>
      <c r="E43" s="8" t="s">
        <v>39</v>
      </c>
      <c r="F43" s="8" t="s">
        <v>121</v>
      </c>
      <c r="G43" s="8" t="s">
        <v>122</v>
      </c>
      <c r="H43" s="8">
        <v>3204955</v>
      </c>
      <c r="I43" s="8" t="s">
        <v>141</v>
      </c>
      <c r="J43" s="8" t="s">
        <v>43</v>
      </c>
      <c r="K43" s="8" t="s">
        <v>43</v>
      </c>
      <c r="L43" s="8" t="s">
        <v>43</v>
      </c>
      <c r="M43" s="8" t="s">
        <v>43</v>
      </c>
      <c r="N43" s="8" t="s">
        <v>142</v>
      </c>
      <c r="O43" s="8" t="s">
        <v>45</v>
      </c>
      <c r="P43" s="8" t="s">
        <v>46</v>
      </c>
      <c r="Q43" s="8" t="s">
        <v>226</v>
      </c>
      <c r="R43" s="8" t="s">
        <v>225</v>
      </c>
      <c r="S43" s="8" t="s">
        <v>49</v>
      </c>
      <c r="T43" s="8" t="s">
        <v>50</v>
      </c>
      <c r="U43" s="8">
        <v>68</v>
      </c>
      <c r="V43" s="8">
        <v>64</v>
      </c>
      <c r="W43" s="8">
        <v>94.117647059999996</v>
      </c>
      <c r="X43" s="8">
        <v>239.20242186999999</v>
      </c>
      <c r="Y43" s="8">
        <v>47.098269139999999</v>
      </c>
      <c r="Z43" s="8" t="s">
        <v>33</v>
      </c>
      <c r="AA43" s="8">
        <v>54.190340910000003</v>
      </c>
      <c r="AB43" s="8">
        <v>4.6875E-2</v>
      </c>
      <c r="AC43" s="8">
        <v>0.390625</v>
      </c>
      <c r="AD43" s="8">
        <v>0.359375</v>
      </c>
      <c r="AE43" s="8">
        <v>0.203125</v>
      </c>
      <c r="AF43" s="8">
        <v>3</v>
      </c>
      <c r="AG43" s="8">
        <v>25</v>
      </c>
      <c r="AH43" s="8">
        <v>23</v>
      </c>
      <c r="AI43" s="9">
        <v>13</v>
      </c>
    </row>
    <row r="44" spans="1:35" ht="14.25" customHeight="1">
      <c r="A44" s="4" t="s">
        <v>35</v>
      </c>
      <c r="B44" s="5" t="s">
        <v>36</v>
      </c>
      <c r="C44" s="5" t="s">
        <v>37</v>
      </c>
      <c r="D44" s="5" t="s">
        <v>38</v>
      </c>
      <c r="E44" s="5" t="s">
        <v>39</v>
      </c>
      <c r="F44" s="5" t="s">
        <v>143</v>
      </c>
      <c r="G44" s="5" t="s">
        <v>144</v>
      </c>
      <c r="H44" s="5">
        <v>3200201</v>
      </c>
      <c r="I44" s="5" t="s">
        <v>145</v>
      </c>
      <c r="J44" s="5" t="s">
        <v>43</v>
      </c>
      <c r="K44" s="5" t="s">
        <v>43</v>
      </c>
      <c r="L44" s="5" t="s">
        <v>43</v>
      </c>
      <c r="M44" s="5" t="s">
        <v>43</v>
      </c>
      <c r="N44" s="5" t="s">
        <v>146</v>
      </c>
      <c r="O44" s="5" t="s">
        <v>45</v>
      </c>
      <c r="P44" s="5" t="s">
        <v>46</v>
      </c>
      <c r="Q44" s="5" t="s">
        <v>226</v>
      </c>
      <c r="R44" s="5" t="s">
        <v>225</v>
      </c>
      <c r="S44" s="5" t="s">
        <v>49</v>
      </c>
      <c r="T44" s="5" t="s">
        <v>50</v>
      </c>
      <c r="U44" s="5">
        <v>269</v>
      </c>
      <c r="V44" s="5">
        <v>253</v>
      </c>
      <c r="W44" s="5">
        <v>94.052044609999996</v>
      </c>
      <c r="X44" s="5">
        <v>215.40284585000001</v>
      </c>
      <c r="Y44" s="5">
        <v>45.411763299999997</v>
      </c>
      <c r="Z44" s="5" t="s">
        <v>32</v>
      </c>
      <c r="AA44" s="5">
        <v>44.520301830000001</v>
      </c>
      <c r="AB44" s="5">
        <v>0.22529644269999999</v>
      </c>
      <c r="AC44" s="5">
        <v>0.36363636360000001</v>
      </c>
      <c r="AD44" s="5">
        <v>0.30039525690000002</v>
      </c>
      <c r="AE44" s="5">
        <v>0.11067193680000001</v>
      </c>
      <c r="AF44" s="5">
        <v>57</v>
      </c>
      <c r="AG44" s="5">
        <v>92</v>
      </c>
      <c r="AH44" s="5">
        <v>76</v>
      </c>
      <c r="AI44" s="6">
        <v>28</v>
      </c>
    </row>
    <row r="45" spans="1:35" ht="14.25" customHeight="1">
      <c r="A45" s="7" t="s">
        <v>35</v>
      </c>
      <c r="B45" s="8" t="s">
        <v>36</v>
      </c>
      <c r="C45" s="8" t="s">
        <v>37</v>
      </c>
      <c r="D45" s="8" t="s">
        <v>38</v>
      </c>
      <c r="E45" s="8" t="s">
        <v>39</v>
      </c>
      <c r="F45" s="8" t="s">
        <v>143</v>
      </c>
      <c r="G45" s="8" t="s">
        <v>144</v>
      </c>
      <c r="H45" s="8">
        <v>3200508</v>
      </c>
      <c r="I45" s="8" t="s">
        <v>147</v>
      </c>
      <c r="J45" s="8" t="s">
        <v>43</v>
      </c>
      <c r="K45" s="8" t="s">
        <v>43</v>
      </c>
      <c r="L45" s="8" t="s">
        <v>43</v>
      </c>
      <c r="M45" s="8" t="s">
        <v>43</v>
      </c>
      <c r="N45" s="8" t="s">
        <v>148</v>
      </c>
      <c r="O45" s="8" t="s">
        <v>45</v>
      </c>
      <c r="P45" s="8" t="s">
        <v>46</v>
      </c>
      <c r="Q45" s="8" t="s">
        <v>226</v>
      </c>
      <c r="R45" s="8" t="s">
        <v>225</v>
      </c>
      <c r="S45" s="8" t="s">
        <v>49</v>
      </c>
      <c r="T45" s="8" t="s">
        <v>50</v>
      </c>
      <c r="U45" s="8">
        <v>98</v>
      </c>
      <c r="V45" s="8">
        <v>88</v>
      </c>
      <c r="W45" s="8">
        <v>89.795918369999995</v>
      </c>
      <c r="X45" s="8">
        <v>202.06015909000001</v>
      </c>
      <c r="Y45" s="8">
        <v>40.165618600000002</v>
      </c>
      <c r="Z45" s="8" t="s">
        <v>32</v>
      </c>
      <c r="AA45" s="8">
        <v>38.739669419999998</v>
      </c>
      <c r="AB45" s="8">
        <v>0.30681818179999998</v>
      </c>
      <c r="AC45" s="8">
        <v>0.4545454545</v>
      </c>
      <c r="AD45" s="8">
        <v>0.18181818180000001</v>
      </c>
      <c r="AE45" s="8">
        <v>5.6818181799999999E-2</v>
      </c>
      <c r="AF45" s="8">
        <v>27</v>
      </c>
      <c r="AG45" s="8">
        <v>40</v>
      </c>
      <c r="AH45" s="8">
        <v>16</v>
      </c>
      <c r="AI45" s="9">
        <v>5</v>
      </c>
    </row>
    <row r="46" spans="1:35" ht="14.25" customHeight="1">
      <c r="A46" s="4" t="s">
        <v>35</v>
      </c>
      <c r="B46" s="5" t="s">
        <v>36</v>
      </c>
      <c r="C46" s="5" t="s">
        <v>37</v>
      </c>
      <c r="D46" s="5" t="s">
        <v>38</v>
      </c>
      <c r="E46" s="5" t="s">
        <v>39</v>
      </c>
      <c r="F46" s="5" t="s">
        <v>143</v>
      </c>
      <c r="G46" s="5" t="s">
        <v>144</v>
      </c>
      <c r="H46" s="5">
        <v>3201100</v>
      </c>
      <c r="I46" s="5" t="s">
        <v>149</v>
      </c>
      <c r="J46" s="5" t="s">
        <v>43</v>
      </c>
      <c r="K46" s="5" t="s">
        <v>43</v>
      </c>
      <c r="L46" s="5" t="s">
        <v>43</v>
      </c>
      <c r="M46" s="5" t="s">
        <v>43</v>
      </c>
      <c r="N46" s="5" t="s">
        <v>150</v>
      </c>
      <c r="O46" s="5" t="s">
        <v>45</v>
      </c>
      <c r="P46" s="5" t="s">
        <v>46</v>
      </c>
      <c r="Q46" s="5" t="s">
        <v>226</v>
      </c>
      <c r="R46" s="5" t="s">
        <v>225</v>
      </c>
      <c r="S46" s="5" t="s">
        <v>49</v>
      </c>
      <c r="T46" s="5" t="s">
        <v>50</v>
      </c>
      <c r="U46" s="5">
        <v>113</v>
      </c>
      <c r="V46" s="5">
        <v>102</v>
      </c>
      <c r="W46" s="5">
        <v>90.265486730000006</v>
      </c>
      <c r="X46" s="5">
        <v>208.15210784000001</v>
      </c>
      <c r="Y46" s="5">
        <v>49.2083096</v>
      </c>
      <c r="Z46" s="5" t="s">
        <v>32</v>
      </c>
      <c r="AA46" s="5">
        <v>41.265597149999998</v>
      </c>
      <c r="AB46" s="5">
        <v>0.2843137255</v>
      </c>
      <c r="AC46" s="5">
        <v>0.33333333330000003</v>
      </c>
      <c r="AD46" s="5">
        <v>0.30392156860000002</v>
      </c>
      <c r="AE46" s="5">
        <v>7.8431372499999999E-2</v>
      </c>
      <c r="AF46" s="5">
        <v>29</v>
      </c>
      <c r="AG46" s="5">
        <v>34</v>
      </c>
      <c r="AH46" s="5">
        <v>31</v>
      </c>
      <c r="AI46" s="6">
        <v>8</v>
      </c>
    </row>
    <row r="47" spans="1:35" ht="14.25" customHeight="1">
      <c r="A47" s="7" t="s">
        <v>35</v>
      </c>
      <c r="B47" s="8" t="s">
        <v>36</v>
      </c>
      <c r="C47" s="8" t="s">
        <v>37</v>
      </c>
      <c r="D47" s="8" t="s">
        <v>38</v>
      </c>
      <c r="E47" s="8" t="s">
        <v>39</v>
      </c>
      <c r="F47" s="8" t="s">
        <v>143</v>
      </c>
      <c r="G47" s="8" t="s">
        <v>144</v>
      </c>
      <c r="H47" s="8">
        <v>3201803</v>
      </c>
      <c r="I47" s="8" t="s">
        <v>151</v>
      </c>
      <c r="J47" s="8" t="s">
        <v>43</v>
      </c>
      <c r="K47" s="8" t="s">
        <v>43</v>
      </c>
      <c r="L47" s="8" t="s">
        <v>43</v>
      </c>
      <c r="M47" s="8" t="s">
        <v>43</v>
      </c>
      <c r="N47" s="8" t="s">
        <v>152</v>
      </c>
      <c r="O47" s="8" t="s">
        <v>45</v>
      </c>
      <c r="P47" s="8" t="s">
        <v>46</v>
      </c>
      <c r="Q47" s="8" t="s">
        <v>226</v>
      </c>
      <c r="R47" s="8" t="s">
        <v>225</v>
      </c>
      <c r="S47" s="8" t="s">
        <v>49</v>
      </c>
      <c r="T47" s="8" t="s">
        <v>50</v>
      </c>
      <c r="U47" s="8">
        <v>64</v>
      </c>
      <c r="V47" s="8">
        <v>60</v>
      </c>
      <c r="W47" s="8">
        <v>93.75</v>
      </c>
      <c r="X47" s="8">
        <v>216.93643333</v>
      </c>
      <c r="Y47" s="8">
        <v>57.190804679999999</v>
      </c>
      <c r="Z47" s="8" t="s">
        <v>32</v>
      </c>
      <c r="AA47" s="8">
        <v>46.136363639999999</v>
      </c>
      <c r="AB47" s="8">
        <v>0.28333333329999999</v>
      </c>
      <c r="AC47" s="8">
        <v>0.2666666667</v>
      </c>
      <c r="AD47" s="8">
        <v>0.25</v>
      </c>
      <c r="AE47" s="8">
        <v>0.2</v>
      </c>
      <c r="AF47" s="8">
        <v>17</v>
      </c>
      <c r="AG47" s="8">
        <v>16</v>
      </c>
      <c r="AH47" s="8">
        <v>15</v>
      </c>
      <c r="AI47" s="9">
        <v>12</v>
      </c>
    </row>
    <row r="48" spans="1:35" ht="14.25" customHeight="1">
      <c r="A48" s="4" t="s">
        <v>35</v>
      </c>
      <c r="B48" s="5" t="s">
        <v>36</v>
      </c>
      <c r="C48" s="5" t="s">
        <v>37</v>
      </c>
      <c r="D48" s="5" t="s">
        <v>38</v>
      </c>
      <c r="E48" s="5" t="s">
        <v>39</v>
      </c>
      <c r="F48" s="5" t="s">
        <v>143</v>
      </c>
      <c r="G48" s="5" t="s">
        <v>144</v>
      </c>
      <c r="H48" s="5">
        <v>3202009</v>
      </c>
      <c r="I48" s="5" t="s">
        <v>153</v>
      </c>
      <c r="J48" s="5" t="s">
        <v>43</v>
      </c>
      <c r="K48" s="5" t="s">
        <v>43</v>
      </c>
      <c r="L48" s="5" t="s">
        <v>43</v>
      </c>
      <c r="M48" s="5" t="s">
        <v>43</v>
      </c>
      <c r="N48" s="5" t="s">
        <v>154</v>
      </c>
      <c r="O48" s="5" t="s">
        <v>45</v>
      </c>
      <c r="P48" s="5" t="s">
        <v>46</v>
      </c>
      <c r="Q48" s="5" t="s">
        <v>226</v>
      </c>
      <c r="R48" s="5" t="s">
        <v>225</v>
      </c>
      <c r="S48" s="5" t="s">
        <v>49</v>
      </c>
      <c r="T48" s="5" t="s">
        <v>50</v>
      </c>
      <c r="U48" s="5">
        <v>109</v>
      </c>
      <c r="V48" s="5">
        <v>104</v>
      </c>
      <c r="W48" s="5">
        <v>95.412844039999996</v>
      </c>
      <c r="X48" s="5">
        <v>224.67140384999999</v>
      </c>
      <c r="Y48" s="5">
        <v>47.69159046</v>
      </c>
      <c r="Z48" s="5" t="s">
        <v>32</v>
      </c>
      <c r="AA48" s="5">
        <v>49.388111889999998</v>
      </c>
      <c r="AB48" s="5">
        <v>0.1730769231</v>
      </c>
      <c r="AC48" s="5">
        <v>0.3653846154</v>
      </c>
      <c r="AD48" s="5">
        <v>0.3173076923</v>
      </c>
      <c r="AE48" s="5">
        <v>0.1442307692</v>
      </c>
      <c r="AF48" s="5">
        <v>18</v>
      </c>
      <c r="AG48" s="5">
        <v>38</v>
      </c>
      <c r="AH48" s="5">
        <v>33</v>
      </c>
      <c r="AI48" s="6">
        <v>15</v>
      </c>
    </row>
    <row r="49" spans="1:35" ht="14.25" customHeight="1">
      <c r="A49" s="7" t="s">
        <v>35</v>
      </c>
      <c r="B49" s="8" t="s">
        <v>36</v>
      </c>
      <c r="C49" s="8" t="s">
        <v>37</v>
      </c>
      <c r="D49" s="8" t="s">
        <v>38</v>
      </c>
      <c r="E49" s="8" t="s">
        <v>39</v>
      </c>
      <c r="F49" s="8" t="s">
        <v>143</v>
      </c>
      <c r="G49" s="8" t="s">
        <v>144</v>
      </c>
      <c r="H49" s="8">
        <v>3202306</v>
      </c>
      <c r="I49" s="8" t="s">
        <v>155</v>
      </c>
      <c r="J49" s="8" t="s">
        <v>43</v>
      </c>
      <c r="K49" s="8" t="s">
        <v>43</v>
      </c>
      <c r="L49" s="8" t="s">
        <v>43</v>
      </c>
      <c r="M49" s="8" t="s">
        <v>43</v>
      </c>
      <c r="N49" s="8" t="s">
        <v>156</v>
      </c>
      <c r="O49" s="8" t="s">
        <v>45</v>
      </c>
      <c r="P49" s="8" t="s">
        <v>46</v>
      </c>
      <c r="Q49" s="8" t="s">
        <v>226</v>
      </c>
      <c r="R49" s="8" t="s">
        <v>225</v>
      </c>
      <c r="S49" s="8" t="s">
        <v>49</v>
      </c>
      <c r="T49" s="8" t="s">
        <v>50</v>
      </c>
      <c r="U49" s="8">
        <v>407</v>
      </c>
      <c r="V49" s="8">
        <v>383</v>
      </c>
      <c r="W49" s="8">
        <v>94.103194099999996</v>
      </c>
      <c r="X49" s="8">
        <v>219.24955352000001</v>
      </c>
      <c r="Y49" s="8">
        <v>45.383271980000004</v>
      </c>
      <c r="Z49" s="8" t="s">
        <v>32</v>
      </c>
      <c r="AA49" s="8">
        <v>46.00047472</v>
      </c>
      <c r="AB49" s="8">
        <v>0.18276762399999999</v>
      </c>
      <c r="AC49" s="8">
        <v>0.407310705</v>
      </c>
      <c r="AD49" s="8">
        <v>0.27154046999999998</v>
      </c>
      <c r="AE49" s="8">
        <v>0.13838120099999998</v>
      </c>
      <c r="AF49" s="8">
        <v>70</v>
      </c>
      <c r="AG49" s="8">
        <v>156</v>
      </c>
      <c r="AH49" s="8">
        <v>104</v>
      </c>
      <c r="AI49" s="9">
        <v>53</v>
      </c>
    </row>
    <row r="50" spans="1:35" ht="14.25" customHeight="1">
      <c r="A50" s="4" t="s">
        <v>35</v>
      </c>
      <c r="B50" s="5" t="s">
        <v>36</v>
      </c>
      <c r="C50" s="5" t="s">
        <v>37</v>
      </c>
      <c r="D50" s="5" t="s">
        <v>38</v>
      </c>
      <c r="E50" s="5" t="s">
        <v>39</v>
      </c>
      <c r="F50" s="5" t="s">
        <v>143</v>
      </c>
      <c r="G50" s="5" t="s">
        <v>144</v>
      </c>
      <c r="H50" s="5">
        <v>3202454</v>
      </c>
      <c r="I50" s="5" t="s">
        <v>157</v>
      </c>
      <c r="J50" s="5" t="s">
        <v>43</v>
      </c>
      <c r="K50" s="5" t="s">
        <v>43</v>
      </c>
      <c r="L50" s="5" t="s">
        <v>43</v>
      </c>
      <c r="M50" s="5" t="s">
        <v>43</v>
      </c>
      <c r="N50" s="5" t="s">
        <v>158</v>
      </c>
      <c r="O50" s="5" t="s">
        <v>45</v>
      </c>
      <c r="P50" s="5" t="s">
        <v>46</v>
      </c>
      <c r="Q50" s="5" t="s">
        <v>226</v>
      </c>
      <c r="R50" s="5" t="s">
        <v>225</v>
      </c>
      <c r="S50" s="5" t="s">
        <v>49</v>
      </c>
      <c r="T50" s="5" t="s">
        <v>50</v>
      </c>
      <c r="U50" s="5">
        <v>439</v>
      </c>
      <c r="V50" s="5">
        <v>403</v>
      </c>
      <c r="W50" s="5">
        <v>91.799544420000004</v>
      </c>
      <c r="X50" s="5">
        <v>219.45710174000001</v>
      </c>
      <c r="Y50" s="5">
        <v>45.028123909999998</v>
      </c>
      <c r="Z50" s="5" t="s">
        <v>32</v>
      </c>
      <c r="AA50" s="5">
        <v>46.074892849999998</v>
      </c>
      <c r="AB50" s="5">
        <v>0.17617865999999999</v>
      </c>
      <c r="AC50" s="5">
        <v>0.39205955330000003</v>
      </c>
      <c r="AD50" s="5">
        <v>0.3076923077</v>
      </c>
      <c r="AE50" s="5">
        <v>0.1240694789</v>
      </c>
      <c r="AF50" s="5">
        <v>71</v>
      </c>
      <c r="AG50" s="5">
        <v>158</v>
      </c>
      <c r="AH50" s="5">
        <v>124</v>
      </c>
      <c r="AI50" s="6">
        <v>50</v>
      </c>
    </row>
    <row r="51" spans="1:35" ht="14.25" customHeight="1">
      <c r="A51" s="7" t="s">
        <v>35</v>
      </c>
      <c r="B51" s="8" t="s">
        <v>36</v>
      </c>
      <c r="C51" s="8" t="s">
        <v>37</v>
      </c>
      <c r="D51" s="8" t="s">
        <v>38</v>
      </c>
      <c r="E51" s="8" t="s">
        <v>39</v>
      </c>
      <c r="F51" s="8" t="s">
        <v>143</v>
      </c>
      <c r="G51" s="8" t="s">
        <v>144</v>
      </c>
      <c r="H51" s="8">
        <v>3202553</v>
      </c>
      <c r="I51" s="8" t="s">
        <v>159</v>
      </c>
      <c r="J51" s="8" t="s">
        <v>43</v>
      </c>
      <c r="K51" s="8" t="s">
        <v>43</v>
      </c>
      <c r="L51" s="8" t="s">
        <v>43</v>
      </c>
      <c r="M51" s="8" t="s">
        <v>43</v>
      </c>
      <c r="N51" s="8" t="s">
        <v>160</v>
      </c>
      <c r="O51" s="8" t="s">
        <v>45</v>
      </c>
      <c r="P51" s="8" t="s">
        <v>46</v>
      </c>
      <c r="Q51" s="8" t="s">
        <v>226</v>
      </c>
      <c r="R51" s="8" t="s">
        <v>225</v>
      </c>
      <c r="S51" s="8" t="s">
        <v>49</v>
      </c>
      <c r="T51" s="8" t="s">
        <v>50</v>
      </c>
      <c r="U51" s="8">
        <v>155</v>
      </c>
      <c r="V51" s="8">
        <v>141</v>
      </c>
      <c r="W51" s="8">
        <v>90.967741939999996</v>
      </c>
      <c r="X51" s="8">
        <v>210.35850354999999</v>
      </c>
      <c r="Y51" s="8">
        <v>41.271551530000004</v>
      </c>
      <c r="Z51" s="8" t="s">
        <v>32</v>
      </c>
      <c r="AA51" s="8">
        <v>42.424242419999999</v>
      </c>
      <c r="AB51" s="8">
        <v>0.25531914890000001</v>
      </c>
      <c r="AC51" s="8">
        <v>0.39716312059999997</v>
      </c>
      <c r="AD51" s="8">
        <v>0.27659574469999998</v>
      </c>
      <c r="AE51" s="8">
        <v>7.0921985800000004E-2</v>
      </c>
      <c r="AF51" s="8">
        <v>36</v>
      </c>
      <c r="AG51" s="8">
        <v>56</v>
      </c>
      <c r="AH51" s="8">
        <v>39</v>
      </c>
      <c r="AI51" s="9">
        <v>10</v>
      </c>
    </row>
    <row r="52" spans="1:35" ht="14.25" customHeight="1">
      <c r="A52" s="4" t="s">
        <v>35</v>
      </c>
      <c r="B52" s="5" t="s">
        <v>36</v>
      </c>
      <c r="C52" s="5" t="s">
        <v>37</v>
      </c>
      <c r="D52" s="5" t="s">
        <v>38</v>
      </c>
      <c r="E52" s="5" t="s">
        <v>39</v>
      </c>
      <c r="F52" s="5" t="s">
        <v>143</v>
      </c>
      <c r="G52" s="5" t="s">
        <v>144</v>
      </c>
      <c r="H52" s="5">
        <v>3202652</v>
      </c>
      <c r="I52" s="5" t="s">
        <v>161</v>
      </c>
      <c r="J52" s="5" t="s">
        <v>43</v>
      </c>
      <c r="K52" s="5" t="s">
        <v>43</v>
      </c>
      <c r="L52" s="5" t="s">
        <v>43</v>
      </c>
      <c r="M52" s="5" t="s">
        <v>43</v>
      </c>
      <c r="N52" s="5" t="s">
        <v>162</v>
      </c>
      <c r="O52" s="5" t="s">
        <v>45</v>
      </c>
      <c r="P52" s="5" t="s">
        <v>46</v>
      </c>
      <c r="Q52" s="5" t="s">
        <v>226</v>
      </c>
      <c r="R52" s="5" t="s">
        <v>225</v>
      </c>
      <c r="S52" s="5" t="s">
        <v>49</v>
      </c>
      <c r="T52" s="5" t="s">
        <v>50</v>
      </c>
      <c r="U52" s="5">
        <v>198</v>
      </c>
      <c r="V52" s="5">
        <v>177</v>
      </c>
      <c r="W52" s="5">
        <v>89.39393939</v>
      </c>
      <c r="X52" s="5">
        <v>221.35869492</v>
      </c>
      <c r="Y52" s="5">
        <v>42.701666709999998</v>
      </c>
      <c r="Z52" s="5" t="s">
        <v>32</v>
      </c>
      <c r="AA52" s="5">
        <v>47.329224449999998</v>
      </c>
      <c r="AB52" s="5">
        <v>0.15819209040000001</v>
      </c>
      <c r="AC52" s="5">
        <v>0.33333333330000003</v>
      </c>
      <c r="AD52" s="5">
        <v>0.40677966100000001</v>
      </c>
      <c r="AE52" s="5">
        <v>0.10169491530000001</v>
      </c>
      <c r="AF52" s="5">
        <v>28</v>
      </c>
      <c r="AG52" s="5">
        <v>59</v>
      </c>
      <c r="AH52" s="5">
        <v>72</v>
      </c>
      <c r="AI52" s="6">
        <v>18</v>
      </c>
    </row>
    <row r="53" spans="1:35" ht="14.25" customHeight="1">
      <c r="A53" s="7" t="s">
        <v>35</v>
      </c>
      <c r="B53" s="8" t="s">
        <v>36</v>
      </c>
      <c r="C53" s="8" t="s">
        <v>37</v>
      </c>
      <c r="D53" s="8" t="s">
        <v>38</v>
      </c>
      <c r="E53" s="8" t="s">
        <v>39</v>
      </c>
      <c r="F53" s="8" t="s">
        <v>143</v>
      </c>
      <c r="G53" s="8" t="s">
        <v>144</v>
      </c>
      <c r="H53" s="8">
        <v>3203007</v>
      </c>
      <c r="I53" s="8" t="s">
        <v>163</v>
      </c>
      <c r="J53" s="8" t="s">
        <v>43</v>
      </c>
      <c r="K53" s="8" t="s">
        <v>43</v>
      </c>
      <c r="L53" s="8" t="s">
        <v>43</v>
      </c>
      <c r="M53" s="8" t="s">
        <v>43</v>
      </c>
      <c r="N53" s="8" t="s">
        <v>164</v>
      </c>
      <c r="O53" s="8" t="s">
        <v>45</v>
      </c>
      <c r="P53" s="8" t="s">
        <v>46</v>
      </c>
      <c r="Q53" s="8" t="s">
        <v>226</v>
      </c>
      <c r="R53" s="8" t="s">
        <v>225</v>
      </c>
      <c r="S53" s="8" t="s">
        <v>49</v>
      </c>
      <c r="T53" s="8" t="s">
        <v>50</v>
      </c>
      <c r="U53" s="8">
        <v>434</v>
      </c>
      <c r="V53" s="8">
        <v>360</v>
      </c>
      <c r="W53" s="8">
        <v>82.949308759999994</v>
      </c>
      <c r="X53" s="8">
        <v>215.31649167</v>
      </c>
      <c r="Y53" s="8">
        <v>46.358438739999997</v>
      </c>
      <c r="Z53" s="8" t="s">
        <v>32</v>
      </c>
      <c r="AA53" s="8">
        <v>44.848484849999998</v>
      </c>
      <c r="AB53" s="8">
        <v>0.23055555559999999</v>
      </c>
      <c r="AC53" s="8">
        <v>0.38333333330000002</v>
      </c>
      <c r="AD53" s="8">
        <v>0.27777777780000001</v>
      </c>
      <c r="AE53" s="8">
        <v>0.1083333333</v>
      </c>
      <c r="AF53" s="8">
        <v>83</v>
      </c>
      <c r="AG53" s="8">
        <v>138</v>
      </c>
      <c r="AH53" s="8">
        <v>100</v>
      </c>
      <c r="AI53" s="9">
        <v>39</v>
      </c>
    </row>
    <row r="54" spans="1:35" ht="14.25" customHeight="1">
      <c r="A54" s="4" t="s">
        <v>35</v>
      </c>
      <c r="B54" s="5" t="s">
        <v>36</v>
      </c>
      <c r="C54" s="5" t="s">
        <v>37</v>
      </c>
      <c r="D54" s="5" t="s">
        <v>38</v>
      </c>
      <c r="E54" s="5" t="s">
        <v>39</v>
      </c>
      <c r="F54" s="5" t="s">
        <v>143</v>
      </c>
      <c r="G54" s="5" t="s">
        <v>144</v>
      </c>
      <c r="H54" s="5">
        <v>3203700</v>
      </c>
      <c r="I54" s="5" t="s">
        <v>165</v>
      </c>
      <c r="J54" s="5" t="s">
        <v>43</v>
      </c>
      <c r="K54" s="5" t="s">
        <v>43</v>
      </c>
      <c r="L54" s="5" t="s">
        <v>43</v>
      </c>
      <c r="M54" s="5" t="s">
        <v>43</v>
      </c>
      <c r="N54" s="5" t="s">
        <v>166</v>
      </c>
      <c r="O54" s="5" t="s">
        <v>45</v>
      </c>
      <c r="P54" s="5" t="s">
        <v>46</v>
      </c>
      <c r="Q54" s="5" t="s">
        <v>226</v>
      </c>
      <c r="R54" s="5" t="s">
        <v>225</v>
      </c>
      <c r="S54" s="5" t="s">
        <v>49</v>
      </c>
      <c r="T54" s="5" t="s">
        <v>50</v>
      </c>
      <c r="U54" s="5">
        <v>195</v>
      </c>
      <c r="V54" s="5">
        <v>183</v>
      </c>
      <c r="W54" s="5">
        <v>93.846153849999993</v>
      </c>
      <c r="X54" s="5">
        <v>238.60524043999999</v>
      </c>
      <c r="Y54" s="5">
        <v>45.176288309999997</v>
      </c>
      <c r="Z54" s="5" t="s">
        <v>33</v>
      </c>
      <c r="AA54" s="5">
        <v>55.787382020000003</v>
      </c>
      <c r="AB54" s="5">
        <v>0.10382513660000001</v>
      </c>
      <c r="AC54" s="5">
        <v>0.26229508200000001</v>
      </c>
      <c r="AD54" s="5">
        <v>0.4262295082</v>
      </c>
      <c r="AE54" s="5">
        <v>0.20765027320000001</v>
      </c>
      <c r="AF54" s="5">
        <v>19</v>
      </c>
      <c r="AG54" s="5">
        <v>48</v>
      </c>
      <c r="AH54" s="5">
        <v>78</v>
      </c>
      <c r="AI54" s="6">
        <v>38</v>
      </c>
    </row>
    <row r="55" spans="1:35" ht="14.25" customHeight="1">
      <c r="A55" s="7" t="s">
        <v>35</v>
      </c>
      <c r="B55" s="8" t="s">
        <v>36</v>
      </c>
      <c r="C55" s="8" t="s">
        <v>37</v>
      </c>
      <c r="D55" s="8" t="s">
        <v>38</v>
      </c>
      <c r="E55" s="8" t="s">
        <v>39</v>
      </c>
      <c r="F55" s="8" t="s">
        <v>143</v>
      </c>
      <c r="G55" s="8" t="s">
        <v>144</v>
      </c>
      <c r="H55" s="8">
        <v>3204807</v>
      </c>
      <c r="I55" s="8" t="s">
        <v>167</v>
      </c>
      <c r="J55" s="8" t="s">
        <v>43</v>
      </c>
      <c r="K55" s="8" t="s">
        <v>43</v>
      </c>
      <c r="L55" s="8" t="s">
        <v>43</v>
      </c>
      <c r="M55" s="8" t="s">
        <v>43</v>
      </c>
      <c r="N55" s="8" t="s">
        <v>168</v>
      </c>
      <c r="O55" s="8" t="s">
        <v>45</v>
      </c>
      <c r="P55" s="8" t="s">
        <v>46</v>
      </c>
      <c r="Q55" s="8" t="s">
        <v>226</v>
      </c>
      <c r="R55" s="8" t="s">
        <v>225</v>
      </c>
      <c r="S55" s="8" t="s">
        <v>49</v>
      </c>
      <c r="T55" s="8" t="s">
        <v>50</v>
      </c>
      <c r="U55" s="8">
        <v>143</v>
      </c>
      <c r="V55" s="8">
        <v>134</v>
      </c>
      <c r="W55" s="8">
        <v>93.706293709999997</v>
      </c>
      <c r="X55" s="8">
        <v>216.3194403</v>
      </c>
      <c r="Y55" s="8">
        <v>44.35420998</v>
      </c>
      <c r="Z55" s="8" t="s">
        <v>32</v>
      </c>
      <c r="AA55" s="8">
        <v>44.776119399999999</v>
      </c>
      <c r="AB55" s="8">
        <v>0.19402985070000001</v>
      </c>
      <c r="AC55" s="8">
        <v>0.41044776120000004</v>
      </c>
      <c r="AD55" s="8">
        <v>0.32089552240000002</v>
      </c>
      <c r="AE55" s="8">
        <v>7.4626865700000003E-2</v>
      </c>
      <c r="AF55" s="8">
        <v>26</v>
      </c>
      <c r="AG55" s="8">
        <v>55</v>
      </c>
      <c r="AH55" s="8">
        <v>43</v>
      </c>
      <c r="AI55" s="9">
        <v>10</v>
      </c>
    </row>
    <row r="56" spans="1:35" ht="14.25" customHeight="1">
      <c r="A56" s="4" t="s">
        <v>35</v>
      </c>
      <c r="B56" s="5" t="s">
        <v>36</v>
      </c>
      <c r="C56" s="5" t="s">
        <v>37</v>
      </c>
      <c r="D56" s="5" t="s">
        <v>38</v>
      </c>
      <c r="E56" s="5" t="s">
        <v>39</v>
      </c>
      <c r="F56" s="5" t="s">
        <v>169</v>
      </c>
      <c r="G56" s="5" t="s">
        <v>170</v>
      </c>
      <c r="H56" s="5">
        <v>3200607</v>
      </c>
      <c r="I56" s="5" t="s">
        <v>171</v>
      </c>
      <c r="J56" s="5" t="s">
        <v>43</v>
      </c>
      <c r="K56" s="5" t="s">
        <v>43</v>
      </c>
      <c r="L56" s="5" t="s">
        <v>43</v>
      </c>
      <c r="M56" s="5" t="s">
        <v>43</v>
      </c>
      <c r="N56" s="5" t="s">
        <v>172</v>
      </c>
      <c r="O56" s="5" t="s">
        <v>45</v>
      </c>
      <c r="P56" s="5" t="s">
        <v>46</v>
      </c>
      <c r="Q56" s="5" t="s">
        <v>226</v>
      </c>
      <c r="R56" s="5" t="s">
        <v>225</v>
      </c>
      <c r="S56" s="5" t="s">
        <v>49</v>
      </c>
      <c r="T56" s="5" t="s">
        <v>50</v>
      </c>
      <c r="U56" s="5">
        <v>1365</v>
      </c>
      <c r="V56" s="5">
        <v>1208</v>
      </c>
      <c r="W56" s="5">
        <v>88.498168500000006</v>
      </c>
      <c r="X56" s="5">
        <v>217.20457035999999</v>
      </c>
      <c r="Y56" s="5">
        <v>44.699626819999999</v>
      </c>
      <c r="Z56" s="5" t="s">
        <v>32</v>
      </c>
      <c r="AA56" s="5">
        <v>45.642685129999997</v>
      </c>
      <c r="AB56" s="5">
        <v>0.19867549669999998</v>
      </c>
      <c r="AC56" s="5">
        <v>0.37168874170000005</v>
      </c>
      <c r="AD56" s="5">
        <v>0.32947019869999999</v>
      </c>
      <c r="AE56" s="5">
        <v>0.1001655629</v>
      </c>
      <c r="AF56" s="5">
        <v>240</v>
      </c>
      <c r="AG56" s="5">
        <v>449</v>
      </c>
      <c r="AH56" s="5">
        <v>398</v>
      </c>
      <c r="AI56" s="6">
        <v>121</v>
      </c>
    </row>
    <row r="57" spans="1:35" ht="14.25" customHeight="1">
      <c r="A57" s="7" t="s">
        <v>35</v>
      </c>
      <c r="B57" s="8" t="s">
        <v>36</v>
      </c>
      <c r="C57" s="8" t="s">
        <v>37</v>
      </c>
      <c r="D57" s="8" t="s">
        <v>38</v>
      </c>
      <c r="E57" s="8" t="s">
        <v>39</v>
      </c>
      <c r="F57" s="8" t="s">
        <v>169</v>
      </c>
      <c r="G57" s="8" t="s">
        <v>170</v>
      </c>
      <c r="H57" s="8">
        <v>3202504</v>
      </c>
      <c r="I57" s="8" t="s">
        <v>173</v>
      </c>
      <c r="J57" s="8" t="s">
        <v>43</v>
      </c>
      <c r="K57" s="8" t="s">
        <v>43</v>
      </c>
      <c r="L57" s="8" t="s">
        <v>43</v>
      </c>
      <c r="M57" s="8" t="s">
        <v>43</v>
      </c>
      <c r="N57" s="8" t="s">
        <v>174</v>
      </c>
      <c r="O57" s="8" t="s">
        <v>45</v>
      </c>
      <c r="P57" s="8" t="s">
        <v>46</v>
      </c>
      <c r="Q57" s="8" t="s">
        <v>226</v>
      </c>
      <c r="R57" s="8" t="s">
        <v>225</v>
      </c>
      <c r="S57" s="8" t="s">
        <v>49</v>
      </c>
      <c r="T57" s="8" t="s">
        <v>50</v>
      </c>
      <c r="U57" s="8">
        <v>156</v>
      </c>
      <c r="V57" s="8">
        <v>136</v>
      </c>
      <c r="W57" s="8">
        <v>87.179487179999995</v>
      </c>
      <c r="X57" s="8">
        <v>208.79919118000001</v>
      </c>
      <c r="Y57" s="8">
        <v>47.163122880000003</v>
      </c>
      <c r="Z57" s="8" t="s">
        <v>32</v>
      </c>
      <c r="AA57" s="8">
        <v>41.878342250000003</v>
      </c>
      <c r="AB57" s="8">
        <v>0.26470588240000004</v>
      </c>
      <c r="AC57" s="8">
        <v>0.375</v>
      </c>
      <c r="AD57" s="8">
        <v>0.26470588240000004</v>
      </c>
      <c r="AE57" s="8">
        <v>9.5588235299999991E-2</v>
      </c>
      <c r="AF57" s="8">
        <v>36</v>
      </c>
      <c r="AG57" s="8">
        <v>51</v>
      </c>
      <c r="AH57" s="8">
        <v>36</v>
      </c>
      <c r="AI57" s="9">
        <v>13</v>
      </c>
    </row>
    <row r="58" spans="1:35" ht="14.25" customHeight="1">
      <c r="A58" s="4" t="s">
        <v>35</v>
      </c>
      <c r="B58" s="5" t="s">
        <v>36</v>
      </c>
      <c r="C58" s="5" t="s">
        <v>37</v>
      </c>
      <c r="D58" s="5" t="s">
        <v>38</v>
      </c>
      <c r="E58" s="5" t="s">
        <v>39</v>
      </c>
      <c r="F58" s="5" t="s">
        <v>169</v>
      </c>
      <c r="G58" s="5" t="s">
        <v>170</v>
      </c>
      <c r="H58" s="5">
        <v>3203130</v>
      </c>
      <c r="I58" s="5" t="s">
        <v>175</v>
      </c>
      <c r="J58" s="5" t="s">
        <v>43</v>
      </c>
      <c r="K58" s="5" t="s">
        <v>43</v>
      </c>
      <c r="L58" s="5" t="s">
        <v>43</v>
      </c>
      <c r="M58" s="5" t="s">
        <v>43</v>
      </c>
      <c r="N58" s="5" t="s">
        <v>176</v>
      </c>
      <c r="O58" s="5" t="s">
        <v>45</v>
      </c>
      <c r="P58" s="5" t="s">
        <v>46</v>
      </c>
      <c r="Q58" s="5" t="s">
        <v>226</v>
      </c>
      <c r="R58" s="5" t="s">
        <v>225</v>
      </c>
      <c r="S58" s="5" t="s">
        <v>49</v>
      </c>
      <c r="T58" s="5" t="s">
        <v>50</v>
      </c>
      <c r="U58" s="5">
        <v>186</v>
      </c>
      <c r="V58" s="5">
        <v>164</v>
      </c>
      <c r="W58" s="5">
        <v>88.172043009999996</v>
      </c>
      <c r="X58" s="5">
        <v>236.35237805</v>
      </c>
      <c r="Y58" s="5">
        <v>49.564472960000003</v>
      </c>
      <c r="Z58" s="5" t="s">
        <v>33</v>
      </c>
      <c r="AA58" s="5">
        <v>53.298226159999999</v>
      </c>
      <c r="AB58" s="5">
        <v>0.12195121950000001</v>
      </c>
      <c r="AC58" s="5">
        <v>0.31707317069999996</v>
      </c>
      <c r="AD58" s="5">
        <v>0.34146341460000001</v>
      </c>
      <c r="AE58" s="5">
        <v>0.2195121951</v>
      </c>
      <c r="AF58" s="5">
        <v>20</v>
      </c>
      <c r="AG58" s="5">
        <v>52</v>
      </c>
      <c r="AH58" s="5">
        <v>56</v>
      </c>
      <c r="AI58" s="6">
        <v>36</v>
      </c>
    </row>
    <row r="59" spans="1:35" ht="14.25" customHeight="1">
      <c r="A59" s="7" t="s">
        <v>35</v>
      </c>
      <c r="B59" s="8" t="s">
        <v>36</v>
      </c>
      <c r="C59" s="8" t="s">
        <v>37</v>
      </c>
      <c r="D59" s="8" t="s">
        <v>38</v>
      </c>
      <c r="E59" s="8" t="s">
        <v>39</v>
      </c>
      <c r="F59" s="8" t="s">
        <v>169</v>
      </c>
      <c r="G59" s="8" t="s">
        <v>170</v>
      </c>
      <c r="H59" s="8">
        <v>3203205</v>
      </c>
      <c r="I59" s="8" t="s">
        <v>177</v>
      </c>
      <c r="J59" s="8" t="s">
        <v>43</v>
      </c>
      <c r="K59" s="8" t="s">
        <v>43</v>
      </c>
      <c r="L59" s="8" t="s">
        <v>43</v>
      </c>
      <c r="M59" s="8" t="s">
        <v>43</v>
      </c>
      <c r="N59" s="8" t="s">
        <v>178</v>
      </c>
      <c r="O59" s="8" t="s">
        <v>45</v>
      </c>
      <c r="P59" s="8" t="s">
        <v>46</v>
      </c>
      <c r="Q59" s="8" t="s">
        <v>226</v>
      </c>
      <c r="R59" s="8" t="s">
        <v>225</v>
      </c>
      <c r="S59" s="8" t="s">
        <v>49</v>
      </c>
      <c r="T59" s="8" t="s">
        <v>50</v>
      </c>
      <c r="U59" s="8">
        <v>2406</v>
      </c>
      <c r="V59" s="8">
        <v>2180</v>
      </c>
      <c r="W59" s="8">
        <v>90.606816289999998</v>
      </c>
      <c r="X59" s="8">
        <v>217.21023807</v>
      </c>
      <c r="Y59" s="8">
        <v>47.265439039999997</v>
      </c>
      <c r="Z59" s="8" t="s">
        <v>32</v>
      </c>
      <c r="AA59" s="8">
        <v>45.742285240000001</v>
      </c>
      <c r="AB59" s="8">
        <v>0.2087155963</v>
      </c>
      <c r="AC59" s="8">
        <v>0.37935779819999998</v>
      </c>
      <c r="AD59" s="8">
        <v>0.28486238530000002</v>
      </c>
      <c r="AE59" s="8">
        <v>0.12706422019999999</v>
      </c>
      <c r="AF59" s="8">
        <v>455</v>
      </c>
      <c r="AG59" s="8">
        <v>827</v>
      </c>
      <c r="AH59" s="8">
        <v>621</v>
      </c>
      <c r="AI59" s="9">
        <v>277</v>
      </c>
    </row>
    <row r="60" spans="1:35" ht="14.25" customHeight="1">
      <c r="A60" s="4" t="s">
        <v>35</v>
      </c>
      <c r="B60" s="5" t="s">
        <v>36</v>
      </c>
      <c r="C60" s="5" t="s">
        <v>37</v>
      </c>
      <c r="D60" s="5" t="s">
        <v>38</v>
      </c>
      <c r="E60" s="5" t="s">
        <v>39</v>
      </c>
      <c r="F60" s="5" t="s">
        <v>169</v>
      </c>
      <c r="G60" s="5" t="s">
        <v>170</v>
      </c>
      <c r="H60" s="5">
        <v>3204351</v>
      </c>
      <c r="I60" s="5" t="s">
        <v>179</v>
      </c>
      <c r="J60" s="5" t="s">
        <v>43</v>
      </c>
      <c r="K60" s="5" t="s">
        <v>43</v>
      </c>
      <c r="L60" s="5" t="s">
        <v>43</v>
      </c>
      <c r="M60" s="5" t="s">
        <v>43</v>
      </c>
      <c r="N60" s="5" t="s">
        <v>180</v>
      </c>
      <c r="O60" s="5" t="s">
        <v>45</v>
      </c>
      <c r="P60" s="5" t="s">
        <v>46</v>
      </c>
      <c r="Q60" s="5" t="s">
        <v>226</v>
      </c>
      <c r="R60" s="5" t="s">
        <v>225</v>
      </c>
      <c r="S60" s="5" t="s">
        <v>49</v>
      </c>
      <c r="T60" s="5" t="s">
        <v>50</v>
      </c>
      <c r="U60" s="5">
        <v>328</v>
      </c>
      <c r="V60" s="5">
        <v>286</v>
      </c>
      <c r="W60" s="5">
        <v>87.195121950000001</v>
      </c>
      <c r="X60" s="5">
        <v>217.81445804000001</v>
      </c>
      <c r="Y60" s="5">
        <v>42.535459940000003</v>
      </c>
      <c r="Z60" s="5" t="s">
        <v>32</v>
      </c>
      <c r="AA60" s="5">
        <v>45.53401144</v>
      </c>
      <c r="AB60" s="5">
        <v>0.1888111888</v>
      </c>
      <c r="AC60" s="5">
        <v>0.37412587409999998</v>
      </c>
      <c r="AD60" s="5">
        <v>0.3461538462</v>
      </c>
      <c r="AE60" s="5">
        <v>9.0909090900000003E-2</v>
      </c>
      <c r="AF60" s="5">
        <v>54</v>
      </c>
      <c r="AG60" s="5">
        <v>107</v>
      </c>
      <c r="AH60" s="5">
        <v>99</v>
      </c>
      <c r="AI60" s="6">
        <v>26</v>
      </c>
    </row>
    <row r="61" spans="1:35" ht="14.25" customHeight="1">
      <c r="A61" s="7" t="s">
        <v>35</v>
      </c>
      <c r="B61" s="8" t="s">
        <v>36</v>
      </c>
      <c r="C61" s="8" t="s">
        <v>37</v>
      </c>
      <c r="D61" s="8" t="s">
        <v>38</v>
      </c>
      <c r="E61" s="8" t="s">
        <v>39</v>
      </c>
      <c r="F61" s="8" t="s">
        <v>169</v>
      </c>
      <c r="G61" s="8" t="s">
        <v>170</v>
      </c>
      <c r="H61" s="8">
        <v>3205010</v>
      </c>
      <c r="I61" s="8" t="s">
        <v>181</v>
      </c>
      <c r="J61" s="8" t="s">
        <v>43</v>
      </c>
      <c r="K61" s="8" t="s">
        <v>43</v>
      </c>
      <c r="L61" s="8" t="s">
        <v>43</v>
      </c>
      <c r="M61" s="8" t="s">
        <v>43</v>
      </c>
      <c r="N61" s="8" t="s">
        <v>182</v>
      </c>
      <c r="O61" s="8" t="s">
        <v>45</v>
      </c>
      <c r="P61" s="8" t="s">
        <v>46</v>
      </c>
      <c r="Q61" s="8" t="s">
        <v>226</v>
      </c>
      <c r="R61" s="8" t="s">
        <v>225</v>
      </c>
      <c r="S61" s="8" t="s">
        <v>49</v>
      </c>
      <c r="T61" s="8" t="s">
        <v>50</v>
      </c>
      <c r="U61" s="8">
        <v>496</v>
      </c>
      <c r="V61" s="8">
        <v>453</v>
      </c>
      <c r="W61" s="8">
        <v>91.330645160000003</v>
      </c>
      <c r="X61" s="8">
        <v>200.53699338000001</v>
      </c>
      <c r="Y61" s="8">
        <v>40.924776979999997</v>
      </c>
      <c r="Z61" s="8" t="s">
        <v>32</v>
      </c>
      <c r="AA61" s="8">
        <v>38.199879590000002</v>
      </c>
      <c r="AB61" s="8">
        <v>0.29359823400000001</v>
      </c>
      <c r="AC61" s="8">
        <v>0.43046357620000003</v>
      </c>
      <c r="AD61" s="8">
        <v>0.23620309049999999</v>
      </c>
      <c r="AE61" s="8">
        <v>3.97350993E-2</v>
      </c>
      <c r="AF61" s="8">
        <v>133</v>
      </c>
      <c r="AG61" s="8">
        <v>195</v>
      </c>
      <c r="AH61" s="8">
        <v>107</v>
      </c>
      <c r="AI61" s="9">
        <v>18</v>
      </c>
    </row>
    <row r="62" spans="1:35" ht="14.25" customHeight="1">
      <c r="A62" s="4" t="s">
        <v>35</v>
      </c>
      <c r="B62" s="5" t="s">
        <v>36</v>
      </c>
      <c r="C62" s="5" t="s">
        <v>37</v>
      </c>
      <c r="D62" s="5" t="s">
        <v>38</v>
      </c>
      <c r="E62" s="5" t="s">
        <v>39</v>
      </c>
      <c r="F62" s="5" t="s">
        <v>183</v>
      </c>
      <c r="G62" s="5" t="s">
        <v>184</v>
      </c>
      <c r="H62" s="5">
        <v>3201001</v>
      </c>
      <c r="I62" s="5" t="s">
        <v>185</v>
      </c>
      <c r="J62" s="5" t="s">
        <v>43</v>
      </c>
      <c r="K62" s="5" t="s">
        <v>43</v>
      </c>
      <c r="L62" s="5" t="s">
        <v>43</v>
      </c>
      <c r="M62" s="5" t="s">
        <v>43</v>
      </c>
      <c r="N62" s="5" t="s">
        <v>186</v>
      </c>
      <c r="O62" s="5" t="s">
        <v>45</v>
      </c>
      <c r="P62" s="5" t="s">
        <v>46</v>
      </c>
      <c r="Q62" s="5" t="s">
        <v>226</v>
      </c>
      <c r="R62" s="5" t="s">
        <v>225</v>
      </c>
      <c r="S62" s="5" t="s">
        <v>49</v>
      </c>
      <c r="T62" s="5" t="s">
        <v>50</v>
      </c>
      <c r="U62" s="5">
        <v>216</v>
      </c>
      <c r="V62" s="5">
        <v>195</v>
      </c>
      <c r="W62" s="5">
        <v>90.277777779999994</v>
      </c>
      <c r="X62" s="5">
        <v>208.7724</v>
      </c>
      <c r="Y62" s="5">
        <v>45.576084680000001</v>
      </c>
      <c r="Z62" s="5" t="s">
        <v>32</v>
      </c>
      <c r="AA62" s="5">
        <v>41.911421910000001</v>
      </c>
      <c r="AB62" s="5">
        <v>0.24102564099999998</v>
      </c>
      <c r="AC62" s="5">
        <v>0.4205128205</v>
      </c>
      <c r="AD62" s="5">
        <v>0.25128205130000003</v>
      </c>
      <c r="AE62" s="5">
        <v>8.7179487200000003E-2</v>
      </c>
      <c r="AF62" s="5">
        <v>47</v>
      </c>
      <c r="AG62" s="5">
        <v>82</v>
      </c>
      <c r="AH62" s="5">
        <v>49</v>
      </c>
      <c r="AI62" s="6">
        <v>17</v>
      </c>
    </row>
    <row r="63" spans="1:35" ht="14.25" customHeight="1">
      <c r="A63" s="7" t="s">
        <v>35</v>
      </c>
      <c r="B63" s="8" t="s">
        <v>36</v>
      </c>
      <c r="C63" s="8" t="s">
        <v>37</v>
      </c>
      <c r="D63" s="8" t="s">
        <v>38</v>
      </c>
      <c r="E63" s="8" t="s">
        <v>39</v>
      </c>
      <c r="F63" s="8" t="s">
        <v>183</v>
      </c>
      <c r="G63" s="8" t="s">
        <v>184</v>
      </c>
      <c r="H63" s="8">
        <v>3203502</v>
      </c>
      <c r="I63" s="8" t="s">
        <v>187</v>
      </c>
      <c r="J63" s="8" t="s">
        <v>43</v>
      </c>
      <c r="K63" s="8" t="s">
        <v>43</v>
      </c>
      <c r="L63" s="8" t="s">
        <v>43</v>
      </c>
      <c r="M63" s="8" t="s">
        <v>43</v>
      </c>
      <c r="N63" s="8" t="s">
        <v>188</v>
      </c>
      <c r="O63" s="8" t="s">
        <v>45</v>
      </c>
      <c r="P63" s="8" t="s">
        <v>46</v>
      </c>
      <c r="Q63" s="8" t="s">
        <v>226</v>
      </c>
      <c r="R63" s="8" t="s">
        <v>225</v>
      </c>
      <c r="S63" s="8" t="s">
        <v>49</v>
      </c>
      <c r="T63" s="8" t="s">
        <v>50</v>
      </c>
      <c r="U63" s="8">
        <v>300</v>
      </c>
      <c r="V63" s="8">
        <v>287</v>
      </c>
      <c r="W63" s="8">
        <v>95.666666669999998</v>
      </c>
      <c r="X63" s="8">
        <v>208.94912891999999</v>
      </c>
      <c r="Y63" s="8">
        <v>40.773784419999998</v>
      </c>
      <c r="Z63" s="8" t="s">
        <v>32</v>
      </c>
      <c r="AA63" s="8">
        <v>42.096927460000003</v>
      </c>
      <c r="AB63" s="8">
        <v>0.19860627180000001</v>
      </c>
      <c r="AC63" s="8">
        <v>0.47735191639999996</v>
      </c>
      <c r="AD63" s="8">
        <v>0.26829268290000002</v>
      </c>
      <c r="AE63" s="8">
        <v>5.57491289E-2</v>
      </c>
      <c r="AF63" s="8">
        <v>57</v>
      </c>
      <c r="AG63" s="8">
        <v>137</v>
      </c>
      <c r="AH63" s="8">
        <v>77</v>
      </c>
      <c r="AI63" s="9">
        <v>16</v>
      </c>
    </row>
    <row r="64" spans="1:35" ht="14.25" customHeight="1">
      <c r="A64" s="4" t="s">
        <v>35</v>
      </c>
      <c r="B64" s="5" t="s">
        <v>36</v>
      </c>
      <c r="C64" s="5" t="s">
        <v>37</v>
      </c>
      <c r="D64" s="5" t="s">
        <v>38</v>
      </c>
      <c r="E64" s="5" t="s">
        <v>39</v>
      </c>
      <c r="F64" s="5" t="s">
        <v>183</v>
      </c>
      <c r="G64" s="5" t="s">
        <v>184</v>
      </c>
      <c r="H64" s="5">
        <v>3203601</v>
      </c>
      <c r="I64" s="5" t="s">
        <v>189</v>
      </c>
      <c r="J64" s="5" t="s">
        <v>43</v>
      </c>
      <c r="K64" s="5" t="s">
        <v>43</v>
      </c>
      <c r="L64" s="5" t="s">
        <v>43</v>
      </c>
      <c r="M64" s="5" t="s">
        <v>43</v>
      </c>
      <c r="N64" s="5" t="s">
        <v>190</v>
      </c>
      <c r="O64" s="5" t="s">
        <v>45</v>
      </c>
      <c r="P64" s="5" t="s">
        <v>46</v>
      </c>
      <c r="Q64" s="5" t="s">
        <v>226</v>
      </c>
      <c r="R64" s="5" t="s">
        <v>225</v>
      </c>
      <c r="S64" s="5" t="s">
        <v>49</v>
      </c>
      <c r="T64" s="5" t="s">
        <v>50</v>
      </c>
      <c r="U64" s="5">
        <v>55</v>
      </c>
      <c r="V64" s="5">
        <v>50</v>
      </c>
      <c r="W64" s="5">
        <v>90.909090910000003</v>
      </c>
      <c r="X64" s="5">
        <v>222.47128000000001</v>
      </c>
      <c r="Y64" s="5">
        <v>38.702162229999999</v>
      </c>
      <c r="Z64" s="5" t="s">
        <v>32</v>
      </c>
      <c r="AA64" s="5">
        <v>48.636363639999999</v>
      </c>
      <c r="AB64" s="5">
        <v>0.16</v>
      </c>
      <c r="AC64" s="5">
        <v>0.34</v>
      </c>
      <c r="AD64" s="5">
        <v>0.42</v>
      </c>
      <c r="AE64" s="5">
        <v>0.08</v>
      </c>
      <c r="AF64" s="5">
        <v>8</v>
      </c>
      <c r="AG64" s="5">
        <v>17</v>
      </c>
      <c r="AH64" s="5">
        <v>21</v>
      </c>
      <c r="AI64" s="6">
        <v>4</v>
      </c>
    </row>
    <row r="65" spans="1:35" ht="14.25" customHeight="1">
      <c r="A65" s="7" t="s">
        <v>35</v>
      </c>
      <c r="B65" s="8" t="s">
        <v>36</v>
      </c>
      <c r="C65" s="8" t="s">
        <v>37</v>
      </c>
      <c r="D65" s="8" t="s">
        <v>38</v>
      </c>
      <c r="E65" s="8" t="s">
        <v>39</v>
      </c>
      <c r="F65" s="8" t="s">
        <v>183</v>
      </c>
      <c r="G65" s="8" t="s">
        <v>184</v>
      </c>
      <c r="H65" s="8">
        <v>3203908</v>
      </c>
      <c r="I65" s="8" t="s">
        <v>191</v>
      </c>
      <c r="J65" s="8" t="s">
        <v>43</v>
      </c>
      <c r="K65" s="8" t="s">
        <v>43</v>
      </c>
      <c r="L65" s="8" t="s">
        <v>43</v>
      </c>
      <c r="M65" s="8" t="s">
        <v>43</v>
      </c>
      <c r="N65" s="8" t="s">
        <v>192</v>
      </c>
      <c r="O65" s="8" t="s">
        <v>45</v>
      </c>
      <c r="P65" s="8" t="s">
        <v>46</v>
      </c>
      <c r="Q65" s="8" t="s">
        <v>226</v>
      </c>
      <c r="R65" s="8" t="s">
        <v>225</v>
      </c>
      <c r="S65" s="8" t="s">
        <v>49</v>
      </c>
      <c r="T65" s="8" t="s">
        <v>50</v>
      </c>
      <c r="U65" s="8">
        <v>589</v>
      </c>
      <c r="V65" s="8">
        <v>542</v>
      </c>
      <c r="W65" s="8">
        <v>92.020373509999999</v>
      </c>
      <c r="X65" s="8">
        <v>235.20999076999999</v>
      </c>
      <c r="Y65" s="8">
        <v>50.16309399</v>
      </c>
      <c r="Z65" s="8" t="s">
        <v>33</v>
      </c>
      <c r="AA65" s="8">
        <v>53.446829919999999</v>
      </c>
      <c r="AB65" s="8">
        <v>0.1125461255</v>
      </c>
      <c r="AC65" s="8">
        <v>0.3302583026</v>
      </c>
      <c r="AD65" s="8">
        <v>0.34132841329999997</v>
      </c>
      <c r="AE65" s="8">
        <v>0.21586715869999998</v>
      </c>
      <c r="AF65" s="8">
        <v>61</v>
      </c>
      <c r="AG65" s="8">
        <v>179</v>
      </c>
      <c r="AH65" s="8">
        <v>185</v>
      </c>
      <c r="AI65" s="9">
        <v>117</v>
      </c>
    </row>
    <row r="66" spans="1:35" ht="14.25" customHeight="1">
      <c r="A66" s="4" t="s">
        <v>35</v>
      </c>
      <c r="B66" s="5" t="s">
        <v>36</v>
      </c>
      <c r="C66" s="5" t="s">
        <v>37</v>
      </c>
      <c r="D66" s="5" t="s">
        <v>38</v>
      </c>
      <c r="E66" s="5" t="s">
        <v>39</v>
      </c>
      <c r="F66" s="5" t="s">
        <v>183</v>
      </c>
      <c r="G66" s="5" t="s">
        <v>184</v>
      </c>
      <c r="H66" s="5">
        <v>3204104</v>
      </c>
      <c r="I66" s="5" t="s">
        <v>193</v>
      </c>
      <c r="J66" s="5" t="s">
        <v>43</v>
      </c>
      <c r="K66" s="5" t="s">
        <v>43</v>
      </c>
      <c r="L66" s="5" t="s">
        <v>43</v>
      </c>
      <c r="M66" s="5" t="s">
        <v>43</v>
      </c>
      <c r="N66" s="5" t="s">
        <v>194</v>
      </c>
      <c r="O66" s="5" t="s">
        <v>45</v>
      </c>
      <c r="P66" s="5" t="s">
        <v>46</v>
      </c>
      <c r="Q66" s="5" t="s">
        <v>226</v>
      </c>
      <c r="R66" s="5" t="s">
        <v>225</v>
      </c>
      <c r="S66" s="5" t="s">
        <v>49</v>
      </c>
      <c r="T66" s="5" t="s">
        <v>50</v>
      </c>
      <c r="U66" s="5">
        <v>364</v>
      </c>
      <c r="V66" s="5">
        <v>320</v>
      </c>
      <c r="W66" s="5">
        <v>87.912087909999997</v>
      </c>
      <c r="X66" s="5">
        <v>211.06265938000001</v>
      </c>
      <c r="Y66" s="5">
        <v>46.471314030000002</v>
      </c>
      <c r="Z66" s="5" t="s">
        <v>32</v>
      </c>
      <c r="AA66" s="5">
        <v>42.997159089999997</v>
      </c>
      <c r="AB66" s="5">
        <v>0.24374999999999999</v>
      </c>
      <c r="AC66" s="5">
        <v>0.390625</v>
      </c>
      <c r="AD66" s="5">
        <v>0.26874999999999999</v>
      </c>
      <c r="AE66" s="5">
        <v>9.6875000000000003E-2</v>
      </c>
      <c r="AF66" s="5">
        <v>78</v>
      </c>
      <c r="AG66" s="5">
        <v>125</v>
      </c>
      <c r="AH66" s="5">
        <v>86</v>
      </c>
      <c r="AI66" s="6">
        <v>31</v>
      </c>
    </row>
    <row r="67" spans="1:35" ht="14.25" customHeight="1">
      <c r="A67" s="7" t="s">
        <v>35</v>
      </c>
      <c r="B67" s="8" t="s">
        <v>36</v>
      </c>
      <c r="C67" s="8" t="s">
        <v>37</v>
      </c>
      <c r="D67" s="8" t="s">
        <v>38</v>
      </c>
      <c r="E67" s="8" t="s">
        <v>39</v>
      </c>
      <c r="F67" s="8" t="s">
        <v>183</v>
      </c>
      <c r="G67" s="8" t="s">
        <v>184</v>
      </c>
      <c r="H67" s="8">
        <v>3204252</v>
      </c>
      <c r="I67" s="8" t="s">
        <v>195</v>
      </c>
      <c r="J67" s="8" t="s">
        <v>43</v>
      </c>
      <c r="K67" s="8" t="s">
        <v>43</v>
      </c>
      <c r="L67" s="8" t="s">
        <v>43</v>
      </c>
      <c r="M67" s="8" t="s">
        <v>43</v>
      </c>
      <c r="N67" s="8" t="s">
        <v>196</v>
      </c>
      <c r="O67" s="8" t="s">
        <v>45</v>
      </c>
      <c r="P67" s="8" t="s">
        <v>46</v>
      </c>
      <c r="Q67" s="8" t="s">
        <v>226</v>
      </c>
      <c r="R67" s="8" t="s">
        <v>225</v>
      </c>
      <c r="S67" s="8" t="s">
        <v>49</v>
      </c>
      <c r="T67" s="8" t="s">
        <v>50</v>
      </c>
      <c r="U67" s="8">
        <v>94</v>
      </c>
      <c r="V67" s="8">
        <v>90</v>
      </c>
      <c r="W67" s="8">
        <v>95.744680849999995</v>
      </c>
      <c r="X67" s="8">
        <v>218.94295556</v>
      </c>
      <c r="Y67" s="8">
        <v>47.509333040000001</v>
      </c>
      <c r="Z67" s="8" t="s">
        <v>32</v>
      </c>
      <c r="AA67" s="8">
        <v>46.212121209999999</v>
      </c>
      <c r="AB67" s="8">
        <v>0.22222222219999999</v>
      </c>
      <c r="AC67" s="8">
        <v>0.3</v>
      </c>
      <c r="AD67" s="8">
        <v>0.37777777779999999</v>
      </c>
      <c r="AE67" s="8">
        <v>0.1</v>
      </c>
      <c r="AF67" s="8">
        <v>20</v>
      </c>
      <c r="AG67" s="8">
        <v>27</v>
      </c>
      <c r="AH67" s="8">
        <v>34</v>
      </c>
      <c r="AI67" s="9">
        <v>9</v>
      </c>
    </row>
    <row r="68" spans="1:35" ht="14.25" customHeight="1">
      <c r="A68" s="4" t="s">
        <v>35</v>
      </c>
      <c r="B68" s="5" t="s">
        <v>36</v>
      </c>
      <c r="C68" s="5" t="s">
        <v>37</v>
      </c>
      <c r="D68" s="5" t="s">
        <v>38</v>
      </c>
      <c r="E68" s="5" t="s">
        <v>39</v>
      </c>
      <c r="F68" s="5" t="s">
        <v>183</v>
      </c>
      <c r="G68" s="5" t="s">
        <v>184</v>
      </c>
      <c r="H68" s="5">
        <v>3204708</v>
      </c>
      <c r="I68" s="5" t="s">
        <v>197</v>
      </c>
      <c r="J68" s="5" t="s">
        <v>43</v>
      </c>
      <c r="K68" s="5" t="s">
        <v>43</v>
      </c>
      <c r="L68" s="5" t="s">
        <v>43</v>
      </c>
      <c r="M68" s="5" t="s">
        <v>43</v>
      </c>
      <c r="N68" s="5" t="s">
        <v>198</v>
      </c>
      <c r="O68" s="5" t="s">
        <v>45</v>
      </c>
      <c r="P68" s="5" t="s">
        <v>46</v>
      </c>
      <c r="Q68" s="5" t="s">
        <v>226</v>
      </c>
      <c r="R68" s="5" t="s">
        <v>225</v>
      </c>
      <c r="S68" s="5" t="s">
        <v>49</v>
      </c>
      <c r="T68" s="5" t="s">
        <v>50</v>
      </c>
      <c r="U68" s="5">
        <v>325</v>
      </c>
      <c r="V68" s="5">
        <v>301</v>
      </c>
      <c r="W68" s="5">
        <v>92.61538462</v>
      </c>
      <c r="X68" s="5">
        <v>235.65372092999999</v>
      </c>
      <c r="Y68" s="5">
        <v>50.608768050000002</v>
      </c>
      <c r="Z68" s="5" t="s">
        <v>33</v>
      </c>
      <c r="AA68" s="5">
        <v>53.15614618</v>
      </c>
      <c r="AB68" s="5">
        <v>0.12956810629999999</v>
      </c>
      <c r="AC68" s="5">
        <v>0.3122923588</v>
      </c>
      <c r="AD68" s="5">
        <v>0.30564784049999999</v>
      </c>
      <c r="AE68" s="5">
        <v>0.25249169439999997</v>
      </c>
      <c r="AF68" s="5">
        <v>39</v>
      </c>
      <c r="AG68" s="5">
        <v>94</v>
      </c>
      <c r="AH68" s="5">
        <v>92</v>
      </c>
      <c r="AI68" s="6">
        <v>76</v>
      </c>
    </row>
    <row r="69" spans="1:35" ht="14.25" customHeight="1">
      <c r="A69" s="7" t="s">
        <v>35</v>
      </c>
      <c r="B69" s="8" t="s">
        <v>36</v>
      </c>
      <c r="C69" s="8" t="s">
        <v>37</v>
      </c>
      <c r="D69" s="8" t="s">
        <v>38</v>
      </c>
      <c r="E69" s="8" t="s">
        <v>39</v>
      </c>
      <c r="F69" s="8" t="s">
        <v>183</v>
      </c>
      <c r="G69" s="8" t="s">
        <v>184</v>
      </c>
      <c r="H69" s="8">
        <v>3205150</v>
      </c>
      <c r="I69" s="8" t="s">
        <v>199</v>
      </c>
      <c r="J69" s="8" t="s">
        <v>43</v>
      </c>
      <c r="K69" s="8" t="s">
        <v>43</v>
      </c>
      <c r="L69" s="8" t="s">
        <v>43</v>
      </c>
      <c r="M69" s="8" t="s">
        <v>43</v>
      </c>
      <c r="N69" s="8" t="s">
        <v>200</v>
      </c>
      <c r="O69" s="8" t="s">
        <v>45</v>
      </c>
      <c r="P69" s="8" t="s">
        <v>46</v>
      </c>
      <c r="Q69" s="8" t="s">
        <v>226</v>
      </c>
      <c r="R69" s="8" t="s">
        <v>225</v>
      </c>
      <c r="S69" s="8" t="s">
        <v>49</v>
      </c>
      <c r="T69" s="8" t="s">
        <v>50</v>
      </c>
      <c r="U69" s="8">
        <v>137</v>
      </c>
      <c r="V69" s="8">
        <v>125</v>
      </c>
      <c r="W69" s="8">
        <v>91.24087591</v>
      </c>
      <c r="X69" s="8">
        <v>215.85811200000001</v>
      </c>
      <c r="Y69" s="8">
        <v>43.393299519999999</v>
      </c>
      <c r="Z69" s="8" t="s">
        <v>32</v>
      </c>
      <c r="AA69" s="8">
        <v>44.945454550000001</v>
      </c>
      <c r="AB69" s="8">
        <v>0.2</v>
      </c>
      <c r="AC69" s="8">
        <v>0.38400000000000001</v>
      </c>
      <c r="AD69" s="8">
        <v>0.32799999999999996</v>
      </c>
      <c r="AE69" s="8">
        <v>8.8000000000000009E-2</v>
      </c>
      <c r="AF69" s="8">
        <v>25</v>
      </c>
      <c r="AG69" s="8">
        <v>48</v>
      </c>
      <c r="AH69" s="8">
        <v>41</v>
      </c>
      <c r="AI69" s="9">
        <v>11</v>
      </c>
    </row>
    <row r="70" spans="1:35" ht="14.25" customHeight="1">
      <c r="A70" s="4" t="s">
        <v>35</v>
      </c>
      <c r="B70" s="5" t="s">
        <v>36</v>
      </c>
      <c r="C70" s="5" t="s">
        <v>37</v>
      </c>
      <c r="D70" s="5" t="s">
        <v>38</v>
      </c>
      <c r="E70" s="5" t="s">
        <v>39</v>
      </c>
      <c r="F70" s="5" t="s">
        <v>183</v>
      </c>
      <c r="G70" s="5" t="s">
        <v>184</v>
      </c>
      <c r="H70" s="5">
        <v>3205176</v>
      </c>
      <c r="I70" s="5" t="s">
        <v>201</v>
      </c>
      <c r="J70" s="5" t="s">
        <v>43</v>
      </c>
      <c r="K70" s="5" t="s">
        <v>43</v>
      </c>
      <c r="L70" s="5" t="s">
        <v>43</v>
      </c>
      <c r="M70" s="5" t="s">
        <v>43</v>
      </c>
      <c r="N70" s="5" t="s">
        <v>202</v>
      </c>
      <c r="O70" s="5" t="s">
        <v>45</v>
      </c>
      <c r="P70" s="5" t="s">
        <v>46</v>
      </c>
      <c r="Q70" s="5" t="s">
        <v>226</v>
      </c>
      <c r="R70" s="5" t="s">
        <v>225</v>
      </c>
      <c r="S70" s="5" t="s">
        <v>49</v>
      </c>
      <c r="T70" s="5" t="s">
        <v>50</v>
      </c>
      <c r="U70" s="5">
        <v>197</v>
      </c>
      <c r="V70" s="5">
        <v>173</v>
      </c>
      <c r="W70" s="5">
        <v>87.817258879999997</v>
      </c>
      <c r="X70" s="5">
        <v>233.30871676000001</v>
      </c>
      <c r="Y70" s="5">
        <v>47.014001309999998</v>
      </c>
      <c r="Z70" s="5" t="s">
        <v>33</v>
      </c>
      <c r="AA70" s="5">
        <v>52.233315820000001</v>
      </c>
      <c r="AB70" s="5">
        <v>0.1213872832</v>
      </c>
      <c r="AC70" s="5">
        <v>0.29479768789999999</v>
      </c>
      <c r="AD70" s="5">
        <v>0.3930635838</v>
      </c>
      <c r="AE70" s="5">
        <v>0.1907514451</v>
      </c>
      <c r="AF70" s="5">
        <v>21</v>
      </c>
      <c r="AG70" s="5">
        <v>51</v>
      </c>
      <c r="AH70" s="5">
        <v>68</v>
      </c>
      <c r="AI70" s="6">
        <v>33</v>
      </c>
    </row>
    <row r="71" spans="1:35" ht="14.25" customHeight="1">
      <c r="A71" s="7" t="s">
        <v>35</v>
      </c>
      <c r="B71" s="8" t="s">
        <v>36</v>
      </c>
      <c r="C71" s="8" t="s">
        <v>37</v>
      </c>
      <c r="D71" s="8" t="s">
        <v>38</v>
      </c>
      <c r="E71" s="8" t="s">
        <v>39</v>
      </c>
      <c r="F71" s="8" t="s">
        <v>203</v>
      </c>
      <c r="G71" s="8" t="s">
        <v>204</v>
      </c>
      <c r="H71" s="8">
        <v>3201605</v>
      </c>
      <c r="I71" s="8" t="s">
        <v>205</v>
      </c>
      <c r="J71" s="8" t="s">
        <v>43</v>
      </c>
      <c r="K71" s="8" t="s">
        <v>43</v>
      </c>
      <c r="L71" s="8" t="s">
        <v>43</v>
      </c>
      <c r="M71" s="8" t="s">
        <v>43</v>
      </c>
      <c r="N71" s="8" t="s">
        <v>206</v>
      </c>
      <c r="O71" s="8" t="s">
        <v>45</v>
      </c>
      <c r="P71" s="8" t="s">
        <v>46</v>
      </c>
      <c r="Q71" s="8" t="s">
        <v>226</v>
      </c>
      <c r="R71" s="8" t="s">
        <v>225</v>
      </c>
      <c r="S71" s="8" t="s">
        <v>49</v>
      </c>
      <c r="T71" s="8" t="s">
        <v>50</v>
      </c>
      <c r="U71" s="8">
        <v>432</v>
      </c>
      <c r="V71" s="8">
        <v>407</v>
      </c>
      <c r="W71" s="8">
        <v>94.212962959999999</v>
      </c>
      <c r="X71" s="8">
        <v>209.30702457000001</v>
      </c>
      <c r="Y71" s="8">
        <v>42.458363839999997</v>
      </c>
      <c r="Z71" s="8" t="s">
        <v>32</v>
      </c>
      <c r="AA71" s="8">
        <v>42.025910209999999</v>
      </c>
      <c r="AB71" s="8">
        <v>0.2186732187</v>
      </c>
      <c r="AC71" s="8">
        <v>0.43488943489999998</v>
      </c>
      <c r="AD71" s="8">
        <v>0.28009828009999999</v>
      </c>
      <c r="AE71" s="8">
        <v>6.6339066299999999E-2</v>
      </c>
      <c r="AF71" s="8">
        <v>89</v>
      </c>
      <c r="AG71" s="8">
        <v>177</v>
      </c>
      <c r="AH71" s="8">
        <v>114</v>
      </c>
      <c r="AI71" s="9">
        <v>27</v>
      </c>
    </row>
    <row r="72" spans="1:35" ht="14.25" customHeight="1">
      <c r="A72" s="4" t="s">
        <v>35</v>
      </c>
      <c r="B72" s="5" t="s">
        <v>36</v>
      </c>
      <c r="C72" s="5" t="s">
        <v>37</v>
      </c>
      <c r="D72" s="5" t="s">
        <v>38</v>
      </c>
      <c r="E72" s="5" t="s">
        <v>39</v>
      </c>
      <c r="F72" s="5" t="s">
        <v>203</v>
      </c>
      <c r="G72" s="5" t="s">
        <v>204</v>
      </c>
      <c r="H72" s="5">
        <v>3203056</v>
      </c>
      <c r="I72" s="5" t="s">
        <v>207</v>
      </c>
      <c r="J72" s="5" t="s">
        <v>43</v>
      </c>
      <c r="K72" s="5" t="s">
        <v>43</v>
      </c>
      <c r="L72" s="5" t="s">
        <v>43</v>
      </c>
      <c r="M72" s="5" t="s">
        <v>43</v>
      </c>
      <c r="N72" s="5" t="s">
        <v>208</v>
      </c>
      <c r="O72" s="5" t="s">
        <v>45</v>
      </c>
      <c r="P72" s="5" t="s">
        <v>46</v>
      </c>
      <c r="Q72" s="5" t="s">
        <v>226</v>
      </c>
      <c r="R72" s="5" t="s">
        <v>225</v>
      </c>
      <c r="S72" s="5" t="s">
        <v>49</v>
      </c>
      <c r="T72" s="5" t="s">
        <v>50</v>
      </c>
      <c r="U72" s="5">
        <v>553</v>
      </c>
      <c r="V72" s="5">
        <v>521</v>
      </c>
      <c r="W72" s="5">
        <v>94.213381560000002</v>
      </c>
      <c r="X72" s="5">
        <v>221.75088868</v>
      </c>
      <c r="Y72" s="5">
        <v>46.649961769999997</v>
      </c>
      <c r="Z72" s="5" t="s">
        <v>32</v>
      </c>
      <c r="AA72" s="5">
        <v>47.478625020000003</v>
      </c>
      <c r="AB72" s="5">
        <v>0.1919385797</v>
      </c>
      <c r="AC72" s="5">
        <v>0.33781190019999996</v>
      </c>
      <c r="AD72" s="5">
        <v>0.33781190019999996</v>
      </c>
      <c r="AE72" s="5">
        <v>0.13243762000000001</v>
      </c>
      <c r="AF72" s="5">
        <v>100</v>
      </c>
      <c r="AG72" s="5">
        <v>176</v>
      </c>
      <c r="AH72" s="5">
        <v>176</v>
      </c>
      <c r="AI72" s="6">
        <v>69</v>
      </c>
    </row>
    <row r="73" spans="1:35" ht="14.25" customHeight="1">
      <c r="A73" s="7" t="s">
        <v>35</v>
      </c>
      <c r="B73" s="8" t="s">
        <v>36</v>
      </c>
      <c r="C73" s="8" t="s">
        <v>37</v>
      </c>
      <c r="D73" s="8" t="s">
        <v>38</v>
      </c>
      <c r="E73" s="8" t="s">
        <v>39</v>
      </c>
      <c r="F73" s="8" t="s">
        <v>203</v>
      </c>
      <c r="G73" s="8" t="s">
        <v>204</v>
      </c>
      <c r="H73" s="8">
        <v>3204054</v>
      </c>
      <c r="I73" s="8" t="s">
        <v>209</v>
      </c>
      <c r="J73" s="8" t="s">
        <v>43</v>
      </c>
      <c r="K73" s="8" t="s">
        <v>43</v>
      </c>
      <c r="L73" s="8" t="s">
        <v>43</v>
      </c>
      <c r="M73" s="8" t="s">
        <v>43</v>
      </c>
      <c r="N73" s="8" t="s">
        <v>210</v>
      </c>
      <c r="O73" s="8" t="s">
        <v>45</v>
      </c>
      <c r="P73" s="8" t="s">
        <v>46</v>
      </c>
      <c r="Q73" s="8" t="s">
        <v>226</v>
      </c>
      <c r="R73" s="8" t="s">
        <v>225</v>
      </c>
      <c r="S73" s="8" t="s">
        <v>49</v>
      </c>
      <c r="T73" s="8" t="s">
        <v>50</v>
      </c>
      <c r="U73" s="8">
        <v>308</v>
      </c>
      <c r="V73" s="8">
        <v>287</v>
      </c>
      <c r="W73" s="8">
        <v>93.181818179999993</v>
      </c>
      <c r="X73" s="8">
        <v>219.54381882000001</v>
      </c>
      <c r="Y73" s="8">
        <v>49.169989389999998</v>
      </c>
      <c r="Z73" s="8" t="s">
        <v>32</v>
      </c>
      <c r="AA73" s="8">
        <v>47.054165349999998</v>
      </c>
      <c r="AB73" s="8">
        <v>0.20209059230000001</v>
      </c>
      <c r="AC73" s="8">
        <v>0.36933797910000005</v>
      </c>
      <c r="AD73" s="8">
        <v>0.2961672474</v>
      </c>
      <c r="AE73" s="8">
        <v>0.1324041812</v>
      </c>
      <c r="AF73" s="8">
        <v>58</v>
      </c>
      <c r="AG73" s="8">
        <v>106</v>
      </c>
      <c r="AH73" s="8">
        <v>85</v>
      </c>
      <c r="AI73" s="9">
        <v>38</v>
      </c>
    </row>
    <row r="74" spans="1:35" ht="14.25" customHeight="1">
      <c r="A74" s="4" t="s">
        <v>35</v>
      </c>
      <c r="B74" s="5" t="s">
        <v>36</v>
      </c>
      <c r="C74" s="5" t="s">
        <v>37</v>
      </c>
      <c r="D74" s="5" t="s">
        <v>38</v>
      </c>
      <c r="E74" s="5" t="s">
        <v>39</v>
      </c>
      <c r="F74" s="5" t="s">
        <v>203</v>
      </c>
      <c r="G74" s="5" t="s">
        <v>204</v>
      </c>
      <c r="H74" s="5">
        <v>3204906</v>
      </c>
      <c r="I74" s="5" t="s">
        <v>211</v>
      </c>
      <c r="J74" s="5" t="s">
        <v>43</v>
      </c>
      <c r="K74" s="5" t="s">
        <v>43</v>
      </c>
      <c r="L74" s="5" t="s">
        <v>43</v>
      </c>
      <c r="M74" s="5" t="s">
        <v>43</v>
      </c>
      <c r="N74" s="5" t="s">
        <v>212</v>
      </c>
      <c r="O74" s="5" t="s">
        <v>45</v>
      </c>
      <c r="P74" s="5" t="s">
        <v>46</v>
      </c>
      <c r="Q74" s="5" t="s">
        <v>226</v>
      </c>
      <c r="R74" s="5" t="s">
        <v>225</v>
      </c>
      <c r="S74" s="5" t="s">
        <v>49</v>
      </c>
      <c r="T74" s="5" t="s">
        <v>50</v>
      </c>
      <c r="U74" s="5">
        <v>1623</v>
      </c>
      <c r="V74" s="5">
        <v>1393</v>
      </c>
      <c r="W74" s="5">
        <v>85.828712260000003</v>
      </c>
      <c r="X74" s="5">
        <v>204.28089663</v>
      </c>
      <c r="Y74" s="5">
        <v>42.902542510000004</v>
      </c>
      <c r="Z74" s="5" t="s">
        <v>32</v>
      </c>
      <c r="AA74" s="5">
        <v>39.750701560000003</v>
      </c>
      <c r="AB74" s="5">
        <v>0.26848528360000001</v>
      </c>
      <c r="AC74" s="5">
        <v>0.44508255560000004</v>
      </c>
      <c r="AD74" s="5">
        <v>0.21679827710000002</v>
      </c>
      <c r="AE74" s="5">
        <v>6.9633883699999996E-2</v>
      </c>
      <c r="AF74" s="5">
        <v>374</v>
      </c>
      <c r="AG74" s="5">
        <v>620</v>
      </c>
      <c r="AH74" s="5">
        <v>302</v>
      </c>
      <c r="AI74" s="6">
        <v>97</v>
      </c>
    </row>
    <row r="75" spans="1:35" ht="14.25" customHeight="1">
      <c r="A75" s="7" t="s">
        <v>35</v>
      </c>
      <c r="B75" s="8" t="s">
        <v>36</v>
      </c>
      <c r="C75" s="8" t="s">
        <v>37</v>
      </c>
      <c r="D75" s="8" t="s">
        <v>38</v>
      </c>
      <c r="E75" s="8" t="s">
        <v>39</v>
      </c>
      <c r="F75" s="8" t="s">
        <v>213</v>
      </c>
      <c r="G75" s="8" t="s">
        <v>214</v>
      </c>
      <c r="H75" s="8">
        <v>3200300</v>
      </c>
      <c r="I75" s="8" t="s">
        <v>215</v>
      </c>
      <c r="J75" s="8" t="s">
        <v>43</v>
      </c>
      <c r="K75" s="8" t="s">
        <v>43</v>
      </c>
      <c r="L75" s="8" t="s">
        <v>43</v>
      </c>
      <c r="M75" s="8" t="s">
        <v>43</v>
      </c>
      <c r="N75" s="8" t="s">
        <v>216</v>
      </c>
      <c r="O75" s="8" t="s">
        <v>45</v>
      </c>
      <c r="P75" s="8" t="s">
        <v>46</v>
      </c>
      <c r="Q75" s="8" t="s">
        <v>226</v>
      </c>
      <c r="R75" s="8" t="s">
        <v>225</v>
      </c>
      <c r="S75" s="8" t="s">
        <v>49</v>
      </c>
      <c r="T75" s="8" t="s">
        <v>50</v>
      </c>
      <c r="U75" s="8">
        <v>146</v>
      </c>
      <c r="V75" s="8">
        <v>132</v>
      </c>
      <c r="W75" s="8">
        <v>90.410958899999997</v>
      </c>
      <c r="X75" s="8">
        <v>250.41818182</v>
      </c>
      <c r="Y75" s="8">
        <v>51.127909449999997</v>
      </c>
      <c r="Z75" s="8" t="s">
        <v>33</v>
      </c>
      <c r="AA75" s="8">
        <v>59.469696970000001</v>
      </c>
      <c r="AB75" s="8">
        <v>9.84848485E-2</v>
      </c>
      <c r="AC75" s="8">
        <v>0.25</v>
      </c>
      <c r="AD75" s="8">
        <v>0.2954545455</v>
      </c>
      <c r="AE75" s="8">
        <v>0.35606060610000001</v>
      </c>
      <c r="AF75" s="8">
        <v>13</v>
      </c>
      <c r="AG75" s="8">
        <v>33</v>
      </c>
      <c r="AH75" s="8">
        <v>39</v>
      </c>
      <c r="AI75" s="9">
        <v>47</v>
      </c>
    </row>
    <row r="76" spans="1:35" ht="14.25" customHeight="1">
      <c r="A76" s="4" t="s">
        <v>35</v>
      </c>
      <c r="B76" s="5" t="s">
        <v>36</v>
      </c>
      <c r="C76" s="5" t="s">
        <v>37</v>
      </c>
      <c r="D76" s="5" t="s">
        <v>38</v>
      </c>
      <c r="E76" s="5" t="s">
        <v>39</v>
      </c>
      <c r="F76" s="5" t="s">
        <v>213</v>
      </c>
      <c r="G76" s="5" t="s">
        <v>214</v>
      </c>
      <c r="H76" s="5">
        <v>3200409</v>
      </c>
      <c r="I76" s="5" t="s">
        <v>217</v>
      </c>
      <c r="J76" s="5" t="s">
        <v>43</v>
      </c>
      <c r="K76" s="5" t="s">
        <v>43</v>
      </c>
      <c r="L76" s="5" t="s">
        <v>43</v>
      </c>
      <c r="M76" s="5" t="s">
        <v>43</v>
      </c>
      <c r="N76" s="5" t="s">
        <v>218</v>
      </c>
      <c r="O76" s="5" t="s">
        <v>45</v>
      </c>
      <c r="P76" s="5" t="s">
        <v>46</v>
      </c>
      <c r="Q76" s="5" t="s">
        <v>226</v>
      </c>
      <c r="R76" s="5" t="s">
        <v>225</v>
      </c>
      <c r="S76" s="5" t="s">
        <v>49</v>
      </c>
      <c r="T76" s="5" t="s">
        <v>50</v>
      </c>
      <c r="U76" s="5">
        <v>424</v>
      </c>
      <c r="V76" s="5">
        <v>401</v>
      </c>
      <c r="W76" s="5">
        <v>94.575471699999994</v>
      </c>
      <c r="X76" s="5">
        <v>240.46293016999999</v>
      </c>
      <c r="Y76" s="5">
        <v>44.56394701</v>
      </c>
      <c r="Z76" s="5" t="s">
        <v>33</v>
      </c>
      <c r="AA76" s="5">
        <v>55.95103151</v>
      </c>
      <c r="AB76" s="5">
        <v>6.9825436399999996E-2</v>
      </c>
      <c r="AC76" s="5">
        <v>0.31421446380000001</v>
      </c>
      <c r="AD76" s="5">
        <v>0.40897755609999997</v>
      </c>
      <c r="AE76" s="5">
        <v>0.20698254360000001</v>
      </c>
      <c r="AF76" s="5">
        <v>28</v>
      </c>
      <c r="AG76" s="5">
        <v>126</v>
      </c>
      <c r="AH76" s="5">
        <v>164</v>
      </c>
      <c r="AI76" s="6">
        <v>83</v>
      </c>
    </row>
    <row r="77" spans="1:35" ht="14.25" customHeight="1">
      <c r="A77" s="7" t="s">
        <v>35</v>
      </c>
      <c r="B77" s="8" t="s">
        <v>36</v>
      </c>
      <c r="C77" s="8" t="s">
        <v>37</v>
      </c>
      <c r="D77" s="8" t="s">
        <v>38</v>
      </c>
      <c r="E77" s="8" t="s">
        <v>39</v>
      </c>
      <c r="F77" s="8" t="s">
        <v>213</v>
      </c>
      <c r="G77" s="8" t="s">
        <v>214</v>
      </c>
      <c r="H77" s="8">
        <v>3202405</v>
      </c>
      <c r="I77" s="8" t="s">
        <v>219</v>
      </c>
      <c r="J77" s="8" t="s">
        <v>43</v>
      </c>
      <c r="K77" s="8" t="s">
        <v>43</v>
      </c>
      <c r="L77" s="8" t="s">
        <v>43</v>
      </c>
      <c r="M77" s="8" t="s">
        <v>43</v>
      </c>
      <c r="N77" s="8" t="s">
        <v>220</v>
      </c>
      <c r="O77" s="8" t="s">
        <v>45</v>
      </c>
      <c r="P77" s="8" t="s">
        <v>46</v>
      </c>
      <c r="Q77" s="8" t="s">
        <v>226</v>
      </c>
      <c r="R77" s="8" t="s">
        <v>225</v>
      </c>
      <c r="S77" s="8" t="s">
        <v>49</v>
      </c>
      <c r="T77" s="8" t="s">
        <v>50</v>
      </c>
      <c r="U77" s="8">
        <v>1815</v>
      </c>
      <c r="V77" s="8">
        <v>1544</v>
      </c>
      <c r="W77" s="8">
        <v>85.068870520000004</v>
      </c>
      <c r="X77" s="8">
        <v>217.27191321000001</v>
      </c>
      <c r="Y77" s="8">
        <v>43.061582889999997</v>
      </c>
      <c r="Z77" s="8" t="s">
        <v>32</v>
      </c>
      <c r="AA77" s="8">
        <v>44.98645784</v>
      </c>
      <c r="AB77" s="8">
        <v>0.18393782380000001</v>
      </c>
      <c r="AC77" s="8">
        <v>0.3924870466</v>
      </c>
      <c r="AD77" s="8">
        <v>0.33743523320000002</v>
      </c>
      <c r="AE77" s="8">
        <v>8.6139896399999999E-2</v>
      </c>
      <c r="AF77" s="8">
        <v>284</v>
      </c>
      <c r="AG77" s="8">
        <v>606</v>
      </c>
      <c r="AH77" s="8">
        <v>521</v>
      </c>
      <c r="AI77" s="9">
        <v>133</v>
      </c>
    </row>
    <row r="78" spans="1:35" ht="14.25" customHeight="1">
      <c r="A78" s="4" t="s">
        <v>35</v>
      </c>
      <c r="B78" s="5" t="s">
        <v>36</v>
      </c>
      <c r="C78" s="5" t="s">
        <v>37</v>
      </c>
      <c r="D78" s="5" t="s">
        <v>38</v>
      </c>
      <c r="E78" s="5" t="s">
        <v>39</v>
      </c>
      <c r="F78" s="5" t="s">
        <v>213</v>
      </c>
      <c r="G78" s="5" t="s">
        <v>214</v>
      </c>
      <c r="H78" s="5">
        <v>3204203</v>
      </c>
      <c r="I78" s="5" t="s">
        <v>221</v>
      </c>
      <c r="J78" s="5" t="s">
        <v>43</v>
      </c>
      <c r="K78" s="5" t="s">
        <v>43</v>
      </c>
      <c r="L78" s="5" t="s">
        <v>43</v>
      </c>
      <c r="M78" s="5" t="s">
        <v>43</v>
      </c>
      <c r="N78" s="5" t="s">
        <v>222</v>
      </c>
      <c r="O78" s="5" t="s">
        <v>45</v>
      </c>
      <c r="P78" s="5" t="s">
        <v>46</v>
      </c>
      <c r="Q78" s="5" t="s">
        <v>226</v>
      </c>
      <c r="R78" s="5" t="s">
        <v>225</v>
      </c>
      <c r="S78" s="5" t="s">
        <v>49</v>
      </c>
      <c r="T78" s="5" t="s">
        <v>50</v>
      </c>
      <c r="U78" s="5">
        <v>339</v>
      </c>
      <c r="V78" s="5">
        <v>315</v>
      </c>
      <c r="W78" s="5">
        <v>92.920353980000002</v>
      </c>
      <c r="X78" s="5">
        <v>228.88851428999999</v>
      </c>
      <c r="Y78" s="5">
        <v>42.487988829999999</v>
      </c>
      <c r="Z78" s="5" t="s">
        <v>33</v>
      </c>
      <c r="AA78" s="5">
        <v>50.346320349999999</v>
      </c>
      <c r="AB78" s="5">
        <v>0.1333333333</v>
      </c>
      <c r="AC78" s="5">
        <v>0.34603174600000003</v>
      </c>
      <c r="AD78" s="5">
        <v>0.37777777779999999</v>
      </c>
      <c r="AE78" s="5">
        <v>0.14285714289999998</v>
      </c>
      <c r="AF78" s="5">
        <v>42</v>
      </c>
      <c r="AG78" s="5">
        <v>109</v>
      </c>
      <c r="AH78" s="5">
        <v>119</v>
      </c>
      <c r="AI78" s="6">
        <v>45</v>
      </c>
    </row>
    <row r="79" spans="1:35" ht="14.25" customHeight="1">
      <c r="A79" s="10" t="s">
        <v>35</v>
      </c>
      <c r="B79" s="11" t="s">
        <v>36</v>
      </c>
      <c r="C79" s="11" t="s">
        <v>37</v>
      </c>
      <c r="D79" s="11" t="s">
        <v>38</v>
      </c>
      <c r="E79" s="11" t="s">
        <v>39</v>
      </c>
      <c r="F79" s="11" t="s">
        <v>213</v>
      </c>
      <c r="G79" s="11" t="s">
        <v>214</v>
      </c>
      <c r="H79" s="11">
        <v>3205200</v>
      </c>
      <c r="I79" s="11" t="s">
        <v>223</v>
      </c>
      <c r="J79" s="11" t="s">
        <v>43</v>
      </c>
      <c r="K79" s="11" t="s">
        <v>43</v>
      </c>
      <c r="L79" s="11" t="s">
        <v>43</v>
      </c>
      <c r="M79" s="11" t="s">
        <v>43</v>
      </c>
      <c r="N79" s="11" t="s">
        <v>224</v>
      </c>
      <c r="O79" s="11" t="s">
        <v>45</v>
      </c>
      <c r="P79" s="11" t="s">
        <v>46</v>
      </c>
      <c r="Q79" s="11" t="s">
        <v>226</v>
      </c>
      <c r="R79" s="11" t="s">
        <v>225</v>
      </c>
      <c r="S79" s="11" t="s">
        <v>49</v>
      </c>
      <c r="T79" s="11" t="s">
        <v>50</v>
      </c>
      <c r="U79" s="11">
        <v>5105</v>
      </c>
      <c r="V79" s="11">
        <v>4465</v>
      </c>
      <c r="W79" s="11">
        <v>87.463271300000002</v>
      </c>
      <c r="X79" s="11">
        <v>214.79109002999999</v>
      </c>
      <c r="Y79" s="11">
        <v>45.017499290000003</v>
      </c>
      <c r="Z79" s="11" t="s">
        <v>32</v>
      </c>
      <c r="AA79" s="11">
        <v>44.643184359999999</v>
      </c>
      <c r="AB79" s="11">
        <v>0.2060470325</v>
      </c>
      <c r="AC79" s="11">
        <v>0.39753639419999998</v>
      </c>
      <c r="AD79" s="11">
        <v>0.29697648380000002</v>
      </c>
      <c r="AE79" s="11">
        <v>9.9440089600000003E-2</v>
      </c>
      <c r="AF79" s="11">
        <v>920</v>
      </c>
      <c r="AG79" s="11">
        <v>1775</v>
      </c>
      <c r="AH79" s="11">
        <v>1326</v>
      </c>
      <c r="AI79" s="12">
        <v>444</v>
      </c>
    </row>
    <row r="80" spans="1:35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AI79" xr:uid="{00000000-0009-0000-0000-000003000000}"/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" customHeight="1"/>
  <cols>
    <col min="1" max="1" width="15" customWidth="1"/>
    <col min="2" max="2" width="16.3984375" customWidth="1"/>
    <col min="3" max="3" width="11.3984375" customWidth="1"/>
    <col min="4" max="4" width="18.8984375" customWidth="1"/>
    <col min="5" max="6" width="21.3984375" customWidth="1"/>
    <col min="7" max="7" width="46.3984375" customWidth="1"/>
    <col min="8" max="8" width="22.59765625" customWidth="1"/>
    <col min="9" max="9" width="32.59765625" customWidth="1"/>
    <col min="10" max="10" width="18.8984375" customWidth="1"/>
    <col min="11" max="11" width="127.59765625" customWidth="1"/>
    <col min="12" max="12" width="25" customWidth="1"/>
    <col min="13" max="13" width="66.3984375" customWidth="1"/>
    <col min="14" max="14" width="25" customWidth="1"/>
    <col min="15" max="15" width="10" customWidth="1"/>
    <col min="16" max="16" width="16.3984375" customWidth="1"/>
    <col min="17" max="18" width="50" customWidth="1"/>
    <col min="19" max="19" width="13.8984375" customWidth="1"/>
    <col min="20" max="20" width="26.3984375" customWidth="1"/>
    <col min="21" max="21" width="12.59765625" customWidth="1"/>
    <col min="22" max="22" width="11.3984375" customWidth="1"/>
    <col min="23" max="23" width="20" customWidth="1"/>
    <col min="24" max="25" width="18.8984375" customWidth="1"/>
    <col min="26" max="26" width="27.59765625" customWidth="1"/>
    <col min="27" max="28" width="25" customWidth="1"/>
    <col min="29" max="31" width="18.8984375" customWidth="1"/>
    <col min="32" max="32" width="22.59765625" customWidth="1"/>
    <col min="33" max="33" width="10" customWidth="1"/>
    <col min="34" max="34" width="16.3984375" customWidth="1"/>
    <col min="35" max="35" width="12.59765625" customWidth="1"/>
    <col min="36" max="42" width="8.59765625" customWidth="1"/>
  </cols>
  <sheetData>
    <row r="1" spans="1:41" ht="49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</row>
    <row r="2" spans="1:41" ht="14.25" hidden="1" customHeight="1">
      <c r="A2" s="14" t="s">
        <v>35</v>
      </c>
      <c r="B2" s="14" t="s">
        <v>36</v>
      </c>
      <c r="C2" s="14" t="s">
        <v>37</v>
      </c>
      <c r="D2" s="14" t="s">
        <v>38</v>
      </c>
      <c r="E2" s="14" t="s">
        <v>39</v>
      </c>
      <c r="F2" s="14" t="s">
        <v>40</v>
      </c>
      <c r="G2" s="14" t="s">
        <v>41</v>
      </c>
      <c r="H2" s="15">
        <v>3200102</v>
      </c>
      <c r="I2" s="14" t="s">
        <v>42</v>
      </c>
      <c r="J2" s="14" t="s">
        <v>43</v>
      </c>
      <c r="K2" s="14" t="s">
        <v>43</v>
      </c>
      <c r="L2" s="14" t="s">
        <v>43</v>
      </c>
      <c r="M2" s="14" t="s">
        <v>43</v>
      </c>
      <c r="N2" s="14" t="s">
        <v>44</v>
      </c>
      <c r="O2" s="14" t="s">
        <v>228</v>
      </c>
      <c r="P2" s="14" t="s">
        <v>46</v>
      </c>
      <c r="Q2" s="14" t="s">
        <v>47</v>
      </c>
      <c r="R2" s="14" t="s">
        <v>48</v>
      </c>
      <c r="S2" s="14" t="s">
        <v>49</v>
      </c>
      <c r="T2" s="14" t="s">
        <v>50</v>
      </c>
      <c r="U2" s="14">
        <v>314</v>
      </c>
      <c r="V2" s="14">
        <v>304</v>
      </c>
      <c r="W2" s="15">
        <v>96.815286619999995</v>
      </c>
      <c r="X2" s="15">
        <v>733.33625530999996</v>
      </c>
      <c r="Y2" s="15">
        <v>102.441435</v>
      </c>
      <c r="Z2" s="14" t="s">
        <v>34</v>
      </c>
      <c r="AA2" s="14" t="s">
        <v>229</v>
      </c>
      <c r="AB2" s="15">
        <v>2.6315789500000002E-2</v>
      </c>
      <c r="AC2" s="15">
        <v>5.2631578899999996E-2</v>
      </c>
      <c r="AD2" s="15">
        <v>0.25</v>
      </c>
      <c r="AE2" s="15">
        <v>0.67105263160000006</v>
      </c>
      <c r="AF2" s="15">
        <v>8</v>
      </c>
      <c r="AG2" s="15">
        <v>16</v>
      </c>
      <c r="AH2" s="15">
        <v>76</v>
      </c>
      <c r="AI2" s="15">
        <v>204</v>
      </c>
      <c r="AK2" s="14">
        <f>'2023_2ANO_LP_LTR + ECT'!$AB2/100</f>
        <v>2.6315789500000003E-4</v>
      </c>
      <c r="AL2" s="14">
        <f>'2023_2ANO_LP_LTR + ECT'!$AC2/100</f>
        <v>5.2631578899999996E-4</v>
      </c>
      <c r="AM2" s="14">
        <f>'2023_2ANO_LP_LTR + ECT'!$AD2/100</f>
        <v>2.5000000000000001E-3</v>
      </c>
      <c r="AN2" s="14">
        <f>'2023_2ANO_LP_LTR + ECT'!$AE2/100</f>
        <v>6.710526316000001E-3</v>
      </c>
      <c r="AO2" s="14">
        <f t="shared" ref="AO2:AO79" si="0">SUM(AK2:AN2)</f>
        <v>1.0000000000000002E-2</v>
      </c>
    </row>
    <row r="3" spans="1:41" ht="14.25" hidden="1" customHeight="1">
      <c r="A3" s="14" t="s">
        <v>35</v>
      </c>
      <c r="B3" s="14" t="s">
        <v>36</v>
      </c>
      <c r="C3" s="14" t="s">
        <v>37</v>
      </c>
      <c r="D3" s="14" t="s">
        <v>38</v>
      </c>
      <c r="E3" s="14" t="s">
        <v>39</v>
      </c>
      <c r="F3" s="14" t="s">
        <v>40</v>
      </c>
      <c r="G3" s="14" t="s">
        <v>41</v>
      </c>
      <c r="H3" s="15">
        <v>3201159</v>
      </c>
      <c r="I3" s="14" t="s">
        <v>51</v>
      </c>
      <c r="J3" s="14" t="s">
        <v>43</v>
      </c>
      <c r="K3" s="14" t="s">
        <v>43</v>
      </c>
      <c r="L3" s="14" t="s">
        <v>43</v>
      </c>
      <c r="M3" s="14" t="s">
        <v>43</v>
      </c>
      <c r="N3" s="14" t="s">
        <v>52</v>
      </c>
      <c r="O3" s="14" t="s">
        <v>228</v>
      </c>
      <c r="P3" s="14" t="s">
        <v>46</v>
      </c>
      <c r="Q3" s="14" t="s">
        <v>47</v>
      </c>
      <c r="R3" s="14" t="s">
        <v>48</v>
      </c>
      <c r="S3" s="14" t="s">
        <v>49</v>
      </c>
      <c r="T3" s="14" t="s">
        <v>50</v>
      </c>
      <c r="U3" s="14">
        <v>153</v>
      </c>
      <c r="V3" s="14">
        <v>142</v>
      </c>
      <c r="W3" s="15">
        <v>92.81045752</v>
      </c>
      <c r="X3" s="15">
        <v>641.26633148999997</v>
      </c>
      <c r="Y3" s="15">
        <v>114.60414731</v>
      </c>
      <c r="Z3" s="14" t="s">
        <v>33</v>
      </c>
      <c r="AA3" s="14" t="s">
        <v>230</v>
      </c>
      <c r="AB3" s="15">
        <v>0.13380281690000001</v>
      </c>
      <c r="AC3" s="15">
        <v>0.1549295775</v>
      </c>
      <c r="AD3" s="15">
        <v>0.38732394370000001</v>
      </c>
      <c r="AE3" s="15">
        <v>0.32394366200000002</v>
      </c>
      <c r="AF3" s="15">
        <v>19</v>
      </c>
      <c r="AG3" s="15">
        <v>22</v>
      </c>
      <c r="AH3" s="15">
        <v>55</v>
      </c>
      <c r="AI3" s="15">
        <v>46</v>
      </c>
      <c r="AK3" s="14">
        <f>'2023_2ANO_LP_LTR + ECT'!$AB3/100</f>
        <v>1.3380281690000002E-3</v>
      </c>
      <c r="AL3" s="14">
        <f>'2023_2ANO_LP_LTR + ECT'!$AC3/100</f>
        <v>1.549295775E-3</v>
      </c>
      <c r="AM3" s="14">
        <f>'2023_2ANO_LP_LTR + ECT'!$AD3/100</f>
        <v>3.8732394370000001E-3</v>
      </c>
      <c r="AN3" s="14">
        <f>'2023_2ANO_LP_LTR + ECT'!$AE3/100</f>
        <v>3.2394366200000002E-3</v>
      </c>
      <c r="AO3" s="14">
        <f t="shared" si="0"/>
        <v>1.0000000001000001E-2</v>
      </c>
    </row>
    <row r="4" spans="1:41" ht="14.25" hidden="1" customHeight="1">
      <c r="A4" s="14" t="s">
        <v>35</v>
      </c>
      <c r="B4" s="14" t="s">
        <v>36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5">
        <v>3201704</v>
      </c>
      <c r="I4" s="14" t="s">
        <v>53</v>
      </c>
      <c r="J4" s="14" t="s">
        <v>43</v>
      </c>
      <c r="K4" s="14" t="s">
        <v>43</v>
      </c>
      <c r="L4" s="14" t="s">
        <v>43</v>
      </c>
      <c r="M4" s="14" t="s">
        <v>43</v>
      </c>
      <c r="N4" s="14" t="s">
        <v>54</v>
      </c>
      <c r="O4" s="14" t="s">
        <v>228</v>
      </c>
      <c r="P4" s="14" t="s">
        <v>46</v>
      </c>
      <c r="Q4" s="14" t="s">
        <v>47</v>
      </c>
      <c r="R4" s="14" t="s">
        <v>48</v>
      </c>
      <c r="S4" s="14" t="s">
        <v>49</v>
      </c>
      <c r="T4" s="14" t="s">
        <v>50</v>
      </c>
      <c r="U4" s="14">
        <v>172</v>
      </c>
      <c r="V4" s="14">
        <v>167</v>
      </c>
      <c r="W4" s="15">
        <v>97.093023259999995</v>
      </c>
      <c r="X4" s="15">
        <v>685.58254879000003</v>
      </c>
      <c r="Y4" s="15">
        <v>103.71383544</v>
      </c>
      <c r="Z4" s="14" t="s">
        <v>33</v>
      </c>
      <c r="AA4" s="14" t="s">
        <v>231</v>
      </c>
      <c r="AB4" s="15">
        <v>8.3832335300000005E-2</v>
      </c>
      <c r="AC4" s="15">
        <v>7.1856287399999996E-2</v>
      </c>
      <c r="AD4" s="15">
        <v>0.34131736529999995</v>
      </c>
      <c r="AE4" s="15">
        <v>0.50299401199999993</v>
      </c>
      <c r="AF4" s="15">
        <v>14</v>
      </c>
      <c r="AG4" s="15">
        <v>12</v>
      </c>
      <c r="AH4" s="15">
        <v>57</v>
      </c>
      <c r="AI4" s="15">
        <v>84</v>
      </c>
      <c r="AK4" s="14">
        <f>'2023_2ANO_LP_LTR + ECT'!$AB4/100</f>
        <v>8.3832335300000008E-4</v>
      </c>
      <c r="AL4" s="14">
        <f>'2023_2ANO_LP_LTR + ECT'!$AC4/100</f>
        <v>7.1856287399999993E-4</v>
      </c>
      <c r="AM4" s="14">
        <f>'2023_2ANO_LP_LTR + ECT'!$AD4/100</f>
        <v>3.4131736529999994E-3</v>
      </c>
      <c r="AN4" s="14">
        <f>'2023_2ANO_LP_LTR + ECT'!$AE4/100</f>
        <v>5.0299401199999996E-3</v>
      </c>
      <c r="AO4" s="14">
        <f t="shared" si="0"/>
        <v>9.9999999999999985E-3</v>
      </c>
    </row>
    <row r="5" spans="1:41" ht="14.25" hidden="1" customHeight="1">
      <c r="A5" s="14" t="s">
        <v>35</v>
      </c>
      <c r="B5" s="14" t="s">
        <v>36</v>
      </c>
      <c r="C5" s="14" t="s">
        <v>37</v>
      </c>
      <c r="D5" s="14" t="s">
        <v>38</v>
      </c>
      <c r="E5" s="14" t="s">
        <v>39</v>
      </c>
      <c r="F5" s="14" t="s">
        <v>40</v>
      </c>
      <c r="G5" s="14" t="s">
        <v>41</v>
      </c>
      <c r="H5" s="15">
        <v>3201902</v>
      </c>
      <c r="I5" s="14" t="s">
        <v>55</v>
      </c>
      <c r="J5" s="14" t="s">
        <v>43</v>
      </c>
      <c r="K5" s="14" t="s">
        <v>43</v>
      </c>
      <c r="L5" s="14" t="s">
        <v>43</v>
      </c>
      <c r="M5" s="14" t="s">
        <v>43</v>
      </c>
      <c r="N5" s="14" t="s">
        <v>56</v>
      </c>
      <c r="O5" s="14" t="s">
        <v>228</v>
      </c>
      <c r="P5" s="14" t="s">
        <v>46</v>
      </c>
      <c r="Q5" s="14" t="s">
        <v>47</v>
      </c>
      <c r="R5" s="14" t="s">
        <v>48</v>
      </c>
      <c r="S5" s="14" t="s">
        <v>49</v>
      </c>
      <c r="T5" s="14" t="s">
        <v>50</v>
      </c>
      <c r="U5" s="14">
        <v>457</v>
      </c>
      <c r="V5" s="14">
        <v>439</v>
      </c>
      <c r="W5" s="15">
        <v>96.061269150000001</v>
      </c>
      <c r="X5" s="15">
        <v>704.30241569999998</v>
      </c>
      <c r="Y5" s="15">
        <v>112.14237146000001</v>
      </c>
      <c r="Z5" s="14" t="s">
        <v>34</v>
      </c>
      <c r="AA5" s="14" t="s">
        <v>232</v>
      </c>
      <c r="AB5" s="15">
        <v>7.9726651499999995E-2</v>
      </c>
      <c r="AC5" s="15">
        <v>5.6947608199999999E-2</v>
      </c>
      <c r="AD5" s="15">
        <v>0.27562642370000001</v>
      </c>
      <c r="AE5" s="15">
        <v>0.58769931659999997</v>
      </c>
      <c r="AF5" s="15">
        <v>35</v>
      </c>
      <c r="AG5" s="15">
        <v>25</v>
      </c>
      <c r="AH5" s="15">
        <v>121</v>
      </c>
      <c r="AI5" s="15">
        <v>258</v>
      </c>
      <c r="AK5" s="14">
        <f>'2023_2ANO_LP_LTR + ECT'!$AB5/100</f>
        <v>7.9726651499999993E-4</v>
      </c>
      <c r="AL5" s="14">
        <f>'2023_2ANO_LP_LTR + ECT'!$AC5/100</f>
        <v>5.6947608199999996E-4</v>
      </c>
      <c r="AM5" s="14">
        <f>'2023_2ANO_LP_LTR + ECT'!$AD5/100</f>
        <v>2.7562642369999999E-3</v>
      </c>
      <c r="AN5" s="14">
        <f>'2023_2ANO_LP_LTR + ECT'!$AE5/100</f>
        <v>5.8769931659999998E-3</v>
      </c>
      <c r="AO5" s="14">
        <f t="shared" si="0"/>
        <v>9.9999999999999985E-3</v>
      </c>
    </row>
    <row r="6" spans="1:41" ht="14.25" hidden="1" customHeight="1">
      <c r="A6" s="14" t="s">
        <v>35</v>
      </c>
      <c r="B6" s="14" t="s">
        <v>36</v>
      </c>
      <c r="C6" s="14" t="s">
        <v>37</v>
      </c>
      <c r="D6" s="14" t="s">
        <v>38</v>
      </c>
      <c r="E6" s="14" t="s">
        <v>39</v>
      </c>
      <c r="F6" s="14" t="s">
        <v>40</v>
      </c>
      <c r="G6" s="14" t="s">
        <v>41</v>
      </c>
      <c r="H6" s="15">
        <v>3203163</v>
      </c>
      <c r="I6" s="14" t="s">
        <v>57</v>
      </c>
      <c r="J6" s="14" t="s">
        <v>43</v>
      </c>
      <c r="K6" s="14" t="s">
        <v>43</v>
      </c>
      <c r="L6" s="14" t="s">
        <v>43</v>
      </c>
      <c r="M6" s="14" t="s">
        <v>43</v>
      </c>
      <c r="N6" s="14" t="s">
        <v>58</v>
      </c>
      <c r="O6" s="14" t="s">
        <v>228</v>
      </c>
      <c r="P6" s="14" t="s">
        <v>46</v>
      </c>
      <c r="Q6" s="14" t="s">
        <v>47</v>
      </c>
      <c r="R6" s="14" t="s">
        <v>48</v>
      </c>
      <c r="S6" s="14" t="s">
        <v>49</v>
      </c>
      <c r="T6" s="14" t="s">
        <v>50</v>
      </c>
      <c r="U6" s="14">
        <v>114</v>
      </c>
      <c r="V6" s="14">
        <v>108</v>
      </c>
      <c r="W6" s="15">
        <v>94.736842109999998</v>
      </c>
      <c r="X6" s="15">
        <v>712.87109100999999</v>
      </c>
      <c r="Y6" s="15">
        <v>90.456574950000004</v>
      </c>
      <c r="Z6" s="14" t="s">
        <v>34</v>
      </c>
      <c r="AA6" s="14" t="s">
        <v>233</v>
      </c>
      <c r="AB6" s="15">
        <v>1.8518518500000001E-2</v>
      </c>
      <c r="AC6" s="15">
        <v>8.3333333300000006E-2</v>
      </c>
      <c r="AD6" s="15">
        <v>0.33333333330000003</v>
      </c>
      <c r="AE6" s="15">
        <v>0.56481481479999995</v>
      </c>
      <c r="AF6" s="15">
        <v>2</v>
      </c>
      <c r="AG6" s="15">
        <v>9</v>
      </c>
      <c r="AH6" s="15">
        <v>36</v>
      </c>
      <c r="AI6" s="15">
        <v>61</v>
      </c>
      <c r="AK6" s="14">
        <f>'2023_2ANO_LP_LTR + ECT'!$AB6/100</f>
        <v>1.85185185E-4</v>
      </c>
      <c r="AL6" s="14">
        <f>'2023_2ANO_LP_LTR + ECT'!$AC6/100</f>
        <v>8.3333333300000009E-4</v>
      </c>
      <c r="AM6" s="14">
        <f>'2023_2ANO_LP_LTR + ECT'!$AD6/100</f>
        <v>3.3333333330000004E-3</v>
      </c>
      <c r="AN6" s="14">
        <f>'2023_2ANO_LP_LTR + ECT'!$AE6/100</f>
        <v>5.6481481479999998E-3</v>
      </c>
      <c r="AO6" s="14">
        <f t="shared" si="0"/>
        <v>9.9999999989999998E-3</v>
      </c>
    </row>
    <row r="7" spans="1:41" ht="14.25" hidden="1" customHeight="1">
      <c r="A7" s="14" t="s">
        <v>35</v>
      </c>
      <c r="B7" s="14" t="s">
        <v>36</v>
      </c>
      <c r="C7" s="14" t="s">
        <v>37</v>
      </c>
      <c r="D7" s="14" t="s">
        <v>38</v>
      </c>
      <c r="E7" s="14" t="s">
        <v>39</v>
      </c>
      <c r="F7" s="14" t="s">
        <v>40</v>
      </c>
      <c r="G7" s="14" t="s">
        <v>41</v>
      </c>
      <c r="H7" s="15">
        <v>3204559</v>
      </c>
      <c r="I7" s="14" t="s">
        <v>59</v>
      </c>
      <c r="J7" s="14" t="s">
        <v>43</v>
      </c>
      <c r="K7" s="14" t="s">
        <v>43</v>
      </c>
      <c r="L7" s="14" t="s">
        <v>43</v>
      </c>
      <c r="M7" s="14" t="s">
        <v>43</v>
      </c>
      <c r="N7" s="14" t="s">
        <v>60</v>
      </c>
      <c r="O7" s="14" t="s">
        <v>228</v>
      </c>
      <c r="P7" s="14" t="s">
        <v>46</v>
      </c>
      <c r="Q7" s="14" t="s">
        <v>47</v>
      </c>
      <c r="R7" s="14" t="s">
        <v>48</v>
      </c>
      <c r="S7" s="14" t="s">
        <v>49</v>
      </c>
      <c r="T7" s="14" t="s">
        <v>50</v>
      </c>
      <c r="U7" s="14">
        <v>328</v>
      </c>
      <c r="V7" s="14">
        <v>307</v>
      </c>
      <c r="W7" s="15">
        <v>93.597560979999997</v>
      </c>
      <c r="X7" s="15">
        <v>707.17769307000003</v>
      </c>
      <c r="Y7" s="15">
        <v>106.16823777</v>
      </c>
      <c r="Z7" s="14" t="s">
        <v>34</v>
      </c>
      <c r="AA7" s="14" t="s">
        <v>234</v>
      </c>
      <c r="AB7" s="15">
        <v>5.8631921800000007E-2</v>
      </c>
      <c r="AC7" s="15">
        <v>8.469055369999999E-2</v>
      </c>
      <c r="AD7" s="15">
        <v>0.27035830620000001</v>
      </c>
      <c r="AE7" s="15">
        <v>0.58631921819999999</v>
      </c>
      <c r="AF7" s="15">
        <v>18</v>
      </c>
      <c r="AG7" s="15">
        <v>26</v>
      </c>
      <c r="AH7" s="15">
        <v>83</v>
      </c>
      <c r="AI7" s="15">
        <v>180</v>
      </c>
      <c r="AK7" s="14">
        <f>'2023_2ANO_LP_LTR + ECT'!$AB7/100</f>
        <v>5.8631921800000007E-4</v>
      </c>
      <c r="AL7" s="14">
        <f>'2023_2ANO_LP_LTR + ECT'!$AC7/100</f>
        <v>8.4690553699999992E-4</v>
      </c>
      <c r="AM7" s="14">
        <f>'2023_2ANO_LP_LTR + ECT'!$AD7/100</f>
        <v>2.703583062E-3</v>
      </c>
      <c r="AN7" s="14">
        <f>'2023_2ANO_LP_LTR + ECT'!$AE7/100</f>
        <v>5.8631921819999998E-3</v>
      </c>
      <c r="AO7" s="14">
        <f t="shared" si="0"/>
        <v>9.9999999989999998E-3</v>
      </c>
    </row>
    <row r="8" spans="1:41" ht="14.25" hidden="1" customHeight="1">
      <c r="A8" s="14" t="s">
        <v>35</v>
      </c>
      <c r="B8" s="14" t="s">
        <v>36</v>
      </c>
      <c r="C8" s="14" t="s">
        <v>37</v>
      </c>
      <c r="D8" s="14" t="s">
        <v>38</v>
      </c>
      <c r="E8" s="14" t="s">
        <v>39</v>
      </c>
      <c r="F8" s="14" t="s">
        <v>40</v>
      </c>
      <c r="G8" s="14" t="s">
        <v>41</v>
      </c>
      <c r="H8" s="15">
        <v>3205069</v>
      </c>
      <c r="I8" s="14" t="s">
        <v>61</v>
      </c>
      <c r="J8" s="14" t="s">
        <v>43</v>
      </c>
      <c r="K8" s="14" t="s">
        <v>43</v>
      </c>
      <c r="L8" s="14" t="s">
        <v>43</v>
      </c>
      <c r="M8" s="14" t="s">
        <v>43</v>
      </c>
      <c r="N8" s="14" t="s">
        <v>62</v>
      </c>
      <c r="O8" s="14" t="s">
        <v>228</v>
      </c>
      <c r="P8" s="14" t="s">
        <v>46</v>
      </c>
      <c r="Q8" s="14" t="s">
        <v>47</v>
      </c>
      <c r="R8" s="14" t="s">
        <v>48</v>
      </c>
      <c r="S8" s="14" t="s">
        <v>49</v>
      </c>
      <c r="T8" s="14" t="s">
        <v>50</v>
      </c>
      <c r="U8" s="14">
        <v>118</v>
      </c>
      <c r="V8" s="14">
        <v>104</v>
      </c>
      <c r="W8" s="15">
        <v>88.135593220000004</v>
      </c>
      <c r="X8" s="15">
        <v>690.85150730999999</v>
      </c>
      <c r="Y8" s="15">
        <v>93.583307360000006</v>
      </c>
      <c r="Z8" s="14" t="s">
        <v>33</v>
      </c>
      <c r="AA8" s="14" t="s">
        <v>235</v>
      </c>
      <c r="AB8" s="15">
        <v>5.7692307700000001E-2</v>
      </c>
      <c r="AC8" s="15">
        <v>5.7692307700000001E-2</v>
      </c>
      <c r="AD8" s="15">
        <v>0.3653846154</v>
      </c>
      <c r="AE8" s="15">
        <v>0.5192307692</v>
      </c>
      <c r="AF8" s="15">
        <v>6</v>
      </c>
      <c r="AG8" s="15">
        <v>6</v>
      </c>
      <c r="AH8" s="15">
        <v>38</v>
      </c>
      <c r="AI8" s="15">
        <v>54</v>
      </c>
      <c r="AK8" s="14">
        <f>'2023_2ANO_LP_LTR + ECT'!$AB8/100</f>
        <v>5.7692307700000004E-4</v>
      </c>
      <c r="AL8" s="14">
        <f>'2023_2ANO_LP_LTR + ECT'!$AC8/100</f>
        <v>5.7692307700000004E-4</v>
      </c>
      <c r="AM8" s="14">
        <f>'2023_2ANO_LP_LTR + ECT'!$AD8/100</f>
        <v>3.6538461539999999E-3</v>
      </c>
      <c r="AN8" s="14">
        <f>'2023_2ANO_LP_LTR + ECT'!$AE8/100</f>
        <v>5.192307692E-3</v>
      </c>
      <c r="AO8" s="14">
        <f t="shared" si="0"/>
        <v>0.01</v>
      </c>
    </row>
    <row r="9" spans="1:41" ht="13.8">
      <c r="A9" s="14" t="s">
        <v>35</v>
      </c>
      <c r="B9" s="14" t="s">
        <v>36</v>
      </c>
      <c r="C9" s="14" t="s">
        <v>37</v>
      </c>
      <c r="D9" s="14" t="s">
        <v>38</v>
      </c>
      <c r="E9" s="14" t="s">
        <v>39</v>
      </c>
      <c r="F9" s="14" t="s">
        <v>63</v>
      </c>
      <c r="G9" s="14" t="s">
        <v>64</v>
      </c>
      <c r="H9" s="15">
        <v>3200169</v>
      </c>
      <c r="I9" s="14" t="s">
        <v>65</v>
      </c>
      <c r="J9" s="14" t="s">
        <v>43</v>
      </c>
      <c r="K9" s="14" t="s">
        <v>43</v>
      </c>
      <c r="L9" s="14" t="s">
        <v>43</v>
      </c>
      <c r="M9" s="14" t="s">
        <v>43</v>
      </c>
      <c r="N9" s="14" t="s">
        <v>66</v>
      </c>
      <c r="O9" s="14" t="s">
        <v>228</v>
      </c>
      <c r="P9" s="14" t="s">
        <v>46</v>
      </c>
      <c r="Q9" s="14" t="s">
        <v>47</v>
      </c>
      <c r="R9" s="14" t="s">
        <v>48</v>
      </c>
      <c r="S9" s="14" t="s">
        <v>49</v>
      </c>
      <c r="T9" s="14" t="s">
        <v>50</v>
      </c>
      <c r="U9" s="14">
        <v>188</v>
      </c>
      <c r="V9" s="14">
        <v>170</v>
      </c>
      <c r="W9" s="15">
        <v>90.425531910000004</v>
      </c>
      <c r="X9" s="15">
        <v>681.24178081000002</v>
      </c>
      <c r="Y9" s="15">
        <v>111.26406152</v>
      </c>
      <c r="Z9" s="14" t="s">
        <v>33</v>
      </c>
      <c r="AA9" s="14" t="s">
        <v>236</v>
      </c>
      <c r="AB9" s="15">
        <v>7.6470588199999995E-2</v>
      </c>
      <c r="AC9" s="15">
        <v>0.1117647059</v>
      </c>
      <c r="AD9" s="15">
        <v>0.35882352939999995</v>
      </c>
      <c r="AE9" s="15">
        <v>0.45294117649999999</v>
      </c>
      <c r="AF9" s="15">
        <v>13</v>
      </c>
      <c r="AG9" s="15">
        <v>19</v>
      </c>
      <c r="AH9" s="15">
        <v>61</v>
      </c>
      <c r="AI9" s="15">
        <v>77</v>
      </c>
      <c r="AK9" s="14">
        <f>'2023_2ANO_LP_LTR + ECT'!$AB9/100</f>
        <v>7.6470588199999991E-4</v>
      </c>
      <c r="AL9" s="14">
        <f>'2023_2ANO_LP_LTR + ECT'!$AC9/100</f>
        <v>1.117647059E-3</v>
      </c>
      <c r="AM9" s="14">
        <f>'2023_2ANO_LP_LTR + ECT'!$AD9/100</f>
        <v>3.5882352939999996E-3</v>
      </c>
      <c r="AN9" s="14">
        <f>'2023_2ANO_LP_LTR + ECT'!$AE9/100</f>
        <v>4.5294117649999997E-3</v>
      </c>
      <c r="AO9" s="14">
        <f t="shared" si="0"/>
        <v>9.9999999999999985E-3</v>
      </c>
    </row>
    <row r="10" spans="1:41" ht="13.8">
      <c r="A10" s="14" t="s">
        <v>35</v>
      </c>
      <c r="B10" s="14" t="s">
        <v>36</v>
      </c>
      <c r="C10" s="14" t="s">
        <v>37</v>
      </c>
      <c r="D10" s="14" t="s">
        <v>38</v>
      </c>
      <c r="E10" s="14" t="s">
        <v>39</v>
      </c>
      <c r="F10" s="14" t="s">
        <v>63</v>
      </c>
      <c r="G10" s="14" t="s">
        <v>64</v>
      </c>
      <c r="H10" s="15">
        <v>3200136</v>
      </c>
      <c r="I10" s="14" t="s">
        <v>67</v>
      </c>
      <c r="J10" s="14" t="s">
        <v>43</v>
      </c>
      <c r="K10" s="14" t="s">
        <v>43</v>
      </c>
      <c r="L10" s="14" t="s">
        <v>43</v>
      </c>
      <c r="M10" s="14" t="s">
        <v>43</v>
      </c>
      <c r="N10" s="14" t="s">
        <v>68</v>
      </c>
      <c r="O10" s="14" t="s">
        <v>228</v>
      </c>
      <c r="P10" s="14" t="s">
        <v>46</v>
      </c>
      <c r="Q10" s="14" t="s">
        <v>47</v>
      </c>
      <c r="R10" s="14" t="s">
        <v>48</v>
      </c>
      <c r="S10" s="14" t="s">
        <v>49</v>
      </c>
      <c r="T10" s="14" t="s">
        <v>50</v>
      </c>
      <c r="U10" s="14">
        <v>152</v>
      </c>
      <c r="V10" s="14">
        <v>143</v>
      </c>
      <c r="W10" s="15">
        <v>94.078947369999995</v>
      </c>
      <c r="X10" s="15">
        <v>722.80019531000005</v>
      </c>
      <c r="Y10" s="15">
        <v>76.887421590000002</v>
      </c>
      <c r="Z10" s="14" t="s">
        <v>34</v>
      </c>
      <c r="AA10" s="14" t="s">
        <v>237</v>
      </c>
      <c r="AB10" s="15">
        <v>6.9930069999999999E-3</v>
      </c>
      <c r="AC10" s="15">
        <v>4.1958042000000001E-2</v>
      </c>
      <c r="AD10" s="15">
        <v>0.34265734270000003</v>
      </c>
      <c r="AE10" s="15">
        <v>0.60839160839999995</v>
      </c>
      <c r="AF10" s="15">
        <v>1</v>
      </c>
      <c r="AG10" s="15">
        <v>6</v>
      </c>
      <c r="AH10" s="15">
        <v>49</v>
      </c>
      <c r="AI10" s="15">
        <v>87</v>
      </c>
      <c r="AK10" s="14">
        <f>'2023_2ANO_LP_LTR + ECT'!$AB10/100</f>
        <v>6.9930069999999994E-5</v>
      </c>
      <c r="AL10" s="14">
        <f>'2023_2ANO_LP_LTR + ECT'!$AC10/100</f>
        <v>4.1958042000000002E-4</v>
      </c>
      <c r="AM10" s="14">
        <f>'2023_2ANO_LP_LTR + ECT'!$AD10/100</f>
        <v>3.4265734270000005E-3</v>
      </c>
      <c r="AN10" s="14">
        <f>'2023_2ANO_LP_LTR + ECT'!$AE10/100</f>
        <v>6.0839160839999996E-3</v>
      </c>
      <c r="AO10" s="14">
        <f t="shared" si="0"/>
        <v>1.0000000001000001E-2</v>
      </c>
    </row>
    <row r="11" spans="1:41" ht="13.8">
      <c r="A11" s="14" t="s">
        <v>35</v>
      </c>
      <c r="B11" s="14" t="s">
        <v>36</v>
      </c>
      <c r="C11" s="14" t="s">
        <v>37</v>
      </c>
      <c r="D11" s="14" t="s">
        <v>38</v>
      </c>
      <c r="E11" s="14" t="s">
        <v>39</v>
      </c>
      <c r="F11" s="14" t="s">
        <v>63</v>
      </c>
      <c r="G11" s="14" t="s">
        <v>64</v>
      </c>
      <c r="H11" s="15">
        <v>3200904</v>
      </c>
      <c r="I11" s="14" t="s">
        <v>69</v>
      </c>
      <c r="J11" s="14" t="s">
        <v>43</v>
      </c>
      <c r="K11" s="14" t="s">
        <v>43</v>
      </c>
      <c r="L11" s="14" t="s">
        <v>43</v>
      </c>
      <c r="M11" s="14" t="s">
        <v>43</v>
      </c>
      <c r="N11" s="14" t="s">
        <v>70</v>
      </c>
      <c r="O11" s="14" t="s">
        <v>228</v>
      </c>
      <c r="P11" s="14" t="s">
        <v>46</v>
      </c>
      <c r="Q11" s="14" t="s">
        <v>47</v>
      </c>
      <c r="R11" s="14" t="s">
        <v>48</v>
      </c>
      <c r="S11" s="14" t="s">
        <v>49</v>
      </c>
      <c r="T11" s="14" t="s">
        <v>50</v>
      </c>
      <c r="U11" s="14">
        <v>523</v>
      </c>
      <c r="V11" s="14">
        <v>489</v>
      </c>
      <c r="W11" s="15">
        <v>93.499043979999996</v>
      </c>
      <c r="X11" s="15">
        <v>682.40323982999996</v>
      </c>
      <c r="Y11" s="15">
        <v>99.451069039999993</v>
      </c>
      <c r="Z11" s="14" t="s">
        <v>33</v>
      </c>
      <c r="AA11" s="14" t="s">
        <v>238</v>
      </c>
      <c r="AB11" s="15">
        <v>6.5439672800000001E-2</v>
      </c>
      <c r="AC11" s="15">
        <v>9.6114519400000001E-2</v>
      </c>
      <c r="AD11" s="15">
        <v>0.37627811859999999</v>
      </c>
      <c r="AE11" s="15">
        <v>0.46216768920000001</v>
      </c>
      <c r="AF11" s="15">
        <v>32</v>
      </c>
      <c r="AG11" s="15">
        <v>47</v>
      </c>
      <c r="AH11" s="15">
        <v>184</v>
      </c>
      <c r="AI11" s="15">
        <v>226</v>
      </c>
      <c r="AK11" s="14">
        <f>'2023_2ANO_LP_LTR + ECT'!$AB11/100</f>
        <v>6.5439672800000003E-4</v>
      </c>
      <c r="AL11" s="14">
        <f>'2023_2ANO_LP_LTR + ECT'!$AC11/100</f>
        <v>9.6114519400000004E-4</v>
      </c>
      <c r="AM11" s="14">
        <f>'2023_2ANO_LP_LTR + ECT'!$AD11/100</f>
        <v>3.7627811859999999E-3</v>
      </c>
      <c r="AN11" s="14">
        <f>'2023_2ANO_LP_LTR + ECT'!$AE11/100</f>
        <v>4.6216768919999998E-3</v>
      </c>
      <c r="AO11" s="14">
        <f t="shared" si="0"/>
        <v>0.01</v>
      </c>
    </row>
    <row r="12" spans="1:41" ht="13.8">
      <c r="A12" s="14" t="s">
        <v>35</v>
      </c>
      <c r="B12" s="14" t="s">
        <v>36</v>
      </c>
      <c r="C12" s="14" t="s">
        <v>37</v>
      </c>
      <c r="D12" s="14" t="s">
        <v>38</v>
      </c>
      <c r="E12" s="14" t="s">
        <v>39</v>
      </c>
      <c r="F12" s="14" t="s">
        <v>63</v>
      </c>
      <c r="G12" s="14" t="s">
        <v>64</v>
      </c>
      <c r="H12" s="15">
        <v>3202108</v>
      </c>
      <c r="I12" s="14" t="s">
        <v>71</v>
      </c>
      <c r="J12" s="14" t="s">
        <v>43</v>
      </c>
      <c r="K12" s="14" t="s">
        <v>43</v>
      </c>
      <c r="L12" s="14" t="s">
        <v>43</v>
      </c>
      <c r="M12" s="14" t="s">
        <v>43</v>
      </c>
      <c r="N12" s="14" t="s">
        <v>72</v>
      </c>
      <c r="O12" s="14" t="s">
        <v>228</v>
      </c>
      <c r="P12" s="14" t="s">
        <v>46</v>
      </c>
      <c r="Q12" s="14" t="s">
        <v>47</v>
      </c>
      <c r="R12" s="14" t="s">
        <v>48</v>
      </c>
      <c r="S12" s="14" t="s">
        <v>49</v>
      </c>
      <c r="T12" s="14" t="s">
        <v>50</v>
      </c>
      <c r="U12" s="14">
        <v>231</v>
      </c>
      <c r="V12" s="14">
        <v>215</v>
      </c>
      <c r="W12" s="15">
        <v>93.073593070000001</v>
      </c>
      <c r="X12" s="15">
        <v>665.76159790999998</v>
      </c>
      <c r="Y12" s="15">
        <v>114.04575452</v>
      </c>
      <c r="Z12" s="14" t="s">
        <v>33</v>
      </c>
      <c r="AA12" s="14" t="s">
        <v>239</v>
      </c>
      <c r="AB12" s="15">
        <v>0.12558139530000001</v>
      </c>
      <c r="AC12" s="15">
        <v>8.8372092999999999E-2</v>
      </c>
      <c r="AD12" s="15">
        <v>0.37209302329999999</v>
      </c>
      <c r="AE12" s="15">
        <v>0.41395348839999996</v>
      </c>
      <c r="AF12" s="15">
        <v>27</v>
      </c>
      <c r="AG12" s="15">
        <v>19</v>
      </c>
      <c r="AH12" s="15">
        <v>80</v>
      </c>
      <c r="AI12" s="15">
        <v>89</v>
      </c>
      <c r="AK12" s="14">
        <f>'2023_2ANO_LP_LTR + ECT'!$AB12/100</f>
        <v>1.255813953E-3</v>
      </c>
      <c r="AL12" s="14">
        <f>'2023_2ANO_LP_LTR + ECT'!$AC12/100</f>
        <v>8.8372093000000003E-4</v>
      </c>
      <c r="AM12" s="14">
        <f>'2023_2ANO_LP_LTR + ECT'!$AD12/100</f>
        <v>3.7209302329999998E-3</v>
      </c>
      <c r="AN12" s="14">
        <f>'2023_2ANO_LP_LTR + ECT'!$AE12/100</f>
        <v>4.1395348839999993E-3</v>
      </c>
      <c r="AO12" s="14">
        <f t="shared" si="0"/>
        <v>9.9999999999999985E-3</v>
      </c>
    </row>
    <row r="13" spans="1:41" ht="13.8">
      <c r="A13" s="14" t="s">
        <v>35</v>
      </c>
      <c r="B13" s="14" t="s">
        <v>36</v>
      </c>
      <c r="C13" s="14" t="s">
        <v>37</v>
      </c>
      <c r="D13" s="14" t="s">
        <v>38</v>
      </c>
      <c r="E13" s="14" t="s">
        <v>39</v>
      </c>
      <c r="F13" s="14" t="s">
        <v>63</v>
      </c>
      <c r="G13" s="14" t="s">
        <v>64</v>
      </c>
      <c r="H13" s="15">
        <v>3203304</v>
      </c>
      <c r="I13" s="14" t="s">
        <v>73</v>
      </c>
      <c r="J13" s="14" t="s">
        <v>43</v>
      </c>
      <c r="K13" s="14" t="s">
        <v>43</v>
      </c>
      <c r="L13" s="14" t="s">
        <v>43</v>
      </c>
      <c r="M13" s="14" t="s">
        <v>43</v>
      </c>
      <c r="N13" s="14" t="s">
        <v>74</v>
      </c>
      <c r="O13" s="14" t="s">
        <v>228</v>
      </c>
      <c r="P13" s="14" t="s">
        <v>46</v>
      </c>
      <c r="Q13" s="14" t="s">
        <v>47</v>
      </c>
      <c r="R13" s="14" t="s">
        <v>48</v>
      </c>
      <c r="S13" s="14" t="s">
        <v>49</v>
      </c>
      <c r="T13" s="14" t="s">
        <v>50</v>
      </c>
      <c r="U13" s="14">
        <v>164</v>
      </c>
      <c r="V13" s="14">
        <v>155</v>
      </c>
      <c r="W13" s="15">
        <v>94.512195120000001</v>
      </c>
      <c r="X13" s="15">
        <v>747.56525605000002</v>
      </c>
      <c r="Y13" s="15">
        <v>95.256039830000006</v>
      </c>
      <c r="Z13" s="14" t="s">
        <v>34</v>
      </c>
      <c r="AA13" s="14" t="s">
        <v>240</v>
      </c>
      <c r="AB13" s="15">
        <v>1.2903225799999999E-2</v>
      </c>
      <c r="AC13" s="15">
        <v>3.8709677400000003E-2</v>
      </c>
      <c r="AD13" s="15">
        <v>0.2193548387</v>
      </c>
      <c r="AE13" s="15">
        <v>0.72903225809999994</v>
      </c>
      <c r="AF13" s="15">
        <v>2</v>
      </c>
      <c r="AG13" s="15">
        <v>6</v>
      </c>
      <c r="AH13" s="15">
        <v>34</v>
      </c>
      <c r="AI13" s="15">
        <v>113</v>
      </c>
      <c r="AK13" s="14">
        <f>'2023_2ANO_LP_LTR + ECT'!$AB13/100</f>
        <v>1.2903225800000001E-4</v>
      </c>
      <c r="AL13" s="14">
        <f>'2023_2ANO_LP_LTR + ECT'!$AC13/100</f>
        <v>3.8709677400000002E-4</v>
      </c>
      <c r="AM13" s="14">
        <f>'2023_2ANO_LP_LTR + ECT'!$AD13/100</f>
        <v>2.1935483869999998E-3</v>
      </c>
      <c r="AN13" s="14">
        <f>'2023_2ANO_LP_LTR + ECT'!$AE13/100</f>
        <v>7.2903225809999991E-3</v>
      </c>
      <c r="AO13" s="14">
        <f t="shared" si="0"/>
        <v>9.9999999999999985E-3</v>
      </c>
    </row>
    <row r="14" spans="1:41" ht="13.8">
      <c r="A14" s="14" t="s">
        <v>35</v>
      </c>
      <c r="B14" s="14" t="s">
        <v>36</v>
      </c>
      <c r="C14" s="14" t="s">
        <v>37</v>
      </c>
      <c r="D14" s="14" t="s">
        <v>38</v>
      </c>
      <c r="E14" s="14" t="s">
        <v>39</v>
      </c>
      <c r="F14" s="14" t="s">
        <v>75</v>
      </c>
      <c r="G14" s="14" t="s">
        <v>76</v>
      </c>
      <c r="H14" s="15">
        <v>3200706</v>
      </c>
      <c r="I14" s="14" t="s">
        <v>77</v>
      </c>
      <c r="J14" s="14" t="s">
        <v>43</v>
      </c>
      <c r="K14" s="14" t="s">
        <v>43</v>
      </c>
      <c r="L14" s="14" t="s">
        <v>43</v>
      </c>
      <c r="M14" s="14" t="s">
        <v>43</v>
      </c>
      <c r="N14" s="14" t="s">
        <v>78</v>
      </c>
      <c r="O14" s="14" t="s">
        <v>228</v>
      </c>
      <c r="P14" s="14" t="s">
        <v>46</v>
      </c>
      <c r="Q14" s="14" t="s">
        <v>47</v>
      </c>
      <c r="R14" s="14" t="s">
        <v>48</v>
      </c>
      <c r="S14" s="14" t="s">
        <v>49</v>
      </c>
      <c r="T14" s="14" t="s">
        <v>50</v>
      </c>
      <c r="U14" s="14">
        <v>148</v>
      </c>
      <c r="V14" s="14">
        <v>138</v>
      </c>
      <c r="W14" s="15">
        <v>93.243243239999998</v>
      </c>
      <c r="X14" s="15">
        <v>690.70153617000005</v>
      </c>
      <c r="Y14" s="15">
        <v>99.736356470000004</v>
      </c>
      <c r="Z14" s="14" t="s">
        <v>33</v>
      </c>
      <c r="AA14" s="14" t="s">
        <v>241</v>
      </c>
      <c r="AB14" s="15">
        <v>5.0724637699999998E-2</v>
      </c>
      <c r="AC14" s="15">
        <v>0.1376811594</v>
      </c>
      <c r="AD14" s="15">
        <v>0.33333333330000003</v>
      </c>
      <c r="AE14" s="15">
        <v>0.47826086959999997</v>
      </c>
      <c r="AF14" s="15">
        <v>7</v>
      </c>
      <c r="AG14" s="15">
        <v>19</v>
      </c>
      <c r="AH14" s="15">
        <v>46</v>
      </c>
      <c r="AI14" s="15">
        <v>66</v>
      </c>
      <c r="AK14" s="14">
        <f>'2023_2ANO_LP_LTR + ECT'!$AB14/100</f>
        <v>5.0724637699999995E-4</v>
      </c>
      <c r="AL14" s="14">
        <f>'2023_2ANO_LP_LTR + ECT'!$AC14/100</f>
        <v>1.3768115939999999E-3</v>
      </c>
      <c r="AM14" s="14">
        <f>'2023_2ANO_LP_LTR + ECT'!$AD14/100</f>
        <v>3.3333333330000004E-3</v>
      </c>
      <c r="AN14" s="14">
        <f>'2023_2ANO_LP_LTR + ECT'!$AE14/100</f>
        <v>4.7826086959999996E-3</v>
      </c>
      <c r="AO14" s="14">
        <f t="shared" si="0"/>
        <v>0.01</v>
      </c>
    </row>
    <row r="15" spans="1:41" ht="13.8">
      <c r="A15" s="14" t="s">
        <v>35</v>
      </c>
      <c r="B15" s="14" t="s">
        <v>36</v>
      </c>
      <c r="C15" s="14" t="s">
        <v>37</v>
      </c>
      <c r="D15" s="14" t="s">
        <v>38</v>
      </c>
      <c r="E15" s="14" t="s">
        <v>39</v>
      </c>
      <c r="F15" s="14" t="s">
        <v>75</v>
      </c>
      <c r="G15" s="14" t="s">
        <v>76</v>
      </c>
      <c r="H15" s="15">
        <v>3201209</v>
      </c>
      <c r="I15" s="14" t="s">
        <v>79</v>
      </c>
      <c r="J15" s="14" t="s">
        <v>43</v>
      </c>
      <c r="K15" s="14" t="s">
        <v>43</v>
      </c>
      <c r="L15" s="14" t="s">
        <v>43</v>
      </c>
      <c r="M15" s="14" t="s">
        <v>43</v>
      </c>
      <c r="N15" s="14" t="s">
        <v>80</v>
      </c>
      <c r="O15" s="14" t="s">
        <v>228</v>
      </c>
      <c r="P15" s="14" t="s">
        <v>46</v>
      </c>
      <c r="Q15" s="14" t="s">
        <v>47</v>
      </c>
      <c r="R15" s="14" t="s">
        <v>48</v>
      </c>
      <c r="S15" s="14" t="s">
        <v>49</v>
      </c>
      <c r="T15" s="14" t="s">
        <v>50</v>
      </c>
      <c r="U15" s="14">
        <v>2134</v>
      </c>
      <c r="V15" s="14">
        <v>1927</v>
      </c>
      <c r="W15" s="15">
        <v>90.299906280000002</v>
      </c>
      <c r="X15" s="15">
        <v>649.12562983999999</v>
      </c>
      <c r="Y15" s="15">
        <v>113.80625599</v>
      </c>
      <c r="Z15" s="14" t="s">
        <v>33</v>
      </c>
      <c r="AA15" s="14" t="s">
        <v>242</v>
      </c>
      <c r="AB15" s="15">
        <v>0.1297353399</v>
      </c>
      <c r="AC15" s="15">
        <v>0.15101193569999999</v>
      </c>
      <c r="AD15" s="15">
        <v>0.35288012449999995</v>
      </c>
      <c r="AE15" s="15">
        <v>0.36637259989999998</v>
      </c>
      <c r="AF15" s="15">
        <v>250</v>
      </c>
      <c r="AG15" s="15">
        <v>291</v>
      </c>
      <c r="AH15" s="15">
        <v>680</v>
      </c>
      <c r="AI15" s="15">
        <v>706</v>
      </c>
      <c r="AK15" s="14">
        <f>'2023_2ANO_LP_LTR + ECT'!$AB15/100</f>
        <v>1.2973533989999999E-3</v>
      </c>
      <c r="AL15" s="14">
        <f>'2023_2ANO_LP_LTR + ECT'!$AC15/100</f>
        <v>1.510119357E-3</v>
      </c>
      <c r="AM15" s="14">
        <f>'2023_2ANO_LP_LTR + ECT'!$AD15/100</f>
        <v>3.5288012449999993E-3</v>
      </c>
      <c r="AN15" s="14">
        <f>'2023_2ANO_LP_LTR + ECT'!$AE15/100</f>
        <v>3.663725999E-3</v>
      </c>
      <c r="AO15" s="14">
        <f t="shared" si="0"/>
        <v>9.9999999999999985E-3</v>
      </c>
    </row>
    <row r="16" spans="1:41" ht="13.8">
      <c r="A16" s="14" t="s">
        <v>35</v>
      </c>
      <c r="B16" s="14" t="s">
        <v>36</v>
      </c>
      <c r="C16" s="14" t="s">
        <v>37</v>
      </c>
      <c r="D16" s="14" t="s">
        <v>38</v>
      </c>
      <c r="E16" s="14" t="s">
        <v>39</v>
      </c>
      <c r="F16" s="14" t="s">
        <v>75</v>
      </c>
      <c r="G16" s="14" t="s">
        <v>76</v>
      </c>
      <c r="H16" s="15">
        <v>3201407</v>
      </c>
      <c r="I16" s="14" t="s">
        <v>81</v>
      </c>
      <c r="J16" s="14" t="s">
        <v>43</v>
      </c>
      <c r="K16" s="14" t="s">
        <v>43</v>
      </c>
      <c r="L16" s="14" t="s">
        <v>43</v>
      </c>
      <c r="M16" s="14" t="s">
        <v>43</v>
      </c>
      <c r="N16" s="14" t="s">
        <v>82</v>
      </c>
      <c r="O16" s="14" t="s">
        <v>228</v>
      </c>
      <c r="P16" s="14" t="s">
        <v>46</v>
      </c>
      <c r="Q16" s="14" t="s">
        <v>47</v>
      </c>
      <c r="R16" s="14" t="s">
        <v>48</v>
      </c>
      <c r="S16" s="14" t="s">
        <v>49</v>
      </c>
      <c r="T16" s="14" t="s">
        <v>50</v>
      </c>
      <c r="U16" s="14">
        <v>419</v>
      </c>
      <c r="V16" s="14">
        <v>378</v>
      </c>
      <c r="W16" s="15">
        <v>90.214797140000002</v>
      </c>
      <c r="X16" s="15">
        <v>679.26743207000004</v>
      </c>
      <c r="Y16" s="15">
        <v>105.99468603</v>
      </c>
      <c r="Z16" s="14" t="s">
        <v>33</v>
      </c>
      <c r="AA16" s="14" t="s">
        <v>243</v>
      </c>
      <c r="AB16" s="15">
        <v>8.7301587299999997E-2</v>
      </c>
      <c r="AC16" s="15">
        <v>0.1005291005</v>
      </c>
      <c r="AD16" s="15">
        <v>0.335978836</v>
      </c>
      <c r="AE16" s="15">
        <v>0.47619047620000005</v>
      </c>
      <c r="AF16" s="15">
        <v>33</v>
      </c>
      <c r="AG16" s="15">
        <v>38</v>
      </c>
      <c r="AH16" s="15">
        <v>127</v>
      </c>
      <c r="AI16" s="15">
        <v>180</v>
      </c>
      <c r="AK16" s="14">
        <f>'2023_2ANO_LP_LTR + ECT'!$AB16/100</f>
        <v>8.7301587299999997E-4</v>
      </c>
      <c r="AL16" s="14">
        <f>'2023_2ANO_LP_LTR + ECT'!$AC16/100</f>
        <v>1.0052910049999999E-3</v>
      </c>
      <c r="AM16" s="14">
        <f>'2023_2ANO_LP_LTR + ECT'!$AD16/100</f>
        <v>3.3597883600000001E-3</v>
      </c>
      <c r="AN16" s="14">
        <f>'2023_2ANO_LP_LTR + ECT'!$AE16/100</f>
        <v>4.7619047620000004E-3</v>
      </c>
      <c r="AO16" s="14">
        <f t="shared" si="0"/>
        <v>0.01</v>
      </c>
    </row>
    <row r="17" spans="1:42" ht="13.8">
      <c r="A17" s="14" t="s">
        <v>35</v>
      </c>
      <c r="B17" s="14" t="s">
        <v>36</v>
      </c>
      <c r="C17" s="14" t="s">
        <v>37</v>
      </c>
      <c r="D17" s="14" t="s">
        <v>38</v>
      </c>
      <c r="E17" s="14" t="s">
        <v>39</v>
      </c>
      <c r="F17" s="14" t="s">
        <v>75</v>
      </c>
      <c r="G17" s="14" t="s">
        <v>76</v>
      </c>
      <c r="H17" s="15">
        <v>3202603</v>
      </c>
      <c r="I17" s="14" t="s">
        <v>83</v>
      </c>
      <c r="J17" s="14" t="s">
        <v>43</v>
      </c>
      <c r="K17" s="14" t="s">
        <v>43</v>
      </c>
      <c r="L17" s="14" t="s">
        <v>43</v>
      </c>
      <c r="M17" s="14" t="s">
        <v>43</v>
      </c>
      <c r="N17" s="14" t="s">
        <v>84</v>
      </c>
      <c r="O17" s="14" t="s">
        <v>228</v>
      </c>
      <c r="P17" s="14" t="s">
        <v>46</v>
      </c>
      <c r="Q17" s="14" t="s">
        <v>47</v>
      </c>
      <c r="R17" s="14" t="s">
        <v>48</v>
      </c>
      <c r="S17" s="14" t="s">
        <v>49</v>
      </c>
      <c r="T17" s="14" t="s">
        <v>50</v>
      </c>
      <c r="U17" s="14">
        <v>147</v>
      </c>
      <c r="V17" s="14">
        <v>121</v>
      </c>
      <c r="W17" s="15">
        <v>82.31292517</v>
      </c>
      <c r="X17" s="15">
        <v>672.50627564000001</v>
      </c>
      <c r="Y17" s="15">
        <v>106.44325548</v>
      </c>
      <c r="Z17" s="14" t="s">
        <v>33</v>
      </c>
      <c r="AA17" s="14" t="s">
        <v>244</v>
      </c>
      <c r="AB17" s="15">
        <v>9.0909090900000003E-2</v>
      </c>
      <c r="AC17" s="15">
        <v>0.1074380165</v>
      </c>
      <c r="AD17" s="15">
        <v>0.36363636360000001</v>
      </c>
      <c r="AE17" s="15">
        <v>0.43801652889999998</v>
      </c>
      <c r="AF17" s="15">
        <v>11</v>
      </c>
      <c r="AG17" s="15">
        <v>13</v>
      </c>
      <c r="AH17" s="15">
        <v>44</v>
      </c>
      <c r="AI17" s="15">
        <v>53</v>
      </c>
      <c r="AK17" s="14">
        <f>'2023_2ANO_LP_LTR + ECT'!$AB17/100</f>
        <v>9.0909090900000004E-4</v>
      </c>
      <c r="AL17" s="14">
        <f>'2023_2ANO_LP_LTR + ECT'!$AC17/100</f>
        <v>1.074380165E-3</v>
      </c>
      <c r="AM17" s="14">
        <f>'2023_2ANO_LP_LTR + ECT'!$AD17/100</f>
        <v>3.6363636360000002E-3</v>
      </c>
      <c r="AN17" s="14">
        <f>'2023_2ANO_LP_LTR + ECT'!$AE17/100</f>
        <v>4.3801652889999994E-3</v>
      </c>
      <c r="AO17" s="14">
        <f t="shared" si="0"/>
        <v>9.9999999989999998E-3</v>
      </c>
    </row>
    <row r="18" spans="1:42" ht="13.8">
      <c r="A18" s="14" t="s">
        <v>35</v>
      </c>
      <c r="B18" s="14" t="s">
        <v>36</v>
      </c>
      <c r="C18" s="14" t="s">
        <v>37</v>
      </c>
      <c r="D18" s="14" t="s">
        <v>38</v>
      </c>
      <c r="E18" s="14" t="s">
        <v>39</v>
      </c>
      <c r="F18" s="14" t="s">
        <v>75</v>
      </c>
      <c r="G18" s="14" t="s">
        <v>76</v>
      </c>
      <c r="H18" s="15">
        <v>3202801</v>
      </c>
      <c r="I18" s="14" t="s">
        <v>85</v>
      </c>
      <c r="J18" s="14" t="s">
        <v>43</v>
      </c>
      <c r="K18" s="14" t="s">
        <v>43</v>
      </c>
      <c r="L18" s="14" t="s">
        <v>43</v>
      </c>
      <c r="M18" s="14" t="s">
        <v>43</v>
      </c>
      <c r="N18" s="14" t="s">
        <v>86</v>
      </c>
      <c r="O18" s="14" t="s">
        <v>228</v>
      </c>
      <c r="P18" s="14" t="s">
        <v>46</v>
      </c>
      <c r="Q18" s="14" t="s">
        <v>47</v>
      </c>
      <c r="R18" s="14" t="s">
        <v>48</v>
      </c>
      <c r="S18" s="14" t="s">
        <v>49</v>
      </c>
      <c r="T18" s="14" t="s">
        <v>50</v>
      </c>
      <c r="U18" s="14">
        <v>644</v>
      </c>
      <c r="V18" s="14">
        <v>591</v>
      </c>
      <c r="W18" s="15">
        <v>91.770186339999995</v>
      </c>
      <c r="X18" s="15">
        <v>643.83767771999999</v>
      </c>
      <c r="Y18" s="15">
        <v>115.97140868</v>
      </c>
      <c r="Z18" s="14" t="s">
        <v>33</v>
      </c>
      <c r="AA18" s="14" t="s">
        <v>245</v>
      </c>
      <c r="AB18" s="15">
        <v>0.13367174279999999</v>
      </c>
      <c r="AC18" s="15">
        <v>0.19796954310000001</v>
      </c>
      <c r="AD18" s="15">
        <v>0.31641285959999998</v>
      </c>
      <c r="AE18" s="15">
        <v>0.35194585449999999</v>
      </c>
      <c r="AF18" s="15">
        <v>79</v>
      </c>
      <c r="AG18" s="15">
        <v>117</v>
      </c>
      <c r="AH18" s="15">
        <v>187</v>
      </c>
      <c r="AI18" s="15">
        <v>208</v>
      </c>
      <c r="AK18" s="14">
        <f>'2023_2ANO_LP_LTR + ECT'!$AB18/100</f>
        <v>1.3367174279999999E-3</v>
      </c>
      <c r="AL18" s="14">
        <f>'2023_2ANO_LP_LTR + ECT'!$AC18/100</f>
        <v>1.9796954310000001E-3</v>
      </c>
      <c r="AM18" s="14">
        <f>'2023_2ANO_LP_LTR + ECT'!$AD18/100</f>
        <v>3.1641285959999998E-3</v>
      </c>
      <c r="AN18" s="14">
        <f>'2023_2ANO_LP_LTR + ECT'!$AE18/100</f>
        <v>3.519458545E-3</v>
      </c>
      <c r="AO18" s="14">
        <f t="shared" si="0"/>
        <v>0.01</v>
      </c>
    </row>
    <row r="19" spans="1:42" ht="13.8">
      <c r="A19" s="14" t="s">
        <v>35</v>
      </c>
      <c r="B19" s="14" t="s">
        <v>36</v>
      </c>
      <c r="C19" s="14" t="s">
        <v>37</v>
      </c>
      <c r="D19" s="14" t="s">
        <v>38</v>
      </c>
      <c r="E19" s="14" t="s">
        <v>39</v>
      </c>
      <c r="F19" s="14" t="s">
        <v>75</v>
      </c>
      <c r="G19" s="14" t="s">
        <v>76</v>
      </c>
      <c r="H19" s="15">
        <v>3203106</v>
      </c>
      <c r="I19" s="14" t="s">
        <v>87</v>
      </c>
      <c r="J19" s="14" t="s">
        <v>43</v>
      </c>
      <c r="K19" s="14" t="s">
        <v>43</v>
      </c>
      <c r="L19" s="14" t="s">
        <v>43</v>
      </c>
      <c r="M19" s="14" t="s">
        <v>43</v>
      </c>
      <c r="N19" s="14" t="s">
        <v>88</v>
      </c>
      <c r="O19" s="14" t="s">
        <v>228</v>
      </c>
      <c r="P19" s="14" t="s">
        <v>46</v>
      </c>
      <c r="Q19" s="14" t="s">
        <v>47</v>
      </c>
      <c r="R19" s="14" t="s">
        <v>48</v>
      </c>
      <c r="S19" s="14" t="s">
        <v>49</v>
      </c>
      <c r="T19" s="14" t="s">
        <v>50</v>
      </c>
      <c r="U19" s="14">
        <v>179</v>
      </c>
      <c r="V19" s="14">
        <v>169</v>
      </c>
      <c r="W19" s="15">
        <v>94.413407820000003</v>
      </c>
      <c r="X19" s="15">
        <v>660.87305389999995</v>
      </c>
      <c r="Y19" s="15">
        <v>124.08195446000001</v>
      </c>
      <c r="Z19" s="14" t="s">
        <v>33</v>
      </c>
      <c r="AA19" s="14" t="s">
        <v>246</v>
      </c>
      <c r="AB19" s="15">
        <v>0.1420118343</v>
      </c>
      <c r="AC19" s="15">
        <v>0.1183431953</v>
      </c>
      <c r="AD19" s="15">
        <v>0.30177514789999998</v>
      </c>
      <c r="AE19" s="15">
        <v>0.43786982250000001</v>
      </c>
      <c r="AF19" s="15">
        <v>24</v>
      </c>
      <c r="AG19" s="15">
        <v>20</v>
      </c>
      <c r="AH19" s="15">
        <v>51</v>
      </c>
      <c r="AI19" s="15">
        <v>74</v>
      </c>
      <c r="AK19" s="14">
        <f>'2023_2ANO_LP_LTR + ECT'!$AB19/100</f>
        <v>1.4201183430000001E-3</v>
      </c>
      <c r="AL19" s="14">
        <f>'2023_2ANO_LP_LTR + ECT'!$AC19/100</f>
        <v>1.1834319529999999E-3</v>
      </c>
      <c r="AM19" s="14">
        <f>'2023_2ANO_LP_LTR + ECT'!$AD19/100</f>
        <v>3.0177514789999998E-3</v>
      </c>
      <c r="AN19" s="14">
        <f>'2023_2ANO_LP_LTR + ECT'!$AE19/100</f>
        <v>4.3786982249999998E-3</v>
      </c>
      <c r="AO19" s="14">
        <f t="shared" si="0"/>
        <v>0.01</v>
      </c>
    </row>
    <row r="20" spans="1:42" ht="13.8">
      <c r="A20" s="14" t="s">
        <v>35</v>
      </c>
      <c r="B20" s="14" t="s">
        <v>36</v>
      </c>
      <c r="C20" s="14" t="s">
        <v>37</v>
      </c>
      <c r="D20" s="14" t="s">
        <v>38</v>
      </c>
      <c r="E20" s="14" t="s">
        <v>39</v>
      </c>
      <c r="F20" s="14" t="s">
        <v>75</v>
      </c>
      <c r="G20" s="14" t="s">
        <v>76</v>
      </c>
      <c r="H20" s="15">
        <v>3203320</v>
      </c>
      <c r="I20" s="14" t="s">
        <v>89</v>
      </c>
      <c r="J20" s="14" t="s">
        <v>43</v>
      </c>
      <c r="K20" s="14" t="s">
        <v>43</v>
      </c>
      <c r="L20" s="14" t="s">
        <v>43</v>
      </c>
      <c r="M20" s="14" t="s">
        <v>43</v>
      </c>
      <c r="N20" s="14" t="s">
        <v>90</v>
      </c>
      <c r="O20" s="14" t="s">
        <v>228</v>
      </c>
      <c r="P20" s="14" t="s">
        <v>46</v>
      </c>
      <c r="Q20" s="14" t="s">
        <v>47</v>
      </c>
      <c r="R20" s="14" t="s">
        <v>48</v>
      </c>
      <c r="S20" s="14" t="s">
        <v>49</v>
      </c>
      <c r="T20" s="14" t="s">
        <v>50</v>
      </c>
      <c r="U20" s="14">
        <v>682</v>
      </c>
      <c r="V20" s="14">
        <v>612</v>
      </c>
      <c r="W20" s="15">
        <v>89.736070380000001</v>
      </c>
      <c r="X20" s="15">
        <v>666.54819678000001</v>
      </c>
      <c r="Y20" s="15">
        <v>101.39403059999999</v>
      </c>
      <c r="Z20" s="14" t="s">
        <v>33</v>
      </c>
      <c r="AA20" s="14" t="s">
        <v>247</v>
      </c>
      <c r="AB20" s="15">
        <v>8.496732030000001E-2</v>
      </c>
      <c r="AC20" s="15">
        <v>0.1045751634</v>
      </c>
      <c r="AD20" s="15">
        <v>0.42156862750000001</v>
      </c>
      <c r="AE20" s="15">
        <v>0.38888888889999995</v>
      </c>
      <c r="AF20" s="15">
        <v>52</v>
      </c>
      <c r="AG20" s="15">
        <v>64</v>
      </c>
      <c r="AH20" s="15">
        <v>258</v>
      </c>
      <c r="AI20" s="15">
        <v>238</v>
      </c>
      <c r="AK20" s="14">
        <f>'2023_2ANO_LP_LTR + ECT'!$AB20/100</f>
        <v>8.4967320300000006E-4</v>
      </c>
      <c r="AL20" s="14">
        <f>'2023_2ANO_LP_LTR + ECT'!$AC20/100</f>
        <v>1.045751634E-3</v>
      </c>
      <c r="AM20" s="14">
        <f>'2023_2ANO_LP_LTR + ECT'!$AD20/100</f>
        <v>4.2156862749999999E-3</v>
      </c>
      <c r="AN20" s="14">
        <f>'2023_2ANO_LP_LTR + ECT'!$AE20/100</f>
        <v>3.8888888889999996E-3</v>
      </c>
      <c r="AO20" s="14">
        <f t="shared" si="0"/>
        <v>1.0000000001000001E-2</v>
      </c>
    </row>
    <row r="21" spans="1:42" ht="13.8">
      <c r="A21" s="14" t="s">
        <v>35</v>
      </c>
      <c r="B21" s="14" t="s">
        <v>36</v>
      </c>
      <c r="C21" s="14" t="s">
        <v>37</v>
      </c>
      <c r="D21" s="14" t="s">
        <v>38</v>
      </c>
      <c r="E21" s="14" t="s">
        <v>39</v>
      </c>
      <c r="F21" s="14" t="s">
        <v>75</v>
      </c>
      <c r="G21" s="14" t="s">
        <v>76</v>
      </c>
      <c r="H21" s="15">
        <v>3203403</v>
      </c>
      <c r="I21" s="14" t="s">
        <v>91</v>
      </c>
      <c r="J21" s="14" t="s">
        <v>43</v>
      </c>
      <c r="K21" s="14" t="s">
        <v>43</v>
      </c>
      <c r="L21" s="14" t="s">
        <v>43</v>
      </c>
      <c r="M21" s="14" t="s">
        <v>43</v>
      </c>
      <c r="N21" s="14" t="s">
        <v>92</v>
      </c>
      <c r="O21" s="14" t="s">
        <v>228</v>
      </c>
      <c r="P21" s="14" t="s">
        <v>46</v>
      </c>
      <c r="Q21" s="14" t="s">
        <v>47</v>
      </c>
      <c r="R21" s="14" t="s">
        <v>48</v>
      </c>
      <c r="S21" s="14" t="s">
        <v>49</v>
      </c>
      <c r="T21" s="14" t="s">
        <v>50</v>
      </c>
      <c r="U21" s="14">
        <v>313</v>
      </c>
      <c r="V21" s="14">
        <v>283</v>
      </c>
      <c r="W21" s="15">
        <v>90.415335459999994</v>
      </c>
      <c r="X21" s="15">
        <v>670.84882059999995</v>
      </c>
      <c r="Y21" s="15">
        <v>106.98598498</v>
      </c>
      <c r="Z21" s="14" t="s">
        <v>33</v>
      </c>
      <c r="AA21" s="14" t="s">
        <v>248</v>
      </c>
      <c r="AB21" s="15">
        <v>8.8339222599999989E-2</v>
      </c>
      <c r="AC21" s="15">
        <v>0.13427561839999999</v>
      </c>
      <c r="AD21" s="15">
        <v>0.35335689049999996</v>
      </c>
      <c r="AE21" s="15">
        <v>0.41342756180000001</v>
      </c>
      <c r="AF21" s="15">
        <v>25</v>
      </c>
      <c r="AG21" s="15">
        <v>38</v>
      </c>
      <c r="AH21" s="15">
        <v>100</v>
      </c>
      <c r="AI21" s="15">
        <v>117</v>
      </c>
      <c r="AK21" s="14">
        <f>'2023_2ANO_LP_LTR + ECT'!$AB21/100</f>
        <v>8.8339222599999984E-4</v>
      </c>
      <c r="AL21" s="14">
        <f>'2023_2ANO_LP_LTR + ECT'!$AC21/100</f>
        <v>1.342756184E-3</v>
      </c>
      <c r="AM21" s="14">
        <f>'2023_2ANO_LP_LTR + ECT'!$AD21/100</f>
        <v>3.5335689049999998E-3</v>
      </c>
      <c r="AN21" s="14">
        <f>'2023_2ANO_LP_LTR + ECT'!$AE21/100</f>
        <v>4.1342756179999999E-3</v>
      </c>
      <c r="AO21" s="14">
        <f t="shared" si="0"/>
        <v>9.8939929329999992E-3</v>
      </c>
      <c r="AP21" s="14">
        <f>'2023_2ANO_LP_LTR + ECT'!$AF21/SUM('2023_2ANO_LP_LTR + ECT'!$AF21:$AI21)</f>
        <v>8.9285714285714288E-2</v>
      </c>
    </row>
    <row r="22" spans="1:42" ht="13.8">
      <c r="A22" s="14" t="s">
        <v>35</v>
      </c>
      <c r="B22" s="14" t="s">
        <v>36</v>
      </c>
      <c r="C22" s="14" t="s">
        <v>37</v>
      </c>
      <c r="D22" s="14" t="s">
        <v>38</v>
      </c>
      <c r="E22" s="14" t="s">
        <v>39</v>
      </c>
      <c r="F22" s="14" t="s">
        <v>75</v>
      </c>
      <c r="G22" s="14" t="s">
        <v>76</v>
      </c>
      <c r="H22" s="15">
        <v>3203809</v>
      </c>
      <c r="I22" s="14" t="s">
        <v>93</v>
      </c>
      <c r="J22" s="14" t="s">
        <v>43</v>
      </c>
      <c r="K22" s="14" t="s">
        <v>43</v>
      </c>
      <c r="L22" s="14" t="s">
        <v>43</v>
      </c>
      <c r="M22" s="14" t="s">
        <v>43</v>
      </c>
      <c r="N22" s="14" t="s">
        <v>94</v>
      </c>
      <c r="O22" s="14" t="s">
        <v>228</v>
      </c>
      <c r="P22" s="14" t="s">
        <v>46</v>
      </c>
      <c r="Q22" s="14" t="s">
        <v>47</v>
      </c>
      <c r="R22" s="14" t="s">
        <v>48</v>
      </c>
      <c r="S22" s="14" t="s">
        <v>49</v>
      </c>
      <c r="T22" s="14" t="s">
        <v>50</v>
      </c>
      <c r="U22" s="14">
        <v>156</v>
      </c>
      <c r="V22" s="14">
        <v>152</v>
      </c>
      <c r="W22" s="15">
        <v>97.435897440000005</v>
      </c>
      <c r="X22" s="15">
        <v>648.44273063000003</v>
      </c>
      <c r="Y22" s="15">
        <v>107.4846732</v>
      </c>
      <c r="Z22" s="14" t="s">
        <v>33</v>
      </c>
      <c r="AA22" s="14" t="s">
        <v>249</v>
      </c>
      <c r="AB22" s="15">
        <v>0.1052631579</v>
      </c>
      <c r="AC22" s="15">
        <v>0.19736842110000002</v>
      </c>
      <c r="AD22" s="15">
        <v>0.33552631580000003</v>
      </c>
      <c r="AE22" s="15">
        <v>0.36184210529999999</v>
      </c>
      <c r="AF22" s="15">
        <v>16</v>
      </c>
      <c r="AG22" s="15">
        <v>30</v>
      </c>
      <c r="AH22" s="15">
        <v>51</v>
      </c>
      <c r="AI22" s="15">
        <v>55</v>
      </c>
      <c r="AK22" s="14">
        <f>'2023_2ANO_LP_LTR + ECT'!$AB22/100</f>
        <v>1.0526315789999999E-3</v>
      </c>
      <c r="AL22" s="14">
        <f>'2023_2ANO_LP_LTR + ECT'!$AC22/100</f>
        <v>1.9736842110000003E-3</v>
      </c>
      <c r="AM22" s="14">
        <f>'2023_2ANO_LP_LTR + ECT'!$AD22/100</f>
        <v>3.3552631580000005E-3</v>
      </c>
      <c r="AN22" s="14">
        <f>'2023_2ANO_LP_LTR + ECT'!$AE22/100</f>
        <v>3.6184210529999999E-3</v>
      </c>
      <c r="AO22" s="14">
        <f t="shared" si="0"/>
        <v>1.0000000001000001E-2</v>
      </c>
    </row>
    <row r="23" spans="1:42" ht="13.8">
      <c r="A23" s="14" t="s">
        <v>35</v>
      </c>
      <c r="B23" s="14" t="s">
        <v>36</v>
      </c>
      <c r="C23" s="14" t="s">
        <v>37</v>
      </c>
      <c r="D23" s="14" t="s">
        <v>38</v>
      </c>
      <c r="E23" s="14" t="s">
        <v>39</v>
      </c>
      <c r="F23" s="14" t="s">
        <v>75</v>
      </c>
      <c r="G23" s="14" t="s">
        <v>76</v>
      </c>
      <c r="H23" s="15">
        <v>3204302</v>
      </c>
      <c r="I23" s="14" t="s">
        <v>95</v>
      </c>
      <c r="J23" s="14" t="s">
        <v>43</v>
      </c>
      <c r="K23" s="14" t="s">
        <v>43</v>
      </c>
      <c r="L23" s="14" t="s">
        <v>43</v>
      </c>
      <c r="M23" s="14" t="s">
        <v>43</v>
      </c>
      <c r="N23" s="14" t="s">
        <v>96</v>
      </c>
      <c r="O23" s="14" t="s">
        <v>228</v>
      </c>
      <c r="P23" s="14" t="s">
        <v>46</v>
      </c>
      <c r="Q23" s="14" t="s">
        <v>47</v>
      </c>
      <c r="R23" s="14" t="s">
        <v>48</v>
      </c>
      <c r="S23" s="14" t="s">
        <v>49</v>
      </c>
      <c r="T23" s="14" t="s">
        <v>50</v>
      </c>
      <c r="U23" s="14">
        <v>228</v>
      </c>
      <c r="V23" s="14">
        <v>211</v>
      </c>
      <c r="W23" s="15">
        <v>92.543859650000002</v>
      </c>
      <c r="X23" s="15">
        <v>648.70182877000002</v>
      </c>
      <c r="Y23" s="15">
        <v>110.41262353</v>
      </c>
      <c r="Z23" s="14" t="s">
        <v>33</v>
      </c>
      <c r="AA23" s="14" t="s">
        <v>250</v>
      </c>
      <c r="AB23" s="15">
        <v>9.4786729899999991E-2</v>
      </c>
      <c r="AC23" s="15">
        <v>0.17535545020000001</v>
      </c>
      <c r="AD23" s="15">
        <v>0.40758293839999998</v>
      </c>
      <c r="AE23" s="15">
        <v>0.3222748815</v>
      </c>
      <c r="AF23" s="15">
        <v>20</v>
      </c>
      <c r="AG23" s="15">
        <v>37</v>
      </c>
      <c r="AH23" s="15">
        <v>86</v>
      </c>
      <c r="AI23" s="15">
        <v>68</v>
      </c>
      <c r="AK23" s="14">
        <f>'2023_2ANO_LP_LTR + ECT'!$AB23/100</f>
        <v>9.4786729899999991E-4</v>
      </c>
      <c r="AL23" s="14">
        <f>'2023_2ANO_LP_LTR + ECT'!$AC23/100</f>
        <v>1.7535545020000002E-3</v>
      </c>
      <c r="AM23" s="14">
        <f>'2023_2ANO_LP_LTR + ECT'!$AD23/100</f>
        <v>4.0758293839999998E-3</v>
      </c>
      <c r="AN23" s="14">
        <f>'2023_2ANO_LP_LTR + ECT'!$AE23/100</f>
        <v>3.2227488149999999E-3</v>
      </c>
      <c r="AO23" s="14">
        <f t="shared" si="0"/>
        <v>9.9999999999999985E-3</v>
      </c>
    </row>
    <row r="24" spans="1:42" ht="13.8">
      <c r="A24" s="14" t="s">
        <v>35</v>
      </c>
      <c r="B24" s="14" t="s">
        <v>36</v>
      </c>
      <c r="C24" s="14" t="s">
        <v>37</v>
      </c>
      <c r="D24" s="14" t="s">
        <v>38</v>
      </c>
      <c r="E24" s="14" t="s">
        <v>39</v>
      </c>
      <c r="F24" s="14" t="s">
        <v>75</v>
      </c>
      <c r="G24" s="14" t="s">
        <v>76</v>
      </c>
      <c r="H24" s="15">
        <v>3204401</v>
      </c>
      <c r="I24" s="14" t="s">
        <v>97</v>
      </c>
      <c r="J24" s="14" t="s">
        <v>43</v>
      </c>
      <c r="K24" s="14" t="s">
        <v>43</v>
      </c>
      <c r="L24" s="14" t="s">
        <v>43</v>
      </c>
      <c r="M24" s="14" t="s">
        <v>43</v>
      </c>
      <c r="N24" s="14" t="s">
        <v>98</v>
      </c>
      <c r="O24" s="14" t="s">
        <v>228</v>
      </c>
      <c r="P24" s="14" t="s">
        <v>46</v>
      </c>
      <c r="Q24" s="14" t="s">
        <v>47</v>
      </c>
      <c r="R24" s="14" t="s">
        <v>48</v>
      </c>
      <c r="S24" s="14" t="s">
        <v>49</v>
      </c>
      <c r="T24" s="14" t="s">
        <v>50</v>
      </c>
      <c r="U24" s="14">
        <v>145</v>
      </c>
      <c r="V24" s="14">
        <v>133</v>
      </c>
      <c r="W24" s="15">
        <v>91.724137929999998</v>
      </c>
      <c r="X24" s="15">
        <v>700.08429343</v>
      </c>
      <c r="Y24" s="15">
        <v>109.70423769</v>
      </c>
      <c r="Z24" s="14" t="s">
        <v>33</v>
      </c>
      <c r="AA24" s="14" t="s">
        <v>251</v>
      </c>
      <c r="AB24" s="15">
        <v>6.7669172900000005E-2</v>
      </c>
      <c r="AC24" s="15">
        <v>5.2631578899999996E-2</v>
      </c>
      <c r="AD24" s="15">
        <v>0.32330827069999996</v>
      </c>
      <c r="AE24" s="15">
        <v>0.55639097739999999</v>
      </c>
      <c r="AF24" s="15">
        <v>9</v>
      </c>
      <c r="AG24" s="15">
        <v>7</v>
      </c>
      <c r="AH24" s="15">
        <v>43</v>
      </c>
      <c r="AI24" s="15">
        <v>74</v>
      </c>
      <c r="AK24" s="14">
        <f>'2023_2ANO_LP_LTR + ECT'!$AB24/100</f>
        <v>6.76691729E-4</v>
      </c>
      <c r="AL24" s="14">
        <f>'2023_2ANO_LP_LTR + ECT'!$AC24/100</f>
        <v>5.2631578899999996E-4</v>
      </c>
      <c r="AM24" s="14">
        <f>'2023_2ANO_LP_LTR + ECT'!$AD24/100</f>
        <v>3.2330827069999997E-3</v>
      </c>
      <c r="AN24" s="14">
        <f>'2023_2ANO_LP_LTR + ECT'!$AE24/100</f>
        <v>5.5639097740000001E-3</v>
      </c>
      <c r="AO24" s="14">
        <f t="shared" si="0"/>
        <v>9.9999999989999998E-3</v>
      </c>
    </row>
    <row r="25" spans="1:42" ht="13.8">
      <c r="A25" s="14" t="s">
        <v>35</v>
      </c>
      <c r="B25" s="14" t="s">
        <v>36</v>
      </c>
      <c r="C25" s="14" t="s">
        <v>37</v>
      </c>
      <c r="D25" s="14" t="s">
        <v>38</v>
      </c>
      <c r="E25" s="14" t="s">
        <v>39</v>
      </c>
      <c r="F25" s="14" t="s">
        <v>75</v>
      </c>
      <c r="G25" s="14" t="s">
        <v>76</v>
      </c>
      <c r="H25" s="15">
        <v>3205036</v>
      </c>
      <c r="I25" s="14" t="s">
        <v>99</v>
      </c>
      <c r="J25" s="14" t="s">
        <v>43</v>
      </c>
      <c r="K25" s="14" t="s">
        <v>43</v>
      </c>
      <c r="L25" s="14" t="s">
        <v>43</v>
      </c>
      <c r="M25" s="14" t="s">
        <v>43</v>
      </c>
      <c r="N25" s="14" t="s">
        <v>100</v>
      </c>
      <c r="O25" s="14" t="s">
        <v>228</v>
      </c>
      <c r="P25" s="14" t="s">
        <v>46</v>
      </c>
      <c r="Q25" s="14" t="s">
        <v>47</v>
      </c>
      <c r="R25" s="14" t="s">
        <v>48</v>
      </c>
      <c r="S25" s="14" t="s">
        <v>49</v>
      </c>
      <c r="T25" s="14" t="s">
        <v>50</v>
      </c>
      <c r="U25" s="14">
        <v>305</v>
      </c>
      <c r="V25" s="14">
        <v>274</v>
      </c>
      <c r="W25" s="15">
        <v>89.836065570000002</v>
      </c>
      <c r="X25" s="15">
        <v>662.07546792999995</v>
      </c>
      <c r="Y25" s="15">
        <v>113.0748755</v>
      </c>
      <c r="Z25" s="14" t="s">
        <v>33</v>
      </c>
      <c r="AA25" s="14" t="s">
        <v>252</v>
      </c>
      <c r="AB25" s="15">
        <v>0.10218978099999999</v>
      </c>
      <c r="AC25" s="15">
        <v>0.13503649640000001</v>
      </c>
      <c r="AD25" s="15">
        <v>0.37956204380000003</v>
      </c>
      <c r="AE25" s="15">
        <v>0.38321167879999996</v>
      </c>
      <c r="AF25" s="15">
        <v>28</v>
      </c>
      <c r="AG25" s="15">
        <v>37</v>
      </c>
      <c r="AH25" s="15">
        <v>104</v>
      </c>
      <c r="AI25" s="15">
        <v>105</v>
      </c>
      <c r="AK25" s="14">
        <f>'2023_2ANO_LP_LTR + ECT'!$AB25/100</f>
        <v>1.0218978099999999E-3</v>
      </c>
      <c r="AL25" s="14">
        <f>'2023_2ANO_LP_LTR + ECT'!$AC25/100</f>
        <v>1.3503649640000002E-3</v>
      </c>
      <c r="AM25" s="14">
        <f>'2023_2ANO_LP_LTR + ECT'!$AD25/100</f>
        <v>3.7956204380000004E-3</v>
      </c>
      <c r="AN25" s="14">
        <f>'2023_2ANO_LP_LTR + ECT'!$AE25/100</f>
        <v>3.8321167879999994E-3</v>
      </c>
      <c r="AO25" s="14">
        <f t="shared" si="0"/>
        <v>0.01</v>
      </c>
    </row>
    <row r="26" spans="1:42" ht="13.8">
      <c r="A26" s="14" t="s">
        <v>35</v>
      </c>
      <c r="B26" s="14" t="s">
        <v>36</v>
      </c>
      <c r="C26" s="14" t="s">
        <v>37</v>
      </c>
      <c r="D26" s="14" t="s">
        <v>38</v>
      </c>
      <c r="E26" s="14" t="s">
        <v>39</v>
      </c>
      <c r="F26" s="14" t="s">
        <v>101</v>
      </c>
      <c r="G26" s="14" t="s">
        <v>102</v>
      </c>
      <c r="H26" s="15">
        <v>3202207</v>
      </c>
      <c r="I26" s="14" t="s">
        <v>103</v>
      </c>
      <c r="J26" s="14" t="s">
        <v>43</v>
      </c>
      <c r="K26" s="14" t="s">
        <v>43</v>
      </c>
      <c r="L26" s="14" t="s">
        <v>43</v>
      </c>
      <c r="M26" s="14" t="s">
        <v>43</v>
      </c>
      <c r="N26" s="14" t="s">
        <v>104</v>
      </c>
      <c r="O26" s="14" t="s">
        <v>228</v>
      </c>
      <c r="P26" s="14" t="s">
        <v>46</v>
      </c>
      <c r="Q26" s="14" t="s">
        <v>47</v>
      </c>
      <c r="R26" s="14" t="s">
        <v>48</v>
      </c>
      <c r="S26" s="14" t="s">
        <v>49</v>
      </c>
      <c r="T26" s="14" t="s">
        <v>50</v>
      </c>
      <c r="U26" s="14">
        <v>256</v>
      </c>
      <c r="V26" s="14">
        <v>222</v>
      </c>
      <c r="W26" s="15">
        <v>86.71875</v>
      </c>
      <c r="X26" s="15">
        <v>637.99641924000002</v>
      </c>
      <c r="Y26" s="15">
        <v>116.5006039</v>
      </c>
      <c r="Z26" s="14" t="s">
        <v>33</v>
      </c>
      <c r="AA26" s="14" t="s">
        <v>253</v>
      </c>
      <c r="AB26" s="15">
        <v>0.1396396396</v>
      </c>
      <c r="AC26" s="15">
        <v>0.1711711712</v>
      </c>
      <c r="AD26" s="15">
        <v>0.38738738740000001</v>
      </c>
      <c r="AE26" s="15">
        <v>0.30180180179999999</v>
      </c>
      <c r="AF26" s="15">
        <v>31</v>
      </c>
      <c r="AG26" s="15">
        <v>38</v>
      </c>
      <c r="AH26" s="15">
        <v>86</v>
      </c>
      <c r="AI26" s="15">
        <v>67</v>
      </c>
      <c r="AK26" s="14">
        <f>'2023_2ANO_LP_LTR + ECT'!$AB26/100</f>
        <v>1.396396396E-3</v>
      </c>
      <c r="AL26" s="14">
        <f>'2023_2ANO_LP_LTR + ECT'!$AC26/100</f>
        <v>1.7117117120000001E-3</v>
      </c>
      <c r="AM26" s="14">
        <f>'2023_2ANO_LP_LTR + ECT'!$AD26/100</f>
        <v>3.8738738739999999E-3</v>
      </c>
      <c r="AN26" s="14">
        <f>'2023_2ANO_LP_LTR + ECT'!$AE26/100</f>
        <v>3.0180180179999998E-3</v>
      </c>
      <c r="AO26" s="14">
        <f t="shared" si="0"/>
        <v>0.01</v>
      </c>
    </row>
    <row r="27" spans="1:42" ht="13.8">
      <c r="A27" s="14" t="s">
        <v>35</v>
      </c>
      <c r="B27" s="14" t="s">
        <v>36</v>
      </c>
      <c r="C27" s="14" t="s">
        <v>37</v>
      </c>
      <c r="D27" s="14" t="s">
        <v>38</v>
      </c>
      <c r="E27" s="14" t="s">
        <v>39</v>
      </c>
      <c r="F27" s="14" t="s">
        <v>101</v>
      </c>
      <c r="G27" s="14" t="s">
        <v>102</v>
      </c>
      <c r="H27" s="15">
        <v>3204609</v>
      </c>
      <c r="I27" s="14" t="s">
        <v>105</v>
      </c>
      <c r="J27" s="14" t="s">
        <v>43</v>
      </c>
      <c r="K27" s="14" t="s">
        <v>43</v>
      </c>
      <c r="L27" s="14" t="s">
        <v>43</v>
      </c>
      <c r="M27" s="14" t="s">
        <v>43</v>
      </c>
      <c r="N27" s="14" t="s">
        <v>106</v>
      </c>
      <c r="O27" s="14" t="s">
        <v>228</v>
      </c>
      <c r="P27" s="14" t="s">
        <v>46</v>
      </c>
      <c r="Q27" s="14" t="s">
        <v>47</v>
      </c>
      <c r="R27" s="14" t="s">
        <v>48</v>
      </c>
      <c r="S27" s="14" t="s">
        <v>49</v>
      </c>
      <c r="T27" s="14" t="s">
        <v>50</v>
      </c>
      <c r="U27" s="14">
        <v>215</v>
      </c>
      <c r="V27" s="14">
        <v>185</v>
      </c>
      <c r="W27" s="15">
        <v>86.046511629999998</v>
      </c>
      <c r="X27" s="15">
        <v>704.16729741999995</v>
      </c>
      <c r="Y27" s="15">
        <v>102.67111138</v>
      </c>
      <c r="Z27" s="14" t="s">
        <v>34</v>
      </c>
      <c r="AA27" s="14" t="s">
        <v>254</v>
      </c>
      <c r="AB27" s="15">
        <v>4.8648648599999997E-2</v>
      </c>
      <c r="AC27" s="15">
        <v>6.4864864899999999E-2</v>
      </c>
      <c r="AD27" s="15">
        <v>0.33513513510000004</v>
      </c>
      <c r="AE27" s="15">
        <v>0.55135135140000002</v>
      </c>
      <c r="AF27" s="15">
        <v>9</v>
      </c>
      <c r="AG27" s="15">
        <v>12</v>
      </c>
      <c r="AH27" s="15">
        <v>62</v>
      </c>
      <c r="AI27" s="15">
        <v>102</v>
      </c>
      <c r="AK27" s="14">
        <f>'2023_2ANO_LP_LTR + ECT'!$AB27/100</f>
        <v>4.8648648599999996E-4</v>
      </c>
      <c r="AL27" s="14">
        <f>'2023_2ANO_LP_LTR + ECT'!$AC27/100</f>
        <v>6.4864864899999994E-4</v>
      </c>
      <c r="AM27" s="14">
        <f>'2023_2ANO_LP_LTR + ECT'!$AD27/100</f>
        <v>3.3513513510000006E-3</v>
      </c>
      <c r="AN27" s="14">
        <f>'2023_2ANO_LP_LTR + ECT'!$AE27/100</f>
        <v>5.5135135139999999E-3</v>
      </c>
      <c r="AO27" s="14">
        <f t="shared" si="0"/>
        <v>0.01</v>
      </c>
    </row>
    <row r="28" spans="1:42" ht="13.8">
      <c r="A28" s="14" t="s">
        <v>35</v>
      </c>
      <c r="B28" s="14" t="s">
        <v>36</v>
      </c>
      <c r="C28" s="14" t="s">
        <v>37</v>
      </c>
      <c r="D28" s="14" t="s">
        <v>38</v>
      </c>
      <c r="E28" s="14" t="s">
        <v>39</v>
      </c>
      <c r="F28" s="14" t="s">
        <v>101</v>
      </c>
      <c r="G28" s="14" t="s">
        <v>102</v>
      </c>
      <c r="H28" s="15">
        <v>3205002</v>
      </c>
      <c r="I28" s="14" t="s">
        <v>107</v>
      </c>
      <c r="J28" s="14" t="s">
        <v>43</v>
      </c>
      <c r="K28" s="14" t="s">
        <v>43</v>
      </c>
      <c r="L28" s="14" t="s">
        <v>43</v>
      </c>
      <c r="M28" s="14" t="s">
        <v>43</v>
      </c>
      <c r="N28" s="14" t="s">
        <v>108</v>
      </c>
      <c r="O28" s="14" t="s">
        <v>228</v>
      </c>
      <c r="P28" s="14" t="s">
        <v>46</v>
      </c>
      <c r="Q28" s="14" t="s">
        <v>47</v>
      </c>
      <c r="R28" s="14" t="s">
        <v>48</v>
      </c>
      <c r="S28" s="14" t="s">
        <v>49</v>
      </c>
      <c r="T28" s="14" t="s">
        <v>50</v>
      </c>
      <c r="U28" s="14">
        <v>6645</v>
      </c>
      <c r="V28" s="14">
        <v>5731</v>
      </c>
      <c r="W28" s="15">
        <v>86.245297219999998</v>
      </c>
      <c r="X28" s="15">
        <v>633.07705907000002</v>
      </c>
      <c r="Y28" s="15">
        <v>109.10413358</v>
      </c>
      <c r="Z28" s="14" t="s">
        <v>33</v>
      </c>
      <c r="AA28" s="14" t="s">
        <v>255</v>
      </c>
      <c r="AB28" s="15">
        <v>0.1423835282</v>
      </c>
      <c r="AC28" s="15">
        <v>0.18112022329999999</v>
      </c>
      <c r="AD28" s="15">
        <v>0.39626592220000001</v>
      </c>
      <c r="AE28" s="15">
        <v>0.2802303263</v>
      </c>
      <c r="AF28" s="15">
        <v>816</v>
      </c>
      <c r="AG28" s="15">
        <v>1038</v>
      </c>
      <c r="AH28" s="15">
        <v>2271</v>
      </c>
      <c r="AI28" s="15">
        <v>1606</v>
      </c>
      <c r="AK28" s="14">
        <f>'2023_2ANO_LP_LTR + ECT'!$AB28/100</f>
        <v>1.423835282E-3</v>
      </c>
      <c r="AL28" s="14">
        <f>'2023_2ANO_LP_LTR + ECT'!$AC28/100</f>
        <v>1.811202233E-3</v>
      </c>
      <c r="AM28" s="14">
        <f>'2023_2ANO_LP_LTR + ECT'!$AD28/100</f>
        <v>3.9626592220000003E-3</v>
      </c>
      <c r="AN28" s="14">
        <f>'2023_2ANO_LP_LTR + ECT'!$AE28/100</f>
        <v>2.8023032630000002E-3</v>
      </c>
      <c r="AO28" s="14">
        <f t="shared" si="0"/>
        <v>0.01</v>
      </c>
    </row>
    <row r="29" spans="1:42" ht="13.8">
      <c r="A29" s="14" t="s">
        <v>35</v>
      </c>
      <c r="B29" s="14" t="s">
        <v>36</v>
      </c>
      <c r="C29" s="14" t="s">
        <v>37</v>
      </c>
      <c r="D29" s="14" t="s">
        <v>38</v>
      </c>
      <c r="E29" s="14" t="s">
        <v>39</v>
      </c>
      <c r="F29" s="14" t="s">
        <v>101</v>
      </c>
      <c r="G29" s="14" t="s">
        <v>102</v>
      </c>
      <c r="H29" s="15">
        <v>3205309</v>
      </c>
      <c r="I29" s="14" t="s">
        <v>109</v>
      </c>
      <c r="J29" s="14" t="s">
        <v>43</v>
      </c>
      <c r="K29" s="14" t="s">
        <v>43</v>
      </c>
      <c r="L29" s="14" t="s">
        <v>43</v>
      </c>
      <c r="M29" s="14" t="s">
        <v>43</v>
      </c>
      <c r="N29" s="14" t="s">
        <v>110</v>
      </c>
      <c r="O29" s="14" t="s">
        <v>228</v>
      </c>
      <c r="P29" s="14" t="s">
        <v>46</v>
      </c>
      <c r="Q29" s="14" t="s">
        <v>47</v>
      </c>
      <c r="R29" s="14" t="s">
        <v>48</v>
      </c>
      <c r="S29" s="14" t="s">
        <v>49</v>
      </c>
      <c r="T29" s="14" t="s">
        <v>50</v>
      </c>
      <c r="U29" s="14">
        <v>3090</v>
      </c>
      <c r="V29" s="14">
        <v>2829</v>
      </c>
      <c r="W29" s="15">
        <v>91.553398060000006</v>
      </c>
      <c r="X29" s="15">
        <v>652.26691774999995</v>
      </c>
      <c r="Y29" s="15">
        <v>103.36162401999999</v>
      </c>
      <c r="Z29" s="14" t="s">
        <v>33</v>
      </c>
      <c r="AA29" s="14" t="s">
        <v>256</v>
      </c>
      <c r="AB29" s="15">
        <v>0.1010957936</v>
      </c>
      <c r="AC29" s="15">
        <v>0.15800636270000001</v>
      </c>
      <c r="AD29" s="15">
        <v>0.3948391658</v>
      </c>
      <c r="AE29" s="15">
        <v>0.34464475080000001</v>
      </c>
      <c r="AF29" s="15">
        <v>286</v>
      </c>
      <c r="AG29" s="15">
        <v>447</v>
      </c>
      <c r="AH29" s="15">
        <v>1117</v>
      </c>
      <c r="AI29" s="15">
        <v>975</v>
      </c>
      <c r="AK29" s="14">
        <f>'2023_2ANO_LP_LTR + ECT'!$AB29/100</f>
        <v>1.010957936E-3</v>
      </c>
      <c r="AL29" s="14">
        <f>'2023_2ANO_LP_LTR + ECT'!$AC29/100</f>
        <v>1.5800636270000001E-3</v>
      </c>
      <c r="AM29" s="14">
        <f>'2023_2ANO_LP_LTR + ECT'!$AD29/100</f>
        <v>3.9483916579999999E-3</v>
      </c>
      <c r="AN29" s="14">
        <f>'2023_2ANO_LP_LTR + ECT'!$AE29/100</f>
        <v>3.4464475080000002E-3</v>
      </c>
      <c r="AO29" s="14">
        <f t="shared" si="0"/>
        <v>9.9858607290000002E-3</v>
      </c>
      <c r="AP29" s="14">
        <f>'2023_2ANO_LP_LTR + ECT'!$AF29/SUM('2023_2ANO_LP_LTR + ECT'!$AF29:$AI29)</f>
        <v>0.10123893805309735</v>
      </c>
    </row>
    <row r="30" spans="1:42" ht="13.8">
      <c r="A30" s="14" t="s">
        <v>35</v>
      </c>
      <c r="B30" s="14" t="s">
        <v>36</v>
      </c>
      <c r="C30" s="14" t="s">
        <v>37</v>
      </c>
      <c r="D30" s="14" t="s">
        <v>38</v>
      </c>
      <c r="E30" s="14" t="s">
        <v>39</v>
      </c>
      <c r="F30" s="14" t="s">
        <v>111</v>
      </c>
      <c r="G30" s="14" t="s">
        <v>112</v>
      </c>
      <c r="H30" s="15">
        <v>3201308</v>
      </c>
      <c r="I30" s="14" t="s">
        <v>113</v>
      </c>
      <c r="J30" s="14" t="s">
        <v>43</v>
      </c>
      <c r="K30" s="14" t="s">
        <v>43</v>
      </c>
      <c r="L30" s="14" t="s">
        <v>43</v>
      </c>
      <c r="M30" s="14" t="s">
        <v>43</v>
      </c>
      <c r="N30" s="14" t="s">
        <v>114</v>
      </c>
      <c r="O30" s="14" t="s">
        <v>228</v>
      </c>
      <c r="P30" s="14" t="s">
        <v>46</v>
      </c>
      <c r="Q30" s="14" t="s">
        <v>47</v>
      </c>
      <c r="R30" s="14" t="s">
        <v>48</v>
      </c>
      <c r="S30" s="14" t="s">
        <v>49</v>
      </c>
      <c r="T30" s="14" t="s">
        <v>50</v>
      </c>
      <c r="U30" s="14">
        <v>5298</v>
      </c>
      <c r="V30" s="14">
        <v>4640</v>
      </c>
      <c r="W30" s="15">
        <v>87.580218950000003</v>
      </c>
      <c r="X30" s="15">
        <v>633.17488624999999</v>
      </c>
      <c r="Y30" s="15">
        <v>112.59700177000001</v>
      </c>
      <c r="Z30" s="14" t="s">
        <v>33</v>
      </c>
      <c r="AA30" s="14" t="s">
        <v>257</v>
      </c>
      <c r="AB30" s="15">
        <v>0.15280172410000001</v>
      </c>
      <c r="AC30" s="15">
        <v>0.1907327586</v>
      </c>
      <c r="AD30" s="15">
        <v>0.35538793099999999</v>
      </c>
      <c r="AE30" s="15">
        <v>0.30107758619999997</v>
      </c>
      <c r="AF30" s="15">
        <v>709</v>
      </c>
      <c r="AG30" s="15">
        <v>885</v>
      </c>
      <c r="AH30" s="15">
        <v>1649</v>
      </c>
      <c r="AI30" s="15">
        <v>1397</v>
      </c>
      <c r="AK30" s="14">
        <f>'2023_2ANO_LP_LTR + ECT'!$AB30/100</f>
        <v>1.5280172410000001E-3</v>
      </c>
      <c r="AL30" s="14">
        <f>'2023_2ANO_LP_LTR + ECT'!$AC30/100</f>
        <v>1.9073275859999999E-3</v>
      </c>
      <c r="AM30" s="14">
        <f>'2023_2ANO_LP_LTR + ECT'!$AD30/100</f>
        <v>3.5538793099999999E-3</v>
      </c>
      <c r="AN30" s="14">
        <f>'2023_2ANO_LP_LTR + ECT'!$AE30/100</f>
        <v>3.0107758619999998E-3</v>
      </c>
      <c r="AO30" s="14">
        <f t="shared" si="0"/>
        <v>9.9999999989999998E-3</v>
      </c>
    </row>
    <row r="31" spans="1:42" ht="13.8">
      <c r="A31" s="14" t="s">
        <v>35</v>
      </c>
      <c r="B31" s="14" t="s">
        <v>36</v>
      </c>
      <c r="C31" s="14" t="s">
        <v>37</v>
      </c>
      <c r="D31" s="14" t="s">
        <v>38</v>
      </c>
      <c r="E31" s="14" t="s">
        <v>39</v>
      </c>
      <c r="F31" s="14" t="s">
        <v>111</v>
      </c>
      <c r="G31" s="14" t="s">
        <v>112</v>
      </c>
      <c r="H31" s="15">
        <v>3203346</v>
      </c>
      <c r="I31" s="14" t="s">
        <v>115</v>
      </c>
      <c r="J31" s="14" t="s">
        <v>43</v>
      </c>
      <c r="K31" s="14" t="s">
        <v>43</v>
      </c>
      <c r="L31" s="14" t="s">
        <v>43</v>
      </c>
      <c r="M31" s="14" t="s">
        <v>43</v>
      </c>
      <c r="N31" s="14" t="s">
        <v>116</v>
      </c>
      <c r="O31" s="14" t="s">
        <v>228</v>
      </c>
      <c r="P31" s="14" t="s">
        <v>46</v>
      </c>
      <c r="Q31" s="14" t="s">
        <v>47</v>
      </c>
      <c r="R31" s="14" t="s">
        <v>48</v>
      </c>
      <c r="S31" s="14" t="s">
        <v>49</v>
      </c>
      <c r="T31" s="14" t="s">
        <v>50</v>
      </c>
      <c r="U31" s="14">
        <v>282</v>
      </c>
      <c r="V31" s="14">
        <v>255</v>
      </c>
      <c r="W31" s="15">
        <v>90.425531910000004</v>
      </c>
      <c r="X31" s="15">
        <v>685.91817950999996</v>
      </c>
      <c r="Y31" s="15">
        <v>97.883616189999998</v>
      </c>
      <c r="Z31" s="14" t="s">
        <v>33</v>
      </c>
      <c r="AA31" s="14" t="s">
        <v>258</v>
      </c>
      <c r="AB31" s="15">
        <v>5.0980392200000002E-2</v>
      </c>
      <c r="AC31" s="15">
        <v>7.4509803900000005E-2</v>
      </c>
      <c r="AD31" s="15">
        <v>0.40784313729999999</v>
      </c>
      <c r="AE31" s="15">
        <v>0.46666666669999995</v>
      </c>
      <c r="AF31" s="15">
        <v>13</v>
      </c>
      <c r="AG31" s="15">
        <v>19</v>
      </c>
      <c r="AH31" s="15">
        <v>104</v>
      </c>
      <c r="AI31" s="15">
        <v>119</v>
      </c>
      <c r="AK31" s="14">
        <f>'2023_2ANO_LP_LTR + ECT'!$AB31/100</f>
        <v>5.0980392199999997E-4</v>
      </c>
      <c r="AL31" s="14">
        <f>'2023_2ANO_LP_LTR + ECT'!$AC31/100</f>
        <v>7.4509803900000009E-4</v>
      </c>
      <c r="AM31" s="14">
        <f>'2023_2ANO_LP_LTR + ECT'!$AD31/100</f>
        <v>4.0784313730000002E-3</v>
      </c>
      <c r="AN31" s="14">
        <f>'2023_2ANO_LP_LTR + ECT'!$AE31/100</f>
        <v>4.6666666669999994E-3</v>
      </c>
      <c r="AO31" s="14">
        <f t="shared" si="0"/>
        <v>1.0000000001000001E-2</v>
      </c>
    </row>
    <row r="32" spans="1:42" ht="13.8">
      <c r="A32" s="14" t="s">
        <v>35</v>
      </c>
      <c r="B32" s="14" t="s">
        <v>36</v>
      </c>
      <c r="C32" s="14" t="s">
        <v>37</v>
      </c>
      <c r="D32" s="14" t="s">
        <v>38</v>
      </c>
      <c r="E32" s="14" t="s">
        <v>39</v>
      </c>
      <c r="F32" s="14" t="s">
        <v>111</v>
      </c>
      <c r="G32" s="14" t="s">
        <v>112</v>
      </c>
      <c r="H32" s="15">
        <v>3204500</v>
      </c>
      <c r="I32" s="14" t="s">
        <v>117</v>
      </c>
      <c r="J32" s="14" t="s">
        <v>43</v>
      </c>
      <c r="K32" s="14" t="s">
        <v>43</v>
      </c>
      <c r="L32" s="14" t="s">
        <v>43</v>
      </c>
      <c r="M32" s="14" t="s">
        <v>43</v>
      </c>
      <c r="N32" s="14" t="s">
        <v>118</v>
      </c>
      <c r="O32" s="14" t="s">
        <v>228</v>
      </c>
      <c r="P32" s="14" t="s">
        <v>46</v>
      </c>
      <c r="Q32" s="14" t="s">
        <v>47</v>
      </c>
      <c r="R32" s="14" t="s">
        <v>48</v>
      </c>
      <c r="S32" s="14" t="s">
        <v>49</v>
      </c>
      <c r="T32" s="14" t="s">
        <v>50</v>
      </c>
      <c r="U32" s="14">
        <v>169</v>
      </c>
      <c r="V32" s="14">
        <v>158</v>
      </c>
      <c r="W32" s="15">
        <v>93.491124260000007</v>
      </c>
      <c r="X32" s="15">
        <v>700.39673215000005</v>
      </c>
      <c r="Y32" s="15">
        <v>118.48697081</v>
      </c>
      <c r="Z32" s="14" t="s">
        <v>33</v>
      </c>
      <c r="AA32" s="14" t="s">
        <v>259</v>
      </c>
      <c r="AB32" s="15">
        <v>8.8607594899999989E-2</v>
      </c>
      <c r="AC32" s="15">
        <v>5.6962025299999997E-2</v>
      </c>
      <c r="AD32" s="15">
        <v>0.28481012659999999</v>
      </c>
      <c r="AE32" s="15">
        <v>0.56962025319999998</v>
      </c>
      <c r="AF32" s="15">
        <v>14</v>
      </c>
      <c r="AG32" s="15">
        <v>9</v>
      </c>
      <c r="AH32" s="15">
        <v>45</v>
      </c>
      <c r="AI32" s="15">
        <v>90</v>
      </c>
      <c r="AK32" s="14">
        <f>'2023_2ANO_LP_LTR + ECT'!$AB32/100</f>
        <v>8.8607594899999984E-4</v>
      </c>
      <c r="AL32" s="14">
        <f>'2023_2ANO_LP_LTR + ECT'!$AC32/100</f>
        <v>5.6962025299999992E-4</v>
      </c>
      <c r="AM32" s="14">
        <f>'2023_2ANO_LP_LTR + ECT'!$AD32/100</f>
        <v>2.8481012659999998E-3</v>
      </c>
      <c r="AN32" s="14">
        <f>'2023_2ANO_LP_LTR + ECT'!$AE32/100</f>
        <v>5.6962025319999996E-3</v>
      </c>
      <c r="AO32" s="14">
        <f t="shared" si="0"/>
        <v>9.9999999999999985E-3</v>
      </c>
    </row>
    <row r="33" spans="1:41" ht="13.8">
      <c r="A33" s="14" t="s">
        <v>35</v>
      </c>
      <c r="B33" s="14" t="s">
        <v>36</v>
      </c>
      <c r="C33" s="14" t="s">
        <v>37</v>
      </c>
      <c r="D33" s="14" t="s">
        <v>38</v>
      </c>
      <c r="E33" s="14" t="s">
        <v>39</v>
      </c>
      <c r="F33" s="14" t="s">
        <v>111</v>
      </c>
      <c r="G33" s="14" t="s">
        <v>112</v>
      </c>
      <c r="H33" s="15">
        <v>3205101</v>
      </c>
      <c r="I33" s="14" t="s">
        <v>119</v>
      </c>
      <c r="J33" s="14" t="s">
        <v>43</v>
      </c>
      <c r="K33" s="14" t="s">
        <v>43</v>
      </c>
      <c r="L33" s="14" t="s">
        <v>43</v>
      </c>
      <c r="M33" s="14" t="s">
        <v>43</v>
      </c>
      <c r="N33" s="14" t="s">
        <v>120</v>
      </c>
      <c r="O33" s="14" t="s">
        <v>228</v>
      </c>
      <c r="P33" s="14" t="s">
        <v>46</v>
      </c>
      <c r="Q33" s="14" t="s">
        <v>47</v>
      </c>
      <c r="R33" s="14" t="s">
        <v>48</v>
      </c>
      <c r="S33" s="14" t="s">
        <v>49</v>
      </c>
      <c r="T33" s="14" t="s">
        <v>50</v>
      </c>
      <c r="U33" s="14">
        <v>1267</v>
      </c>
      <c r="V33" s="14">
        <v>1146</v>
      </c>
      <c r="W33" s="15">
        <v>90.449881610000006</v>
      </c>
      <c r="X33" s="15">
        <v>670.62028530999999</v>
      </c>
      <c r="Y33" s="15">
        <v>109.24175566</v>
      </c>
      <c r="Z33" s="14" t="s">
        <v>33</v>
      </c>
      <c r="AA33" s="14" t="s">
        <v>260</v>
      </c>
      <c r="AB33" s="15">
        <v>0.1012216405</v>
      </c>
      <c r="AC33" s="15">
        <v>0.13438045379999999</v>
      </c>
      <c r="AD33" s="15">
        <v>0.32286212910000001</v>
      </c>
      <c r="AE33" s="15">
        <v>0.44153577660000004</v>
      </c>
      <c r="AF33" s="15">
        <v>116</v>
      </c>
      <c r="AG33" s="15">
        <v>154</v>
      </c>
      <c r="AH33" s="15">
        <v>370</v>
      </c>
      <c r="AI33" s="15">
        <v>506</v>
      </c>
      <c r="AK33" s="14">
        <f>'2023_2ANO_LP_LTR + ECT'!$AB33/100</f>
        <v>1.0122164049999999E-3</v>
      </c>
      <c r="AL33" s="14">
        <f>'2023_2ANO_LP_LTR + ECT'!$AC33/100</f>
        <v>1.3438045379999999E-3</v>
      </c>
      <c r="AM33" s="14">
        <f>'2023_2ANO_LP_LTR + ECT'!$AD33/100</f>
        <v>3.2286212910000002E-3</v>
      </c>
      <c r="AN33" s="14">
        <f>'2023_2ANO_LP_LTR + ECT'!$AE33/100</f>
        <v>4.4153577660000004E-3</v>
      </c>
      <c r="AO33" s="14">
        <f t="shared" si="0"/>
        <v>0.01</v>
      </c>
    </row>
    <row r="34" spans="1:41" ht="13.8">
      <c r="A34" s="14" t="s">
        <v>35</v>
      </c>
      <c r="B34" s="14" t="s">
        <v>36</v>
      </c>
      <c r="C34" s="14" t="s">
        <v>37</v>
      </c>
      <c r="D34" s="14" t="s">
        <v>38</v>
      </c>
      <c r="E34" s="14" t="s">
        <v>39</v>
      </c>
      <c r="F34" s="14" t="s">
        <v>121</v>
      </c>
      <c r="G34" s="14" t="s">
        <v>122</v>
      </c>
      <c r="H34" s="15">
        <v>3200359</v>
      </c>
      <c r="I34" s="14" t="s">
        <v>123</v>
      </c>
      <c r="J34" s="14" t="s">
        <v>43</v>
      </c>
      <c r="K34" s="14" t="s">
        <v>43</v>
      </c>
      <c r="L34" s="14" t="s">
        <v>43</v>
      </c>
      <c r="M34" s="14" t="s">
        <v>43</v>
      </c>
      <c r="N34" s="14" t="s">
        <v>124</v>
      </c>
      <c r="O34" s="14" t="s">
        <v>228</v>
      </c>
      <c r="P34" s="14" t="s">
        <v>46</v>
      </c>
      <c r="Q34" s="14" t="s">
        <v>47</v>
      </c>
      <c r="R34" s="14" t="s">
        <v>48</v>
      </c>
      <c r="S34" s="14" t="s">
        <v>49</v>
      </c>
      <c r="T34" s="14" t="s">
        <v>50</v>
      </c>
      <c r="U34" s="14">
        <v>115</v>
      </c>
      <c r="V34" s="14">
        <v>107</v>
      </c>
      <c r="W34" s="15">
        <v>93.043478260000001</v>
      </c>
      <c r="X34" s="15">
        <v>649.14175391000003</v>
      </c>
      <c r="Y34" s="15">
        <v>120.8885021</v>
      </c>
      <c r="Z34" s="14" t="s">
        <v>33</v>
      </c>
      <c r="AA34" s="14" t="s">
        <v>261</v>
      </c>
      <c r="AB34" s="15">
        <v>0.15887850470000001</v>
      </c>
      <c r="AC34" s="15">
        <v>0.14018691589999999</v>
      </c>
      <c r="AD34" s="15">
        <v>0.28037383179999997</v>
      </c>
      <c r="AE34" s="15">
        <v>0.42056074770000001</v>
      </c>
      <c r="AF34" s="15">
        <v>17</v>
      </c>
      <c r="AG34" s="15">
        <v>15</v>
      </c>
      <c r="AH34" s="15">
        <v>30</v>
      </c>
      <c r="AI34" s="15">
        <v>45</v>
      </c>
      <c r="AK34" s="14">
        <f>'2023_2ANO_LP_LTR + ECT'!$AB34/100</f>
        <v>1.5887850470000001E-3</v>
      </c>
      <c r="AL34" s="14">
        <f>'2023_2ANO_LP_LTR + ECT'!$AC34/100</f>
        <v>1.4018691589999998E-3</v>
      </c>
      <c r="AM34" s="14">
        <f>'2023_2ANO_LP_LTR + ECT'!$AD34/100</f>
        <v>2.8037383179999997E-3</v>
      </c>
      <c r="AN34" s="14">
        <f>'2023_2ANO_LP_LTR + ECT'!$AE34/100</f>
        <v>4.2056074770000004E-3</v>
      </c>
      <c r="AO34" s="14">
        <f t="shared" si="0"/>
        <v>1.0000000001000001E-2</v>
      </c>
    </row>
    <row r="35" spans="1:41" ht="13.8">
      <c r="A35" s="14" t="s">
        <v>35</v>
      </c>
      <c r="B35" s="14" t="s">
        <v>36</v>
      </c>
      <c r="C35" s="14" t="s">
        <v>37</v>
      </c>
      <c r="D35" s="14" t="s">
        <v>38</v>
      </c>
      <c r="E35" s="14" t="s">
        <v>39</v>
      </c>
      <c r="F35" s="14" t="s">
        <v>121</v>
      </c>
      <c r="G35" s="14" t="s">
        <v>122</v>
      </c>
      <c r="H35" s="15">
        <v>3200805</v>
      </c>
      <c r="I35" s="14" t="s">
        <v>125</v>
      </c>
      <c r="J35" s="14" t="s">
        <v>43</v>
      </c>
      <c r="K35" s="14" t="s">
        <v>43</v>
      </c>
      <c r="L35" s="14" t="s">
        <v>43</v>
      </c>
      <c r="M35" s="14" t="s">
        <v>43</v>
      </c>
      <c r="N35" s="14" t="s">
        <v>126</v>
      </c>
      <c r="O35" s="14" t="s">
        <v>228</v>
      </c>
      <c r="P35" s="14" t="s">
        <v>46</v>
      </c>
      <c r="Q35" s="14" t="s">
        <v>47</v>
      </c>
      <c r="R35" s="14" t="s">
        <v>48</v>
      </c>
      <c r="S35" s="14" t="s">
        <v>49</v>
      </c>
      <c r="T35" s="14" t="s">
        <v>50</v>
      </c>
      <c r="U35" s="14">
        <v>376</v>
      </c>
      <c r="V35" s="14">
        <v>328</v>
      </c>
      <c r="W35" s="15">
        <v>87.234042549999998</v>
      </c>
      <c r="X35" s="15">
        <v>659.98338263000005</v>
      </c>
      <c r="Y35" s="15">
        <v>103.24337620999999</v>
      </c>
      <c r="Z35" s="14" t="s">
        <v>33</v>
      </c>
      <c r="AA35" s="14" t="s">
        <v>262</v>
      </c>
      <c r="AB35" s="15">
        <v>0.11585365850000001</v>
      </c>
      <c r="AC35" s="15">
        <v>0.137195122</v>
      </c>
      <c r="AD35" s="15">
        <v>0.34756097559999999</v>
      </c>
      <c r="AE35" s="15">
        <v>0.3993902439</v>
      </c>
      <c r="AF35" s="15">
        <v>38</v>
      </c>
      <c r="AG35" s="15">
        <v>45</v>
      </c>
      <c r="AH35" s="15">
        <v>114</v>
      </c>
      <c r="AI35" s="15">
        <v>131</v>
      </c>
      <c r="AK35" s="14">
        <f>'2023_2ANO_LP_LTR + ECT'!$AB35/100</f>
        <v>1.1585365850000002E-3</v>
      </c>
      <c r="AL35" s="14">
        <f>'2023_2ANO_LP_LTR + ECT'!$AC35/100</f>
        <v>1.3719512199999999E-3</v>
      </c>
      <c r="AM35" s="14">
        <f>'2023_2ANO_LP_LTR + ECT'!$AD35/100</f>
        <v>3.4756097559999997E-3</v>
      </c>
      <c r="AN35" s="14">
        <f>'2023_2ANO_LP_LTR + ECT'!$AE35/100</f>
        <v>3.9939024390000001E-3</v>
      </c>
      <c r="AO35" s="14">
        <f t="shared" si="0"/>
        <v>0.01</v>
      </c>
    </row>
    <row r="36" spans="1:41" ht="13.8">
      <c r="A36" s="14" t="s">
        <v>35</v>
      </c>
      <c r="B36" s="14" t="s">
        <v>36</v>
      </c>
      <c r="C36" s="14" t="s">
        <v>37</v>
      </c>
      <c r="D36" s="14" t="s">
        <v>38</v>
      </c>
      <c r="E36" s="14" t="s">
        <v>39</v>
      </c>
      <c r="F36" s="14" t="s">
        <v>121</v>
      </c>
      <c r="G36" s="14" t="s">
        <v>122</v>
      </c>
      <c r="H36" s="15">
        <v>3201506</v>
      </c>
      <c r="I36" s="14" t="s">
        <v>127</v>
      </c>
      <c r="J36" s="14" t="s">
        <v>43</v>
      </c>
      <c r="K36" s="14" t="s">
        <v>43</v>
      </c>
      <c r="L36" s="14" t="s">
        <v>43</v>
      </c>
      <c r="M36" s="14" t="s">
        <v>43</v>
      </c>
      <c r="N36" s="14" t="s">
        <v>128</v>
      </c>
      <c r="O36" s="14" t="s">
        <v>228</v>
      </c>
      <c r="P36" s="14" t="s">
        <v>46</v>
      </c>
      <c r="Q36" s="14" t="s">
        <v>47</v>
      </c>
      <c r="R36" s="14" t="s">
        <v>48</v>
      </c>
      <c r="S36" s="14" t="s">
        <v>49</v>
      </c>
      <c r="T36" s="14" t="s">
        <v>50</v>
      </c>
      <c r="U36" s="14">
        <v>1378</v>
      </c>
      <c r="V36" s="14">
        <v>1199</v>
      </c>
      <c r="W36" s="15">
        <v>87.010159650000006</v>
      </c>
      <c r="X36" s="15">
        <v>675.54744962999996</v>
      </c>
      <c r="Y36" s="15">
        <v>113.42734247</v>
      </c>
      <c r="Z36" s="14" t="s">
        <v>33</v>
      </c>
      <c r="AA36" s="14" t="s">
        <v>263</v>
      </c>
      <c r="AB36" s="15">
        <v>0.1034195163</v>
      </c>
      <c r="AC36" s="15">
        <v>0.10675562969999999</v>
      </c>
      <c r="AD36" s="15">
        <v>0.32193494579999998</v>
      </c>
      <c r="AE36" s="15">
        <v>0.46788990830000005</v>
      </c>
      <c r="AF36" s="15">
        <v>124</v>
      </c>
      <c r="AG36" s="15">
        <v>128</v>
      </c>
      <c r="AH36" s="15">
        <v>386</v>
      </c>
      <c r="AI36" s="15">
        <v>561</v>
      </c>
      <c r="AK36" s="14">
        <f>'2023_2ANO_LP_LTR + ECT'!$AB36/100</f>
        <v>1.0341951629999999E-3</v>
      </c>
      <c r="AL36" s="14">
        <f>'2023_2ANO_LP_LTR + ECT'!$AC36/100</f>
        <v>1.067556297E-3</v>
      </c>
      <c r="AM36" s="14">
        <f>'2023_2ANO_LP_LTR + ECT'!$AD36/100</f>
        <v>3.2193494579999997E-3</v>
      </c>
      <c r="AN36" s="14">
        <f>'2023_2ANO_LP_LTR + ECT'!$AE36/100</f>
        <v>4.6788990830000004E-3</v>
      </c>
      <c r="AO36" s="14">
        <f t="shared" si="0"/>
        <v>1.0000000001000001E-2</v>
      </c>
    </row>
    <row r="37" spans="1:41" ht="13.8">
      <c r="A37" s="14" t="s">
        <v>35</v>
      </c>
      <c r="B37" s="14" t="s">
        <v>36</v>
      </c>
      <c r="C37" s="14" t="s">
        <v>37</v>
      </c>
      <c r="D37" s="14" t="s">
        <v>38</v>
      </c>
      <c r="E37" s="14" t="s">
        <v>39</v>
      </c>
      <c r="F37" s="14" t="s">
        <v>121</v>
      </c>
      <c r="G37" s="14" t="s">
        <v>122</v>
      </c>
      <c r="H37" s="15">
        <v>3202256</v>
      </c>
      <c r="I37" s="14" t="s">
        <v>129</v>
      </c>
      <c r="J37" s="14" t="s">
        <v>43</v>
      </c>
      <c r="K37" s="14" t="s">
        <v>43</v>
      </c>
      <c r="L37" s="14" t="s">
        <v>43</v>
      </c>
      <c r="M37" s="14" t="s">
        <v>43</v>
      </c>
      <c r="N37" s="14" t="s">
        <v>130</v>
      </c>
      <c r="O37" s="14" t="s">
        <v>228</v>
      </c>
      <c r="P37" s="14" t="s">
        <v>46</v>
      </c>
      <c r="Q37" s="14" t="s">
        <v>47</v>
      </c>
      <c r="R37" s="14" t="s">
        <v>48</v>
      </c>
      <c r="S37" s="14" t="s">
        <v>49</v>
      </c>
      <c r="T37" s="14" t="s">
        <v>50</v>
      </c>
      <c r="U37" s="14">
        <v>90</v>
      </c>
      <c r="V37" s="14">
        <v>82</v>
      </c>
      <c r="W37" s="15">
        <v>91.111111109999996</v>
      </c>
      <c r="X37" s="15">
        <v>624.37225263000005</v>
      </c>
      <c r="Y37" s="15">
        <v>119.59435483</v>
      </c>
      <c r="Z37" s="14" t="s">
        <v>33</v>
      </c>
      <c r="AA37" s="14" t="s">
        <v>264</v>
      </c>
      <c r="AB37" s="15">
        <v>0.1951219512</v>
      </c>
      <c r="AC37" s="15">
        <v>0.15853658539999999</v>
      </c>
      <c r="AD37" s="15">
        <v>0.42682926830000001</v>
      </c>
      <c r="AE37" s="15">
        <v>0.2195121951</v>
      </c>
      <c r="AF37" s="15">
        <v>16</v>
      </c>
      <c r="AG37" s="15">
        <v>13</v>
      </c>
      <c r="AH37" s="15">
        <v>35</v>
      </c>
      <c r="AI37" s="15">
        <v>18</v>
      </c>
      <c r="AK37" s="14">
        <f>'2023_2ANO_LP_LTR + ECT'!$AB37/100</f>
        <v>1.951219512E-3</v>
      </c>
      <c r="AL37" s="14">
        <f>'2023_2ANO_LP_LTR + ECT'!$AC37/100</f>
        <v>1.5853658539999999E-3</v>
      </c>
      <c r="AM37" s="14">
        <f>'2023_2ANO_LP_LTR + ECT'!$AD37/100</f>
        <v>4.2682926830000002E-3</v>
      </c>
      <c r="AN37" s="14">
        <f>'2023_2ANO_LP_LTR + ECT'!$AE37/100</f>
        <v>2.1951219510000001E-3</v>
      </c>
      <c r="AO37" s="14">
        <f t="shared" si="0"/>
        <v>0.01</v>
      </c>
    </row>
    <row r="38" spans="1:41" ht="13.8">
      <c r="A38" s="14" t="s">
        <v>35</v>
      </c>
      <c r="B38" s="14" t="s">
        <v>36</v>
      </c>
      <c r="C38" s="14" t="s">
        <v>37</v>
      </c>
      <c r="D38" s="14" t="s">
        <v>38</v>
      </c>
      <c r="E38" s="14" t="s">
        <v>39</v>
      </c>
      <c r="F38" s="14" t="s">
        <v>121</v>
      </c>
      <c r="G38" s="14" t="s">
        <v>122</v>
      </c>
      <c r="H38" s="15">
        <v>3202702</v>
      </c>
      <c r="I38" s="14" t="s">
        <v>131</v>
      </c>
      <c r="J38" s="14" t="s">
        <v>43</v>
      </c>
      <c r="K38" s="14" t="s">
        <v>43</v>
      </c>
      <c r="L38" s="14" t="s">
        <v>43</v>
      </c>
      <c r="M38" s="14" t="s">
        <v>43</v>
      </c>
      <c r="N38" s="14" t="s">
        <v>132</v>
      </c>
      <c r="O38" s="14" t="s">
        <v>228</v>
      </c>
      <c r="P38" s="14" t="s">
        <v>46</v>
      </c>
      <c r="Q38" s="14" t="s">
        <v>47</v>
      </c>
      <c r="R38" s="14" t="s">
        <v>48</v>
      </c>
      <c r="S38" s="14" t="s">
        <v>49</v>
      </c>
      <c r="T38" s="14" t="s">
        <v>50</v>
      </c>
      <c r="U38" s="14">
        <v>139</v>
      </c>
      <c r="V38" s="14">
        <v>128</v>
      </c>
      <c r="W38" s="15">
        <v>92.086330939999996</v>
      </c>
      <c r="X38" s="15">
        <v>668.49994422999998</v>
      </c>
      <c r="Y38" s="15">
        <v>117.89931162000001</v>
      </c>
      <c r="Z38" s="14" t="s">
        <v>33</v>
      </c>
      <c r="AA38" s="14" t="s">
        <v>265</v>
      </c>
      <c r="AB38" s="15">
        <v>0.1015625</v>
      </c>
      <c r="AC38" s="15">
        <v>0.140625</v>
      </c>
      <c r="AD38" s="15">
        <v>0.3203125</v>
      </c>
      <c r="AE38" s="15">
        <v>0.4375</v>
      </c>
      <c r="AF38" s="15">
        <v>13</v>
      </c>
      <c r="AG38" s="15">
        <v>18</v>
      </c>
      <c r="AH38" s="15">
        <v>41</v>
      </c>
      <c r="AI38" s="15">
        <v>56</v>
      </c>
      <c r="AK38" s="14">
        <f>'2023_2ANO_LP_LTR + ECT'!$AB38/100</f>
        <v>1.015625E-3</v>
      </c>
      <c r="AL38" s="14">
        <f>'2023_2ANO_LP_LTR + ECT'!$AC38/100</f>
        <v>1.4062499999999999E-3</v>
      </c>
      <c r="AM38" s="14">
        <f>'2023_2ANO_LP_LTR + ECT'!$AD38/100</f>
        <v>3.2031249999999998E-3</v>
      </c>
      <c r="AN38" s="14">
        <f>'2023_2ANO_LP_LTR + ECT'!$AE38/100</f>
        <v>4.3750000000000004E-3</v>
      </c>
      <c r="AO38" s="14">
        <f t="shared" si="0"/>
        <v>0.01</v>
      </c>
    </row>
    <row r="39" spans="1:41" ht="13.8">
      <c r="A39" s="14" t="s">
        <v>35</v>
      </c>
      <c r="B39" s="14" t="s">
        <v>36</v>
      </c>
      <c r="C39" s="14" t="s">
        <v>37</v>
      </c>
      <c r="D39" s="14" t="s">
        <v>38</v>
      </c>
      <c r="E39" s="14" t="s">
        <v>39</v>
      </c>
      <c r="F39" s="14" t="s">
        <v>121</v>
      </c>
      <c r="G39" s="14" t="s">
        <v>122</v>
      </c>
      <c r="H39" s="15">
        <v>3202900</v>
      </c>
      <c r="I39" s="14" t="s">
        <v>133</v>
      </c>
      <c r="J39" s="14" t="s">
        <v>43</v>
      </c>
      <c r="K39" s="14" t="s">
        <v>43</v>
      </c>
      <c r="L39" s="14" t="s">
        <v>43</v>
      </c>
      <c r="M39" s="14" t="s">
        <v>43</v>
      </c>
      <c r="N39" s="14" t="s">
        <v>134</v>
      </c>
      <c r="O39" s="14" t="s">
        <v>228</v>
      </c>
      <c r="P39" s="14" t="s">
        <v>46</v>
      </c>
      <c r="Q39" s="14" t="s">
        <v>47</v>
      </c>
      <c r="R39" s="14" t="s">
        <v>48</v>
      </c>
      <c r="S39" s="14" t="s">
        <v>49</v>
      </c>
      <c r="T39" s="14" t="s">
        <v>50</v>
      </c>
      <c r="U39" s="14">
        <v>107</v>
      </c>
      <c r="V39" s="14">
        <v>100</v>
      </c>
      <c r="W39" s="15">
        <v>93.457943929999999</v>
      </c>
      <c r="X39" s="15">
        <v>687.70148087999996</v>
      </c>
      <c r="Y39" s="15">
        <v>108.05316465</v>
      </c>
      <c r="Z39" s="14" t="s">
        <v>33</v>
      </c>
      <c r="AA39" s="14" t="s">
        <v>266</v>
      </c>
      <c r="AB39" s="15">
        <v>7.0000000000000007E-2</v>
      </c>
      <c r="AC39" s="15">
        <v>0.08</v>
      </c>
      <c r="AD39" s="15">
        <v>0.4</v>
      </c>
      <c r="AE39" s="15">
        <v>0.45</v>
      </c>
      <c r="AF39" s="15">
        <v>7</v>
      </c>
      <c r="AG39" s="15">
        <v>8</v>
      </c>
      <c r="AH39" s="15">
        <v>40</v>
      </c>
      <c r="AI39" s="15">
        <v>45</v>
      </c>
      <c r="AK39" s="14">
        <f>'2023_2ANO_LP_LTR + ECT'!$AB39/100</f>
        <v>7.000000000000001E-4</v>
      </c>
      <c r="AL39" s="14">
        <f>'2023_2ANO_LP_LTR + ECT'!$AC39/100</f>
        <v>8.0000000000000004E-4</v>
      </c>
      <c r="AM39" s="14">
        <f>'2023_2ANO_LP_LTR + ECT'!$AD39/100</f>
        <v>4.0000000000000001E-3</v>
      </c>
      <c r="AN39" s="14">
        <f>'2023_2ANO_LP_LTR + ECT'!$AE39/100</f>
        <v>4.5000000000000005E-3</v>
      </c>
      <c r="AO39" s="14">
        <f t="shared" si="0"/>
        <v>0.01</v>
      </c>
    </row>
    <row r="40" spans="1:41" ht="13.8">
      <c r="A40" s="14" t="s">
        <v>35</v>
      </c>
      <c r="B40" s="14" t="s">
        <v>36</v>
      </c>
      <c r="C40" s="14" t="s">
        <v>37</v>
      </c>
      <c r="D40" s="14" t="s">
        <v>38</v>
      </c>
      <c r="E40" s="14" t="s">
        <v>39</v>
      </c>
      <c r="F40" s="14" t="s">
        <v>121</v>
      </c>
      <c r="G40" s="14" t="s">
        <v>122</v>
      </c>
      <c r="H40" s="15">
        <v>3203353</v>
      </c>
      <c r="I40" s="14" t="s">
        <v>135</v>
      </c>
      <c r="J40" s="14" t="s">
        <v>43</v>
      </c>
      <c r="K40" s="14" t="s">
        <v>43</v>
      </c>
      <c r="L40" s="14" t="s">
        <v>43</v>
      </c>
      <c r="M40" s="14" t="s">
        <v>43</v>
      </c>
      <c r="N40" s="14" t="s">
        <v>136</v>
      </c>
      <c r="O40" s="14" t="s">
        <v>228</v>
      </c>
      <c r="P40" s="14" t="s">
        <v>46</v>
      </c>
      <c r="Q40" s="14" t="s">
        <v>47</v>
      </c>
      <c r="R40" s="14" t="s">
        <v>48</v>
      </c>
      <c r="S40" s="14" t="s">
        <v>49</v>
      </c>
      <c r="T40" s="14" t="s">
        <v>50</v>
      </c>
      <c r="U40" s="14">
        <v>186</v>
      </c>
      <c r="V40" s="14">
        <v>173</v>
      </c>
      <c r="W40" s="15">
        <v>93.010752690000004</v>
      </c>
      <c r="X40" s="15">
        <v>681.24440292999998</v>
      </c>
      <c r="Y40" s="15">
        <v>112.7346494</v>
      </c>
      <c r="Z40" s="14" t="s">
        <v>33</v>
      </c>
      <c r="AA40" s="14" t="s">
        <v>267</v>
      </c>
      <c r="AB40" s="15">
        <v>8.6705202299999992E-2</v>
      </c>
      <c r="AC40" s="15">
        <v>0.13294797689999999</v>
      </c>
      <c r="AD40" s="15">
        <v>0.27167630060000003</v>
      </c>
      <c r="AE40" s="15">
        <v>0.50867052020000003</v>
      </c>
      <c r="AF40" s="15">
        <v>15</v>
      </c>
      <c r="AG40" s="15">
        <v>23</v>
      </c>
      <c r="AH40" s="15">
        <v>47</v>
      </c>
      <c r="AI40" s="15">
        <v>88</v>
      </c>
      <c r="AK40" s="14">
        <f>'2023_2ANO_LP_LTR + ECT'!$AB40/100</f>
        <v>8.670520229999999E-4</v>
      </c>
      <c r="AL40" s="14">
        <f>'2023_2ANO_LP_LTR + ECT'!$AC40/100</f>
        <v>1.3294797689999999E-3</v>
      </c>
      <c r="AM40" s="14">
        <f>'2023_2ANO_LP_LTR + ECT'!$AD40/100</f>
        <v>2.7167630060000005E-3</v>
      </c>
      <c r="AN40" s="14">
        <f>'2023_2ANO_LP_LTR + ECT'!$AE40/100</f>
        <v>5.0867052020000005E-3</v>
      </c>
      <c r="AO40" s="14">
        <f t="shared" si="0"/>
        <v>0.01</v>
      </c>
    </row>
    <row r="41" spans="1:41" ht="13.8">
      <c r="A41" s="14" t="s">
        <v>35</v>
      </c>
      <c r="B41" s="14" t="s">
        <v>36</v>
      </c>
      <c r="C41" s="14" t="s">
        <v>37</v>
      </c>
      <c r="D41" s="14" t="s">
        <v>38</v>
      </c>
      <c r="E41" s="14" t="s">
        <v>39</v>
      </c>
      <c r="F41" s="14" t="s">
        <v>121</v>
      </c>
      <c r="G41" s="14" t="s">
        <v>122</v>
      </c>
      <c r="H41" s="15">
        <v>3204005</v>
      </c>
      <c r="I41" s="14" t="s">
        <v>137</v>
      </c>
      <c r="J41" s="14" t="s">
        <v>43</v>
      </c>
      <c r="K41" s="14" t="s">
        <v>43</v>
      </c>
      <c r="L41" s="14" t="s">
        <v>43</v>
      </c>
      <c r="M41" s="14" t="s">
        <v>43</v>
      </c>
      <c r="N41" s="14" t="s">
        <v>138</v>
      </c>
      <c r="O41" s="14" t="s">
        <v>228</v>
      </c>
      <c r="P41" s="14" t="s">
        <v>46</v>
      </c>
      <c r="Q41" s="14" t="s">
        <v>47</v>
      </c>
      <c r="R41" s="14" t="s">
        <v>48</v>
      </c>
      <c r="S41" s="14" t="s">
        <v>49</v>
      </c>
      <c r="T41" s="14" t="s">
        <v>50</v>
      </c>
      <c r="U41" s="14">
        <v>201</v>
      </c>
      <c r="V41" s="14">
        <v>186</v>
      </c>
      <c r="W41" s="15">
        <v>92.537313429999998</v>
      </c>
      <c r="X41" s="15">
        <v>675.01480785000001</v>
      </c>
      <c r="Y41" s="15">
        <v>94.269671329999994</v>
      </c>
      <c r="Z41" s="14" t="s">
        <v>33</v>
      </c>
      <c r="AA41" s="14" t="s">
        <v>268</v>
      </c>
      <c r="AB41" s="15">
        <v>6.9892473099999991E-2</v>
      </c>
      <c r="AC41" s="15">
        <v>0.11290322579999999</v>
      </c>
      <c r="AD41" s="15">
        <v>0.39784946239999996</v>
      </c>
      <c r="AE41" s="15">
        <v>0.41935483870000001</v>
      </c>
      <c r="AF41" s="15">
        <v>13</v>
      </c>
      <c r="AG41" s="15">
        <v>21</v>
      </c>
      <c r="AH41" s="15">
        <v>74</v>
      </c>
      <c r="AI41" s="15">
        <v>78</v>
      </c>
      <c r="AK41" s="14">
        <f>'2023_2ANO_LP_LTR + ECT'!$AB41/100</f>
        <v>6.9892473099999986E-4</v>
      </c>
      <c r="AL41" s="14">
        <f>'2023_2ANO_LP_LTR + ECT'!$AC41/100</f>
        <v>1.1290322579999999E-3</v>
      </c>
      <c r="AM41" s="14">
        <f>'2023_2ANO_LP_LTR + ECT'!$AD41/100</f>
        <v>3.9784946240000001E-3</v>
      </c>
      <c r="AN41" s="14">
        <f>'2023_2ANO_LP_LTR + ECT'!$AE41/100</f>
        <v>4.1935483869999998E-3</v>
      </c>
      <c r="AO41" s="14">
        <f t="shared" si="0"/>
        <v>0.01</v>
      </c>
    </row>
    <row r="42" spans="1:41" ht="13.8">
      <c r="A42" s="14" t="s">
        <v>35</v>
      </c>
      <c r="B42" s="14" t="s">
        <v>36</v>
      </c>
      <c r="C42" s="14" t="s">
        <v>37</v>
      </c>
      <c r="D42" s="14" t="s">
        <v>38</v>
      </c>
      <c r="E42" s="14" t="s">
        <v>39</v>
      </c>
      <c r="F42" s="14" t="s">
        <v>121</v>
      </c>
      <c r="G42" s="14" t="s">
        <v>122</v>
      </c>
      <c r="H42" s="15">
        <v>3204658</v>
      </c>
      <c r="I42" s="14" t="s">
        <v>139</v>
      </c>
      <c r="J42" s="14" t="s">
        <v>43</v>
      </c>
      <c r="K42" s="14" t="s">
        <v>43</v>
      </c>
      <c r="L42" s="14" t="s">
        <v>43</v>
      </c>
      <c r="M42" s="14" t="s">
        <v>43</v>
      </c>
      <c r="N42" s="14" t="s">
        <v>140</v>
      </c>
      <c r="O42" s="14" t="s">
        <v>228</v>
      </c>
      <c r="P42" s="14" t="s">
        <v>46</v>
      </c>
      <c r="Q42" s="14" t="s">
        <v>47</v>
      </c>
      <c r="R42" s="14" t="s">
        <v>48</v>
      </c>
      <c r="S42" s="14" t="s">
        <v>49</v>
      </c>
      <c r="T42" s="14" t="s">
        <v>50</v>
      </c>
      <c r="U42" s="14">
        <v>158</v>
      </c>
      <c r="V42" s="14">
        <v>139</v>
      </c>
      <c r="W42" s="15">
        <v>87.974683540000001</v>
      </c>
      <c r="X42" s="15">
        <v>708.76729739999996</v>
      </c>
      <c r="Y42" s="15">
        <v>101.89848625</v>
      </c>
      <c r="Z42" s="14" t="s">
        <v>34</v>
      </c>
      <c r="AA42" s="14" t="s">
        <v>269</v>
      </c>
      <c r="AB42" s="15">
        <v>5.75539568E-2</v>
      </c>
      <c r="AC42" s="15">
        <v>6.4748201399999997E-2</v>
      </c>
      <c r="AD42" s="15">
        <v>0.31654676259999998</v>
      </c>
      <c r="AE42" s="15">
        <v>0.56115107909999995</v>
      </c>
      <c r="AF42" s="15">
        <v>8</v>
      </c>
      <c r="AG42" s="15">
        <v>9</v>
      </c>
      <c r="AH42" s="15">
        <v>44</v>
      </c>
      <c r="AI42" s="15">
        <v>78</v>
      </c>
      <c r="AK42" s="14">
        <f>'2023_2ANO_LP_LTR + ECT'!$AB42/100</f>
        <v>5.7553956800000003E-4</v>
      </c>
      <c r="AL42" s="14">
        <f>'2023_2ANO_LP_LTR + ECT'!$AC42/100</f>
        <v>6.4748201399999995E-4</v>
      </c>
      <c r="AM42" s="14">
        <f>'2023_2ANO_LP_LTR + ECT'!$AD42/100</f>
        <v>3.1654676259999996E-3</v>
      </c>
      <c r="AN42" s="14">
        <f>'2023_2ANO_LP_LTR + ECT'!$AE42/100</f>
        <v>5.6115107909999991E-3</v>
      </c>
      <c r="AO42" s="14">
        <f t="shared" si="0"/>
        <v>9.9999999989999998E-3</v>
      </c>
    </row>
    <row r="43" spans="1:41" ht="13.8">
      <c r="A43" s="14" t="s">
        <v>35</v>
      </c>
      <c r="B43" s="14" t="s">
        <v>36</v>
      </c>
      <c r="C43" s="14" t="s">
        <v>37</v>
      </c>
      <c r="D43" s="14" t="s">
        <v>38</v>
      </c>
      <c r="E43" s="14" t="s">
        <v>39</v>
      </c>
      <c r="F43" s="14" t="s">
        <v>121</v>
      </c>
      <c r="G43" s="14" t="s">
        <v>122</v>
      </c>
      <c r="H43" s="15">
        <v>3204955</v>
      </c>
      <c r="I43" s="14" t="s">
        <v>141</v>
      </c>
      <c r="J43" s="14" t="s">
        <v>43</v>
      </c>
      <c r="K43" s="14" t="s">
        <v>43</v>
      </c>
      <c r="L43" s="14" t="s">
        <v>43</v>
      </c>
      <c r="M43" s="14" t="s">
        <v>43</v>
      </c>
      <c r="N43" s="14" t="s">
        <v>142</v>
      </c>
      <c r="O43" s="14" t="s">
        <v>228</v>
      </c>
      <c r="P43" s="14" t="s">
        <v>46</v>
      </c>
      <c r="Q43" s="14" t="s">
        <v>47</v>
      </c>
      <c r="R43" s="14" t="s">
        <v>48</v>
      </c>
      <c r="S43" s="14" t="s">
        <v>49</v>
      </c>
      <c r="T43" s="14" t="s">
        <v>50</v>
      </c>
      <c r="U43" s="14">
        <v>122</v>
      </c>
      <c r="V43" s="14">
        <v>113</v>
      </c>
      <c r="W43" s="15">
        <v>92.62295082</v>
      </c>
      <c r="X43" s="15">
        <v>662.79377208000005</v>
      </c>
      <c r="Y43" s="15">
        <v>112.07851318</v>
      </c>
      <c r="Z43" s="14" t="s">
        <v>33</v>
      </c>
      <c r="AA43" s="14" t="s">
        <v>270</v>
      </c>
      <c r="AB43" s="15">
        <v>9.7345132700000003E-2</v>
      </c>
      <c r="AC43" s="15">
        <v>0.10619469029999999</v>
      </c>
      <c r="AD43" s="15">
        <v>0.37168141589999998</v>
      </c>
      <c r="AE43" s="15">
        <v>0.42477876109999996</v>
      </c>
      <c r="AF43" s="15">
        <v>11</v>
      </c>
      <c r="AG43" s="15">
        <v>12</v>
      </c>
      <c r="AH43" s="15">
        <v>42</v>
      </c>
      <c r="AI43" s="15">
        <v>48</v>
      </c>
      <c r="AK43" s="14">
        <f>'2023_2ANO_LP_LTR + ECT'!$AB43/100</f>
        <v>9.7345132700000006E-4</v>
      </c>
      <c r="AL43" s="14">
        <f>'2023_2ANO_LP_LTR + ECT'!$AC43/100</f>
        <v>1.0619469029999999E-3</v>
      </c>
      <c r="AM43" s="14">
        <f>'2023_2ANO_LP_LTR + ECT'!$AD43/100</f>
        <v>3.7168141589999999E-3</v>
      </c>
      <c r="AN43" s="14">
        <f>'2023_2ANO_LP_LTR + ECT'!$AE43/100</f>
        <v>4.247787611E-3</v>
      </c>
      <c r="AO43" s="14">
        <f t="shared" si="0"/>
        <v>0.01</v>
      </c>
    </row>
    <row r="44" spans="1:41" ht="13.8">
      <c r="A44" s="14" t="s">
        <v>35</v>
      </c>
      <c r="B44" s="14" t="s">
        <v>36</v>
      </c>
      <c r="C44" s="14" t="s">
        <v>37</v>
      </c>
      <c r="D44" s="14" t="s">
        <v>38</v>
      </c>
      <c r="E44" s="14" t="s">
        <v>39</v>
      </c>
      <c r="F44" s="14" t="s">
        <v>143</v>
      </c>
      <c r="G44" s="14" t="s">
        <v>144</v>
      </c>
      <c r="H44" s="15">
        <v>3200201</v>
      </c>
      <c r="I44" s="14" t="s">
        <v>145</v>
      </c>
      <c r="J44" s="14" t="s">
        <v>43</v>
      </c>
      <c r="K44" s="14" t="s">
        <v>43</v>
      </c>
      <c r="L44" s="14" t="s">
        <v>43</v>
      </c>
      <c r="M44" s="14" t="s">
        <v>43</v>
      </c>
      <c r="N44" s="14" t="s">
        <v>146</v>
      </c>
      <c r="O44" s="14" t="s">
        <v>228</v>
      </c>
      <c r="P44" s="14" t="s">
        <v>46</v>
      </c>
      <c r="Q44" s="14" t="s">
        <v>47</v>
      </c>
      <c r="R44" s="14" t="s">
        <v>48</v>
      </c>
      <c r="S44" s="14" t="s">
        <v>49</v>
      </c>
      <c r="T44" s="14" t="s">
        <v>50</v>
      </c>
      <c r="U44" s="14">
        <v>246</v>
      </c>
      <c r="V44" s="14">
        <v>231</v>
      </c>
      <c r="W44" s="15">
        <v>93.902439020000003</v>
      </c>
      <c r="X44" s="15">
        <v>655.86556656000005</v>
      </c>
      <c r="Y44" s="15">
        <v>114.63247041</v>
      </c>
      <c r="Z44" s="14" t="s">
        <v>33</v>
      </c>
      <c r="AA44" s="14" t="s">
        <v>271</v>
      </c>
      <c r="AB44" s="15">
        <v>0.12121212119999999</v>
      </c>
      <c r="AC44" s="15">
        <v>0.13852813850000001</v>
      </c>
      <c r="AD44" s="15">
        <v>0.35497835500000002</v>
      </c>
      <c r="AE44" s="15">
        <v>0.3852813853</v>
      </c>
      <c r="AF44" s="15">
        <v>28</v>
      </c>
      <c r="AG44" s="15">
        <v>32</v>
      </c>
      <c r="AH44" s="15">
        <v>82</v>
      </c>
      <c r="AI44" s="15">
        <v>89</v>
      </c>
      <c r="AK44" s="14">
        <f>'2023_2ANO_LP_LTR + ECT'!$AB44/100</f>
        <v>1.2121212120000001E-3</v>
      </c>
      <c r="AL44" s="14">
        <f>'2023_2ANO_LP_LTR + ECT'!$AC44/100</f>
        <v>1.3852813850000001E-3</v>
      </c>
      <c r="AM44" s="14">
        <f>'2023_2ANO_LP_LTR + ECT'!$AD44/100</f>
        <v>3.5497835500000003E-3</v>
      </c>
      <c r="AN44" s="14">
        <f>'2023_2ANO_LP_LTR + ECT'!$AE44/100</f>
        <v>3.8528138530000001E-3</v>
      </c>
      <c r="AO44" s="14">
        <f t="shared" si="0"/>
        <v>0.01</v>
      </c>
    </row>
    <row r="45" spans="1:41" ht="13.8">
      <c r="A45" s="14" t="s">
        <v>35</v>
      </c>
      <c r="B45" s="14" t="s">
        <v>36</v>
      </c>
      <c r="C45" s="14" t="s">
        <v>37</v>
      </c>
      <c r="D45" s="14" t="s">
        <v>38</v>
      </c>
      <c r="E45" s="14" t="s">
        <v>39</v>
      </c>
      <c r="F45" s="14" t="s">
        <v>143</v>
      </c>
      <c r="G45" s="14" t="s">
        <v>144</v>
      </c>
      <c r="H45" s="15">
        <v>3200508</v>
      </c>
      <c r="I45" s="14" t="s">
        <v>147</v>
      </c>
      <c r="J45" s="14" t="s">
        <v>43</v>
      </c>
      <c r="K45" s="14" t="s">
        <v>43</v>
      </c>
      <c r="L45" s="14" t="s">
        <v>43</v>
      </c>
      <c r="M45" s="14" t="s">
        <v>43</v>
      </c>
      <c r="N45" s="14" t="s">
        <v>148</v>
      </c>
      <c r="O45" s="14" t="s">
        <v>228</v>
      </c>
      <c r="P45" s="14" t="s">
        <v>46</v>
      </c>
      <c r="Q45" s="14" t="s">
        <v>47</v>
      </c>
      <c r="R45" s="14" t="s">
        <v>48</v>
      </c>
      <c r="S45" s="14" t="s">
        <v>49</v>
      </c>
      <c r="T45" s="14" t="s">
        <v>50</v>
      </c>
      <c r="U45" s="14">
        <v>78</v>
      </c>
      <c r="V45" s="14">
        <v>77</v>
      </c>
      <c r="W45" s="15">
        <v>98.717948719999995</v>
      </c>
      <c r="X45" s="15">
        <v>631.16529555</v>
      </c>
      <c r="Y45" s="15">
        <v>116.68635725</v>
      </c>
      <c r="Z45" s="14" t="s">
        <v>33</v>
      </c>
      <c r="AA45" s="14" t="s">
        <v>272</v>
      </c>
      <c r="AB45" s="15">
        <v>0.16883116879999999</v>
      </c>
      <c r="AC45" s="15">
        <v>0.19480519480000003</v>
      </c>
      <c r="AD45" s="15">
        <v>0.29870129870000001</v>
      </c>
      <c r="AE45" s="15">
        <v>0.33766233769999998</v>
      </c>
      <c r="AF45" s="15">
        <v>13</v>
      </c>
      <c r="AG45" s="15">
        <v>15</v>
      </c>
      <c r="AH45" s="15">
        <v>23</v>
      </c>
      <c r="AI45" s="15">
        <v>26</v>
      </c>
      <c r="AK45" s="14">
        <f>'2023_2ANO_LP_LTR + ECT'!$AB45/100</f>
        <v>1.6883116879999999E-3</v>
      </c>
      <c r="AL45" s="14">
        <f>'2023_2ANO_LP_LTR + ECT'!$AC45/100</f>
        <v>1.9480519480000002E-3</v>
      </c>
      <c r="AM45" s="14">
        <f>'2023_2ANO_LP_LTR + ECT'!$AD45/100</f>
        <v>2.9870129870000002E-3</v>
      </c>
      <c r="AN45" s="14">
        <f>'2023_2ANO_LP_LTR + ECT'!$AE45/100</f>
        <v>3.3766233769999998E-3</v>
      </c>
      <c r="AO45" s="14">
        <f t="shared" si="0"/>
        <v>0.01</v>
      </c>
    </row>
    <row r="46" spans="1:41" ht="13.8">
      <c r="A46" s="14" t="s">
        <v>35</v>
      </c>
      <c r="B46" s="14" t="s">
        <v>36</v>
      </c>
      <c r="C46" s="14" t="s">
        <v>37</v>
      </c>
      <c r="D46" s="14" t="s">
        <v>38</v>
      </c>
      <c r="E46" s="14" t="s">
        <v>39</v>
      </c>
      <c r="F46" s="14" t="s">
        <v>143</v>
      </c>
      <c r="G46" s="14" t="s">
        <v>144</v>
      </c>
      <c r="H46" s="15">
        <v>3201100</v>
      </c>
      <c r="I46" s="14" t="s">
        <v>149</v>
      </c>
      <c r="J46" s="14" t="s">
        <v>43</v>
      </c>
      <c r="K46" s="14" t="s">
        <v>43</v>
      </c>
      <c r="L46" s="14" t="s">
        <v>43</v>
      </c>
      <c r="M46" s="14" t="s">
        <v>43</v>
      </c>
      <c r="N46" s="14" t="s">
        <v>150</v>
      </c>
      <c r="O46" s="14" t="s">
        <v>228</v>
      </c>
      <c r="P46" s="14" t="s">
        <v>46</v>
      </c>
      <c r="Q46" s="14" t="s">
        <v>47</v>
      </c>
      <c r="R46" s="14" t="s">
        <v>48</v>
      </c>
      <c r="S46" s="14" t="s">
        <v>49</v>
      </c>
      <c r="T46" s="14" t="s">
        <v>50</v>
      </c>
      <c r="U46" s="14">
        <v>108</v>
      </c>
      <c r="V46" s="14">
        <v>98</v>
      </c>
      <c r="W46" s="15">
        <v>90.740740740000007</v>
      </c>
      <c r="X46" s="15">
        <v>649.01426097000001</v>
      </c>
      <c r="Y46" s="15">
        <v>117.44426847</v>
      </c>
      <c r="Z46" s="14" t="s">
        <v>33</v>
      </c>
      <c r="AA46" s="14" t="s">
        <v>273</v>
      </c>
      <c r="AB46" s="15">
        <v>0.14285714289999998</v>
      </c>
      <c r="AC46" s="15">
        <v>0.16326530609999998</v>
      </c>
      <c r="AD46" s="15">
        <v>0.34693877550000002</v>
      </c>
      <c r="AE46" s="15">
        <v>0.34693877550000002</v>
      </c>
      <c r="AF46" s="15">
        <v>14</v>
      </c>
      <c r="AG46" s="15">
        <v>16</v>
      </c>
      <c r="AH46" s="15">
        <v>34</v>
      </c>
      <c r="AI46" s="15">
        <v>34</v>
      </c>
      <c r="AK46" s="14">
        <f>'2023_2ANO_LP_LTR + ECT'!$AB46/100</f>
        <v>1.4285714289999998E-3</v>
      </c>
      <c r="AL46" s="14">
        <f>'2023_2ANO_LP_LTR + ECT'!$AC46/100</f>
        <v>1.6326530609999997E-3</v>
      </c>
      <c r="AM46" s="14">
        <f>'2023_2ANO_LP_LTR + ECT'!$AD46/100</f>
        <v>3.469387755E-3</v>
      </c>
      <c r="AN46" s="14">
        <f>'2023_2ANO_LP_LTR + ECT'!$AE46/100</f>
        <v>3.469387755E-3</v>
      </c>
      <c r="AO46" s="14">
        <f t="shared" si="0"/>
        <v>9.9999999999999985E-3</v>
      </c>
    </row>
    <row r="47" spans="1:41" ht="13.8">
      <c r="A47" s="14" t="s">
        <v>35</v>
      </c>
      <c r="B47" s="14" t="s">
        <v>36</v>
      </c>
      <c r="C47" s="14" t="s">
        <v>37</v>
      </c>
      <c r="D47" s="14" t="s">
        <v>38</v>
      </c>
      <c r="E47" s="14" t="s">
        <v>39</v>
      </c>
      <c r="F47" s="14" t="s">
        <v>143</v>
      </c>
      <c r="G47" s="14" t="s">
        <v>144</v>
      </c>
      <c r="H47" s="15">
        <v>3201803</v>
      </c>
      <c r="I47" s="14" t="s">
        <v>151</v>
      </c>
      <c r="J47" s="14" t="s">
        <v>43</v>
      </c>
      <c r="K47" s="14" t="s">
        <v>43</v>
      </c>
      <c r="L47" s="14" t="s">
        <v>43</v>
      </c>
      <c r="M47" s="14" t="s">
        <v>43</v>
      </c>
      <c r="N47" s="14" t="s">
        <v>152</v>
      </c>
      <c r="O47" s="14" t="s">
        <v>228</v>
      </c>
      <c r="P47" s="14" t="s">
        <v>46</v>
      </c>
      <c r="Q47" s="14" t="s">
        <v>47</v>
      </c>
      <c r="R47" s="14" t="s">
        <v>48</v>
      </c>
      <c r="S47" s="14" t="s">
        <v>49</v>
      </c>
      <c r="T47" s="14" t="s">
        <v>50</v>
      </c>
      <c r="U47" s="14">
        <v>71</v>
      </c>
      <c r="V47" s="14">
        <v>67</v>
      </c>
      <c r="W47" s="15">
        <v>94.36619718</v>
      </c>
      <c r="X47" s="15">
        <v>608.49250400000005</v>
      </c>
      <c r="Y47" s="15">
        <v>103.25012267</v>
      </c>
      <c r="Z47" s="14" t="s">
        <v>33</v>
      </c>
      <c r="AA47" s="14" t="s">
        <v>274</v>
      </c>
      <c r="AB47" s="15">
        <v>0.20895522389999999</v>
      </c>
      <c r="AC47" s="15">
        <v>0.23880597009999999</v>
      </c>
      <c r="AD47" s="15">
        <v>0.34328358209999998</v>
      </c>
      <c r="AE47" s="15">
        <v>0.20895522389999999</v>
      </c>
      <c r="AF47" s="15">
        <v>14</v>
      </c>
      <c r="AG47" s="15">
        <v>16</v>
      </c>
      <c r="AH47" s="15">
        <v>23</v>
      </c>
      <c r="AI47" s="15">
        <v>14</v>
      </c>
      <c r="AK47" s="14">
        <f>'2023_2ANO_LP_LTR + ECT'!$AB47/100</f>
        <v>2.0895522390000001E-3</v>
      </c>
      <c r="AL47" s="14">
        <f>'2023_2ANO_LP_LTR + ECT'!$AC47/100</f>
        <v>2.3880597009999999E-3</v>
      </c>
      <c r="AM47" s="14">
        <f>'2023_2ANO_LP_LTR + ECT'!$AD47/100</f>
        <v>3.4328358209999997E-3</v>
      </c>
      <c r="AN47" s="14">
        <f>'2023_2ANO_LP_LTR + ECT'!$AE47/100</f>
        <v>2.0895522390000001E-3</v>
      </c>
      <c r="AO47" s="14">
        <f t="shared" si="0"/>
        <v>0.01</v>
      </c>
    </row>
    <row r="48" spans="1:41" ht="13.8">
      <c r="A48" s="14" t="s">
        <v>35</v>
      </c>
      <c r="B48" s="14" t="s">
        <v>36</v>
      </c>
      <c r="C48" s="14" t="s">
        <v>37</v>
      </c>
      <c r="D48" s="14" t="s">
        <v>38</v>
      </c>
      <c r="E48" s="14" t="s">
        <v>39</v>
      </c>
      <c r="F48" s="14" t="s">
        <v>143</v>
      </c>
      <c r="G48" s="14" t="s">
        <v>144</v>
      </c>
      <c r="H48" s="15">
        <v>3202009</v>
      </c>
      <c r="I48" s="14" t="s">
        <v>153</v>
      </c>
      <c r="J48" s="14" t="s">
        <v>43</v>
      </c>
      <c r="K48" s="14" t="s">
        <v>43</v>
      </c>
      <c r="L48" s="14" t="s">
        <v>43</v>
      </c>
      <c r="M48" s="14" t="s">
        <v>43</v>
      </c>
      <c r="N48" s="14" t="s">
        <v>154</v>
      </c>
      <c r="O48" s="14" t="s">
        <v>228</v>
      </c>
      <c r="P48" s="14" t="s">
        <v>46</v>
      </c>
      <c r="Q48" s="14" t="s">
        <v>47</v>
      </c>
      <c r="R48" s="14" t="s">
        <v>48</v>
      </c>
      <c r="S48" s="14" t="s">
        <v>49</v>
      </c>
      <c r="T48" s="14" t="s">
        <v>50</v>
      </c>
      <c r="U48" s="14">
        <v>103</v>
      </c>
      <c r="V48" s="14">
        <v>96</v>
      </c>
      <c r="W48" s="15">
        <v>93.203883500000003</v>
      </c>
      <c r="X48" s="15">
        <v>695.13857885000004</v>
      </c>
      <c r="Y48" s="15">
        <v>80.884259049999997</v>
      </c>
      <c r="Z48" s="14" t="s">
        <v>33</v>
      </c>
      <c r="AA48" s="14" t="s">
        <v>275</v>
      </c>
      <c r="AB48" s="15">
        <v>3.125E-2</v>
      </c>
      <c r="AC48" s="15">
        <v>6.25E-2</v>
      </c>
      <c r="AD48" s="15">
        <v>0.44791666669999997</v>
      </c>
      <c r="AE48" s="15">
        <v>0.45833333330000003</v>
      </c>
      <c r="AF48" s="15">
        <v>3</v>
      </c>
      <c r="AG48" s="15">
        <v>6</v>
      </c>
      <c r="AH48" s="15">
        <v>43</v>
      </c>
      <c r="AI48" s="15">
        <v>44</v>
      </c>
      <c r="AK48" s="14">
        <f>'2023_2ANO_LP_LTR + ECT'!$AB48/100</f>
        <v>3.1250000000000001E-4</v>
      </c>
      <c r="AL48" s="14">
        <f>'2023_2ANO_LP_LTR + ECT'!$AC48/100</f>
        <v>6.2500000000000001E-4</v>
      </c>
      <c r="AM48" s="14">
        <f>'2023_2ANO_LP_LTR + ECT'!$AD48/100</f>
        <v>4.4791666670000001E-3</v>
      </c>
      <c r="AN48" s="14">
        <f>'2023_2ANO_LP_LTR + ECT'!$AE48/100</f>
        <v>4.5833333330000002E-3</v>
      </c>
      <c r="AO48" s="14">
        <f t="shared" si="0"/>
        <v>0.01</v>
      </c>
    </row>
    <row r="49" spans="1:41" ht="13.8">
      <c r="A49" s="14" t="s">
        <v>35</v>
      </c>
      <c r="B49" s="14" t="s">
        <v>36</v>
      </c>
      <c r="C49" s="14" t="s">
        <v>37</v>
      </c>
      <c r="D49" s="14" t="s">
        <v>38</v>
      </c>
      <c r="E49" s="14" t="s">
        <v>39</v>
      </c>
      <c r="F49" s="14" t="s">
        <v>143</v>
      </c>
      <c r="G49" s="14" t="s">
        <v>144</v>
      </c>
      <c r="H49" s="15">
        <v>3202306</v>
      </c>
      <c r="I49" s="14" t="s">
        <v>155</v>
      </c>
      <c r="J49" s="14" t="s">
        <v>43</v>
      </c>
      <c r="K49" s="14" t="s">
        <v>43</v>
      </c>
      <c r="L49" s="14" t="s">
        <v>43</v>
      </c>
      <c r="M49" s="14" t="s">
        <v>43</v>
      </c>
      <c r="N49" s="14" t="s">
        <v>156</v>
      </c>
      <c r="O49" s="14" t="s">
        <v>228</v>
      </c>
      <c r="P49" s="14" t="s">
        <v>46</v>
      </c>
      <c r="Q49" s="14" t="s">
        <v>47</v>
      </c>
      <c r="R49" s="14" t="s">
        <v>48</v>
      </c>
      <c r="S49" s="14" t="s">
        <v>49</v>
      </c>
      <c r="T49" s="14" t="s">
        <v>50</v>
      </c>
      <c r="U49" s="14">
        <v>370</v>
      </c>
      <c r="V49" s="14">
        <v>359</v>
      </c>
      <c r="W49" s="15">
        <v>97.027027029999999</v>
      </c>
      <c r="X49" s="15">
        <v>671.08305843999995</v>
      </c>
      <c r="Y49" s="15">
        <v>107.19371082000001</v>
      </c>
      <c r="Z49" s="14" t="s">
        <v>33</v>
      </c>
      <c r="AA49" s="14" t="s">
        <v>276</v>
      </c>
      <c r="AB49" s="15">
        <v>0.10027855150000001</v>
      </c>
      <c r="AC49" s="15">
        <v>9.1922005599999995E-2</v>
      </c>
      <c r="AD49" s="15">
        <v>0.33983286909999999</v>
      </c>
      <c r="AE49" s="15">
        <v>0.46796657380000001</v>
      </c>
      <c r="AF49" s="15">
        <v>36</v>
      </c>
      <c r="AG49" s="15">
        <v>33</v>
      </c>
      <c r="AH49" s="15">
        <v>122</v>
      </c>
      <c r="AI49" s="15">
        <v>168</v>
      </c>
      <c r="AK49" s="14">
        <f>'2023_2ANO_LP_LTR + ECT'!$AB49/100</f>
        <v>1.0027855150000001E-3</v>
      </c>
      <c r="AL49" s="14">
        <f>'2023_2ANO_LP_LTR + ECT'!$AC49/100</f>
        <v>9.1922005599999999E-4</v>
      </c>
      <c r="AM49" s="14">
        <f>'2023_2ANO_LP_LTR + ECT'!$AD49/100</f>
        <v>3.3983286909999998E-3</v>
      </c>
      <c r="AN49" s="14">
        <f>'2023_2ANO_LP_LTR + ECT'!$AE49/100</f>
        <v>4.679665738E-3</v>
      </c>
      <c r="AO49" s="14">
        <f t="shared" si="0"/>
        <v>9.9999999999999985E-3</v>
      </c>
    </row>
    <row r="50" spans="1:41" ht="13.8">
      <c r="A50" s="14" t="s">
        <v>35</v>
      </c>
      <c r="B50" s="14" t="s">
        <v>36</v>
      </c>
      <c r="C50" s="14" t="s">
        <v>37</v>
      </c>
      <c r="D50" s="14" t="s">
        <v>38</v>
      </c>
      <c r="E50" s="14" t="s">
        <v>39</v>
      </c>
      <c r="F50" s="14" t="s">
        <v>143</v>
      </c>
      <c r="G50" s="14" t="s">
        <v>144</v>
      </c>
      <c r="H50" s="15">
        <v>3202454</v>
      </c>
      <c r="I50" s="14" t="s">
        <v>157</v>
      </c>
      <c r="J50" s="14" t="s">
        <v>43</v>
      </c>
      <c r="K50" s="14" t="s">
        <v>43</v>
      </c>
      <c r="L50" s="14" t="s">
        <v>43</v>
      </c>
      <c r="M50" s="14" t="s">
        <v>43</v>
      </c>
      <c r="N50" s="14" t="s">
        <v>158</v>
      </c>
      <c r="O50" s="14" t="s">
        <v>228</v>
      </c>
      <c r="P50" s="14" t="s">
        <v>46</v>
      </c>
      <c r="Q50" s="14" t="s">
        <v>47</v>
      </c>
      <c r="R50" s="14" t="s">
        <v>48</v>
      </c>
      <c r="S50" s="14" t="s">
        <v>49</v>
      </c>
      <c r="T50" s="14" t="s">
        <v>50</v>
      </c>
      <c r="U50" s="14">
        <v>376</v>
      </c>
      <c r="V50" s="14">
        <v>348</v>
      </c>
      <c r="W50" s="15">
        <v>92.553191490000003</v>
      </c>
      <c r="X50" s="15">
        <v>701.31927297000004</v>
      </c>
      <c r="Y50" s="15">
        <v>99.380487639999998</v>
      </c>
      <c r="Z50" s="14" t="s">
        <v>34</v>
      </c>
      <c r="AA50" s="14" t="s">
        <v>277</v>
      </c>
      <c r="AB50" s="15">
        <v>4.8850574699999996E-2</v>
      </c>
      <c r="AC50" s="15">
        <v>9.7701149399999992E-2</v>
      </c>
      <c r="AD50" s="15">
        <v>0.29022988510000003</v>
      </c>
      <c r="AE50" s="15">
        <v>0.56321839079999991</v>
      </c>
      <c r="AF50" s="15">
        <v>17</v>
      </c>
      <c r="AG50" s="15">
        <v>34</v>
      </c>
      <c r="AH50" s="15">
        <v>101</v>
      </c>
      <c r="AI50" s="15">
        <v>196</v>
      </c>
      <c r="AK50" s="14">
        <f>'2023_2ANO_LP_LTR + ECT'!$AB50/100</f>
        <v>4.8850574699999991E-4</v>
      </c>
      <c r="AL50" s="14">
        <f>'2023_2ANO_LP_LTR + ECT'!$AC50/100</f>
        <v>9.7701149399999983E-4</v>
      </c>
      <c r="AM50" s="14">
        <f>'2023_2ANO_LP_LTR + ECT'!$AD50/100</f>
        <v>2.9022988510000003E-3</v>
      </c>
      <c r="AN50" s="14">
        <f>'2023_2ANO_LP_LTR + ECT'!$AE50/100</f>
        <v>5.6321839079999988E-3</v>
      </c>
      <c r="AO50" s="14">
        <f t="shared" si="0"/>
        <v>9.9999999999999985E-3</v>
      </c>
    </row>
    <row r="51" spans="1:41" ht="13.8">
      <c r="A51" s="14" t="s">
        <v>35</v>
      </c>
      <c r="B51" s="14" t="s">
        <v>36</v>
      </c>
      <c r="C51" s="14" t="s">
        <v>37</v>
      </c>
      <c r="D51" s="14" t="s">
        <v>38</v>
      </c>
      <c r="E51" s="14" t="s">
        <v>39</v>
      </c>
      <c r="F51" s="14" t="s">
        <v>143</v>
      </c>
      <c r="G51" s="14" t="s">
        <v>144</v>
      </c>
      <c r="H51" s="15">
        <v>3202553</v>
      </c>
      <c r="I51" s="14" t="s">
        <v>159</v>
      </c>
      <c r="J51" s="14" t="s">
        <v>43</v>
      </c>
      <c r="K51" s="14" t="s">
        <v>43</v>
      </c>
      <c r="L51" s="14" t="s">
        <v>43</v>
      </c>
      <c r="M51" s="14" t="s">
        <v>43</v>
      </c>
      <c r="N51" s="14" t="s">
        <v>160</v>
      </c>
      <c r="O51" s="14" t="s">
        <v>228</v>
      </c>
      <c r="P51" s="14" t="s">
        <v>46</v>
      </c>
      <c r="Q51" s="14" t="s">
        <v>47</v>
      </c>
      <c r="R51" s="14" t="s">
        <v>48</v>
      </c>
      <c r="S51" s="14" t="s">
        <v>49</v>
      </c>
      <c r="T51" s="14" t="s">
        <v>50</v>
      </c>
      <c r="U51" s="14">
        <v>128</v>
      </c>
      <c r="V51" s="14">
        <v>127</v>
      </c>
      <c r="W51" s="15">
        <v>99.21875</v>
      </c>
      <c r="X51" s="15">
        <v>677.47831154999994</v>
      </c>
      <c r="Y51" s="15">
        <v>100.10155611</v>
      </c>
      <c r="Z51" s="14" t="s">
        <v>33</v>
      </c>
      <c r="AA51" s="14" t="s">
        <v>278</v>
      </c>
      <c r="AB51" s="15">
        <v>8.6614173200000005E-2</v>
      </c>
      <c r="AC51" s="15">
        <v>0.1102362205</v>
      </c>
      <c r="AD51" s="15">
        <v>0.36220472440000001</v>
      </c>
      <c r="AE51" s="15">
        <v>0.44094488189999997</v>
      </c>
      <c r="AF51" s="15">
        <v>11</v>
      </c>
      <c r="AG51" s="15">
        <v>14</v>
      </c>
      <c r="AH51" s="15">
        <v>46</v>
      </c>
      <c r="AI51" s="15">
        <v>56</v>
      </c>
      <c r="AK51" s="14">
        <f>'2023_2ANO_LP_LTR + ECT'!$AB51/100</f>
        <v>8.6614173200000007E-4</v>
      </c>
      <c r="AL51" s="14">
        <f>'2023_2ANO_LP_LTR + ECT'!$AC51/100</f>
        <v>1.102362205E-3</v>
      </c>
      <c r="AM51" s="14">
        <f>'2023_2ANO_LP_LTR + ECT'!$AD51/100</f>
        <v>3.6220472440000001E-3</v>
      </c>
      <c r="AN51" s="14">
        <f>'2023_2ANO_LP_LTR + ECT'!$AE51/100</f>
        <v>4.4094488189999996E-3</v>
      </c>
      <c r="AO51" s="14">
        <f t="shared" si="0"/>
        <v>0.01</v>
      </c>
    </row>
    <row r="52" spans="1:41" ht="13.8">
      <c r="A52" s="14" t="s">
        <v>35</v>
      </c>
      <c r="B52" s="14" t="s">
        <v>36</v>
      </c>
      <c r="C52" s="14" t="s">
        <v>37</v>
      </c>
      <c r="D52" s="14" t="s">
        <v>38</v>
      </c>
      <c r="E52" s="14" t="s">
        <v>39</v>
      </c>
      <c r="F52" s="14" t="s">
        <v>143</v>
      </c>
      <c r="G52" s="14" t="s">
        <v>144</v>
      </c>
      <c r="H52" s="15">
        <v>3202652</v>
      </c>
      <c r="I52" s="14" t="s">
        <v>161</v>
      </c>
      <c r="J52" s="14" t="s">
        <v>43</v>
      </c>
      <c r="K52" s="14" t="s">
        <v>43</v>
      </c>
      <c r="L52" s="14" t="s">
        <v>43</v>
      </c>
      <c r="M52" s="14" t="s">
        <v>43</v>
      </c>
      <c r="N52" s="14" t="s">
        <v>162</v>
      </c>
      <c r="O52" s="14" t="s">
        <v>228</v>
      </c>
      <c r="P52" s="14" t="s">
        <v>46</v>
      </c>
      <c r="Q52" s="14" t="s">
        <v>47</v>
      </c>
      <c r="R52" s="14" t="s">
        <v>48</v>
      </c>
      <c r="S52" s="14" t="s">
        <v>49</v>
      </c>
      <c r="T52" s="14" t="s">
        <v>50</v>
      </c>
      <c r="U52" s="14">
        <v>209</v>
      </c>
      <c r="V52" s="14">
        <v>186</v>
      </c>
      <c r="W52" s="15">
        <v>88.995215310000006</v>
      </c>
      <c r="X52" s="15">
        <v>664.32816786000001</v>
      </c>
      <c r="Y52" s="15">
        <v>110.84959401</v>
      </c>
      <c r="Z52" s="14" t="s">
        <v>33</v>
      </c>
      <c r="AA52" s="14" t="s">
        <v>279</v>
      </c>
      <c r="AB52" s="15">
        <v>0.11827956990000001</v>
      </c>
      <c r="AC52" s="15">
        <v>0.12365591399999999</v>
      </c>
      <c r="AD52" s="15">
        <v>0.33333333330000003</v>
      </c>
      <c r="AE52" s="15">
        <v>0.4247311828</v>
      </c>
      <c r="AF52" s="15">
        <v>22</v>
      </c>
      <c r="AG52" s="15">
        <v>23</v>
      </c>
      <c r="AH52" s="15">
        <v>62</v>
      </c>
      <c r="AI52" s="15">
        <v>79</v>
      </c>
      <c r="AK52" s="14">
        <f>'2023_2ANO_LP_LTR + ECT'!$AB52/100</f>
        <v>1.182795699E-3</v>
      </c>
      <c r="AL52" s="14">
        <f>'2023_2ANO_LP_LTR + ECT'!$AC52/100</f>
        <v>1.23655914E-3</v>
      </c>
      <c r="AM52" s="14">
        <f>'2023_2ANO_LP_LTR + ECT'!$AD52/100</f>
        <v>3.3333333330000004E-3</v>
      </c>
      <c r="AN52" s="14">
        <f>'2023_2ANO_LP_LTR + ECT'!$AE52/100</f>
        <v>4.2473118280000003E-3</v>
      </c>
      <c r="AO52" s="14">
        <f t="shared" si="0"/>
        <v>0.01</v>
      </c>
    </row>
    <row r="53" spans="1:41" ht="13.8">
      <c r="A53" s="14" t="s">
        <v>35</v>
      </c>
      <c r="B53" s="14" t="s">
        <v>36</v>
      </c>
      <c r="C53" s="14" t="s">
        <v>37</v>
      </c>
      <c r="D53" s="14" t="s">
        <v>38</v>
      </c>
      <c r="E53" s="14" t="s">
        <v>39</v>
      </c>
      <c r="F53" s="14" t="s">
        <v>143</v>
      </c>
      <c r="G53" s="14" t="s">
        <v>144</v>
      </c>
      <c r="H53" s="15">
        <v>3203007</v>
      </c>
      <c r="I53" s="14" t="s">
        <v>163</v>
      </c>
      <c r="J53" s="14" t="s">
        <v>43</v>
      </c>
      <c r="K53" s="14" t="s">
        <v>43</v>
      </c>
      <c r="L53" s="14" t="s">
        <v>43</v>
      </c>
      <c r="M53" s="14" t="s">
        <v>43</v>
      </c>
      <c r="N53" s="14" t="s">
        <v>164</v>
      </c>
      <c r="O53" s="14" t="s">
        <v>228</v>
      </c>
      <c r="P53" s="14" t="s">
        <v>46</v>
      </c>
      <c r="Q53" s="14" t="s">
        <v>47</v>
      </c>
      <c r="R53" s="14" t="s">
        <v>48</v>
      </c>
      <c r="S53" s="14" t="s">
        <v>49</v>
      </c>
      <c r="T53" s="14" t="s">
        <v>50</v>
      </c>
      <c r="U53" s="14">
        <v>443</v>
      </c>
      <c r="V53" s="14">
        <v>408</v>
      </c>
      <c r="W53" s="15">
        <v>92.099322799999996</v>
      </c>
      <c r="X53" s="15">
        <v>668.55528564999997</v>
      </c>
      <c r="Y53" s="15">
        <v>114.00036695999999</v>
      </c>
      <c r="Z53" s="14" t="s">
        <v>33</v>
      </c>
      <c r="AA53" s="14" t="s">
        <v>280</v>
      </c>
      <c r="AB53" s="15">
        <v>9.5588235299999991E-2</v>
      </c>
      <c r="AC53" s="15">
        <v>0.13480392159999999</v>
      </c>
      <c r="AD53" s="15">
        <v>0.33088235290000001</v>
      </c>
      <c r="AE53" s="15">
        <v>0.43872549020000001</v>
      </c>
      <c r="AF53" s="15">
        <v>39</v>
      </c>
      <c r="AG53" s="15">
        <v>55</v>
      </c>
      <c r="AH53" s="15">
        <v>135</v>
      </c>
      <c r="AI53" s="15">
        <v>179</v>
      </c>
      <c r="AK53" s="14">
        <f>'2023_2ANO_LP_LTR + ECT'!$AB53/100</f>
        <v>9.5588235299999991E-4</v>
      </c>
      <c r="AL53" s="14">
        <f>'2023_2ANO_LP_LTR + ECT'!$AC53/100</f>
        <v>1.3480392159999999E-3</v>
      </c>
      <c r="AM53" s="14">
        <f>'2023_2ANO_LP_LTR + ECT'!$AD53/100</f>
        <v>3.3088235290000003E-3</v>
      </c>
      <c r="AN53" s="14">
        <f>'2023_2ANO_LP_LTR + ECT'!$AE53/100</f>
        <v>4.387254902E-3</v>
      </c>
      <c r="AO53" s="14">
        <f t="shared" si="0"/>
        <v>0.01</v>
      </c>
    </row>
    <row r="54" spans="1:41" ht="13.8">
      <c r="A54" s="14" t="s">
        <v>35</v>
      </c>
      <c r="B54" s="14" t="s">
        <v>36</v>
      </c>
      <c r="C54" s="14" t="s">
        <v>37</v>
      </c>
      <c r="D54" s="14" t="s">
        <v>38</v>
      </c>
      <c r="E54" s="14" t="s">
        <v>39</v>
      </c>
      <c r="F54" s="14" t="s">
        <v>143</v>
      </c>
      <c r="G54" s="14" t="s">
        <v>144</v>
      </c>
      <c r="H54" s="15">
        <v>3203700</v>
      </c>
      <c r="I54" s="14" t="s">
        <v>165</v>
      </c>
      <c r="J54" s="14" t="s">
        <v>43</v>
      </c>
      <c r="K54" s="14" t="s">
        <v>43</v>
      </c>
      <c r="L54" s="14" t="s">
        <v>43</v>
      </c>
      <c r="M54" s="14" t="s">
        <v>43</v>
      </c>
      <c r="N54" s="14" t="s">
        <v>166</v>
      </c>
      <c r="O54" s="14" t="s">
        <v>228</v>
      </c>
      <c r="P54" s="14" t="s">
        <v>46</v>
      </c>
      <c r="Q54" s="14" t="s">
        <v>47</v>
      </c>
      <c r="R54" s="14" t="s">
        <v>48</v>
      </c>
      <c r="S54" s="14" t="s">
        <v>49</v>
      </c>
      <c r="T54" s="14" t="s">
        <v>50</v>
      </c>
      <c r="U54" s="14">
        <v>231</v>
      </c>
      <c r="V54" s="14">
        <v>223</v>
      </c>
      <c r="W54" s="15">
        <v>96.536796539999997</v>
      </c>
      <c r="X54" s="15">
        <v>714.03294621999999</v>
      </c>
      <c r="Y54" s="15">
        <v>97.074084909999996</v>
      </c>
      <c r="Z54" s="14" t="s">
        <v>34</v>
      </c>
      <c r="AA54" s="14" t="s">
        <v>281</v>
      </c>
      <c r="AB54" s="15">
        <v>4.4843049300000007E-2</v>
      </c>
      <c r="AC54" s="15">
        <v>3.5874439500000001E-2</v>
      </c>
      <c r="AD54" s="15">
        <v>0.31838565019999998</v>
      </c>
      <c r="AE54" s="15">
        <v>0.60089686100000006</v>
      </c>
      <c r="AF54" s="15">
        <v>10</v>
      </c>
      <c r="AG54" s="15">
        <v>8</v>
      </c>
      <c r="AH54" s="15">
        <v>71</v>
      </c>
      <c r="AI54" s="15">
        <v>134</v>
      </c>
      <c r="AK54" s="14">
        <f>'2023_2ANO_LP_LTR + ECT'!$AB54/100</f>
        <v>4.4843049300000008E-4</v>
      </c>
      <c r="AL54" s="14">
        <f>'2023_2ANO_LP_LTR + ECT'!$AC54/100</f>
        <v>3.5874439500000003E-4</v>
      </c>
      <c r="AM54" s="14">
        <f>'2023_2ANO_LP_LTR + ECT'!$AD54/100</f>
        <v>3.1838565019999998E-3</v>
      </c>
      <c r="AN54" s="14">
        <f>'2023_2ANO_LP_LTR + ECT'!$AE54/100</f>
        <v>6.008968610000001E-3</v>
      </c>
      <c r="AO54" s="14">
        <f t="shared" si="0"/>
        <v>1.0000000000000002E-2</v>
      </c>
    </row>
    <row r="55" spans="1:41" ht="13.8">
      <c r="A55" s="14" t="s">
        <v>35</v>
      </c>
      <c r="B55" s="14" t="s">
        <v>36</v>
      </c>
      <c r="C55" s="14" t="s">
        <v>37</v>
      </c>
      <c r="D55" s="14" t="s">
        <v>38</v>
      </c>
      <c r="E55" s="14" t="s">
        <v>39</v>
      </c>
      <c r="F55" s="14" t="s">
        <v>143</v>
      </c>
      <c r="G55" s="14" t="s">
        <v>144</v>
      </c>
      <c r="H55" s="15">
        <v>3204807</v>
      </c>
      <c r="I55" s="14" t="s">
        <v>167</v>
      </c>
      <c r="J55" s="14" t="s">
        <v>43</v>
      </c>
      <c r="K55" s="14" t="s">
        <v>43</v>
      </c>
      <c r="L55" s="14" t="s">
        <v>43</v>
      </c>
      <c r="M55" s="14" t="s">
        <v>43</v>
      </c>
      <c r="N55" s="14" t="s">
        <v>168</v>
      </c>
      <c r="O55" s="14" t="s">
        <v>228</v>
      </c>
      <c r="P55" s="14" t="s">
        <v>46</v>
      </c>
      <c r="Q55" s="14" t="s">
        <v>47</v>
      </c>
      <c r="R55" s="14" t="s">
        <v>48</v>
      </c>
      <c r="S55" s="14" t="s">
        <v>49</v>
      </c>
      <c r="T55" s="14" t="s">
        <v>50</v>
      </c>
      <c r="U55" s="14">
        <v>150</v>
      </c>
      <c r="V55" s="14">
        <v>136</v>
      </c>
      <c r="W55" s="15">
        <v>90.666666669999998</v>
      </c>
      <c r="X55" s="15">
        <v>679.51070428000003</v>
      </c>
      <c r="Y55" s="15">
        <v>105.52001693</v>
      </c>
      <c r="Z55" s="14" t="s">
        <v>33</v>
      </c>
      <c r="AA55" s="14" t="s">
        <v>282</v>
      </c>
      <c r="AB55" s="15">
        <v>8.8235294100000014E-2</v>
      </c>
      <c r="AC55" s="15">
        <v>0.125</v>
      </c>
      <c r="AD55" s="15">
        <v>0.3014705882</v>
      </c>
      <c r="AE55" s="15">
        <v>0.48529411760000002</v>
      </c>
      <c r="AF55" s="15">
        <v>12</v>
      </c>
      <c r="AG55" s="15">
        <v>17</v>
      </c>
      <c r="AH55" s="15">
        <v>41</v>
      </c>
      <c r="AI55" s="15">
        <v>66</v>
      </c>
      <c r="AK55" s="14">
        <f>'2023_2ANO_LP_LTR + ECT'!$AB55/100</f>
        <v>8.8235294100000013E-4</v>
      </c>
      <c r="AL55" s="14">
        <f>'2023_2ANO_LP_LTR + ECT'!$AC55/100</f>
        <v>1.25E-3</v>
      </c>
      <c r="AM55" s="14">
        <f>'2023_2ANO_LP_LTR + ECT'!$AD55/100</f>
        <v>3.0147058819999998E-3</v>
      </c>
      <c r="AN55" s="14">
        <f>'2023_2ANO_LP_LTR + ECT'!$AE55/100</f>
        <v>4.8529411760000005E-3</v>
      </c>
      <c r="AO55" s="14">
        <f t="shared" si="0"/>
        <v>9.9999999989999998E-3</v>
      </c>
    </row>
    <row r="56" spans="1:41" ht="13.8">
      <c r="A56" s="14" t="s">
        <v>35</v>
      </c>
      <c r="B56" s="14" t="s">
        <v>36</v>
      </c>
      <c r="C56" s="14" t="s">
        <v>37</v>
      </c>
      <c r="D56" s="14" t="s">
        <v>38</v>
      </c>
      <c r="E56" s="14" t="s">
        <v>39</v>
      </c>
      <c r="F56" s="14" t="s">
        <v>169</v>
      </c>
      <c r="G56" s="14" t="s">
        <v>170</v>
      </c>
      <c r="H56" s="15">
        <v>3200607</v>
      </c>
      <c r="I56" s="14" t="s">
        <v>171</v>
      </c>
      <c r="J56" s="14" t="s">
        <v>43</v>
      </c>
      <c r="K56" s="14" t="s">
        <v>43</v>
      </c>
      <c r="L56" s="14" t="s">
        <v>43</v>
      </c>
      <c r="M56" s="14" t="s">
        <v>43</v>
      </c>
      <c r="N56" s="14" t="s">
        <v>172</v>
      </c>
      <c r="O56" s="14" t="s">
        <v>228</v>
      </c>
      <c r="P56" s="14" t="s">
        <v>46</v>
      </c>
      <c r="Q56" s="14" t="s">
        <v>47</v>
      </c>
      <c r="R56" s="14" t="s">
        <v>48</v>
      </c>
      <c r="S56" s="14" t="s">
        <v>49</v>
      </c>
      <c r="T56" s="14" t="s">
        <v>50</v>
      </c>
      <c r="U56" s="14">
        <v>1399</v>
      </c>
      <c r="V56" s="14">
        <v>1190</v>
      </c>
      <c r="W56" s="15">
        <v>85.060757679999995</v>
      </c>
      <c r="X56" s="15">
        <v>666.59932205999996</v>
      </c>
      <c r="Y56" s="15">
        <v>109.85350092</v>
      </c>
      <c r="Z56" s="14" t="s">
        <v>33</v>
      </c>
      <c r="AA56" s="14" t="s">
        <v>283</v>
      </c>
      <c r="AB56" s="15">
        <v>0.10672268909999999</v>
      </c>
      <c r="AC56" s="15">
        <v>9.579831929999999E-2</v>
      </c>
      <c r="AD56" s="15">
        <v>0.37815126050000003</v>
      </c>
      <c r="AE56" s="15">
        <v>0.41932773109999999</v>
      </c>
      <c r="AF56" s="15">
        <v>127</v>
      </c>
      <c r="AG56" s="15">
        <v>114</v>
      </c>
      <c r="AH56" s="15">
        <v>450</v>
      </c>
      <c r="AI56" s="15">
        <v>499</v>
      </c>
      <c r="AK56" s="14">
        <f>'2023_2ANO_LP_LTR + ECT'!$AB56/100</f>
        <v>1.0672268909999998E-3</v>
      </c>
      <c r="AL56" s="14">
        <f>'2023_2ANO_LP_LTR + ECT'!$AC56/100</f>
        <v>9.5798319299999991E-4</v>
      </c>
      <c r="AM56" s="14">
        <f>'2023_2ANO_LP_LTR + ECT'!$AD56/100</f>
        <v>3.7815126050000005E-3</v>
      </c>
      <c r="AN56" s="14">
        <f>'2023_2ANO_LP_LTR + ECT'!$AE56/100</f>
        <v>4.1932773109999997E-3</v>
      </c>
      <c r="AO56" s="14">
        <f t="shared" si="0"/>
        <v>9.9999999999999985E-3</v>
      </c>
    </row>
    <row r="57" spans="1:41" ht="13.8">
      <c r="A57" s="14" t="s">
        <v>35</v>
      </c>
      <c r="B57" s="14" t="s">
        <v>36</v>
      </c>
      <c r="C57" s="14" t="s">
        <v>37</v>
      </c>
      <c r="D57" s="14" t="s">
        <v>38</v>
      </c>
      <c r="E57" s="14" t="s">
        <v>39</v>
      </c>
      <c r="F57" s="14" t="s">
        <v>169</v>
      </c>
      <c r="G57" s="14" t="s">
        <v>170</v>
      </c>
      <c r="H57" s="15">
        <v>3202504</v>
      </c>
      <c r="I57" s="14" t="s">
        <v>173</v>
      </c>
      <c r="J57" s="14" t="s">
        <v>43</v>
      </c>
      <c r="K57" s="14" t="s">
        <v>43</v>
      </c>
      <c r="L57" s="14" t="s">
        <v>43</v>
      </c>
      <c r="M57" s="14" t="s">
        <v>43</v>
      </c>
      <c r="N57" s="14" t="s">
        <v>174</v>
      </c>
      <c r="O57" s="14" t="s">
        <v>228</v>
      </c>
      <c r="P57" s="14" t="s">
        <v>46</v>
      </c>
      <c r="Q57" s="14" t="s">
        <v>47</v>
      </c>
      <c r="R57" s="14" t="s">
        <v>48</v>
      </c>
      <c r="S57" s="14" t="s">
        <v>49</v>
      </c>
      <c r="T57" s="14" t="s">
        <v>50</v>
      </c>
      <c r="U57" s="14">
        <v>175</v>
      </c>
      <c r="V57" s="14">
        <v>154</v>
      </c>
      <c r="W57" s="15">
        <v>88</v>
      </c>
      <c r="X57" s="15">
        <v>656.28525588000002</v>
      </c>
      <c r="Y57" s="15">
        <v>112.19519878</v>
      </c>
      <c r="Z57" s="14" t="s">
        <v>33</v>
      </c>
      <c r="AA57" s="14" t="s">
        <v>284</v>
      </c>
      <c r="AB57" s="15">
        <v>0.1233766234</v>
      </c>
      <c r="AC57" s="15">
        <v>0.11688311690000001</v>
      </c>
      <c r="AD57" s="15">
        <v>0.33766233769999998</v>
      </c>
      <c r="AE57" s="15">
        <v>0.4220779221</v>
      </c>
      <c r="AF57" s="15">
        <v>19</v>
      </c>
      <c r="AG57" s="15">
        <v>18</v>
      </c>
      <c r="AH57" s="15">
        <v>52</v>
      </c>
      <c r="AI57" s="15">
        <v>65</v>
      </c>
      <c r="AK57" s="14">
        <f>'2023_2ANO_LP_LTR + ECT'!$AB57/100</f>
        <v>1.233766234E-3</v>
      </c>
      <c r="AL57" s="14">
        <f>'2023_2ANO_LP_LTR + ECT'!$AC57/100</f>
        <v>1.1688311690000001E-3</v>
      </c>
      <c r="AM57" s="14">
        <f>'2023_2ANO_LP_LTR + ECT'!$AD57/100</f>
        <v>3.3766233769999998E-3</v>
      </c>
      <c r="AN57" s="14">
        <f>'2023_2ANO_LP_LTR + ECT'!$AE57/100</f>
        <v>4.2207792210000004E-3</v>
      </c>
      <c r="AO57" s="14">
        <f t="shared" si="0"/>
        <v>1.0000000001000001E-2</v>
      </c>
    </row>
    <row r="58" spans="1:41" ht="13.8">
      <c r="A58" s="14" t="s">
        <v>35</v>
      </c>
      <c r="B58" s="14" t="s">
        <v>36</v>
      </c>
      <c r="C58" s="14" t="s">
        <v>37</v>
      </c>
      <c r="D58" s="14" t="s">
        <v>38</v>
      </c>
      <c r="E58" s="14" t="s">
        <v>39</v>
      </c>
      <c r="F58" s="14" t="s">
        <v>169</v>
      </c>
      <c r="G58" s="14" t="s">
        <v>170</v>
      </c>
      <c r="H58" s="15">
        <v>3203130</v>
      </c>
      <c r="I58" s="14" t="s">
        <v>175</v>
      </c>
      <c r="J58" s="14" t="s">
        <v>43</v>
      </c>
      <c r="K58" s="14" t="s">
        <v>43</v>
      </c>
      <c r="L58" s="14" t="s">
        <v>43</v>
      </c>
      <c r="M58" s="14" t="s">
        <v>43</v>
      </c>
      <c r="N58" s="14" t="s">
        <v>176</v>
      </c>
      <c r="O58" s="14" t="s">
        <v>228</v>
      </c>
      <c r="P58" s="14" t="s">
        <v>46</v>
      </c>
      <c r="Q58" s="14" t="s">
        <v>47</v>
      </c>
      <c r="R58" s="14" t="s">
        <v>48</v>
      </c>
      <c r="S58" s="14" t="s">
        <v>49</v>
      </c>
      <c r="T58" s="14" t="s">
        <v>50</v>
      </c>
      <c r="U58" s="14">
        <v>186</v>
      </c>
      <c r="V58" s="14">
        <v>158</v>
      </c>
      <c r="W58" s="15">
        <v>84.946236560000003</v>
      </c>
      <c r="X58" s="15">
        <v>667.04724309000005</v>
      </c>
      <c r="Y58" s="15">
        <v>109.15325948</v>
      </c>
      <c r="Z58" s="14" t="s">
        <v>33</v>
      </c>
      <c r="AA58" s="14" t="s">
        <v>285</v>
      </c>
      <c r="AB58" s="15">
        <v>0.10759493669999999</v>
      </c>
      <c r="AC58" s="15">
        <v>8.8607594899999989E-2</v>
      </c>
      <c r="AD58" s="15">
        <v>0.41772151899999999</v>
      </c>
      <c r="AE58" s="15">
        <v>0.38607594940000001</v>
      </c>
      <c r="AF58" s="15">
        <v>17</v>
      </c>
      <c r="AG58" s="15">
        <v>14</v>
      </c>
      <c r="AH58" s="15">
        <v>66</v>
      </c>
      <c r="AI58" s="15">
        <v>61</v>
      </c>
      <c r="AK58" s="14">
        <f>'2023_2ANO_LP_LTR + ECT'!$AB58/100</f>
        <v>1.0759493669999999E-3</v>
      </c>
      <c r="AL58" s="14">
        <f>'2023_2ANO_LP_LTR + ECT'!$AC58/100</f>
        <v>8.8607594899999984E-4</v>
      </c>
      <c r="AM58" s="14">
        <f>'2023_2ANO_LP_LTR + ECT'!$AD58/100</f>
        <v>4.1772151899999999E-3</v>
      </c>
      <c r="AN58" s="14">
        <f>'2023_2ANO_LP_LTR + ECT'!$AE58/100</f>
        <v>3.8607594940000003E-3</v>
      </c>
      <c r="AO58" s="14">
        <f t="shared" si="0"/>
        <v>0.01</v>
      </c>
    </row>
    <row r="59" spans="1:41" ht="13.8">
      <c r="A59" s="14" t="s">
        <v>35</v>
      </c>
      <c r="B59" s="14" t="s">
        <v>36</v>
      </c>
      <c r="C59" s="14" t="s">
        <v>37</v>
      </c>
      <c r="D59" s="14" t="s">
        <v>38</v>
      </c>
      <c r="E59" s="14" t="s">
        <v>39</v>
      </c>
      <c r="F59" s="14" t="s">
        <v>169</v>
      </c>
      <c r="G59" s="14" t="s">
        <v>170</v>
      </c>
      <c r="H59" s="15">
        <v>3203205</v>
      </c>
      <c r="I59" s="14" t="s">
        <v>177</v>
      </c>
      <c r="J59" s="14" t="s">
        <v>43</v>
      </c>
      <c r="K59" s="14" t="s">
        <v>43</v>
      </c>
      <c r="L59" s="14" t="s">
        <v>43</v>
      </c>
      <c r="M59" s="14" t="s">
        <v>43</v>
      </c>
      <c r="N59" s="14" t="s">
        <v>178</v>
      </c>
      <c r="O59" s="14" t="s">
        <v>228</v>
      </c>
      <c r="P59" s="14" t="s">
        <v>46</v>
      </c>
      <c r="Q59" s="14" t="s">
        <v>47</v>
      </c>
      <c r="R59" s="14" t="s">
        <v>48</v>
      </c>
      <c r="S59" s="14" t="s">
        <v>49</v>
      </c>
      <c r="T59" s="14" t="s">
        <v>50</v>
      </c>
      <c r="U59" s="14">
        <v>2414</v>
      </c>
      <c r="V59" s="14">
        <v>2107</v>
      </c>
      <c r="W59" s="15">
        <v>87.282518640000006</v>
      </c>
      <c r="X59" s="15">
        <v>645.58255981000002</v>
      </c>
      <c r="Y59" s="15">
        <v>114.62292094</v>
      </c>
      <c r="Z59" s="14" t="s">
        <v>33</v>
      </c>
      <c r="AA59" s="14" t="s">
        <v>286</v>
      </c>
      <c r="AB59" s="15">
        <v>0.13858566679999998</v>
      </c>
      <c r="AC59" s="15">
        <v>0.1357380161</v>
      </c>
      <c r="AD59" s="15">
        <v>0.3711438064</v>
      </c>
      <c r="AE59" s="15">
        <v>0.35453251070000003</v>
      </c>
      <c r="AF59" s="15">
        <v>292</v>
      </c>
      <c r="AG59" s="15">
        <v>286</v>
      </c>
      <c r="AH59" s="15">
        <v>782</v>
      </c>
      <c r="AI59" s="15">
        <v>747</v>
      </c>
      <c r="AK59" s="14">
        <f>'2023_2ANO_LP_LTR + ECT'!$AB59/100</f>
        <v>1.3858566679999997E-3</v>
      </c>
      <c r="AL59" s="14">
        <f>'2023_2ANO_LP_LTR + ECT'!$AC59/100</f>
        <v>1.3573801610000001E-3</v>
      </c>
      <c r="AM59" s="14">
        <f>'2023_2ANO_LP_LTR + ECT'!$AD59/100</f>
        <v>3.7114380639999998E-3</v>
      </c>
      <c r="AN59" s="14">
        <f>'2023_2ANO_LP_LTR + ECT'!$AE59/100</f>
        <v>3.5453251070000002E-3</v>
      </c>
      <c r="AO59" s="14">
        <f t="shared" si="0"/>
        <v>9.9999999999999985E-3</v>
      </c>
    </row>
    <row r="60" spans="1:41" ht="13.8">
      <c r="A60" s="14" t="s">
        <v>35</v>
      </c>
      <c r="B60" s="14" t="s">
        <v>36</v>
      </c>
      <c r="C60" s="14" t="s">
        <v>37</v>
      </c>
      <c r="D60" s="14" t="s">
        <v>38</v>
      </c>
      <c r="E60" s="14" t="s">
        <v>39</v>
      </c>
      <c r="F60" s="14" t="s">
        <v>169</v>
      </c>
      <c r="G60" s="14" t="s">
        <v>170</v>
      </c>
      <c r="H60" s="15">
        <v>3204351</v>
      </c>
      <c r="I60" s="14" t="s">
        <v>179</v>
      </c>
      <c r="J60" s="14" t="s">
        <v>43</v>
      </c>
      <c r="K60" s="14" t="s">
        <v>43</v>
      </c>
      <c r="L60" s="14" t="s">
        <v>43</v>
      </c>
      <c r="M60" s="14" t="s">
        <v>43</v>
      </c>
      <c r="N60" s="14" t="s">
        <v>180</v>
      </c>
      <c r="O60" s="14" t="s">
        <v>228</v>
      </c>
      <c r="P60" s="14" t="s">
        <v>46</v>
      </c>
      <c r="Q60" s="14" t="s">
        <v>47</v>
      </c>
      <c r="R60" s="14" t="s">
        <v>48</v>
      </c>
      <c r="S60" s="14" t="s">
        <v>49</v>
      </c>
      <c r="T60" s="14" t="s">
        <v>50</v>
      </c>
      <c r="U60" s="14">
        <v>317</v>
      </c>
      <c r="V60" s="14">
        <v>288</v>
      </c>
      <c r="W60" s="15">
        <v>90.851735020000007</v>
      </c>
      <c r="X60" s="15">
        <v>668.26735478000001</v>
      </c>
      <c r="Y60" s="15">
        <v>116.52461965000001</v>
      </c>
      <c r="Z60" s="14" t="s">
        <v>33</v>
      </c>
      <c r="AA60" s="14" t="s">
        <v>287</v>
      </c>
      <c r="AB60" s="15">
        <v>0.10416666669999999</v>
      </c>
      <c r="AC60" s="15">
        <v>0.10763888890000001</v>
      </c>
      <c r="AD60" s="15">
        <v>0.35416666669999997</v>
      </c>
      <c r="AE60" s="15">
        <v>0.43402777780000001</v>
      </c>
      <c r="AF60" s="15">
        <v>30</v>
      </c>
      <c r="AG60" s="15">
        <v>31</v>
      </c>
      <c r="AH60" s="15">
        <v>102</v>
      </c>
      <c r="AI60" s="15">
        <v>125</v>
      </c>
      <c r="AK60" s="14">
        <f>'2023_2ANO_LP_LTR + ECT'!$AB60/100</f>
        <v>1.0416666669999998E-3</v>
      </c>
      <c r="AL60" s="14">
        <f>'2023_2ANO_LP_LTR + ECT'!$AC60/100</f>
        <v>1.0763888890000001E-3</v>
      </c>
      <c r="AM60" s="14">
        <f>'2023_2ANO_LP_LTR + ECT'!$AD60/100</f>
        <v>3.5416666669999997E-3</v>
      </c>
      <c r="AN60" s="14">
        <f>'2023_2ANO_LP_LTR + ECT'!$AE60/100</f>
        <v>4.3402777780000004E-3</v>
      </c>
      <c r="AO60" s="14">
        <f t="shared" si="0"/>
        <v>1.0000000001000001E-2</v>
      </c>
    </row>
    <row r="61" spans="1:41" ht="13.8">
      <c r="A61" s="14" t="s">
        <v>35</v>
      </c>
      <c r="B61" s="14" t="s">
        <v>36</v>
      </c>
      <c r="C61" s="14" t="s">
        <v>37</v>
      </c>
      <c r="D61" s="14" t="s">
        <v>38</v>
      </c>
      <c r="E61" s="14" t="s">
        <v>39</v>
      </c>
      <c r="F61" s="14" t="s">
        <v>169</v>
      </c>
      <c r="G61" s="14" t="s">
        <v>170</v>
      </c>
      <c r="H61" s="15">
        <v>3205010</v>
      </c>
      <c r="I61" s="14" t="s">
        <v>181</v>
      </c>
      <c r="J61" s="14" t="s">
        <v>43</v>
      </c>
      <c r="K61" s="14" t="s">
        <v>43</v>
      </c>
      <c r="L61" s="14" t="s">
        <v>43</v>
      </c>
      <c r="M61" s="14" t="s">
        <v>43</v>
      </c>
      <c r="N61" s="14" t="s">
        <v>182</v>
      </c>
      <c r="O61" s="14" t="s">
        <v>228</v>
      </c>
      <c r="P61" s="14" t="s">
        <v>46</v>
      </c>
      <c r="Q61" s="14" t="s">
        <v>47</v>
      </c>
      <c r="R61" s="14" t="s">
        <v>48</v>
      </c>
      <c r="S61" s="14" t="s">
        <v>49</v>
      </c>
      <c r="T61" s="14" t="s">
        <v>50</v>
      </c>
      <c r="U61" s="14">
        <v>467</v>
      </c>
      <c r="V61" s="14">
        <v>429</v>
      </c>
      <c r="W61" s="15">
        <v>91.862955029999995</v>
      </c>
      <c r="X61" s="15">
        <v>662.16280772000005</v>
      </c>
      <c r="Y61" s="15">
        <v>113.65810197</v>
      </c>
      <c r="Z61" s="14" t="s">
        <v>33</v>
      </c>
      <c r="AA61" s="14" t="s">
        <v>288</v>
      </c>
      <c r="AB61" s="15">
        <v>0.10256410259999998</v>
      </c>
      <c r="AC61" s="15">
        <v>0.16783216779999999</v>
      </c>
      <c r="AD61" s="15">
        <v>0.29603729600000001</v>
      </c>
      <c r="AE61" s="15">
        <v>0.43356643360000002</v>
      </c>
      <c r="AF61" s="15">
        <v>44</v>
      </c>
      <c r="AG61" s="15">
        <v>72</v>
      </c>
      <c r="AH61" s="15">
        <v>127</v>
      </c>
      <c r="AI61" s="15">
        <v>186</v>
      </c>
      <c r="AK61" s="14">
        <f>'2023_2ANO_LP_LTR + ECT'!$AB61/100</f>
        <v>1.0256410259999998E-3</v>
      </c>
      <c r="AL61" s="14">
        <f>'2023_2ANO_LP_LTR + ECT'!$AC61/100</f>
        <v>1.6783216779999999E-3</v>
      </c>
      <c r="AM61" s="14">
        <f>'2023_2ANO_LP_LTR + ECT'!$AD61/100</f>
        <v>2.9603729600000002E-3</v>
      </c>
      <c r="AN61" s="14">
        <f>'2023_2ANO_LP_LTR + ECT'!$AE61/100</f>
        <v>4.3356643359999999E-3</v>
      </c>
      <c r="AO61" s="14">
        <f t="shared" si="0"/>
        <v>0.01</v>
      </c>
    </row>
    <row r="62" spans="1:41" ht="13.8">
      <c r="A62" s="14" t="s">
        <v>35</v>
      </c>
      <c r="B62" s="14" t="s">
        <v>36</v>
      </c>
      <c r="C62" s="14" t="s">
        <v>37</v>
      </c>
      <c r="D62" s="14" t="s">
        <v>38</v>
      </c>
      <c r="E62" s="14" t="s">
        <v>39</v>
      </c>
      <c r="F62" s="14" t="s">
        <v>183</v>
      </c>
      <c r="G62" s="14" t="s">
        <v>184</v>
      </c>
      <c r="H62" s="15">
        <v>3201001</v>
      </c>
      <c r="I62" s="14" t="s">
        <v>185</v>
      </c>
      <c r="J62" s="14" t="s">
        <v>43</v>
      </c>
      <c r="K62" s="14" t="s">
        <v>43</v>
      </c>
      <c r="L62" s="14" t="s">
        <v>43</v>
      </c>
      <c r="M62" s="14" t="s">
        <v>43</v>
      </c>
      <c r="N62" s="14" t="s">
        <v>186</v>
      </c>
      <c r="O62" s="14" t="s">
        <v>228</v>
      </c>
      <c r="P62" s="14" t="s">
        <v>46</v>
      </c>
      <c r="Q62" s="14" t="s">
        <v>47</v>
      </c>
      <c r="R62" s="14" t="s">
        <v>48</v>
      </c>
      <c r="S62" s="14" t="s">
        <v>49</v>
      </c>
      <c r="T62" s="14" t="s">
        <v>50</v>
      </c>
      <c r="U62" s="14">
        <v>212</v>
      </c>
      <c r="V62" s="14">
        <v>203</v>
      </c>
      <c r="W62" s="15">
        <v>95.754716979999998</v>
      </c>
      <c r="X62" s="15">
        <v>688.67410571000005</v>
      </c>
      <c r="Y62" s="15">
        <v>111.04909988</v>
      </c>
      <c r="Z62" s="14" t="s">
        <v>33</v>
      </c>
      <c r="AA62" s="14" t="s">
        <v>289</v>
      </c>
      <c r="AB62" s="15">
        <v>7.8817734E-2</v>
      </c>
      <c r="AC62" s="15">
        <v>0.10837438419999999</v>
      </c>
      <c r="AD62" s="15">
        <v>0.31034482759999998</v>
      </c>
      <c r="AE62" s="15">
        <v>0.50246305420000004</v>
      </c>
      <c r="AF62" s="15">
        <v>16</v>
      </c>
      <c r="AG62" s="15">
        <v>22</v>
      </c>
      <c r="AH62" s="15">
        <v>63</v>
      </c>
      <c r="AI62" s="15">
        <v>102</v>
      </c>
      <c r="AK62" s="14">
        <f>'2023_2ANO_LP_LTR + ECT'!$AB62/100</f>
        <v>7.8817733999999998E-4</v>
      </c>
      <c r="AL62" s="14">
        <f>'2023_2ANO_LP_LTR + ECT'!$AC62/100</f>
        <v>1.083743842E-3</v>
      </c>
      <c r="AM62" s="14">
        <f>'2023_2ANO_LP_LTR + ECT'!$AD62/100</f>
        <v>3.1034482759999997E-3</v>
      </c>
      <c r="AN62" s="14">
        <f>'2023_2ANO_LP_LTR + ECT'!$AE62/100</f>
        <v>5.024630542E-3</v>
      </c>
      <c r="AO62" s="14">
        <f t="shared" si="0"/>
        <v>9.9999999999999985E-3</v>
      </c>
    </row>
    <row r="63" spans="1:41" ht="13.8">
      <c r="A63" s="14" t="s">
        <v>35</v>
      </c>
      <c r="B63" s="14" t="s">
        <v>36</v>
      </c>
      <c r="C63" s="14" t="s">
        <v>37</v>
      </c>
      <c r="D63" s="14" t="s">
        <v>38</v>
      </c>
      <c r="E63" s="14" t="s">
        <v>39</v>
      </c>
      <c r="F63" s="14" t="s">
        <v>183</v>
      </c>
      <c r="G63" s="14" t="s">
        <v>184</v>
      </c>
      <c r="H63" s="15">
        <v>3203502</v>
      </c>
      <c r="I63" s="14" t="s">
        <v>187</v>
      </c>
      <c r="J63" s="14" t="s">
        <v>43</v>
      </c>
      <c r="K63" s="14" t="s">
        <v>43</v>
      </c>
      <c r="L63" s="14" t="s">
        <v>43</v>
      </c>
      <c r="M63" s="14" t="s">
        <v>43</v>
      </c>
      <c r="N63" s="14" t="s">
        <v>188</v>
      </c>
      <c r="O63" s="14" t="s">
        <v>228</v>
      </c>
      <c r="P63" s="14" t="s">
        <v>46</v>
      </c>
      <c r="Q63" s="14" t="s">
        <v>47</v>
      </c>
      <c r="R63" s="14" t="s">
        <v>48</v>
      </c>
      <c r="S63" s="14" t="s">
        <v>49</v>
      </c>
      <c r="T63" s="14" t="s">
        <v>50</v>
      </c>
      <c r="U63" s="14">
        <v>277</v>
      </c>
      <c r="V63" s="14">
        <v>222</v>
      </c>
      <c r="W63" s="15">
        <v>80.14440433</v>
      </c>
      <c r="X63" s="15">
        <v>643.66056915000001</v>
      </c>
      <c r="Y63" s="15">
        <v>117.50467897999999</v>
      </c>
      <c r="Z63" s="14" t="s">
        <v>33</v>
      </c>
      <c r="AA63" s="14" t="s">
        <v>290</v>
      </c>
      <c r="AB63" s="15">
        <v>0.1171171171</v>
      </c>
      <c r="AC63" s="15">
        <v>0.18468468470000002</v>
      </c>
      <c r="AD63" s="15">
        <v>0.40090090089999997</v>
      </c>
      <c r="AE63" s="15">
        <v>0.29729729729999999</v>
      </c>
      <c r="AF63" s="15">
        <v>26</v>
      </c>
      <c r="AG63" s="15">
        <v>41</v>
      </c>
      <c r="AH63" s="15">
        <v>89</v>
      </c>
      <c r="AI63" s="15">
        <v>66</v>
      </c>
      <c r="AK63" s="14">
        <f>'2023_2ANO_LP_LTR + ECT'!$AB63/100</f>
        <v>1.1711711710000001E-3</v>
      </c>
      <c r="AL63" s="14">
        <f>'2023_2ANO_LP_LTR + ECT'!$AC63/100</f>
        <v>1.8468468470000002E-3</v>
      </c>
      <c r="AM63" s="14">
        <f>'2023_2ANO_LP_LTR + ECT'!$AD63/100</f>
        <v>4.0090090089999995E-3</v>
      </c>
      <c r="AN63" s="14">
        <f>'2023_2ANO_LP_LTR + ECT'!$AE63/100</f>
        <v>2.972972973E-3</v>
      </c>
      <c r="AO63" s="14">
        <f t="shared" si="0"/>
        <v>9.9999999999999985E-3</v>
      </c>
    </row>
    <row r="64" spans="1:41" ht="13.8">
      <c r="A64" s="14" t="s">
        <v>35</v>
      </c>
      <c r="B64" s="14" t="s">
        <v>36</v>
      </c>
      <c r="C64" s="14" t="s">
        <v>37</v>
      </c>
      <c r="D64" s="14" t="s">
        <v>38</v>
      </c>
      <c r="E64" s="14" t="s">
        <v>39</v>
      </c>
      <c r="F64" s="14" t="s">
        <v>183</v>
      </c>
      <c r="G64" s="14" t="s">
        <v>184</v>
      </c>
      <c r="H64" s="15">
        <v>3203601</v>
      </c>
      <c r="I64" s="14" t="s">
        <v>189</v>
      </c>
      <c r="J64" s="14" t="s">
        <v>43</v>
      </c>
      <c r="K64" s="14" t="s">
        <v>43</v>
      </c>
      <c r="L64" s="14" t="s">
        <v>43</v>
      </c>
      <c r="M64" s="14" t="s">
        <v>43</v>
      </c>
      <c r="N64" s="14" t="s">
        <v>190</v>
      </c>
      <c r="O64" s="14" t="s">
        <v>228</v>
      </c>
      <c r="P64" s="14" t="s">
        <v>46</v>
      </c>
      <c r="Q64" s="14" t="s">
        <v>47</v>
      </c>
      <c r="R64" s="14" t="s">
        <v>48</v>
      </c>
      <c r="S64" s="14" t="s">
        <v>49</v>
      </c>
      <c r="T64" s="14" t="s">
        <v>50</v>
      </c>
      <c r="U64" s="14">
        <v>89</v>
      </c>
      <c r="V64" s="14">
        <v>85</v>
      </c>
      <c r="W64" s="15">
        <v>95.505617979999997</v>
      </c>
      <c r="X64" s="15">
        <v>696.55095503999996</v>
      </c>
      <c r="Y64" s="15">
        <v>117.57837563</v>
      </c>
      <c r="Z64" s="14" t="s">
        <v>33</v>
      </c>
      <c r="AA64" s="14" t="s">
        <v>291</v>
      </c>
      <c r="AB64" s="15">
        <v>8.2352941200000002E-2</v>
      </c>
      <c r="AC64" s="15">
        <v>7.0588235299999996E-2</v>
      </c>
      <c r="AD64" s="15">
        <v>0.27058823530000004</v>
      </c>
      <c r="AE64" s="15">
        <v>0.57647058819999997</v>
      </c>
      <c r="AF64" s="15">
        <v>7</v>
      </c>
      <c r="AG64" s="15">
        <v>6</v>
      </c>
      <c r="AH64" s="15">
        <v>23</v>
      </c>
      <c r="AI64" s="15">
        <v>49</v>
      </c>
      <c r="AK64" s="14">
        <f>'2023_2ANO_LP_LTR + ECT'!$AB64/100</f>
        <v>8.2352941200000002E-4</v>
      </c>
      <c r="AL64" s="14">
        <f>'2023_2ANO_LP_LTR + ECT'!$AC64/100</f>
        <v>7.0588235300000001E-4</v>
      </c>
      <c r="AM64" s="14">
        <f>'2023_2ANO_LP_LTR + ECT'!$AD64/100</f>
        <v>2.7058823530000005E-3</v>
      </c>
      <c r="AN64" s="14">
        <f>'2023_2ANO_LP_LTR + ECT'!$AE64/100</f>
        <v>5.7647058819999993E-3</v>
      </c>
      <c r="AO64" s="14">
        <f t="shared" si="0"/>
        <v>0.01</v>
      </c>
    </row>
    <row r="65" spans="1:42" ht="13.8">
      <c r="A65" s="14" t="s">
        <v>35</v>
      </c>
      <c r="B65" s="14" t="s">
        <v>36</v>
      </c>
      <c r="C65" s="14" t="s">
        <v>37</v>
      </c>
      <c r="D65" s="14" t="s">
        <v>38</v>
      </c>
      <c r="E65" s="14" t="s">
        <v>39</v>
      </c>
      <c r="F65" s="14" t="s">
        <v>183</v>
      </c>
      <c r="G65" s="14" t="s">
        <v>184</v>
      </c>
      <c r="H65" s="15">
        <v>3203908</v>
      </c>
      <c r="I65" s="14" t="s">
        <v>191</v>
      </c>
      <c r="J65" s="14" t="s">
        <v>43</v>
      </c>
      <c r="K65" s="14" t="s">
        <v>43</v>
      </c>
      <c r="L65" s="14" t="s">
        <v>43</v>
      </c>
      <c r="M65" s="14" t="s">
        <v>43</v>
      </c>
      <c r="N65" s="14" t="s">
        <v>192</v>
      </c>
      <c r="O65" s="14" t="s">
        <v>228</v>
      </c>
      <c r="P65" s="14" t="s">
        <v>46</v>
      </c>
      <c r="Q65" s="14" t="s">
        <v>47</v>
      </c>
      <c r="R65" s="14" t="s">
        <v>48</v>
      </c>
      <c r="S65" s="14" t="s">
        <v>49</v>
      </c>
      <c r="T65" s="14" t="s">
        <v>50</v>
      </c>
      <c r="U65" s="14">
        <v>689</v>
      </c>
      <c r="V65" s="14">
        <v>621</v>
      </c>
      <c r="W65" s="15">
        <v>90.130624089999998</v>
      </c>
      <c r="X65" s="15">
        <v>695.40109044999997</v>
      </c>
      <c r="Y65" s="15">
        <v>96.377069030000001</v>
      </c>
      <c r="Z65" s="14" t="s">
        <v>33</v>
      </c>
      <c r="AA65" s="14" t="s">
        <v>292</v>
      </c>
      <c r="AB65" s="15">
        <v>4.3478260899999996E-2</v>
      </c>
      <c r="AC65" s="15">
        <v>8.3735909799999994E-2</v>
      </c>
      <c r="AD65" s="15">
        <v>0.36553945249999997</v>
      </c>
      <c r="AE65" s="15">
        <v>0.50563607089999996</v>
      </c>
      <c r="AF65" s="15">
        <v>27</v>
      </c>
      <c r="AG65" s="15">
        <v>52</v>
      </c>
      <c r="AH65" s="15">
        <v>227</v>
      </c>
      <c r="AI65" s="15">
        <v>314</v>
      </c>
      <c r="AK65" s="14">
        <f>'2023_2ANO_LP_LTR + ECT'!$AB65/100</f>
        <v>4.3478260899999994E-4</v>
      </c>
      <c r="AL65" s="14">
        <f>'2023_2ANO_LP_LTR + ECT'!$AC65/100</f>
        <v>8.3735909799999991E-4</v>
      </c>
      <c r="AM65" s="14">
        <f>'2023_2ANO_LP_LTR + ECT'!$AD65/100</f>
        <v>3.6553945249999998E-3</v>
      </c>
      <c r="AN65" s="14">
        <f>'2023_2ANO_LP_LTR + ECT'!$AE65/100</f>
        <v>5.0563607089999995E-3</v>
      </c>
      <c r="AO65" s="14">
        <f t="shared" si="0"/>
        <v>9.9838969409999992E-3</v>
      </c>
      <c r="AP65" s="14">
        <f>'2023_2ANO_LP_LTR + ECT'!$AF65/SUM('2023_2ANO_LP_LTR + ECT'!$AF65:$AI65)</f>
        <v>4.3548387096774194E-2</v>
      </c>
    </row>
    <row r="66" spans="1:42" ht="13.8">
      <c r="A66" s="14" t="s">
        <v>35</v>
      </c>
      <c r="B66" s="14" t="s">
        <v>36</v>
      </c>
      <c r="C66" s="14" t="s">
        <v>37</v>
      </c>
      <c r="D66" s="14" t="s">
        <v>38</v>
      </c>
      <c r="E66" s="14" t="s">
        <v>39</v>
      </c>
      <c r="F66" s="14" t="s">
        <v>183</v>
      </c>
      <c r="G66" s="14" t="s">
        <v>184</v>
      </c>
      <c r="H66" s="15">
        <v>3204104</v>
      </c>
      <c r="I66" s="14" t="s">
        <v>193</v>
      </c>
      <c r="J66" s="14" t="s">
        <v>43</v>
      </c>
      <c r="K66" s="14" t="s">
        <v>43</v>
      </c>
      <c r="L66" s="14" t="s">
        <v>43</v>
      </c>
      <c r="M66" s="14" t="s">
        <v>43</v>
      </c>
      <c r="N66" s="14" t="s">
        <v>194</v>
      </c>
      <c r="O66" s="14" t="s">
        <v>228</v>
      </c>
      <c r="P66" s="14" t="s">
        <v>46</v>
      </c>
      <c r="Q66" s="14" t="s">
        <v>47</v>
      </c>
      <c r="R66" s="14" t="s">
        <v>48</v>
      </c>
      <c r="S66" s="14" t="s">
        <v>49</v>
      </c>
      <c r="T66" s="14" t="s">
        <v>50</v>
      </c>
      <c r="U66" s="14">
        <v>316</v>
      </c>
      <c r="V66" s="14">
        <v>285</v>
      </c>
      <c r="W66" s="15">
        <v>90.189873419999998</v>
      </c>
      <c r="X66" s="15">
        <v>685.99206046999996</v>
      </c>
      <c r="Y66" s="15">
        <v>104.27551685</v>
      </c>
      <c r="Z66" s="14" t="s">
        <v>33</v>
      </c>
      <c r="AA66" s="14" t="s">
        <v>293</v>
      </c>
      <c r="AB66" s="15">
        <v>8.0701754399999992E-2</v>
      </c>
      <c r="AC66" s="15">
        <v>8.7719298200000004E-2</v>
      </c>
      <c r="AD66" s="15">
        <v>0.32280701749999996</v>
      </c>
      <c r="AE66" s="15">
        <v>0.50877192979999997</v>
      </c>
      <c r="AF66" s="15">
        <v>23</v>
      </c>
      <c r="AG66" s="15">
        <v>25</v>
      </c>
      <c r="AH66" s="15">
        <v>92</v>
      </c>
      <c r="AI66" s="15">
        <v>145</v>
      </c>
      <c r="AK66" s="14">
        <f>'2023_2ANO_LP_LTR + ECT'!$AB66/100</f>
        <v>8.0701754399999993E-4</v>
      </c>
      <c r="AL66" s="14">
        <f>'2023_2ANO_LP_LTR + ECT'!$AC66/100</f>
        <v>8.7719298200000003E-4</v>
      </c>
      <c r="AM66" s="14">
        <f>'2023_2ANO_LP_LTR + ECT'!$AD66/100</f>
        <v>3.2280701749999997E-3</v>
      </c>
      <c r="AN66" s="14">
        <f>'2023_2ANO_LP_LTR + ECT'!$AE66/100</f>
        <v>5.0877192979999998E-3</v>
      </c>
      <c r="AO66" s="14">
        <f t="shared" si="0"/>
        <v>9.9999999989999998E-3</v>
      </c>
    </row>
    <row r="67" spans="1:42" ht="13.8">
      <c r="A67" s="14" t="s">
        <v>35</v>
      </c>
      <c r="B67" s="14" t="s">
        <v>36</v>
      </c>
      <c r="C67" s="14" t="s">
        <v>37</v>
      </c>
      <c r="D67" s="14" t="s">
        <v>38</v>
      </c>
      <c r="E67" s="14" t="s">
        <v>39</v>
      </c>
      <c r="F67" s="14" t="s">
        <v>183</v>
      </c>
      <c r="G67" s="14" t="s">
        <v>184</v>
      </c>
      <c r="H67" s="15">
        <v>3204252</v>
      </c>
      <c r="I67" s="14" t="s">
        <v>195</v>
      </c>
      <c r="J67" s="14" t="s">
        <v>43</v>
      </c>
      <c r="K67" s="14" t="s">
        <v>43</v>
      </c>
      <c r="L67" s="14" t="s">
        <v>43</v>
      </c>
      <c r="M67" s="14" t="s">
        <v>43</v>
      </c>
      <c r="N67" s="14" t="s">
        <v>196</v>
      </c>
      <c r="O67" s="14" t="s">
        <v>228</v>
      </c>
      <c r="P67" s="14" t="s">
        <v>46</v>
      </c>
      <c r="Q67" s="14" t="s">
        <v>47</v>
      </c>
      <c r="R67" s="14" t="s">
        <v>48</v>
      </c>
      <c r="S67" s="14" t="s">
        <v>49</v>
      </c>
      <c r="T67" s="14" t="s">
        <v>50</v>
      </c>
      <c r="U67" s="14">
        <v>94</v>
      </c>
      <c r="V67" s="14">
        <v>84</v>
      </c>
      <c r="W67" s="15">
        <v>89.361702129999998</v>
      </c>
      <c r="X67" s="15">
        <v>721.16752270999996</v>
      </c>
      <c r="Y67" s="15">
        <v>83.137432140000001</v>
      </c>
      <c r="Z67" s="14" t="s">
        <v>34</v>
      </c>
      <c r="AA67" s="14" t="s">
        <v>294</v>
      </c>
      <c r="AB67" s="15">
        <v>0</v>
      </c>
      <c r="AC67" s="15">
        <v>7.1428571400000002E-2</v>
      </c>
      <c r="AD67" s="15">
        <v>0.32142857139999997</v>
      </c>
      <c r="AE67" s="15">
        <v>0.60714285709999993</v>
      </c>
      <c r="AF67" s="15">
        <v>0</v>
      </c>
      <c r="AG67" s="15">
        <v>6</v>
      </c>
      <c r="AH67" s="15">
        <v>27</v>
      </c>
      <c r="AI67" s="15">
        <v>51</v>
      </c>
      <c r="AK67" s="14">
        <f>'2023_2ANO_LP_LTR + ECT'!$AB67/100</f>
        <v>0</v>
      </c>
      <c r="AL67" s="14">
        <f>'2023_2ANO_LP_LTR + ECT'!$AC67/100</f>
        <v>7.1428571400000002E-4</v>
      </c>
      <c r="AM67" s="14">
        <f>'2023_2ANO_LP_LTR + ECT'!$AD67/100</f>
        <v>3.2142857139999996E-3</v>
      </c>
      <c r="AN67" s="14">
        <f>'2023_2ANO_LP_LTR + ECT'!$AE67/100</f>
        <v>6.0714285709999993E-3</v>
      </c>
      <c r="AO67" s="14">
        <f t="shared" si="0"/>
        <v>9.9999999989999998E-3</v>
      </c>
    </row>
    <row r="68" spans="1:42" ht="13.8">
      <c r="A68" s="14" t="s">
        <v>35</v>
      </c>
      <c r="B68" s="14" t="s">
        <v>36</v>
      </c>
      <c r="C68" s="14" t="s">
        <v>37</v>
      </c>
      <c r="D68" s="14" t="s">
        <v>38</v>
      </c>
      <c r="E68" s="14" t="s">
        <v>39</v>
      </c>
      <c r="F68" s="14" t="s">
        <v>183</v>
      </c>
      <c r="G68" s="14" t="s">
        <v>184</v>
      </c>
      <c r="H68" s="15">
        <v>3204708</v>
      </c>
      <c r="I68" s="14" t="s">
        <v>197</v>
      </c>
      <c r="J68" s="14" t="s">
        <v>43</v>
      </c>
      <c r="K68" s="14" t="s">
        <v>43</v>
      </c>
      <c r="L68" s="14" t="s">
        <v>43</v>
      </c>
      <c r="M68" s="14" t="s">
        <v>43</v>
      </c>
      <c r="N68" s="14" t="s">
        <v>198</v>
      </c>
      <c r="O68" s="14" t="s">
        <v>228</v>
      </c>
      <c r="P68" s="14" t="s">
        <v>46</v>
      </c>
      <c r="Q68" s="14" t="s">
        <v>47</v>
      </c>
      <c r="R68" s="14" t="s">
        <v>48</v>
      </c>
      <c r="S68" s="14" t="s">
        <v>49</v>
      </c>
      <c r="T68" s="14" t="s">
        <v>50</v>
      </c>
      <c r="U68" s="14">
        <v>393</v>
      </c>
      <c r="V68" s="14">
        <v>362</v>
      </c>
      <c r="W68" s="15">
        <v>92.111959290000001</v>
      </c>
      <c r="X68" s="15">
        <v>672.02468667999995</v>
      </c>
      <c r="Y68" s="15">
        <v>114.72742907999999</v>
      </c>
      <c r="Z68" s="14" t="s">
        <v>33</v>
      </c>
      <c r="AA68" s="14" t="s">
        <v>295</v>
      </c>
      <c r="AB68" s="15">
        <v>0.11325966850000001</v>
      </c>
      <c r="AC68" s="15">
        <v>7.734806629999999E-2</v>
      </c>
      <c r="AD68" s="15">
        <v>0.37016574589999995</v>
      </c>
      <c r="AE68" s="15">
        <v>0.43922651930000001</v>
      </c>
      <c r="AF68" s="15">
        <v>41</v>
      </c>
      <c r="AG68" s="15">
        <v>28</v>
      </c>
      <c r="AH68" s="15">
        <v>134</v>
      </c>
      <c r="AI68" s="15">
        <v>159</v>
      </c>
      <c r="AK68" s="14">
        <f>'2023_2ANO_LP_LTR + ECT'!$AB68/100</f>
        <v>1.1325966850000001E-3</v>
      </c>
      <c r="AL68" s="14">
        <f>'2023_2ANO_LP_LTR + ECT'!$AC68/100</f>
        <v>7.7348066299999995E-4</v>
      </c>
      <c r="AM68" s="14">
        <f>'2023_2ANO_LP_LTR + ECT'!$AD68/100</f>
        <v>3.7016574589999996E-3</v>
      </c>
      <c r="AN68" s="14">
        <f>'2023_2ANO_LP_LTR + ECT'!$AE68/100</f>
        <v>4.3922651929999999E-3</v>
      </c>
      <c r="AO68" s="14">
        <f t="shared" si="0"/>
        <v>9.9999999999999985E-3</v>
      </c>
    </row>
    <row r="69" spans="1:42" ht="13.8">
      <c r="A69" s="14" t="s">
        <v>35</v>
      </c>
      <c r="B69" s="14" t="s">
        <v>36</v>
      </c>
      <c r="C69" s="14" t="s">
        <v>37</v>
      </c>
      <c r="D69" s="14" t="s">
        <v>38</v>
      </c>
      <c r="E69" s="14" t="s">
        <v>39</v>
      </c>
      <c r="F69" s="14" t="s">
        <v>183</v>
      </c>
      <c r="G69" s="14" t="s">
        <v>184</v>
      </c>
      <c r="H69" s="15">
        <v>3205150</v>
      </c>
      <c r="I69" s="14" t="s">
        <v>199</v>
      </c>
      <c r="J69" s="14" t="s">
        <v>43</v>
      </c>
      <c r="K69" s="14" t="s">
        <v>43</v>
      </c>
      <c r="L69" s="14" t="s">
        <v>43</v>
      </c>
      <c r="M69" s="14" t="s">
        <v>43</v>
      </c>
      <c r="N69" s="14" t="s">
        <v>200</v>
      </c>
      <c r="O69" s="14" t="s">
        <v>228</v>
      </c>
      <c r="P69" s="14" t="s">
        <v>46</v>
      </c>
      <c r="Q69" s="14" t="s">
        <v>47</v>
      </c>
      <c r="R69" s="14" t="s">
        <v>48</v>
      </c>
      <c r="S69" s="14" t="s">
        <v>49</v>
      </c>
      <c r="T69" s="14" t="s">
        <v>50</v>
      </c>
      <c r="U69" s="14">
        <v>123</v>
      </c>
      <c r="V69" s="14">
        <v>114</v>
      </c>
      <c r="W69" s="15">
        <v>92.68292683</v>
      </c>
      <c r="X69" s="15">
        <v>677.50549517000002</v>
      </c>
      <c r="Y69" s="15">
        <v>115.01515598</v>
      </c>
      <c r="Z69" s="14" t="s">
        <v>33</v>
      </c>
      <c r="AA69" s="14" t="s">
        <v>296</v>
      </c>
      <c r="AB69" s="15">
        <v>8.7719298200000004E-2</v>
      </c>
      <c r="AC69" s="15">
        <v>9.6491228099999993E-2</v>
      </c>
      <c r="AD69" s="15">
        <v>0.41228070180000004</v>
      </c>
      <c r="AE69" s="15">
        <v>0.40350877190000001</v>
      </c>
      <c r="AF69" s="15">
        <v>10</v>
      </c>
      <c r="AG69" s="15">
        <v>11</v>
      </c>
      <c r="AH69" s="15">
        <v>47</v>
      </c>
      <c r="AI69" s="15">
        <v>46</v>
      </c>
      <c r="AK69" s="14">
        <f>'2023_2ANO_LP_LTR + ECT'!$AB69/100</f>
        <v>8.7719298200000003E-4</v>
      </c>
      <c r="AL69" s="14">
        <f>'2023_2ANO_LP_LTR + ECT'!$AC69/100</f>
        <v>9.6491228099999991E-4</v>
      </c>
      <c r="AM69" s="14">
        <f>'2023_2ANO_LP_LTR + ECT'!$AD69/100</f>
        <v>4.122807018E-3</v>
      </c>
      <c r="AN69" s="14">
        <f>'2023_2ANO_LP_LTR + ECT'!$AE69/100</f>
        <v>4.0350877189999999E-3</v>
      </c>
      <c r="AO69" s="14">
        <f t="shared" si="0"/>
        <v>0.01</v>
      </c>
    </row>
    <row r="70" spans="1:42" ht="13.8">
      <c r="A70" s="14" t="s">
        <v>35</v>
      </c>
      <c r="B70" s="14" t="s">
        <v>36</v>
      </c>
      <c r="C70" s="14" t="s">
        <v>37</v>
      </c>
      <c r="D70" s="14" t="s">
        <v>38</v>
      </c>
      <c r="E70" s="14" t="s">
        <v>39</v>
      </c>
      <c r="F70" s="14" t="s">
        <v>183</v>
      </c>
      <c r="G70" s="14" t="s">
        <v>184</v>
      </c>
      <c r="H70" s="15">
        <v>3205176</v>
      </c>
      <c r="I70" s="14" t="s">
        <v>201</v>
      </c>
      <c r="J70" s="14" t="s">
        <v>43</v>
      </c>
      <c r="K70" s="14" t="s">
        <v>43</v>
      </c>
      <c r="L70" s="14" t="s">
        <v>43</v>
      </c>
      <c r="M70" s="14" t="s">
        <v>43</v>
      </c>
      <c r="N70" s="14" t="s">
        <v>202</v>
      </c>
      <c r="O70" s="14" t="s">
        <v>228</v>
      </c>
      <c r="P70" s="14" t="s">
        <v>46</v>
      </c>
      <c r="Q70" s="14" t="s">
        <v>47</v>
      </c>
      <c r="R70" s="14" t="s">
        <v>48</v>
      </c>
      <c r="S70" s="14" t="s">
        <v>49</v>
      </c>
      <c r="T70" s="14" t="s">
        <v>50</v>
      </c>
      <c r="U70" s="14">
        <v>167</v>
      </c>
      <c r="V70" s="14">
        <v>150</v>
      </c>
      <c r="W70" s="15">
        <v>89.820359280000005</v>
      </c>
      <c r="X70" s="15">
        <v>713.81303495999998</v>
      </c>
      <c r="Y70" s="15">
        <v>111.87313731</v>
      </c>
      <c r="Z70" s="14" t="s">
        <v>34</v>
      </c>
      <c r="AA70" s="14" t="s">
        <v>297</v>
      </c>
      <c r="AB70" s="15">
        <v>4.6666666699999998E-2</v>
      </c>
      <c r="AC70" s="15">
        <v>9.3333333300000001E-2</v>
      </c>
      <c r="AD70" s="15">
        <v>0.24666666670000001</v>
      </c>
      <c r="AE70" s="15">
        <v>0.61333333330000006</v>
      </c>
      <c r="AF70" s="15">
        <v>7</v>
      </c>
      <c r="AG70" s="15">
        <v>14</v>
      </c>
      <c r="AH70" s="15">
        <v>37</v>
      </c>
      <c r="AI70" s="15">
        <v>92</v>
      </c>
      <c r="AK70" s="14">
        <f>'2023_2ANO_LP_LTR + ECT'!$AB70/100</f>
        <v>4.6666666699999996E-4</v>
      </c>
      <c r="AL70" s="14">
        <f>'2023_2ANO_LP_LTR + ECT'!$AC70/100</f>
        <v>9.3333333300000003E-4</v>
      </c>
      <c r="AM70" s="14">
        <f>'2023_2ANO_LP_LTR + ECT'!$AD70/100</f>
        <v>2.4666666670000001E-3</v>
      </c>
      <c r="AN70" s="14">
        <f>'2023_2ANO_LP_LTR + ECT'!$AE70/100</f>
        <v>6.1333333330000003E-3</v>
      </c>
      <c r="AO70" s="14">
        <f t="shared" si="0"/>
        <v>0.01</v>
      </c>
    </row>
    <row r="71" spans="1:42" ht="13.8">
      <c r="A71" s="14" t="s">
        <v>35</v>
      </c>
      <c r="B71" s="14" t="s">
        <v>36</v>
      </c>
      <c r="C71" s="14" t="s">
        <v>37</v>
      </c>
      <c r="D71" s="14" t="s">
        <v>38</v>
      </c>
      <c r="E71" s="14" t="s">
        <v>39</v>
      </c>
      <c r="F71" s="14" t="s">
        <v>203</v>
      </c>
      <c r="G71" s="14" t="s">
        <v>204</v>
      </c>
      <c r="H71" s="15">
        <v>3201605</v>
      </c>
      <c r="I71" s="14" t="s">
        <v>205</v>
      </c>
      <c r="J71" s="14" t="s">
        <v>43</v>
      </c>
      <c r="K71" s="14" t="s">
        <v>43</v>
      </c>
      <c r="L71" s="14" t="s">
        <v>43</v>
      </c>
      <c r="M71" s="14" t="s">
        <v>43</v>
      </c>
      <c r="N71" s="14" t="s">
        <v>206</v>
      </c>
      <c r="O71" s="14" t="s">
        <v>228</v>
      </c>
      <c r="P71" s="14" t="s">
        <v>46</v>
      </c>
      <c r="Q71" s="14" t="s">
        <v>47</v>
      </c>
      <c r="R71" s="14" t="s">
        <v>48</v>
      </c>
      <c r="S71" s="14" t="s">
        <v>49</v>
      </c>
      <c r="T71" s="14" t="s">
        <v>50</v>
      </c>
      <c r="U71" s="14">
        <v>396</v>
      </c>
      <c r="V71" s="14">
        <v>377</v>
      </c>
      <c r="W71" s="15">
        <v>95.202020200000007</v>
      </c>
      <c r="X71" s="15">
        <v>669.31056831000001</v>
      </c>
      <c r="Y71" s="15">
        <v>103.76406423</v>
      </c>
      <c r="Z71" s="14" t="s">
        <v>33</v>
      </c>
      <c r="AA71" s="14" t="s">
        <v>298</v>
      </c>
      <c r="AB71" s="15">
        <v>7.9575596799999995E-2</v>
      </c>
      <c r="AC71" s="15">
        <v>0.11671087529999999</v>
      </c>
      <c r="AD71" s="15">
        <v>0.40848806369999996</v>
      </c>
      <c r="AE71" s="15">
        <v>0.39522546419999999</v>
      </c>
      <c r="AF71" s="15">
        <v>30</v>
      </c>
      <c r="AG71" s="15">
        <v>44</v>
      </c>
      <c r="AH71" s="15">
        <v>154</v>
      </c>
      <c r="AI71" s="15">
        <v>149</v>
      </c>
      <c r="AK71" s="14">
        <f>'2023_2ANO_LP_LTR + ECT'!$AB71/100</f>
        <v>7.9575596799999991E-4</v>
      </c>
      <c r="AL71" s="14">
        <f>'2023_2ANO_LP_LTR + ECT'!$AC71/100</f>
        <v>1.1671087529999998E-3</v>
      </c>
      <c r="AM71" s="14">
        <f>'2023_2ANO_LP_LTR + ECT'!$AD71/100</f>
        <v>4.0848806369999996E-3</v>
      </c>
      <c r="AN71" s="14">
        <f>'2023_2ANO_LP_LTR + ECT'!$AE71/100</f>
        <v>3.9522546419999997E-3</v>
      </c>
      <c r="AO71" s="14">
        <f t="shared" si="0"/>
        <v>9.9999999999999985E-3</v>
      </c>
    </row>
    <row r="72" spans="1:42" ht="13.8">
      <c r="A72" s="14" t="s">
        <v>35</v>
      </c>
      <c r="B72" s="14" t="s">
        <v>36</v>
      </c>
      <c r="C72" s="14" t="s">
        <v>37</v>
      </c>
      <c r="D72" s="14" t="s">
        <v>38</v>
      </c>
      <c r="E72" s="14" t="s">
        <v>39</v>
      </c>
      <c r="F72" s="14" t="s">
        <v>203</v>
      </c>
      <c r="G72" s="14" t="s">
        <v>204</v>
      </c>
      <c r="H72" s="15">
        <v>3203056</v>
      </c>
      <c r="I72" s="14" t="s">
        <v>207</v>
      </c>
      <c r="J72" s="14" t="s">
        <v>43</v>
      </c>
      <c r="K72" s="14" t="s">
        <v>43</v>
      </c>
      <c r="L72" s="14" t="s">
        <v>43</v>
      </c>
      <c r="M72" s="14" t="s">
        <v>43</v>
      </c>
      <c r="N72" s="14" t="s">
        <v>208</v>
      </c>
      <c r="O72" s="14" t="s">
        <v>228</v>
      </c>
      <c r="P72" s="14" t="s">
        <v>46</v>
      </c>
      <c r="Q72" s="14" t="s">
        <v>47</v>
      </c>
      <c r="R72" s="14" t="s">
        <v>48</v>
      </c>
      <c r="S72" s="14" t="s">
        <v>49</v>
      </c>
      <c r="T72" s="14" t="s">
        <v>50</v>
      </c>
      <c r="U72" s="14">
        <v>500</v>
      </c>
      <c r="V72" s="14">
        <v>461</v>
      </c>
      <c r="W72" s="15">
        <v>92.2</v>
      </c>
      <c r="X72" s="15">
        <v>670.57051624999997</v>
      </c>
      <c r="Y72" s="15">
        <v>116.50154711</v>
      </c>
      <c r="Z72" s="14" t="s">
        <v>33</v>
      </c>
      <c r="AA72" s="14" t="s">
        <v>299</v>
      </c>
      <c r="AB72" s="15">
        <v>0.10195227770000001</v>
      </c>
      <c r="AC72" s="15">
        <v>0.11062906720000001</v>
      </c>
      <c r="AD72" s="15">
        <v>0.33405639909999996</v>
      </c>
      <c r="AE72" s="15">
        <v>0.45336225599999996</v>
      </c>
      <c r="AF72" s="15">
        <v>47</v>
      </c>
      <c r="AG72" s="15">
        <v>51</v>
      </c>
      <c r="AH72" s="15">
        <v>154</v>
      </c>
      <c r="AI72" s="15">
        <v>209</v>
      </c>
      <c r="AK72" s="14">
        <f>'2023_2ANO_LP_LTR + ECT'!$AB72/100</f>
        <v>1.0195227770000001E-3</v>
      </c>
      <c r="AL72" s="14">
        <f>'2023_2ANO_LP_LTR + ECT'!$AC72/100</f>
        <v>1.1062906720000001E-3</v>
      </c>
      <c r="AM72" s="14">
        <f>'2023_2ANO_LP_LTR + ECT'!$AD72/100</f>
        <v>3.3405639909999995E-3</v>
      </c>
      <c r="AN72" s="14">
        <f>'2023_2ANO_LP_LTR + ECT'!$AE72/100</f>
        <v>4.5336225599999997E-3</v>
      </c>
      <c r="AO72" s="14">
        <f t="shared" si="0"/>
        <v>9.9999999999999985E-3</v>
      </c>
    </row>
    <row r="73" spans="1:42" ht="13.8">
      <c r="A73" s="14" t="s">
        <v>35</v>
      </c>
      <c r="B73" s="14" t="s">
        <v>36</v>
      </c>
      <c r="C73" s="14" t="s">
        <v>37</v>
      </c>
      <c r="D73" s="14" t="s">
        <v>38</v>
      </c>
      <c r="E73" s="14" t="s">
        <v>39</v>
      </c>
      <c r="F73" s="14" t="s">
        <v>203</v>
      </c>
      <c r="G73" s="14" t="s">
        <v>204</v>
      </c>
      <c r="H73" s="15">
        <v>3204054</v>
      </c>
      <c r="I73" s="14" t="s">
        <v>209</v>
      </c>
      <c r="J73" s="14" t="s">
        <v>43</v>
      </c>
      <c r="K73" s="14" t="s">
        <v>43</v>
      </c>
      <c r="L73" s="14" t="s">
        <v>43</v>
      </c>
      <c r="M73" s="14" t="s">
        <v>43</v>
      </c>
      <c r="N73" s="14" t="s">
        <v>210</v>
      </c>
      <c r="O73" s="14" t="s">
        <v>228</v>
      </c>
      <c r="P73" s="14" t="s">
        <v>46</v>
      </c>
      <c r="Q73" s="14" t="s">
        <v>47</v>
      </c>
      <c r="R73" s="14" t="s">
        <v>48</v>
      </c>
      <c r="S73" s="14" t="s">
        <v>49</v>
      </c>
      <c r="T73" s="14" t="s">
        <v>50</v>
      </c>
      <c r="U73" s="14">
        <v>343</v>
      </c>
      <c r="V73" s="14">
        <v>315</v>
      </c>
      <c r="W73" s="15">
        <v>91.83673469</v>
      </c>
      <c r="X73" s="15">
        <v>668.64977971999997</v>
      </c>
      <c r="Y73" s="15">
        <v>111.51210746</v>
      </c>
      <c r="Z73" s="14" t="s">
        <v>33</v>
      </c>
      <c r="AA73" s="14" t="s">
        <v>300</v>
      </c>
      <c r="AB73" s="15">
        <v>0.1015873016</v>
      </c>
      <c r="AC73" s="15">
        <v>0.14285714289999998</v>
      </c>
      <c r="AD73" s="15">
        <v>0.33650793649999999</v>
      </c>
      <c r="AE73" s="15">
        <v>0.41904761899999998</v>
      </c>
      <c r="AF73" s="15">
        <v>32</v>
      </c>
      <c r="AG73" s="15">
        <v>45</v>
      </c>
      <c r="AH73" s="15">
        <v>106</v>
      </c>
      <c r="AI73" s="15">
        <v>132</v>
      </c>
      <c r="AK73" s="14">
        <f>'2023_2ANO_LP_LTR + ECT'!$AB73/100</f>
        <v>1.015873016E-3</v>
      </c>
      <c r="AL73" s="14">
        <f>'2023_2ANO_LP_LTR + ECT'!$AC73/100</f>
        <v>1.4285714289999998E-3</v>
      </c>
      <c r="AM73" s="14">
        <f>'2023_2ANO_LP_LTR + ECT'!$AD73/100</f>
        <v>3.3650793649999998E-3</v>
      </c>
      <c r="AN73" s="14">
        <f>'2023_2ANO_LP_LTR + ECT'!$AE73/100</f>
        <v>4.1904761899999995E-3</v>
      </c>
      <c r="AO73" s="14">
        <f t="shared" si="0"/>
        <v>9.9999999999999985E-3</v>
      </c>
    </row>
    <row r="74" spans="1:42" ht="13.8">
      <c r="A74" s="14" t="s">
        <v>35</v>
      </c>
      <c r="B74" s="14" t="s">
        <v>36</v>
      </c>
      <c r="C74" s="14" t="s">
        <v>37</v>
      </c>
      <c r="D74" s="14" t="s">
        <v>38</v>
      </c>
      <c r="E74" s="14" t="s">
        <v>39</v>
      </c>
      <c r="F74" s="14" t="s">
        <v>203</v>
      </c>
      <c r="G74" s="14" t="s">
        <v>204</v>
      </c>
      <c r="H74" s="15">
        <v>3204906</v>
      </c>
      <c r="I74" s="14" t="s">
        <v>211</v>
      </c>
      <c r="J74" s="14" t="s">
        <v>43</v>
      </c>
      <c r="K74" s="14" t="s">
        <v>43</v>
      </c>
      <c r="L74" s="14" t="s">
        <v>43</v>
      </c>
      <c r="M74" s="14" t="s">
        <v>43</v>
      </c>
      <c r="N74" s="14" t="s">
        <v>212</v>
      </c>
      <c r="O74" s="14" t="s">
        <v>228</v>
      </c>
      <c r="P74" s="14" t="s">
        <v>46</v>
      </c>
      <c r="Q74" s="14" t="s">
        <v>47</v>
      </c>
      <c r="R74" s="14" t="s">
        <v>48</v>
      </c>
      <c r="S74" s="14" t="s">
        <v>49</v>
      </c>
      <c r="T74" s="14" t="s">
        <v>50</v>
      </c>
      <c r="U74" s="14">
        <v>1648</v>
      </c>
      <c r="V74" s="14">
        <v>1463</v>
      </c>
      <c r="W74" s="15">
        <v>88.774271839999997</v>
      </c>
      <c r="X74" s="15">
        <v>650.34479362000002</v>
      </c>
      <c r="Y74" s="15">
        <v>116.91123528</v>
      </c>
      <c r="Z74" s="14" t="s">
        <v>33</v>
      </c>
      <c r="AA74" s="14" t="s">
        <v>301</v>
      </c>
      <c r="AB74" s="15">
        <v>0.13738892690000001</v>
      </c>
      <c r="AC74" s="15">
        <v>0.12440191390000001</v>
      </c>
      <c r="AD74" s="15">
        <v>0.37320574159999997</v>
      </c>
      <c r="AE74" s="15">
        <v>0.36500341759999999</v>
      </c>
      <c r="AF74" s="15">
        <v>201</v>
      </c>
      <c r="AG74" s="15">
        <v>182</v>
      </c>
      <c r="AH74" s="15">
        <v>546</v>
      </c>
      <c r="AI74" s="15">
        <v>534</v>
      </c>
      <c r="AK74" s="14">
        <f>'2023_2ANO_LP_LTR + ECT'!$AB74/100</f>
        <v>1.3738892690000001E-3</v>
      </c>
      <c r="AL74" s="14">
        <f>'2023_2ANO_LP_LTR + ECT'!$AC74/100</f>
        <v>1.2440191390000002E-3</v>
      </c>
      <c r="AM74" s="14">
        <f>'2023_2ANO_LP_LTR + ECT'!$AD74/100</f>
        <v>3.7320574159999996E-3</v>
      </c>
      <c r="AN74" s="14">
        <f>'2023_2ANO_LP_LTR + ECT'!$AE74/100</f>
        <v>3.6500341760000001E-3</v>
      </c>
      <c r="AO74" s="14">
        <f t="shared" si="0"/>
        <v>0.01</v>
      </c>
    </row>
    <row r="75" spans="1:42" ht="13.8">
      <c r="A75" s="14" t="s">
        <v>35</v>
      </c>
      <c r="B75" s="14" t="s">
        <v>36</v>
      </c>
      <c r="C75" s="14" t="s">
        <v>37</v>
      </c>
      <c r="D75" s="14" t="s">
        <v>38</v>
      </c>
      <c r="E75" s="14" t="s">
        <v>39</v>
      </c>
      <c r="F75" s="14" t="s">
        <v>213</v>
      </c>
      <c r="G75" s="14" t="s">
        <v>214</v>
      </c>
      <c r="H75" s="15">
        <v>3200300</v>
      </c>
      <c r="I75" s="14" t="s">
        <v>215</v>
      </c>
      <c r="J75" s="14" t="s">
        <v>43</v>
      </c>
      <c r="K75" s="14" t="s">
        <v>43</v>
      </c>
      <c r="L75" s="14" t="s">
        <v>43</v>
      </c>
      <c r="M75" s="14" t="s">
        <v>43</v>
      </c>
      <c r="N75" s="14" t="s">
        <v>216</v>
      </c>
      <c r="O75" s="14" t="s">
        <v>228</v>
      </c>
      <c r="P75" s="14" t="s">
        <v>46</v>
      </c>
      <c r="Q75" s="14" t="s">
        <v>47</v>
      </c>
      <c r="R75" s="14" t="s">
        <v>48</v>
      </c>
      <c r="S75" s="14" t="s">
        <v>49</v>
      </c>
      <c r="T75" s="14" t="s">
        <v>50</v>
      </c>
      <c r="U75" s="14">
        <v>167</v>
      </c>
      <c r="V75" s="14">
        <v>161</v>
      </c>
      <c r="W75" s="15">
        <v>96.407185630000001</v>
      </c>
      <c r="X75" s="15">
        <v>694.76921857000002</v>
      </c>
      <c r="Y75" s="15">
        <v>111.08918036</v>
      </c>
      <c r="Z75" s="14" t="s">
        <v>33</v>
      </c>
      <c r="AA75" s="14" t="s">
        <v>302</v>
      </c>
      <c r="AB75" s="15">
        <v>7.4534161500000001E-2</v>
      </c>
      <c r="AC75" s="15">
        <v>0.10559006209999999</v>
      </c>
      <c r="AD75" s="15">
        <v>0.27950310559999997</v>
      </c>
      <c r="AE75" s="15">
        <v>0.54037267079999995</v>
      </c>
      <c r="AF75" s="15">
        <v>12</v>
      </c>
      <c r="AG75" s="15">
        <v>17</v>
      </c>
      <c r="AH75" s="15">
        <v>45</v>
      </c>
      <c r="AI75" s="15">
        <v>87</v>
      </c>
      <c r="AK75" s="14">
        <f>'2023_2ANO_LP_LTR + ECT'!$AB75/100</f>
        <v>7.4534161499999999E-4</v>
      </c>
      <c r="AL75" s="14">
        <f>'2023_2ANO_LP_LTR + ECT'!$AC75/100</f>
        <v>1.0559006209999999E-3</v>
      </c>
      <c r="AM75" s="14">
        <f>'2023_2ANO_LP_LTR + ECT'!$AD75/100</f>
        <v>2.7950310559999997E-3</v>
      </c>
      <c r="AN75" s="14">
        <f>'2023_2ANO_LP_LTR + ECT'!$AE75/100</f>
        <v>5.403726708E-3</v>
      </c>
      <c r="AO75" s="14">
        <f t="shared" si="0"/>
        <v>9.9999999999999985E-3</v>
      </c>
    </row>
    <row r="76" spans="1:42" ht="13.8">
      <c r="A76" s="14" t="s">
        <v>35</v>
      </c>
      <c r="B76" s="14" t="s">
        <v>36</v>
      </c>
      <c r="C76" s="14" t="s">
        <v>37</v>
      </c>
      <c r="D76" s="14" t="s">
        <v>38</v>
      </c>
      <c r="E76" s="14" t="s">
        <v>39</v>
      </c>
      <c r="F76" s="14" t="s">
        <v>213</v>
      </c>
      <c r="G76" s="14" t="s">
        <v>214</v>
      </c>
      <c r="H76" s="15">
        <v>3200409</v>
      </c>
      <c r="I76" s="14" t="s">
        <v>217</v>
      </c>
      <c r="J76" s="14" t="s">
        <v>43</v>
      </c>
      <c r="K76" s="14" t="s">
        <v>43</v>
      </c>
      <c r="L76" s="14" t="s">
        <v>43</v>
      </c>
      <c r="M76" s="14" t="s">
        <v>43</v>
      </c>
      <c r="N76" s="14" t="s">
        <v>218</v>
      </c>
      <c r="O76" s="14" t="s">
        <v>228</v>
      </c>
      <c r="P76" s="14" t="s">
        <v>46</v>
      </c>
      <c r="Q76" s="14" t="s">
        <v>47</v>
      </c>
      <c r="R76" s="14" t="s">
        <v>48</v>
      </c>
      <c r="S76" s="14" t="s">
        <v>49</v>
      </c>
      <c r="T76" s="14" t="s">
        <v>50</v>
      </c>
      <c r="U76" s="14">
        <v>492</v>
      </c>
      <c r="V76" s="14">
        <v>455</v>
      </c>
      <c r="W76" s="15">
        <v>92.479674799999998</v>
      </c>
      <c r="X76" s="15">
        <v>701.70028490000004</v>
      </c>
      <c r="Y76" s="15">
        <v>100.48945369</v>
      </c>
      <c r="Z76" s="14" t="s">
        <v>34</v>
      </c>
      <c r="AA76" s="14" t="s">
        <v>303</v>
      </c>
      <c r="AB76" s="15">
        <v>5.4945054899999998E-2</v>
      </c>
      <c r="AC76" s="15">
        <v>7.6923076899999998E-2</v>
      </c>
      <c r="AD76" s="15">
        <v>0.31208791210000003</v>
      </c>
      <c r="AE76" s="15">
        <v>0.55604395600000001</v>
      </c>
      <c r="AF76" s="15">
        <v>25</v>
      </c>
      <c r="AG76" s="15">
        <v>35</v>
      </c>
      <c r="AH76" s="15">
        <v>142</v>
      </c>
      <c r="AI76" s="15">
        <v>253</v>
      </c>
      <c r="AK76" s="14">
        <f>'2023_2ANO_LP_LTR + ECT'!$AB76/100</f>
        <v>5.4945054900000002E-4</v>
      </c>
      <c r="AL76" s="14">
        <f>'2023_2ANO_LP_LTR + ECT'!$AC76/100</f>
        <v>7.6923076899999994E-4</v>
      </c>
      <c r="AM76" s="14">
        <f>'2023_2ANO_LP_LTR + ECT'!$AD76/100</f>
        <v>3.1208791210000004E-3</v>
      </c>
      <c r="AN76" s="14">
        <f>'2023_2ANO_LP_LTR + ECT'!$AE76/100</f>
        <v>5.5604395599999999E-3</v>
      </c>
      <c r="AO76" s="14">
        <f t="shared" si="0"/>
        <v>9.9999999989999998E-3</v>
      </c>
    </row>
    <row r="77" spans="1:42" ht="13.8">
      <c r="A77" s="14" t="s">
        <v>35</v>
      </c>
      <c r="B77" s="14" t="s">
        <v>36</v>
      </c>
      <c r="C77" s="14" t="s">
        <v>37</v>
      </c>
      <c r="D77" s="14" t="s">
        <v>38</v>
      </c>
      <c r="E77" s="14" t="s">
        <v>39</v>
      </c>
      <c r="F77" s="14" t="s">
        <v>213</v>
      </c>
      <c r="G77" s="14" t="s">
        <v>214</v>
      </c>
      <c r="H77" s="15">
        <v>3202405</v>
      </c>
      <c r="I77" s="14" t="s">
        <v>219</v>
      </c>
      <c r="J77" s="14" t="s">
        <v>43</v>
      </c>
      <c r="K77" s="14" t="s">
        <v>43</v>
      </c>
      <c r="L77" s="14" t="s">
        <v>43</v>
      </c>
      <c r="M77" s="14" t="s">
        <v>43</v>
      </c>
      <c r="N77" s="14" t="s">
        <v>220</v>
      </c>
      <c r="O77" s="14" t="s">
        <v>228</v>
      </c>
      <c r="P77" s="14" t="s">
        <v>46</v>
      </c>
      <c r="Q77" s="14" t="s">
        <v>47</v>
      </c>
      <c r="R77" s="14" t="s">
        <v>48</v>
      </c>
      <c r="S77" s="14" t="s">
        <v>49</v>
      </c>
      <c r="T77" s="14" t="s">
        <v>50</v>
      </c>
      <c r="U77" s="14">
        <v>1848</v>
      </c>
      <c r="V77" s="14">
        <v>1637</v>
      </c>
      <c r="W77" s="15">
        <v>88.582251080000006</v>
      </c>
      <c r="X77" s="15">
        <v>669.63325782000004</v>
      </c>
      <c r="Y77" s="15">
        <v>104.82858437</v>
      </c>
      <c r="Z77" s="14" t="s">
        <v>33</v>
      </c>
      <c r="AA77" s="14" t="s">
        <v>304</v>
      </c>
      <c r="AB77" s="15">
        <v>8.735491749999999E-2</v>
      </c>
      <c r="AC77" s="15">
        <v>0.1240073305</v>
      </c>
      <c r="AD77" s="15">
        <v>0.36408063530000001</v>
      </c>
      <c r="AE77" s="15">
        <v>0.42455711670000001</v>
      </c>
      <c r="AF77" s="15">
        <v>143</v>
      </c>
      <c r="AG77" s="15">
        <v>203</v>
      </c>
      <c r="AH77" s="15">
        <v>596</v>
      </c>
      <c r="AI77" s="15">
        <v>695</v>
      </c>
      <c r="AK77" s="14">
        <f>'2023_2ANO_LP_LTR + ECT'!$AB77/100</f>
        <v>8.7354917499999989E-4</v>
      </c>
      <c r="AL77" s="14">
        <f>'2023_2ANO_LP_LTR + ECT'!$AC77/100</f>
        <v>1.240073305E-3</v>
      </c>
      <c r="AM77" s="14">
        <f>'2023_2ANO_LP_LTR + ECT'!$AD77/100</f>
        <v>3.6408063530000002E-3</v>
      </c>
      <c r="AN77" s="14">
        <f>'2023_2ANO_LP_LTR + ECT'!$AE77/100</f>
        <v>4.2455711669999998E-3</v>
      </c>
      <c r="AO77" s="14">
        <f t="shared" si="0"/>
        <v>9.9999999999999985E-3</v>
      </c>
    </row>
    <row r="78" spans="1:42" ht="13.8">
      <c r="A78" s="14" t="s">
        <v>35</v>
      </c>
      <c r="B78" s="14" t="s">
        <v>36</v>
      </c>
      <c r="C78" s="14" t="s">
        <v>37</v>
      </c>
      <c r="D78" s="14" t="s">
        <v>38</v>
      </c>
      <c r="E78" s="14" t="s">
        <v>39</v>
      </c>
      <c r="F78" s="14" t="s">
        <v>213</v>
      </c>
      <c r="G78" s="14" t="s">
        <v>214</v>
      </c>
      <c r="H78" s="15">
        <v>3204203</v>
      </c>
      <c r="I78" s="14" t="s">
        <v>221</v>
      </c>
      <c r="J78" s="14" t="s">
        <v>43</v>
      </c>
      <c r="K78" s="14" t="s">
        <v>43</v>
      </c>
      <c r="L78" s="14" t="s">
        <v>43</v>
      </c>
      <c r="M78" s="14" t="s">
        <v>43</v>
      </c>
      <c r="N78" s="14" t="s">
        <v>222</v>
      </c>
      <c r="O78" s="14" t="s">
        <v>228</v>
      </c>
      <c r="P78" s="14" t="s">
        <v>46</v>
      </c>
      <c r="Q78" s="14" t="s">
        <v>47</v>
      </c>
      <c r="R78" s="14" t="s">
        <v>48</v>
      </c>
      <c r="S78" s="14" t="s">
        <v>49</v>
      </c>
      <c r="T78" s="14" t="s">
        <v>50</v>
      </c>
      <c r="U78" s="14">
        <v>396</v>
      </c>
      <c r="V78" s="14">
        <v>361</v>
      </c>
      <c r="W78" s="15">
        <v>91.161616159999994</v>
      </c>
      <c r="X78" s="15">
        <v>647.98687653000002</v>
      </c>
      <c r="Y78" s="15">
        <v>109.59433678000001</v>
      </c>
      <c r="Z78" s="14" t="s">
        <v>33</v>
      </c>
      <c r="AA78" s="14" t="s">
        <v>305</v>
      </c>
      <c r="AB78" s="15">
        <v>0.1135734072</v>
      </c>
      <c r="AC78" s="15">
        <v>0.1745152355</v>
      </c>
      <c r="AD78" s="15">
        <v>0.37396121880000005</v>
      </c>
      <c r="AE78" s="15">
        <v>0.33795013849999994</v>
      </c>
      <c r="AF78" s="15">
        <v>41</v>
      </c>
      <c r="AG78" s="15">
        <v>63</v>
      </c>
      <c r="AH78" s="15">
        <v>135</v>
      </c>
      <c r="AI78" s="15">
        <v>122</v>
      </c>
      <c r="AK78" s="14">
        <f>'2023_2ANO_LP_LTR + ECT'!$AB78/100</f>
        <v>1.1357340719999999E-3</v>
      </c>
      <c r="AL78" s="14">
        <f>'2023_2ANO_LP_LTR + ECT'!$AC78/100</f>
        <v>1.7451523550000001E-3</v>
      </c>
      <c r="AM78" s="14">
        <f>'2023_2ANO_LP_LTR + ECT'!$AD78/100</f>
        <v>3.7396121880000003E-3</v>
      </c>
      <c r="AN78" s="14">
        <f>'2023_2ANO_LP_LTR + ECT'!$AE78/100</f>
        <v>3.3795013849999994E-3</v>
      </c>
      <c r="AO78" s="14">
        <f t="shared" si="0"/>
        <v>0.01</v>
      </c>
    </row>
    <row r="79" spans="1:42" ht="13.8">
      <c r="A79" s="14" t="s">
        <v>35</v>
      </c>
      <c r="B79" s="14" t="s">
        <v>36</v>
      </c>
      <c r="C79" s="14" t="s">
        <v>37</v>
      </c>
      <c r="D79" s="14" t="s">
        <v>38</v>
      </c>
      <c r="E79" s="14" t="s">
        <v>39</v>
      </c>
      <c r="F79" s="14" t="s">
        <v>213</v>
      </c>
      <c r="G79" s="14" t="s">
        <v>214</v>
      </c>
      <c r="H79" s="15">
        <v>3205200</v>
      </c>
      <c r="I79" s="14" t="s">
        <v>223</v>
      </c>
      <c r="J79" s="14" t="s">
        <v>43</v>
      </c>
      <c r="K79" s="14" t="s">
        <v>43</v>
      </c>
      <c r="L79" s="14" t="s">
        <v>43</v>
      </c>
      <c r="M79" s="14" t="s">
        <v>43</v>
      </c>
      <c r="N79" s="14" t="s">
        <v>224</v>
      </c>
      <c r="O79" s="14" t="s">
        <v>228</v>
      </c>
      <c r="P79" s="14" t="s">
        <v>46</v>
      </c>
      <c r="Q79" s="14" t="s">
        <v>47</v>
      </c>
      <c r="R79" s="14" t="s">
        <v>48</v>
      </c>
      <c r="S79" s="14" t="s">
        <v>49</v>
      </c>
      <c r="T79" s="14" t="s">
        <v>50</v>
      </c>
      <c r="U79" s="14">
        <v>4830</v>
      </c>
      <c r="V79" s="14">
        <v>4245</v>
      </c>
      <c r="W79" s="15">
        <v>87.888198759999995</v>
      </c>
      <c r="X79" s="15">
        <v>654.37119885000004</v>
      </c>
      <c r="Y79" s="15">
        <v>108.36504753</v>
      </c>
      <c r="Z79" s="14" t="s">
        <v>33</v>
      </c>
      <c r="AA79" s="14" t="s">
        <v>306</v>
      </c>
      <c r="AB79" s="15">
        <v>0.1177856302</v>
      </c>
      <c r="AC79" s="15">
        <v>0.12815076559999999</v>
      </c>
      <c r="AD79" s="15">
        <v>0.3870435807</v>
      </c>
      <c r="AE79" s="15">
        <v>0.36702002360000002</v>
      </c>
      <c r="AF79" s="15">
        <v>500</v>
      </c>
      <c r="AG79" s="15">
        <v>544</v>
      </c>
      <c r="AH79" s="15">
        <v>1643</v>
      </c>
      <c r="AI79" s="15">
        <v>1558</v>
      </c>
      <c r="AK79" s="14">
        <f>'2023_2ANO_LP_LTR + ECT'!$AB79/100</f>
        <v>1.177856302E-3</v>
      </c>
      <c r="AL79" s="14">
        <f>'2023_2ANO_LP_LTR + ECT'!$AC79/100</f>
        <v>1.2815076559999999E-3</v>
      </c>
      <c r="AM79" s="14">
        <f>'2023_2ANO_LP_LTR + ECT'!$AD79/100</f>
        <v>3.870435807E-3</v>
      </c>
      <c r="AN79" s="14">
        <f>'2023_2ANO_LP_LTR + ECT'!$AE79/100</f>
        <v>3.6702002360000001E-3</v>
      </c>
      <c r="AO79" s="14">
        <f t="shared" si="0"/>
        <v>1.0000000001000001E-2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" customHeight="1"/>
  <cols>
    <col min="1" max="1" width="15" customWidth="1"/>
    <col min="2" max="2" width="16.3984375" customWidth="1"/>
    <col min="3" max="3" width="11.3984375" customWidth="1"/>
    <col min="4" max="4" width="18.8984375" customWidth="1"/>
    <col min="5" max="6" width="21.3984375" customWidth="1"/>
    <col min="7" max="7" width="46.3984375" customWidth="1"/>
    <col min="8" max="8" width="22.59765625" customWidth="1"/>
    <col min="9" max="9" width="32.59765625" customWidth="1"/>
    <col min="10" max="10" width="18.8984375" customWidth="1"/>
    <col min="11" max="11" width="127.59765625" customWidth="1"/>
    <col min="12" max="12" width="25" customWidth="1"/>
    <col min="13" max="13" width="66.3984375" customWidth="1"/>
    <col min="14" max="14" width="25" customWidth="1"/>
    <col min="15" max="15" width="10" customWidth="1"/>
    <col min="16" max="16" width="16.3984375" customWidth="1"/>
    <col min="17" max="17" width="50" customWidth="1"/>
    <col min="18" max="18" width="37.59765625" customWidth="1"/>
    <col min="19" max="19" width="13.8984375" customWidth="1"/>
    <col min="20" max="20" width="26.3984375" customWidth="1"/>
    <col min="21" max="21" width="12.59765625" customWidth="1"/>
    <col min="22" max="22" width="11.3984375" customWidth="1"/>
    <col min="23" max="23" width="20" customWidth="1"/>
    <col min="24" max="25" width="18.8984375" customWidth="1"/>
    <col min="26" max="26" width="27.59765625" customWidth="1"/>
    <col min="27" max="28" width="25" customWidth="1"/>
    <col min="29" max="31" width="18.8984375" customWidth="1"/>
    <col min="32" max="32" width="22.59765625" customWidth="1"/>
    <col min="33" max="33" width="10" customWidth="1"/>
    <col min="34" max="34" width="16.3984375" customWidth="1"/>
    <col min="35" max="35" width="12.59765625" customWidth="1"/>
    <col min="36" max="41" width="8.59765625" customWidth="1"/>
  </cols>
  <sheetData>
    <row r="1" spans="1:41" ht="49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</row>
    <row r="2" spans="1:41" ht="14.25" customHeight="1">
      <c r="A2" s="14" t="s">
        <v>35</v>
      </c>
      <c r="B2" s="14" t="s">
        <v>36</v>
      </c>
      <c r="C2" s="14" t="s">
        <v>37</v>
      </c>
      <c r="D2" s="14" t="s">
        <v>38</v>
      </c>
      <c r="E2" s="14" t="s">
        <v>39</v>
      </c>
      <c r="F2" s="14" t="s">
        <v>40</v>
      </c>
      <c r="G2" s="14" t="s">
        <v>41</v>
      </c>
      <c r="H2" s="15">
        <v>3200102</v>
      </c>
      <c r="I2" s="14" t="s">
        <v>42</v>
      </c>
      <c r="J2" s="14" t="s">
        <v>43</v>
      </c>
      <c r="K2" s="14" t="s">
        <v>43</v>
      </c>
      <c r="L2" s="14" t="s">
        <v>43</v>
      </c>
      <c r="M2" s="14" t="s">
        <v>43</v>
      </c>
      <c r="N2" s="14" t="s">
        <v>44</v>
      </c>
      <c r="O2" s="14" t="s">
        <v>228</v>
      </c>
      <c r="P2" s="14" t="s">
        <v>46</v>
      </c>
      <c r="Q2" s="14" t="s">
        <v>47</v>
      </c>
      <c r="R2" s="14" t="s">
        <v>225</v>
      </c>
      <c r="S2" s="14" t="s">
        <v>49</v>
      </c>
      <c r="T2" s="14" t="s">
        <v>50</v>
      </c>
      <c r="U2" s="14">
        <v>313</v>
      </c>
      <c r="V2" s="14">
        <v>303</v>
      </c>
      <c r="W2" s="15">
        <v>96.805111819999993</v>
      </c>
      <c r="X2" s="15">
        <v>580.06915842000001</v>
      </c>
      <c r="Y2" s="15">
        <v>79.110436070000006</v>
      </c>
      <c r="Z2" s="14" t="s">
        <v>33</v>
      </c>
      <c r="AA2" s="14" t="s">
        <v>307</v>
      </c>
      <c r="AB2" s="15">
        <v>2.6402640299999999E-2</v>
      </c>
      <c r="AC2" s="15">
        <v>0.13201320129999999</v>
      </c>
      <c r="AD2" s="15">
        <v>0.37953795380000005</v>
      </c>
      <c r="AE2" s="15">
        <v>0.46204620460000001</v>
      </c>
      <c r="AF2" s="15">
        <v>8</v>
      </c>
      <c r="AG2" s="15">
        <v>40</v>
      </c>
      <c r="AH2" s="15">
        <v>115</v>
      </c>
      <c r="AI2" s="15">
        <v>140</v>
      </c>
      <c r="AK2" s="14">
        <f>'2023_2ANO_MT'!$AB2/100</f>
        <v>2.6402640300000001E-4</v>
      </c>
      <c r="AL2" s="14">
        <f>'2023_2ANO_MT'!$AC2/100</f>
        <v>1.3201320129999999E-3</v>
      </c>
      <c r="AM2" s="14">
        <f>'2023_2ANO_MT'!$AD2/100</f>
        <v>3.7953795380000007E-3</v>
      </c>
      <c r="AN2" s="14">
        <f>'2023_2ANO_MT'!$AE2/100</f>
        <v>4.6204620460000003E-3</v>
      </c>
      <c r="AO2" s="14">
        <f t="shared" ref="AO2:AO79" si="0">SUM(AK2:AN2)</f>
        <v>1.0000000000000002E-2</v>
      </c>
    </row>
    <row r="3" spans="1:41" ht="14.25" customHeight="1">
      <c r="A3" s="14" t="s">
        <v>35</v>
      </c>
      <c r="B3" s="14" t="s">
        <v>36</v>
      </c>
      <c r="C3" s="14" t="s">
        <v>37</v>
      </c>
      <c r="D3" s="14" t="s">
        <v>38</v>
      </c>
      <c r="E3" s="14" t="s">
        <v>39</v>
      </c>
      <c r="F3" s="14" t="s">
        <v>40</v>
      </c>
      <c r="G3" s="14" t="s">
        <v>41</v>
      </c>
      <c r="H3" s="15">
        <v>3201159</v>
      </c>
      <c r="I3" s="14" t="s">
        <v>51</v>
      </c>
      <c r="J3" s="14" t="s">
        <v>43</v>
      </c>
      <c r="K3" s="14" t="s">
        <v>43</v>
      </c>
      <c r="L3" s="14" t="s">
        <v>43</v>
      </c>
      <c r="M3" s="14" t="s">
        <v>43</v>
      </c>
      <c r="N3" s="14" t="s">
        <v>52</v>
      </c>
      <c r="O3" s="14" t="s">
        <v>228</v>
      </c>
      <c r="P3" s="14" t="s">
        <v>46</v>
      </c>
      <c r="Q3" s="14" t="s">
        <v>47</v>
      </c>
      <c r="R3" s="14" t="s">
        <v>225</v>
      </c>
      <c r="S3" s="14" t="s">
        <v>49</v>
      </c>
      <c r="T3" s="14" t="s">
        <v>50</v>
      </c>
      <c r="U3" s="14">
        <v>152</v>
      </c>
      <c r="V3" s="14">
        <v>142</v>
      </c>
      <c r="W3" s="15">
        <v>93.421052630000005</v>
      </c>
      <c r="X3" s="15">
        <v>539.26786619999996</v>
      </c>
      <c r="Y3" s="15">
        <v>79.098799900000003</v>
      </c>
      <c r="Z3" s="14" t="s">
        <v>33</v>
      </c>
      <c r="AA3" s="14" t="s">
        <v>308</v>
      </c>
      <c r="AB3" s="15">
        <v>3.5211267599999999E-2</v>
      </c>
      <c r="AC3" s="15">
        <v>0.2746478873</v>
      </c>
      <c r="AD3" s="15">
        <v>0.4436619718</v>
      </c>
      <c r="AE3" s="15">
        <v>0.24647887319999998</v>
      </c>
      <c r="AF3" s="15">
        <v>5</v>
      </c>
      <c r="AG3" s="15">
        <v>39</v>
      </c>
      <c r="AH3" s="15">
        <v>63</v>
      </c>
      <c r="AI3" s="15">
        <v>35</v>
      </c>
      <c r="AK3" s="14">
        <f>'2023_2ANO_MT'!$AB3/100</f>
        <v>3.5211267599999997E-4</v>
      </c>
      <c r="AL3" s="14">
        <f>'2023_2ANO_MT'!$AC3/100</f>
        <v>2.7464788730000001E-3</v>
      </c>
      <c r="AM3" s="14">
        <f>'2023_2ANO_MT'!$AD3/100</f>
        <v>4.4366197179999999E-3</v>
      </c>
      <c r="AN3" s="14">
        <f>'2023_2ANO_MT'!$AE3/100</f>
        <v>2.4647887319999996E-3</v>
      </c>
      <c r="AO3" s="14">
        <f t="shared" si="0"/>
        <v>9.9999999989999998E-3</v>
      </c>
    </row>
    <row r="4" spans="1:41" ht="14.25" customHeight="1">
      <c r="A4" s="14" t="s">
        <v>35</v>
      </c>
      <c r="B4" s="14" t="s">
        <v>36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5">
        <v>3201704</v>
      </c>
      <c r="I4" s="14" t="s">
        <v>53</v>
      </c>
      <c r="J4" s="14" t="s">
        <v>43</v>
      </c>
      <c r="K4" s="14" t="s">
        <v>43</v>
      </c>
      <c r="L4" s="14" t="s">
        <v>43</v>
      </c>
      <c r="M4" s="14" t="s">
        <v>43</v>
      </c>
      <c r="N4" s="14" t="s">
        <v>54</v>
      </c>
      <c r="O4" s="14" t="s">
        <v>228</v>
      </c>
      <c r="P4" s="14" t="s">
        <v>46</v>
      </c>
      <c r="Q4" s="14" t="s">
        <v>47</v>
      </c>
      <c r="R4" s="14" t="s">
        <v>225</v>
      </c>
      <c r="S4" s="14" t="s">
        <v>49</v>
      </c>
      <c r="T4" s="14" t="s">
        <v>50</v>
      </c>
      <c r="U4" s="14">
        <v>171</v>
      </c>
      <c r="V4" s="14">
        <v>166</v>
      </c>
      <c r="W4" s="15">
        <v>97.076023390000003</v>
      </c>
      <c r="X4" s="15">
        <v>569.79034336999996</v>
      </c>
      <c r="Y4" s="15">
        <v>74.541073389999994</v>
      </c>
      <c r="Z4" s="14" t="s">
        <v>33</v>
      </c>
      <c r="AA4" s="14" t="s">
        <v>309</v>
      </c>
      <c r="AB4" s="15">
        <v>1.8072289200000001E-2</v>
      </c>
      <c r="AC4" s="15">
        <v>0.16265060240000001</v>
      </c>
      <c r="AD4" s="15">
        <v>0.42771084340000004</v>
      </c>
      <c r="AE4" s="15">
        <v>0.39156626510000003</v>
      </c>
      <c r="AF4" s="15">
        <v>3</v>
      </c>
      <c r="AG4" s="15">
        <v>27</v>
      </c>
      <c r="AH4" s="15">
        <v>71</v>
      </c>
      <c r="AI4" s="15">
        <v>65</v>
      </c>
      <c r="AK4" s="14">
        <f>'2023_2ANO_MT'!$AB4/100</f>
        <v>1.8072289200000001E-4</v>
      </c>
      <c r="AL4" s="14">
        <f>'2023_2ANO_MT'!$AC4/100</f>
        <v>1.6265060240000001E-3</v>
      </c>
      <c r="AM4" s="14">
        <f>'2023_2ANO_MT'!$AD4/100</f>
        <v>4.2771084340000008E-3</v>
      </c>
      <c r="AN4" s="14">
        <f>'2023_2ANO_MT'!$AE4/100</f>
        <v>3.9156626510000007E-3</v>
      </c>
      <c r="AO4" s="14">
        <f t="shared" si="0"/>
        <v>1.0000000001000001E-2</v>
      </c>
    </row>
    <row r="5" spans="1:41" ht="14.25" customHeight="1">
      <c r="A5" s="14" t="s">
        <v>35</v>
      </c>
      <c r="B5" s="14" t="s">
        <v>36</v>
      </c>
      <c r="C5" s="14" t="s">
        <v>37</v>
      </c>
      <c r="D5" s="14" t="s">
        <v>38</v>
      </c>
      <c r="E5" s="14" t="s">
        <v>39</v>
      </c>
      <c r="F5" s="14" t="s">
        <v>40</v>
      </c>
      <c r="G5" s="14" t="s">
        <v>41</v>
      </c>
      <c r="H5" s="15">
        <v>3201902</v>
      </c>
      <c r="I5" s="14" t="s">
        <v>55</v>
      </c>
      <c r="J5" s="14" t="s">
        <v>43</v>
      </c>
      <c r="K5" s="14" t="s">
        <v>43</v>
      </c>
      <c r="L5" s="14" t="s">
        <v>43</v>
      </c>
      <c r="M5" s="14" t="s">
        <v>43</v>
      </c>
      <c r="N5" s="14" t="s">
        <v>56</v>
      </c>
      <c r="O5" s="14" t="s">
        <v>228</v>
      </c>
      <c r="P5" s="14" t="s">
        <v>46</v>
      </c>
      <c r="Q5" s="14" t="s">
        <v>47</v>
      </c>
      <c r="R5" s="14" t="s">
        <v>225</v>
      </c>
      <c r="S5" s="14" t="s">
        <v>49</v>
      </c>
      <c r="T5" s="14" t="s">
        <v>50</v>
      </c>
      <c r="U5" s="14">
        <v>457</v>
      </c>
      <c r="V5" s="14">
        <v>436</v>
      </c>
      <c r="W5" s="15">
        <v>95.404814000000002</v>
      </c>
      <c r="X5" s="15">
        <v>555.53053669999997</v>
      </c>
      <c r="Y5" s="15">
        <v>74.702675209999995</v>
      </c>
      <c r="Z5" s="14" t="s">
        <v>33</v>
      </c>
      <c r="AA5" s="14" t="s">
        <v>310</v>
      </c>
      <c r="AB5" s="15">
        <v>3.8990825700000002E-2</v>
      </c>
      <c r="AC5" s="15">
        <v>0.19266055049999997</v>
      </c>
      <c r="AD5" s="15">
        <v>0.48165137610000003</v>
      </c>
      <c r="AE5" s="15">
        <v>0.28669724769999999</v>
      </c>
      <c r="AF5" s="15">
        <v>17</v>
      </c>
      <c r="AG5" s="15">
        <v>84</v>
      </c>
      <c r="AH5" s="15">
        <v>210</v>
      </c>
      <c r="AI5" s="15">
        <v>125</v>
      </c>
      <c r="AK5" s="14">
        <f>'2023_2ANO_MT'!$AB5/100</f>
        <v>3.8990825700000001E-4</v>
      </c>
      <c r="AL5" s="14">
        <f>'2023_2ANO_MT'!$AC5/100</f>
        <v>1.9266055049999998E-3</v>
      </c>
      <c r="AM5" s="14">
        <f>'2023_2ANO_MT'!$AD5/100</f>
        <v>4.8165137610000006E-3</v>
      </c>
      <c r="AN5" s="14">
        <f>'2023_2ANO_MT'!$AE5/100</f>
        <v>2.866972477E-3</v>
      </c>
      <c r="AO5" s="14">
        <f t="shared" si="0"/>
        <v>0.01</v>
      </c>
    </row>
    <row r="6" spans="1:41" ht="14.25" customHeight="1">
      <c r="A6" s="14" t="s">
        <v>35</v>
      </c>
      <c r="B6" s="14" t="s">
        <v>36</v>
      </c>
      <c r="C6" s="14" t="s">
        <v>37</v>
      </c>
      <c r="D6" s="14" t="s">
        <v>38</v>
      </c>
      <c r="E6" s="14" t="s">
        <v>39</v>
      </c>
      <c r="F6" s="14" t="s">
        <v>40</v>
      </c>
      <c r="G6" s="14" t="s">
        <v>41</v>
      </c>
      <c r="H6" s="15">
        <v>3203163</v>
      </c>
      <c r="I6" s="14" t="s">
        <v>57</v>
      </c>
      <c r="J6" s="14" t="s">
        <v>43</v>
      </c>
      <c r="K6" s="14" t="s">
        <v>43</v>
      </c>
      <c r="L6" s="14" t="s">
        <v>43</v>
      </c>
      <c r="M6" s="14" t="s">
        <v>43</v>
      </c>
      <c r="N6" s="14" t="s">
        <v>58</v>
      </c>
      <c r="O6" s="14" t="s">
        <v>228</v>
      </c>
      <c r="P6" s="14" t="s">
        <v>46</v>
      </c>
      <c r="Q6" s="14" t="s">
        <v>47</v>
      </c>
      <c r="R6" s="14" t="s">
        <v>225</v>
      </c>
      <c r="S6" s="14" t="s">
        <v>49</v>
      </c>
      <c r="T6" s="14" t="s">
        <v>50</v>
      </c>
      <c r="U6" s="14">
        <v>112</v>
      </c>
      <c r="V6" s="14">
        <v>108</v>
      </c>
      <c r="W6" s="15">
        <v>96.428571430000005</v>
      </c>
      <c r="X6" s="15">
        <v>606.63382406999995</v>
      </c>
      <c r="Y6" s="15">
        <v>71.729348160000001</v>
      </c>
      <c r="Z6" s="14" t="s">
        <v>34</v>
      </c>
      <c r="AA6" s="14" t="s">
        <v>311</v>
      </c>
      <c r="AB6" s="15">
        <v>1.8518518500000001E-2</v>
      </c>
      <c r="AC6" s="15">
        <v>7.4074074099999998E-2</v>
      </c>
      <c r="AD6" s="15">
        <v>0.30555555559999997</v>
      </c>
      <c r="AE6" s="15">
        <v>0.60185185190000001</v>
      </c>
      <c r="AF6" s="15">
        <v>2</v>
      </c>
      <c r="AG6" s="15">
        <v>8</v>
      </c>
      <c r="AH6" s="15">
        <v>33</v>
      </c>
      <c r="AI6" s="15">
        <v>65</v>
      </c>
      <c r="AK6" s="14">
        <f>'2023_2ANO_MT'!$AB6/100</f>
        <v>1.85185185E-4</v>
      </c>
      <c r="AL6" s="14">
        <f>'2023_2ANO_MT'!$AC6/100</f>
        <v>7.4074074100000001E-4</v>
      </c>
      <c r="AM6" s="14">
        <f>'2023_2ANO_MT'!$AD6/100</f>
        <v>3.0555555559999997E-3</v>
      </c>
      <c r="AN6" s="14">
        <f>'2023_2ANO_MT'!$AE6/100</f>
        <v>6.0185185189999997E-3</v>
      </c>
      <c r="AO6" s="14">
        <f t="shared" si="0"/>
        <v>1.0000000000999999E-2</v>
      </c>
    </row>
    <row r="7" spans="1:41" ht="14.25" customHeight="1">
      <c r="A7" s="14" t="s">
        <v>35</v>
      </c>
      <c r="B7" s="14" t="s">
        <v>36</v>
      </c>
      <c r="C7" s="14" t="s">
        <v>37</v>
      </c>
      <c r="D7" s="14" t="s">
        <v>38</v>
      </c>
      <c r="E7" s="14" t="s">
        <v>39</v>
      </c>
      <c r="F7" s="14" t="s">
        <v>40</v>
      </c>
      <c r="G7" s="14" t="s">
        <v>41</v>
      </c>
      <c r="H7" s="15">
        <v>3204559</v>
      </c>
      <c r="I7" s="14" t="s">
        <v>59</v>
      </c>
      <c r="J7" s="14" t="s">
        <v>43</v>
      </c>
      <c r="K7" s="14" t="s">
        <v>43</v>
      </c>
      <c r="L7" s="14" t="s">
        <v>43</v>
      </c>
      <c r="M7" s="14" t="s">
        <v>43</v>
      </c>
      <c r="N7" s="14" t="s">
        <v>60</v>
      </c>
      <c r="O7" s="14" t="s">
        <v>228</v>
      </c>
      <c r="P7" s="14" t="s">
        <v>46</v>
      </c>
      <c r="Q7" s="14" t="s">
        <v>47</v>
      </c>
      <c r="R7" s="14" t="s">
        <v>225</v>
      </c>
      <c r="S7" s="14" t="s">
        <v>49</v>
      </c>
      <c r="T7" s="14" t="s">
        <v>50</v>
      </c>
      <c r="U7" s="14">
        <v>327</v>
      </c>
      <c r="V7" s="14">
        <v>307</v>
      </c>
      <c r="W7" s="15">
        <v>93.883792049999997</v>
      </c>
      <c r="X7" s="15">
        <v>590.6167557</v>
      </c>
      <c r="Y7" s="15">
        <v>66.980081240000004</v>
      </c>
      <c r="Z7" s="14" t="s">
        <v>33</v>
      </c>
      <c r="AA7" s="14" t="s">
        <v>312</v>
      </c>
      <c r="AB7" s="15">
        <v>1.6286644999999999E-2</v>
      </c>
      <c r="AC7" s="15">
        <v>8.469055369999999E-2</v>
      </c>
      <c r="AD7" s="15">
        <v>0.42671009769999996</v>
      </c>
      <c r="AE7" s="15">
        <v>0.47231270360000005</v>
      </c>
      <c r="AF7" s="15">
        <v>5</v>
      </c>
      <c r="AG7" s="15">
        <v>26</v>
      </c>
      <c r="AH7" s="15">
        <v>131</v>
      </c>
      <c r="AI7" s="15">
        <v>145</v>
      </c>
      <c r="AK7" s="14">
        <f>'2023_2ANO_MT'!$AB7/100</f>
        <v>1.6286645E-4</v>
      </c>
      <c r="AL7" s="14">
        <f>'2023_2ANO_MT'!$AC7/100</f>
        <v>8.4690553699999992E-4</v>
      </c>
      <c r="AM7" s="14">
        <f>'2023_2ANO_MT'!$AD7/100</f>
        <v>4.2671009769999994E-3</v>
      </c>
      <c r="AN7" s="14">
        <f>'2023_2ANO_MT'!$AE7/100</f>
        <v>4.7231270360000004E-3</v>
      </c>
      <c r="AO7" s="14">
        <f t="shared" si="0"/>
        <v>0.01</v>
      </c>
    </row>
    <row r="8" spans="1:41" ht="14.25" customHeight="1">
      <c r="A8" s="14" t="s">
        <v>35</v>
      </c>
      <c r="B8" s="14" t="s">
        <v>36</v>
      </c>
      <c r="C8" s="14" t="s">
        <v>37</v>
      </c>
      <c r="D8" s="14" t="s">
        <v>38</v>
      </c>
      <c r="E8" s="14" t="s">
        <v>39</v>
      </c>
      <c r="F8" s="14" t="s">
        <v>40</v>
      </c>
      <c r="G8" s="14" t="s">
        <v>41</v>
      </c>
      <c r="H8" s="15">
        <v>3205069</v>
      </c>
      <c r="I8" s="14" t="s">
        <v>61</v>
      </c>
      <c r="J8" s="14" t="s">
        <v>43</v>
      </c>
      <c r="K8" s="14" t="s">
        <v>43</v>
      </c>
      <c r="L8" s="14" t="s">
        <v>43</v>
      </c>
      <c r="M8" s="14" t="s">
        <v>43</v>
      </c>
      <c r="N8" s="14" t="s">
        <v>62</v>
      </c>
      <c r="O8" s="14" t="s">
        <v>228</v>
      </c>
      <c r="P8" s="14" t="s">
        <v>46</v>
      </c>
      <c r="Q8" s="14" t="s">
        <v>47</v>
      </c>
      <c r="R8" s="14" t="s">
        <v>225</v>
      </c>
      <c r="S8" s="14" t="s">
        <v>49</v>
      </c>
      <c r="T8" s="14" t="s">
        <v>50</v>
      </c>
      <c r="U8" s="14">
        <v>117</v>
      </c>
      <c r="V8" s="14">
        <v>102</v>
      </c>
      <c r="W8" s="15">
        <v>87.179487179999995</v>
      </c>
      <c r="X8" s="15">
        <v>544.00604901999998</v>
      </c>
      <c r="Y8" s="15">
        <v>73.755815150000004</v>
      </c>
      <c r="Z8" s="14" t="s">
        <v>33</v>
      </c>
      <c r="AA8" s="14" t="s">
        <v>313</v>
      </c>
      <c r="AB8" s="15">
        <v>3.9215686299999997E-2</v>
      </c>
      <c r="AC8" s="15">
        <v>0.20588235290000001</v>
      </c>
      <c r="AD8" s="15">
        <v>0.5</v>
      </c>
      <c r="AE8" s="15">
        <v>0.25490196079999999</v>
      </c>
      <c r="AF8" s="15">
        <v>4</v>
      </c>
      <c r="AG8" s="15">
        <v>21</v>
      </c>
      <c r="AH8" s="15">
        <v>51</v>
      </c>
      <c r="AI8" s="15">
        <v>26</v>
      </c>
      <c r="AK8" s="14">
        <f>'2023_2ANO_MT'!$AB8/100</f>
        <v>3.9215686299999997E-4</v>
      </c>
      <c r="AL8" s="14">
        <f>'2023_2ANO_MT'!$AC8/100</f>
        <v>2.058823529E-3</v>
      </c>
      <c r="AM8" s="14">
        <f>'2023_2ANO_MT'!$AD8/100</f>
        <v>5.0000000000000001E-3</v>
      </c>
      <c r="AN8" s="14">
        <f>'2023_2ANO_MT'!$AE8/100</f>
        <v>2.5490196079999998E-3</v>
      </c>
      <c r="AO8" s="14">
        <f t="shared" si="0"/>
        <v>9.9999999999999985E-3</v>
      </c>
    </row>
    <row r="9" spans="1:41" ht="14.25" customHeight="1">
      <c r="A9" s="14" t="s">
        <v>35</v>
      </c>
      <c r="B9" s="14" t="s">
        <v>36</v>
      </c>
      <c r="C9" s="14" t="s">
        <v>37</v>
      </c>
      <c r="D9" s="14" t="s">
        <v>38</v>
      </c>
      <c r="E9" s="14" t="s">
        <v>39</v>
      </c>
      <c r="F9" s="14" t="s">
        <v>63</v>
      </c>
      <c r="G9" s="14" t="s">
        <v>64</v>
      </c>
      <c r="H9" s="15">
        <v>3200169</v>
      </c>
      <c r="I9" s="14" t="s">
        <v>65</v>
      </c>
      <c r="J9" s="14" t="s">
        <v>43</v>
      </c>
      <c r="K9" s="14" t="s">
        <v>43</v>
      </c>
      <c r="L9" s="14" t="s">
        <v>43</v>
      </c>
      <c r="M9" s="14" t="s">
        <v>43</v>
      </c>
      <c r="N9" s="14" t="s">
        <v>66</v>
      </c>
      <c r="O9" s="14" t="s">
        <v>228</v>
      </c>
      <c r="P9" s="14" t="s">
        <v>46</v>
      </c>
      <c r="Q9" s="14" t="s">
        <v>47</v>
      </c>
      <c r="R9" s="14" t="s">
        <v>225</v>
      </c>
      <c r="S9" s="14" t="s">
        <v>49</v>
      </c>
      <c r="T9" s="14" t="s">
        <v>50</v>
      </c>
      <c r="U9" s="14">
        <v>188</v>
      </c>
      <c r="V9" s="14">
        <v>169</v>
      </c>
      <c r="W9" s="15">
        <v>89.893617019999994</v>
      </c>
      <c r="X9" s="15">
        <v>590.28064497000003</v>
      </c>
      <c r="Y9" s="15">
        <v>79.028172810000001</v>
      </c>
      <c r="Z9" s="14" t="s">
        <v>33</v>
      </c>
      <c r="AA9" s="14" t="s">
        <v>314</v>
      </c>
      <c r="AB9" s="15">
        <v>2.9585798799999997E-2</v>
      </c>
      <c r="AC9" s="15">
        <v>0.11242603550000001</v>
      </c>
      <c r="AD9" s="15">
        <v>0.23668639049999998</v>
      </c>
      <c r="AE9" s="15">
        <v>0.62130177510000006</v>
      </c>
      <c r="AF9" s="15">
        <v>5</v>
      </c>
      <c r="AG9" s="15">
        <v>19</v>
      </c>
      <c r="AH9" s="15">
        <v>40</v>
      </c>
      <c r="AI9" s="15">
        <v>105</v>
      </c>
      <c r="AK9" s="14">
        <f>'2023_2ANO_MT'!$AB9/100</f>
        <v>2.9585798799999997E-4</v>
      </c>
      <c r="AL9" s="14">
        <f>'2023_2ANO_MT'!$AC9/100</f>
        <v>1.1242603550000001E-3</v>
      </c>
      <c r="AM9" s="14">
        <f>'2023_2ANO_MT'!$AD9/100</f>
        <v>2.3668639049999997E-3</v>
      </c>
      <c r="AN9" s="14">
        <f>'2023_2ANO_MT'!$AE9/100</f>
        <v>6.2130177510000004E-3</v>
      </c>
      <c r="AO9" s="14">
        <f t="shared" si="0"/>
        <v>9.9999999989999998E-3</v>
      </c>
    </row>
    <row r="10" spans="1:41" ht="14.25" customHeight="1">
      <c r="A10" s="14" t="s">
        <v>35</v>
      </c>
      <c r="B10" s="14" t="s">
        <v>36</v>
      </c>
      <c r="C10" s="14" t="s">
        <v>37</v>
      </c>
      <c r="D10" s="14" t="s">
        <v>38</v>
      </c>
      <c r="E10" s="14" t="s">
        <v>39</v>
      </c>
      <c r="F10" s="14" t="s">
        <v>63</v>
      </c>
      <c r="G10" s="14" t="s">
        <v>64</v>
      </c>
      <c r="H10" s="15">
        <v>3200136</v>
      </c>
      <c r="I10" s="14" t="s">
        <v>67</v>
      </c>
      <c r="J10" s="14" t="s">
        <v>43</v>
      </c>
      <c r="K10" s="14" t="s">
        <v>43</v>
      </c>
      <c r="L10" s="14" t="s">
        <v>43</v>
      </c>
      <c r="M10" s="14" t="s">
        <v>43</v>
      </c>
      <c r="N10" s="14" t="s">
        <v>68</v>
      </c>
      <c r="O10" s="14" t="s">
        <v>228</v>
      </c>
      <c r="P10" s="14" t="s">
        <v>46</v>
      </c>
      <c r="Q10" s="14" t="s">
        <v>47</v>
      </c>
      <c r="R10" s="14" t="s">
        <v>225</v>
      </c>
      <c r="S10" s="14" t="s">
        <v>49</v>
      </c>
      <c r="T10" s="14" t="s">
        <v>50</v>
      </c>
      <c r="U10" s="14">
        <v>151</v>
      </c>
      <c r="V10" s="14">
        <v>141</v>
      </c>
      <c r="W10" s="15">
        <v>93.377483440000006</v>
      </c>
      <c r="X10" s="15">
        <v>627.40498581999998</v>
      </c>
      <c r="Y10" s="15">
        <v>52.681056779999999</v>
      </c>
      <c r="Z10" s="14" t="s">
        <v>34</v>
      </c>
      <c r="AA10" s="14" t="s">
        <v>315</v>
      </c>
      <c r="AB10" s="15">
        <v>0</v>
      </c>
      <c r="AC10" s="15">
        <v>3.5460992900000002E-2</v>
      </c>
      <c r="AD10" s="15">
        <v>0.1914893617</v>
      </c>
      <c r="AE10" s="15">
        <v>0.77304964539999999</v>
      </c>
      <c r="AF10" s="15">
        <v>0</v>
      </c>
      <c r="AG10" s="15">
        <v>5</v>
      </c>
      <c r="AH10" s="15">
        <v>27</v>
      </c>
      <c r="AI10" s="15">
        <v>109</v>
      </c>
      <c r="AK10" s="14">
        <f>'2023_2ANO_MT'!$AB10/100</f>
        <v>0</v>
      </c>
      <c r="AL10" s="14">
        <f>'2023_2ANO_MT'!$AC10/100</f>
        <v>3.5460992900000001E-4</v>
      </c>
      <c r="AM10" s="14">
        <f>'2023_2ANO_MT'!$AD10/100</f>
        <v>1.9148936169999999E-3</v>
      </c>
      <c r="AN10" s="14">
        <f>'2023_2ANO_MT'!$AE10/100</f>
        <v>7.7304964539999998E-3</v>
      </c>
      <c r="AO10" s="14">
        <f t="shared" si="0"/>
        <v>0.01</v>
      </c>
    </row>
    <row r="11" spans="1:41" ht="14.25" customHeight="1">
      <c r="A11" s="14" t="s">
        <v>35</v>
      </c>
      <c r="B11" s="14" t="s">
        <v>36</v>
      </c>
      <c r="C11" s="14" t="s">
        <v>37</v>
      </c>
      <c r="D11" s="14" t="s">
        <v>38</v>
      </c>
      <c r="E11" s="14" t="s">
        <v>39</v>
      </c>
      <c r="F11" s="14" t="s">
        <v>63</v>
      </c>
      <c r="G11" s="14" t="s">
        <v>64</v>
      </c>
      <c r="H11" s="15">
        <v>3200904</v>
      </c>
      <c r="I11" s="14" t="s">
        <v>69</v>
      </c>
      <c r="J11" s="14" t="s">
        <v>43</v>
      </c>
      <c r="K11" s="14" t="s">
        <v>43</v>
      </c>
      <c r="L11" s="14" t="s">
        <v>43</v>
      </c>
      <c r="M11" s="14" t="s">
        <v>43</v>
      </c>
      <c r="N11" s="14" t="s">
        <v>70</v>
      </c>
      <c r="O11" s="14" t="s">
        <v>228</v>
      </c>
      <c r="P11" s="14" t="s">
        <v>46</v>
      </c>
      <c r="Q11" s="14" t="s">
        <v>47</v>
      </c>
      <c r="R11" s="14" t="s">
        <v>225</v>
      </c>
      <c r="S11" s="14" t="s">
        <v>49</v>
      </c>
      <c r="T11" s="14" t="s">
        <v>50</v>
      </c>
      <c r="U11" s="14">
        <v>522</v>
      </c>
      <c r="V11" s="14">
        <v>487</v>
      </c>
      <c r="W11" s="15">
        <v>93.295019159999995</v>
      </c>
      <c r="X11" s="15">
        <v>577.25592401999995</v>
      </c>
      <c r="Y11" s="15">
        <v>79.482859099999999</v>
      </c>
      <c r="Z11" s="14" t="s">
        <v>33</v>
      </c>
      <c r="AA11" s="14" t="s">
        <v>316</v>
      </c>
      <c r="AB11" s="15">
        <v>3.4907597499999998E-2</v>
      </c>
      <c r="AC11" s="15">
        <v>0.13552361400000001</v>
      </c>
      <c r="AD11" s="15">
        <v>0.37577002049999997</v>
      </c>
      <c r="AE11" s="15">
        <v>0.45379876799999996</v>
      </c>
      <c r="AF11" s="15">
        <v>17</v>
      </c>
      <c r="AG11" s="15">
        <v>66</v>
      </c>
      <c r="AH11" s="15">
        <v>183</v>
      </c>
      <c r="AI11" s="15">
        <v>221</v>
      </c>
      <c r="AK11" s="14">
        <f>'2023_2ANO_MT'!$AB11/100</f>
        <v>3.4907597499999997E-4</v>
      </c>
      <c r="AL11" s="14">
        <f>'2023_2ANO_MT'!$AC11/100</f>
        <v>1.3552361400000002E-3</v>
      </c>
      <c r="AM11" s="14">
        <f>'2023_2ANO_MT'!$AD11/100</f>
        <v>3.7577002049999997E-3</v>
      </c>
      <c r="AN11" s="14">
        <f>'2023_2ANO_MT'!$AE11/100</f>
        <v>4.5379876799999993E-3</v>
      </c>
      <c r="AO11" s="14">
        <f t="shared" si="0"/>
        <v>9.9999999999999985E-3</v>
      </c>
    </row>
    <row r="12" spans="1:41" ht="14.25" customHeight="1">
      <c r="A12" s="14" t="s">
        <v>35</v>
      </c>
      <c r="B12" s="14" t="s">
        <v>36</v>
      </c>
      <c r="C12" s="14" t="s">
        <v>37</v>
      </c>
      <c r="D12" s="14" t="s">
        <v>38</v>
      </c>
      <c r="E12" s="14" t="s">
        <v>39</v>
      </c>
      <c r="F12" s="14" t="s">
        <v>63</v>
      </c>
      <c r="G12" s="14" t="s">
        <v>64</v>
      </c>
      <c r="H12" s="15">
        <v>3202108</v>
      </c>
      <c r="I12" s="14" t="s">
        <v>71</v>
      </c>
      <c r="J12" s="14" t="s">
        <v>43</v>
      </c>
      <c r="K12" s="14" t="s">
        <v>43</v>
      </c>
      <c r="L12" s="14" t="s">
        <v>43</v>
      </c>
      <c r="M12" s="14" t="s">
        <v>43</v>
      </c>
      <c r="N12" s="14" t="s">
        <v>72</v>
      </c>
      <c r="O12" s="14" t="s">
        <v>228</v>
      </c>
      <c r="P12" s="14" t="s">
        <v>46</v>
      </c>
      <c r="Q12" s="14" t="s">
        <v>47</v>
      </c>
      <c r="R12" s="14" t="s">
        <v>225</v>
      </c>
      <c r="S12" s="14" t="s">
        <v>49</v>
      </c>
      <c r="T12" s="14" t="s">
        <v>50</v>
      </c>
      <c r="U12" s="14">
        <v>230</v>
      </c>
      <c r="V12" s="14">
        <v>214</v>
      </c>
      <c r="W12" s="15">
        <v>93.043478260000001</v>
      </c>
      <c r="X12" s="15">
        <v>548.07294860000002</v>
      </c>
      <c r="Y12" s="15">
        <v>81.864778770000001</v>
      </c>
      <c r="Z12" s="14" t="s">
        <v>33</v>
      </c>
      <c r="AA12" s="14" t="s">
        <v>317</v>
      </c>
      <c r="AB12" s="15">
        <v>7.0093457900000003E-2</v>
      </c>
      <c r="AC12" s="15">
        <v>0.1775700935</v>
      </c>
      <c r="AD12" s="15">
        <v>0.4906542056</v>
      </c>
      <c r="AE12" s="15">
        <v>0.26168224299999998</v>
      </c>
      <c r="AF12" s="15">
        <v>15</v>
      </c>
      <c r="AG12" s="15">
        <v>38</v>
      </c>
      <c r="AH12" s="15">
        <v>105</v>
      </c>
      <c r="AI12" s="15">
        <v>56</v>
      </c>
      <c r="AK12" s="14">
        <f>'2023_2ANO_MT'!$AB12/100</f>
        <v>7.0093457900000003E-4</v>
      </c>
      <c r="AL12" s="14">
        <f>'2023_2ANO_MT'!$AC12/100</f>
        <v>1.775700935E-3</v>
      </c>
      <c r="AM12" s="14">
        <f>'2023_2ANO_MT'!$AD12/100</f>
        <v>4.9065420559999996E-3</v>
      </c>
      <c r="AN12" s="14">
        <f>'2023_2ANO_MT'!$AE12/100</f>
        <v>2.61682243E-3</v>
      </c>
      <c r="AO12" s="14">
        <f t="shared" si="0"/>
        <v>0.01</v>
      </c>
    </row>
    <row r="13" spans="1:41" ht="14.25" customHeight="1">
      <c r="A13" s="14" t="s">
        <v>35</v>
      </c>
      <c r="B13" s="14" t="s">
        <v>36</v>
      </c>
      <c r="C13" s="14" t="s">
        <v>37</v>
      </c>
      <c r="D13" s="14" t="s">
        <v>38</v>
      </c>
      <c r="E13" s="14" t="s">
        <v>39</v>
      </c>
      <c r="F13" s="14" t="s">
        <v>63</v>
      </c>
      <c r="G13" s="14" t="s">
        <v>64</v>
      </c>
      <c r="H13" s="15">
        <v>3203304</v>
      </c>
      <c r="I13" s="14" t="s">
        <v>73</v>
      </c>
      <c r="J13" s="14" t="s">
        <v>43</v>
      </c>
      <c r="K13" s="14" t="s">
        <v>43</v>
      </c>
      <c r="L13" s="14" t="s">
        <v>43</v>
      </c>
      <c r="M13" s="14" t="s">
        <v>43</v>
      </c>
      <c r="N13" s="14" t="s">
        <v>74</v>
      </c>
      <c r="O13" s="14" t="s">
        <v>228</v>
      </c>
      <c r="P13" s="14" t="s">
        <v>46</v>
      </c>
      <c r="Q13" s="14" t="s">
        <v>47</v>
      </c>
      <c r="R13" s="14" t="s">
        <v>225</v>
      </c>
      <c r="S13" s="14" t="s">
        <v>49</v>
      </c>
      <c r="T13" s="14" t="s">
        <v>50</v>
      </c>
      <c r="U13" s="14">
        <v>162</v>
      </c>
      <c r="V13" s="14">
        <v>152</v>
      </c>
      <c r="W13" s="15">
        <v>93.827160489999997</v>
      </c>
      <c r="X13" s="15">
        <v>610.36599999999999</v>
      </c>
      <c r="Y13" s="15">
        <v>67.181404189999995</v>
      </c>
      <c r="Z13" s="14" t="s">
        <v>34</v>
      </c>
      <c r="AA13" s="14" t="s">
        <v>318</v>
      </c>
      <c r="AB13" s="15">
        <v>0</v>
      </c>
      <c r="AC13" s="15">
        <v>9.8684210500000008E-2</v>
      </c>
      <c r="AD13" s="15">
        <v>0.28947368420000003</v>
      </c>
      <c r="AE13" s="15">
        <v>0.61184210530000005</v>
      </c>
      <c r="AF13" s="15">
        <v>0</v>
      </c>
      <c r="AG13" s="15">
        <v>15</v>
      </c>
      <c r="AH13" s="15">
        <v>44</v>
      </c>
      <c r="AI13" s="15">
        <v>93</v>
      </c>
      <c r="AK13" s="14">
        <f>'2023_2ANO_MT'!$AB13/100</f>
        <v>0</v>
      </c>
      <c r="AL13" s="14">
        <f>'2023_2ANO_MT'!$AC13/100</f>
        <v>9.8684210500000016E-4</v>
      </c>
      <c r="AM13" s="14">
        <f>'2023_2ANO_MT'!$AD13/100</f>
        <v>2.8947368420000003E-3</v>
      </c>
      <c r="AN13" s="14">
        <f>'2023_2ANO_MT'!$AE13/100</f>
        <v>6.1184210530000008E-3</v>
      </c>
      <c r="AO13" s="14">
        <f t="shared" si="0"/>
        <v>1.0000000000000002E-2</v>
      </c>
    </row>
    <row r="14" spans="1:41" ht="14.25" customHeight="1">
      <c r="A14" s="14" t="s">
        <v>35</v>
      </c>
      <c r="B14" s="14" t="s">
        <v>36</v>
      </c>
      <c r="C14" s="14" t="s">
        <v>37</v>
      </c>
      <c r="D14" s="14" t="s">
        <v>38</v>
      </c>
      <c r="E14" s="14" t="s">
        <v>39</v>
      </c>
      <c r="F14" s="14" t="s">
        <v>75</v>
      </c>
      <c r="G14" s="14" t="s">
        <v>76</v>
      </c>
      <c r="H14" s="15">
        <v>3200706</v>
      </c>
      <c r="I14" s="14" t="s">
        <v>77</v>
      </c>
      <c r="J14" s="14" t="s">
        <v>43</v>
      </c>
      <c r="K14" s="14" t="s">
        <v>43</v>
      </c>
      <c r="L14" s="14" t="s">
        <v>43</v>
      </c>
      <c r="M14" s="14" t="s">
        <v>43</v>
      </c>
      <c r="N14" s="14" t="s">
        <v>78</v>
      </c>
      <c r="O14" s="14" t="s">
        <v>228</v>
      </c>
      <c r="P14" s="14" t="s">
        <v>46</v>
      </c>
      <c r="Q14" s="14" t="s">
        <v>47</v>
      </c>
      <c r="R14" s="14" t="s">
        <v>225</v>
      </c>
      <c r="S14" s="14" t="s">
        <v>49</v>
      </c>
      <c r="T14" s="14" t="s">
        <v>50</v>
      </c>
      <c r="U14" s="14">
        <v>148</v>
      </c>
      <c r="V14" s="14">
        <v>138</v>
      </c>
      <c r="W14" s="15">
        <v>93.243243239999998</v>
      </c>
      <c r="X14" s="15">
        <v>617.62019565000003</v>
      </c>
      <c r="Y14" s="15">
        <v>79.47738751</v>
      </c>
      <c r="Z14" s="14" t="s">
        <v>34</v>
      </c>
      <c r="AA14" s="14" t="s">
        <v>319</v>
      </c>
      <c r="AB14" s="15">
        <v>1.4492753599999998E-2</v>
      </c>
      <c r="AC14" s="15">
        <v>5.7971014500000001E-2</v>
      </c>
      <c r="AD14" s="15">
        <v>0.31159420290000001</v>
      </c>
      <c r="AE14" s="15">
        <v>0.61594202899999995</v>
      </c>
      <c r="AF14" s="15">
        <v>2</v>
      </c>
      <c r="AG14" s="15">
        <v>8</v>
      </c>
      <c r="AH14" s="15">
        <v>43</v>
      </c>
      <c r="AI14" s="15">
        <v>85</v>
      </c>
      <c r="AK14" s="14">
        <f>'2023_2ANO_MT'!$AB14/100</f>
        <v>1.4492753599999999E-4</v>
      </c>
      <c r="AL14" s="14">
        <f>'2023_2ANO_MT'!$AC14/100</f>
        <v>5.7971014500000006E-4</v>
      </c>
      <c r="AM14" s="14">
        <f>'2023_2ANO_MT'!$AD14/100</f>
        <v>3.1159420289999999E-3</v>
      </c>
      <c r="AN14" s="14">
        <f>'2023_2ANO_MT'!$AE14/100</f>
        <v>6.1594202899999994E-3</v>
      </c>
      <c r="AO14" s="14">
        <f t="shared" si="0"/>
        <v>9.9999999999999985E-3</v>
      </c>
    </row>
    <row r="15" spans="1:41" ht="14.25" customHeight="1">
      <c r="A15" s="14" t="s">
        <v>35</v>
      </c>
      <c r="B15" s="14" t="s">
        <v>36</v>
      </c>
      <c r="C15" s="14" t="s">
        <v>37</v>
      </c>
      <c r="D15" s="14" t="s">
        <v>38</v>
      </c>
      <c r="E15" s="14" t="s">
        <v>39</v>
      </c>
      <c r="F15" s="14" t="s">
        <v>75</v>
      </c>
      <c r="G15" s="14" t="s">
        <v>76</v>
      </c>
      <c r="H15" s="15">
        <v>3201209</v>
      </c>
      <c r="I15" s="14" t="s">
        <v>79</v>
      </c>
      <c r="J15" s="14" t="s">
        <v>43</v>
      </c>
      <c r="K15" s="14" t="s">
        <v>43</v>
      </c>
      <c r="L15" s="14" t="s">
        <v>43</v>
      </c>
      <c r="M15" s="14" t="s">
        <v>43</v>
      </c>
      <c r="N15" s="14" t="s">
        <v>80</v>
      </c>
      <c r="O15" s="14" t="s">
        <v>228</v>
      </c>
      <c r="P15" s="14" t="s">
        <v>46</v>
      </c>
      <c r="Q15" s="14" t="s">
        <v>47</v>
      </c>
      <c r="R15" s="14" t="s">
        <v>225</v>
      </c>
      <c r="S15" s="14" t="s">
        <v>49</v>
      </c>
      <c r="T15" s="14" t="s">
        <v>50</v>
      </c>
      <c r="U15" s="14">
        <v>2128</v>
      </c>
      <c r="V15" s="14">
        <v>1931</v>
      </c>
      <c r="W15" s="15">
        <v>90.7424812</v>
      </c>
      <c r="X15" s="15">
        <v>533.43686949999994</v>
      </c>
      <c r="Y15" s="15">
        <v>86.694358649999998</v>
      </c>
      <c r="Z15" s="14" t="s">
        <v>33</v>
      </c>
      <c r="AA15" s="14" t="s">
        <v>320</v>
      </c>
      <c r="AB15" s="15">
        <v>8.078715689999999E-2</v>
      </c>
      <c r="AC15" s="15">
        <v>0.2439150699</v>
      </c>
      <c r="AD15" s="15">
        <v>0.44691869500000003</v>
      </c>
      <c r="AE15" s="15">
        <v>0.22837907820000003</v>
      </c>
      <c r="AF15" s="15">
        <v>156</v>
      </c>
      <c r="AG15" s="15">
        <v>471</v>
      </c>
      <c r="AH15" s="15">
        <v>863</v>
      </c>
      <c r="AI15" s="15">
        <v>441</v>
      </c>
      <c r="AK15" s="14">
        <f>'2023_2ANO_MT'!$AB15/100</f>
        <v>8.0787156899999994E-4</v>
      </c>
      <c r="AL15" s="14">
        <f>'2023_2ANO_MT'!$AC15/100</f>
        <v>2.439150699E-3</v>
      </c>
      <c r="AM15" s="14">
        <f>'2023_2ANO_MT'!$AD15/100</f>
        <v>4.4691869500000005E-3</v>
      </c>
      <c r="AN15" s="14">
        <f>'2023_2ANO_MT'!$AE15/100</f>
        <v>2.2837907820000003E-3</v>
      </c>
      <c r="AO15" s="14">
        <f t="shared" si="0"/>
        <v>0.01</v>
      </c>
    </row>
    <row r="16" spans="1:41" ht="14.25" customHeight="1">
      <c r="A16" s="14" t="s">
        <v>35</v>
      </c>
      <c r="B16" s="14" t="s">
        <v>36</v>
      </c>
      <c r="C16" s="14" t="s">
        <v>37</v>
      </c>
      <c r="D16" s="14" t="s">
        <v>38</v>
      </c>
      <c r="E16" s="14" t="s">
        <v>39</v>
      </c>
      <c r="F16" s="14" t="s">
        <v>75</v>
      </c>
      <c r="G16" s="14" t="s">
        <v>76</v>
      </c>
      <c r="H16" s="15">
        <v>3201407</v>
      </c>
      <c r="I16" s="14" t="s">
        <v>81</v>
      </c>
      <c r="J16" s="14" t="s">
        <v>43</v>
      </c>
      <c r="K16" s="14" t="s">
        <v>43</v>
      </c>
      <c r="L16" s="14" t="s">
        <v>43</v>
      </c>
      <c r="M16" s="14" t="s">
        <v>43</v>
      </c>
      <c r="N16" s="14" t="s">
        <v>82</v>
      </c>
      <c r="O16" s="14" t="s">
        <v>228</v>
      </c>
      <c r="P16" s="14" t="s">
        <v>46</v>
      </c>
      <c r="Q16" s="14" t="s">
        <v>47</v>
      </c>
      <c r="R16" s="14" t="s">
        <v>225</v>
      </c>
      <c r="S16" s="14" t="s">
        <v>49</v>
      </c>
      <c r="T16" s="14" t="s">
        <v>50</v>
      </c>
      <c r="U16" s="14">
        <v>418</v>
      </c>
      <c r="V16" s="14">
        <v>371</v>
      </c>
      <c r="W16" s="15">
        <v>88.755980859999994</v>
      </c>
      <c r="X16" s="15">
        <v>554.60986792000006</v>
      </c>
      <c r="Y16" s="15">
        <v>76.315733420000001</v>
      </c>
      <c r="Z16" s="14" t="s">
        <v>33</v>
      </c>
      <c r="AA16" s="14" t="s">
        <v>321</v>
      </c>
      <c r="AB16" s="15">
        <v>4.0431266800000004E-2</v>
      </c>
      <c r="AC16" s="15">
        <v>0.16711590300000001</v>
      </c>
      <c r="AD16" s="15">
        <v>0.5067385445</v>
      </c>
      <c r="AE16" s="15">
        <v>0.28571428569999996</v>
      </c>
      <c r="AF16" s="15">
        <v>15</v>
      </c>
      <c r="AG16" s="15">
        <v>62</v>
      </c>
      <c r="AH16" s="15">
        <v>188</v>
      </c>
      <c r="AI16" s="15">
        <v>106</v>
      </c>
      <c r="AK16" s="14">
        <f>'2023_2ANO_MT'!$AB16/100</f>
        <v>4.0431266800000003E-4</v>
      </c>
      <c r="AL16" s="14">
        <f>'2023_2ANO_MT'!$AC16/100</f>
        <v>1.6711590300000001E-3</v>
      </c>
      <c r="AM16" s="14">
        <f>'2023_2ANO_MT'!$AD16/100</f>
        <v>5.0673854450000002E-3</v>
      </c>
      <c r="AN16" s="14">
        <f>'2023_2ANO_MT'!$AE16/100</f>
        <v>2.8571428569999996E-3</v>
      </c>
      <c r="AO16" s="14">
        <f t="shared" si="0"/>
        <v>9.9999999999999985E-3</v>
      </c>
    </row>
    <row r="17" spans="1:41" ht="14.25" customHeight="1">
      <c r="A17" s="14" t="s">
        <v>35</v>
      </c>
      <c r="B17" s="14" t="s">
        <v>36</v>
      </c>
      <c r="C17" s="14" t="s">
        <v>37</v>
      </c>
      <c r="D17" s="14" t="s">
        <v>38</v>
      </c>
      <c r="E17" s="14" t="s">
        <v>39</v>
      </c>
      <c r="F17" s="14" t="s">
        <v>75</v>
      </c>
      <c r="G17" s="14" t="s">
        <v>76</v>
      </c>
      <c r="H17" s="15">
        <v>3202603</v>
      </c>
      <c r="I17" s="14" t="s">
        <v>83</v>
      </c>
      <c r="J17" s="14" t="s">
        <v>43</v>
      </c>
      <c r="K17" s="14" t="s">
        <v>43</v>
      </c>
      <c r="L17" s="14" t="s">
        <v>43</v>
      </c>
      <c r="M17" s="14" t="s">
        <v>43</v>
      </c>
      <c r="N17" s="14" t="s">
        <v>84</v>
      </c>
      <c r="O17" s="14" t="s">
        <v>228</v>
      </c>
      <c r="P17" s="14" t="s">
        <v>46</v>
      </c>
      <c r="Q17" s="14" t="s">
        <v>47</v>
      </c>
      <c r="R17" s="14" t="s">
        <v>225</v>
      </c>
      <c r="S17" s="14" t="s">
        <v>49</v>
      </c>
      <c r="T17" s="14" t="s">
        <v>50</v>
      </c>
      <c r="U17" s="14">
        <v>147</v>
      </c>
      <c r="V17" s="14">
        <v>134</v>
      </c>
      <c r="W17" s="15">
        <v>91.156462590000004</v>
      </c>
      <c r="X17" s="15">
        <v>542.96129103999999</v>
      </c>
      <c r="Y17" s="15">
        <v>72.682649519999998</v>
      </c>
      <c r="Z17" s="14" t="s">
        <v>33</v>
      </c>
      <c r="AA17" s="14" t="s">
        <v>322</v>
      </c>
      <c r="AB17" s="15">
        <v>3.7313432799999997E-2</v>
      </c>
      <c r="AC17" s="15">
        <v>0.2462686567</v>
      </c>
      <c r="AD17" s="15">
        <v>0.48507462689999997</v>
      </c>
      <c r="AE17" s="15">
        <v>0.2313432836</v>
      </c>
      <c r="AF17" s="15">
        <v>5</v>
      </c>
      <c r="AG17" s="15">
        <v>33</v>
      </c>
      <c r="AH17" s="15">
        <v>65</v>
      </c>
      <c r="AI17" s="15">
        <v>31</v>
      </c>
      <c r="AK17" s="14">
        <f>'2023_2ANO_MT'!$AB17/100</f>
        <v>3.73134328E-4</v>
      </c>
      <c r="AL17" s="14">
        <f>'2023_2ANO_MT'!$AC17/100</f>
        <v>2.4626865669999999E-3</v>
      </c>
      <c r="AM17" s="14">
        <f>'2023_2ANO_MT'!$AD17/100</f>
        <v>4.8507462689999998E-3</v>
      </c>
      <c r="AN17" s="14">
        <f>'2023_2ANO_MT'!$AE17/100</f>
        <v>2.3134328359999999E-3</v>
      </c>
      <c r="AO17" s="14">
        <f t="shared" si="0"/>
        <v>9.9999999999999985E-3</v>
      </c>
    </row>
    <row r="18" spans="1:41" ht="14.25" customHeight="1">
      <c r="A18" s="14" t="s">
        <v>35</v>
      </c>
      <c r="B18" s="14" t="s">
        <v>36</v>
      </c>
      <c r="C18" s="14" t="s">
        <v>37</v>
      </c>
      <c r="D18" s="14" t="s">
        <v>38</v>
      </c>
      <c r="E18" s="14" t="s">
        <v>39</v>
      </c>
      <c r="F18" s="14" t="s">
        <v>75</v>
      </c>
      <c r="G18" s="14" t="s">
        <v>76</v>
      </c>
      <c r="H18" s="15">
        <v>3202801</v>
      </c>
      <c r="I18" s="14" t="s">
        <v>85</v>
      </c>
      <c r="J18" s="14" t="s">
        <v>43</v>
      </c>
      <c r="K18" s="14" t="s">
        <v>43</v>
      </c>
      <c r="L18" s="14" t="s">
        <v>43</v>
      </c>
      <c r="M18" s="14" t="s">
        <v>43</v>
      </c>
      <c r="N18" s="14" t="s">
        <v>86</v>
      </c>
      <c r="O18" s="14" t="s">
        <v>228</v>
      </c>
      <c r="P18" s="14" t="s">
        <v>46</v>
      </c>
      <c r="Q18" s="14" t="s">
        <v>47</v>
      </c>
      <c r="R18" s="14" t="s">
        <v>225</v>
      </c>
      <c r="S18" s="14" t="s">
        <v>49</v>
      </c>
      <c r="T18" s="14" t="s">
        <v>50</v>
      </c>
      <c r="U18" s="14">
        <v>640</v>
      </c>
      <c r="V18" s="14">
        <v>581</v>
      </c>
      <c r="W18" s="15">
        <v>90.78125</v>
      </c>
      <c r="X18" s="15">
        <v>550.78544406000003</v>
      </c>
      <c r="Y18" s="15">
        <v>89.959022210000001</v>
      </c>
      <c r="Z18" s="14" t="s">
        <v>33</v>
      </c>
      <c r="AA18" s="14" t="s">
        <v>323</v>
      </c>
      <c r="AB18" s="15">
        <v>6.1962134299999999E-2</v>
      </c>
      <c r="AC18" s="15">
        <v>0.2151462995</v>
      </c>
      <c r="AD18" s="15">
        <v>0.4234079174</v>
      </c>
      <c r="AE18" s="15">
        <v>0.29948364890000001</v>
      </c>
      <c r="AF18" s="15">
        <v>36</v>
      </c>
      <c r="AG18" s="15">
        <v>125</v>
      </c>
      <c r="AH18" s="15">
        <v>246</v>
      </c>
      <c r="AI18" s="15">
        <v>174</v>
      </c>
      <c r="AK18" s="14">
        <f>'2023_2ANO_MT'!$AB18/100</f>
        <v>6.1962134300000003E-4</v>
      </c>
      <c r="AL18" s="14">
        <f>'2023_2ANO_MT'!$AC18/100</f>
        <v>2.1514629950000002E-3</v>
      </c>
      <c r="AM18" s="14">
        <f>'2023_2ANO_MT'!$AD18/100</f>
        <v>4.2340791740000001E-3</v>
      </c>
      <c r="AN18" s="14">
        <f>'2023_2ANO_MT'!$AE18/100</f>
        <v>2.9948364890000001E-3</v>
      </c>
      <c r="AO18" s="14">
        <f t="shared" si="0"/>
        <v>1.0000000001000001E-2</v>
      </c>
    </row>
    <row r="19" spans="1:41" ht="14.25" customHeight="1">
      <c r="A19" s="14" t="s">
        <v>35</v>
      </c>
      <c r="B19" s="14" t="s">
        <v>36</v>
      </c>
      <c r="C19" s="14" t="s">
        <v>37</v>
      </c>
      <c r="D19" s="14" t="s">
        <v>38</v>
      </c>
      <c r="E19" s="14" t="s">
        <v>39</v>
      </c>
      <c r="F19" s="14" t="s">
        <v>75</v>
      </c>
      <c r="G19" s="14" t="s">
        <v>76</v>
      </c>
      <c r="H19" s="15">
        <v>3203106</v>
      </c>
      <c r="I19" s="14" t="s">
        <v>87</v>
      </c>
      <c r="J19" s="14" t="s">
        <v>43</v>
      </c>
      <c r="K19" s="14" t="s">
        <v>43</v>
      </c>
      <c r="L19" s="14" t="s">
        <v>43</v>
      </c>
      <c r="M19" s="14" t="s">
        <v>43</v>
      </c>
      <c r="N19" s="14" t="s">
        <v>88</v>
      </c>
      <c r="O19" s="14" t="s">
        <v>228</v>
      </c>
      <c r="P19" s="14" t="s">
        <v>46</v>
      </c>
      <c r="Q19" s="14" t="s">
        <v>47</v>
      </c>
      <c r="R19" s="14" t="s">
        <v>225</v>
      </c>
      <c r="S19" s="14" t="s">
        <v>49</v>
      </c>
      <c r="T19" s="14" t="s">
        <v>50</v>
      </c>
      <c r="U19" s="14">
        <v>177</v>
      </c>
      <c r="V19" s="14">
        <v>167</v>
      </c>
      <c r="W19" s="15">
        <v>94.350282489999998</v>
      </c>
      <c r="X19" s="15">
        <v>527.51528143999997</v>
      </c>
      <c r="Y19" s="15">
        <v>80.038170019999995</v>
      </c>
      <c r="Z19" s="14" t="s">
        <v>33</v>
      </c>
      <c r="AA19" s="14" t="s">
        <v>324</v>
      </c>
      <c r="AB19" s="15">
        <v>8.3832335300000005E-2</v>
      </c>
      <c r="AC19" s="15">
        <v>0.24550898199999999</v>
      </c>
      <c r="AD19" s="15">
        <v>0.49101796409999998</v>
      </c>
      <c r="AE19" s="15">
        <v>0.1796407186</v>
      </c>
      <c r="AF19" s="15">
        <v>14</v>
      </c>
      <c r="AG19" s="15">
        <v>41</v>
      </c>
      <c r="AH19" s="15">
        <v>82</v>
      </c>
      <c r="AI19" s="15">
        <v>30</v>
      </c>
      <c r="AK19" s="14">
        <f>'2023_2ANO_MT'!$AB19/100</f>
        <v>8.3832335300000008E-4</v>
      </c>
      <c r="AL19" s="14">
        <f>'2023_2ANO_MT'!$AC19/100</f>
        <v>2.4550898199999999E-3</v>
      </c>
      <c r="AM19" s="14">
        <f>'2023_2ANO_MT'!$AD19/100</f>
        <v>4.9101796410000002E-3</v>
      </c>
      <c r="AN19" s="14">
        <f>'2023_2ANO_MT'!$AE19/100</f>
        <v>1.796407186E-3</v>
      </c>
      <c r="AO19" s="14">
        <f t="shared" si="0"/>
        <v>0.01</v>
      </c>
    </row>
    <row r="20" spans="1:41" ht="14.25" customHeight="1">
      <c r="A20" s="14" t="s">
        <v>35</v>
      </c>
      <c r="B20" s="14" t="s">
        <v>36</v>
      </c>
      <c r="C20" s="14" t="s">
        <v>37</v>
      </c>
      <c r="D20" s="14" t="s">
        <v>38</v>
      </c>
      <c r="E20" s="14" t="s">
        <v>39</v>
      </c>
      <c r="F20" s="14" t="s">
        <v>75</v>
      </c>
      <c r="G20" s="14" t="s">
        <v>76</v>
      </c>
      <c r="H20" s="15">
        <v>3203320</v>
      </c>
      <c r="I20" s="14" t="s">
        <v>89</v>
      </c>
      <c r="J20" s="14" t="s">
        <v>43</v>
      </c>
      <c r="K20" s="14" t="s">
        <v>43</v>
      </c>
      <c r="L20" s="14" t="s">
        <v>43</v>
      </c>
      <c r="M20" s="14" t="s">
        <v>43</v>
      </c>
      <c r="N20" s="14" t="s">
        <v>90</v>
      </c>
      <c r="O20" s="14" t="s">
        <v>228</v>
      </c>
      <c r="P20" s="14" t="s">
        <v>46</v>
      </c>
      <c r="Q20" s="14" t="s">
        <v>47</v>
      </c>
      <c r="R20" s="14" t="s">
        <v>225</v>
      </c>
      <c r="S20" s="14" t="s">
        <v>49</v>
      </c>
      <c r="T20" s="14" t="s">
        <v>50</v>
      </c>
      <c r="U20" s="14">
        <v>675</v>
      </c>
      <c r="V20" s="14">
        <v>617</v>
      </c>
      <c r="W20" s="15">
        <v>91.407407410000005</v>
      </c>
      <c r="X20" s="15">
        <v>537.80080551000003</v>
      </c>
      <c r="Y20" s="15">
        <v>78.152793680000002</v>
      </c>
      <c r="Z20" s="14" t="s">
        <v>33</v>
      </c>
      <c r="AA20" s="14" t="s">
        <v>325</v>
      </c>
      <c r="AB20" s="15">
        <v>4.3760129699999997E-2</v>
      </c>
      <c r="AC20" s="15">
        <v>0.24797406809999997</v>
      </c>
      <c r="AD20" s="15">
        <v>0.49432739060000003</v>
      </c>
      <c r="AE20" s="15">
        <v>0.21393841170000003</v>
      </c>
      <c r="AF20" s="15">
        <v>27</v>
      </c>
      <c r="AG20" s="15">
        <v>153</v>
      </c>
      <c r="AH20" s="15">
        <v>305</v>
      </c>
      <c r="AI20" s="15">
        <v>132</v>
      </c>
      <c r="AK20" s="14">
        <f>'2023_2ANO_MT'!$AB20/100</f>
        <v>4.3760129699999998E-4</v>
      </c>
      <c r="AL20" s="14">
        <f>'2023_2ANO_MT'!$AC20/100</f>
        <v>2.4797406809999997E-3</v>
      </c>
      <c r="AM20" s="14">
        <f>'2023_2ANO_MT'!$AD20/100</f>
        <v>4.9432739060000005E-3</v>
      </c>
      <c r="AN20" s="14">
        <f>'2023_2ANO_MT'!$AE20/100</f>
        <v>2.1393841170000002E-3</v>
      </c>
      <c r="AO20" s="14">
        <f t="shared" si="0"/>
        <v>1.0000000001000001E-2</v>
      </c>
    </row>
    <row r="21" spans="1:41" ht="14.25" customHeight="1">
      <c r="A21" s="14" t="s">
        <v>35</v>
      </c>
      <c r="B21" s="14" t="s">
        <v>36</v>
      </c>
      <c r="C21" s="14" t="s">
        <v>37</v>
      </c>
      <c r="D21" s="14" t="s">
        <v>38</v>
      </c>
      <c r="E21" s="14" t="s">
        <v>39</v>
      </c>
      <c r="F21" s="14" t="s">
        <v>75</v>
      </c>
      <c r="G21" s="14" t="s">
        <v>76</v>
      </c>
      <c r="H21" s="15">
        <v>3203403</v>
      </c>
      <c r="I21" s="14" t="s">
        <v>91</v>
      </c>
      <c r="J21" s="14" t="s">
        <v>43</v>
      </c>
      <c r="K21" s="14" t="s">
        <v>43</v>
      </c>
      <c r="L21" s="14" t="s">
        <v>43</v>
      </c>
      <c r="M21" s="14" t="s">
        <v>43</v>
      </c>
      <c r="N21" s="14" t="s">
        <v>92</v>
      </c>
      <c r="O21" s="14" t="s">
        <v>228</v>
      </c>
      <c r="P21" s="14" t="s">
        <v>46</v>
      </c>
      <c r="Q21" s="14" t="s">
        <v>47</v>
      </c>
      <c r="R21" s="14" t="s">
        <v>225</v>
      </c>
      <c r="S21" s="14" t="s">
        <v>49</v>
      </c>
      <c r="T21" s="14" t="s">
        <v>50</v>
      </c>
      <c r="U21" s="14">
        <v>312</v>
      </c>
      <c r="V21" s="14">
        <v>284</v>
      </c>
      <c r="W21" s="15">
        <v>91.025641030000003</v>
      </c>
      <c r="X21" s="15">
        <v>561.83213522999995</v>
      </c>
      <c r="Y21" s="15">
        <v>87.692832690000003</v>
      </c>
      <c r="Z21" s="14" t="s">
        <v>33</v>
      </c>
      <c r="AA21" s="14" t="s">
        <v>326</v>
      </c>
      <c r="AB21" s="15">
        <v>6.6901408499999995E-2</v>
      </c>
      <c r="AC21" s="15">
        <v>0.1549295775</v>
      </c>
      <c r="AD21" s="15">
        <v>0.38028169010000001</v>
      </c>
      <c r="AE21" s="15">
        <v>0.38732394370000001</v>
      </c>
      <c r="AF21" s="15">
        <v>19</v>
      </c>
      <c r="AG21" s="15">
        <v>44</v>
      </c>
      <c r="AH21" s="15">
        <v>108</v>
      </c>
      <c r="AI21" s="15">
        <v>110</v>
      </c>
      <c r="AK21" s="14">
        <f>'2023_2ANO_MT'!$AB21/100</f>
        <v>6.6901408499999999E-4</v>
      </c>
      <c r="AL21" s="14">
        <f>'2023_2ANO_MT'!$AC21/100</f>
        <v>1.549295775E-3</v>
      </c>
      <c r="AM21" s="14">
        <f>'2023_2ANO_MT'!$AD21/100</f>
        <v>3.802816901E-3</v>
      </c>
      <c r="AN21" s="14">
        <f>'2023_2ANO_MT'!$AE21/100</f>
        <v>3.8732394370000001E-3</v>
      </c>
      <c r="AO21" s="14">
        <f t="shared" si="0"/>
        <v>9.894366198E-3</v>
      </c>
    </row>
    <row r="22" spans="1:41" ht="14.25" customHeight="1">
      <c r="A22" s="14" t="s">
        <v>35</v>
      </c>
      <c r="B22" s="14" t="s">
        <v>36</v>
      </c>
      <c r="C22" s="14" t="s">
        <v>37</v>
      </c>
      <c r="D22" s="14" t="s">
        <v>38</v>
      </c>
      <c r="E22" s="14" t="s">
        <v>39</v>
      </c>
      <c r="F22" s="14" t="s">
        <v>75</v>
      </c>
      <c r="G22" s="14" t="s">
        <v>76</v>
      </c>
      <c r="H22" s="15">
        <v>3203809</v>
      </c>
      <c r="I22" s="14" t="s">
        <v>93</v>
      </c>
      <c r="J22" s="14" t="s">
        <v>43</v>
      </c>
      <c r="K22" s="14" t="s">
        <v>43</v>
      </c>
      <c r="L22" s="14" t="s">
        <v>43</v>
      </c>
      <c r="M22" s="14" t="s">
        <v>43</v>
      </c>
      <c r="N22" s="14" t="s">
        <v>94</v>
      </c>
      <c r="O22" s="14" t="s">
        <v>228</v>
      </c>
      <c r="P22" s="14" t="s">
        <v>46</v>
      </c>
      <c r="Q22" s="14" t="s">
        <v>47</v>
      </c>
      <c r="R22" s="14" t="s">
        <v>225</v>
      </c>
      <c r="S22" s="14" t="s">
        <v>49</v>
      </c>
      <c r="T22" s="14" t="s">
        <v>50</v>
      </c>
      <c r="U22" s="14">
        <v>155</v>
      </c>
      <c r="V22" s="14">
        <v>149</v>
      </c>
      <c r="W22" s="15">
        <v>96.129032260000002</v>
      </c>
      <c r="X22" s="15">
        <v>545.79422819000001</v>
      </c>
      <c r="Y22" s="15">
        <v>68.393259330000006</v>
      </c>
      <c r="Z22" s="14" t="s">
        <v>33</v>
      </c>
      <c r="AA22" s="14" t="s">
        <v>327</v>
      </c>
      <c r="AB22" s="15">
        <v>3.3557047E-2</v>
      </c>
      <c r="AC22" s="15">
        <v>0.20805369129999998</v>
      </c>
      <c r="AD22" s="15">
        <v>0.53691275169999997</v>
      </c>
      <c r="AE22" s="15">
        <v>0.2214765101</v>
      </c>
      <c r="AF22" s="15">
        <v>5</v>
      </c>
      <c r="AG22" s="15">
        <v>31</v>
      </c>
      <c r="AH22" s="15">
        <v>80</v>
      </c>
      <c r="AI22" s="15">
        <v>33</v>
      </c>
      <c r="AK22" s="14">
        <f>'2023_2ANO_MT'!$AB22/100</f>
        <v>3.3557047000000001E-4</v>
      </c>
      <c r="AL22" s="14">
        <f>'2023_2ANO_MT'!$AC22/100</f>
        <v>2.0805369129999998E-3</v>
      </c>
      <c r="AM22" s="14">
        <f>'2023_2ANO_MT'!$AD22/100</f>
        <v>5.3691275169999997E-3</v>
      </c>
      <c r="AN22" s="14">
        <f>'2023_2ANO_MT'!$AE22/100</f>
        <v>2.2147651010000001E-3</v>
      </c>
      <c r="AO22" s="14">
        <f t="shared" si="0"/>
        <v>1.0000000001000001E-2</v>
      </c>
    </row>
    <row r="23" spans="1:41" ht="14.25" customHeight="1">
      <c r="A23" s="14" t="s">
        <v>35</v>
      </c>
      <c r="B23" s="14" t="s">
        <v>36</v>
      </c>
      <c r="C23" s="14" t="s">
        <v>37</v>
      </c>
      <c r="D23" s="14" t="s">
        <v>38</v>
      </c>
      <c r="E23" s="14" t="s">
        <v>39</v>
      </c>
      <c r="F23" s="14" t="s">
        <v>75</v>
      </c>
      <c r="G23" s="14" t="s">
        <v>76</v>
      </c>
      <c r="H23" s="15">
        <v>3204302</v>
      </c>
      <c r="I23" s="14" t="s">
        <v>95</v>
      </c>
      <c r="J23" s="14" t="s">
        <v>43</v>
      </c>
      <c r="K23" s="14" t="s">
        <v>43</v>
      </c>
      <c r="L23" s="14" t="s">
        <v>43</v>
      </c>
      <c r="M23" s="14" t="s">
        <v>43</v>
      </c>
      <c r="N23" s="14" t="s">
        <v>96</v>
      </c>
      <c r="O23" s="14" t="s">
        <v>228</v>
      </c>
      <c r="P23" s="14" t="s">
        <v>46</v>
      </c>
      <c r="Q23" s="14" t="s">
        <v>47</v>
      </c>
      <c r="R23" s="14" t="s">
        <v>225</v>
      </c>
      <c r="S23" s="14" t="s">
        <v>49</v>
      </c>
      <c r="T23" s="14" t="s">
        <v>50</v>
      </c>
      <c r="U23" s="14">
        <v>223</v>
      </c>
      <c r="V23" s="14">
        <v>208</v>
      </c>
      <c r="W23" s="15">
        <v>93.273542599999999</v>
      </c>
      <c r="X23" s="15">
        <v>539.95843269</v>
      </c>
      <c r="Y23" s="15">
        <v>86.180954389999997</v>
      </c>
      <c r="Z23" s="14" t="s">
        <v>33</v>
      </c>
      <c r="AA23" s="14" t="s">
        <v>328</v>
      </c>
      <c r="AB23" s="15">
        <v>5.2884615400000001E-2</v>
      </c>
      <c r="AC23" s="15">
        <v>0.2788461538</v>
      </c>
      <c r="AD23" s="15">
        <v>0.375</v>
      </c>
      <c r="AE23" s="15">
        <v>0.2932692308</v>
      </c>
      <c r="AF23" s="15">
        <v>11</v>
      </c>
      <c r="AG23" s="15">
        <v>58</v>
      </c>
      <c r="AH23" s="15">
        <v>78</v>
      </c>
      <c r="AI23" s="15">
        <v>61</v>
      </c>
      <c r="AK23" s="14">
        <f>'2023_2ANO_MT'!$AB23/100</f>
        <v>5.2884615400000006E-4</v>
      </c>
      <c r="AL23" s="14">
        <f>'2023_2ANO_MT'!$AC23/100</f>
        <v>2.7884615379999999E-3</v>
      </c>
      <c r="AM23" s="14">
        <f>'2023_2ANO_MT'!$AD23/100</f>
        <v>3.7499999999999999E-3</v>
      </c>
      <c r="AN23" s="14">
        <f>'2023_2ANO_MT'!$AE23/100</f>
        <v>2.9326923079999998E-3</v>
      </c>
      <c r="AO23" s="14">
        <f t="shared" si="0"/>
        <v>0.01</v>
      </c>
    </row>
    <row r="24" spans="1:41" ht="14.25" customHeight="1">
      <c r="A24" s="14" t="s">
        <v>35</v>
      </c>
      <c r="B24" s="14" t="s">
        <v>36</v>
      </c>
      <c r="C24" s="14" t="s">
        <v>37</v>
      </c>
      <c r="D24" s="14" t="s">
        <v>38</v>
      </c>
      <c r="E24" s="14" t="s">
        <v>39</v>
      </c>
      <c r="F24" s="14" t="s">
        <v>75</v>
      </c>
      <c r="G24" s="14" t="s">
        <v>76</v>
      </c>
      <c r="H24" s="15">
        <v>3204401</v>
      </c>
      <c r="I24" s="14" t="s">
        <v>97</v>
      </c>
      <c r="J24" s="14" t="s">
        <v>43</v>
      </c>
      <c r="K24" s="14" t="s">
        <v>43</v>
      </c>
      <c r="L24" s="14" t="s">
        <v>43</v>
      </c>
      <c r="M24" s="14" t="s">
        <v>43</v>
      </c>
      <c r="N24" s="14" t="s">
        <v>98</v>
      </c>
      <c r="O24" s="14" t="s">
        <v>228</v>
      </c>
      <c r="P24" s="14" t="s">
        <v>46</v>
      </c>
      <c r="Q24" s="14" t="s">
        <v>47</v>
      </c>
      <c r="R24" s="14" t="s">
        <v>225</v>
      </c>
      <c r="S24" s="14" t="s">
        <v>49</v>
      </c>
      <c r="T24" s="14" t="s">
        <v>50</v>
      </c>
      <c r="U24" s="14">
        <v>145</v>
      </c>
      <c r="V24" s="14">
        <v>133</v>
      </c>
      <c r="W24" s="15">
        <v>91.724137929999998</v>
      </c>
      <c r="X24" s="15">
        <v>579.91958647000001</v>
      </c>
      <c r="Y24" s="15">
        <v>86.090002200000001</v>
      </c>
      <c r="Z24" s="14" t="s">
        <v>33</v>
      </c>
      <c r="AA24" s="14" t="s">
        <v>329</v>
      </c>
      <c r="AB24" s="15">
        <v>4.5112781999999997E-2</v>
      </c>
      <c r="AC24" s="15">
        <v>0.14285714289999998</v>
      </c>
      <c r="AD24" s="15">
        <v>0.3383458647</v>
      </c>
      <c r="AE24" s="15">
        <v>0.47368421050000004</v>
      </c>
      <c r="AF24" s="15">
        <v>6</v>
      </c>
      <c r="AG24" s="15">
        <v>19</v>
      </c>
      <c r="AH24" s="15">
        <v>45</v>
      </c>
      <c r="AI24" s="15">
        <v>63</v>
      </c>
      <c r="AK24" s="14">
        <f>'2023_2ANO_MT'!$AB24/100</f>
        <v>4.5112781999999998E-4</v>
      </c>
      <c r="AL24" s="14">
        <f>'2023_2ANO_MT'!$AC24/100</f>
        <v>1.4285714289999998E-3</v>
      </c>
      <c r="AM24" s="14">
        <f>'2023_2ANO_MT'!$AD24/100</f>
        <v>3.3834586469999998E-3</v>
      </c>
      <c r="AN24" s="14">
        <f>'2023_2ANO_MT'!$AE24/100</f>
        <v>4.7368421050000007E-3</v>
      </c>
      <c r="AO24" s="14">
        <f t="shared" si="0"/>
        <v>1.0000000001000001E-2</v>
      </c>
    </row>
    <row r="25" spans="1:41" ht="14.25" customHeight="1">
      <c r="A25" s="14" t="s">
        <v>35</v>
      </c>
      <c r="B25" s="14" t="s">
        <v>36</v>
      </c>
      <c r="C25" s="14" t="s">
        <v>37</v>
      </c>
      <c r="D25" s="14" t="s">
        <v>38</v>
      </c>
      <c r="E25" s="14" t="s">
        <v>39</v>
      </c>
      <c r="F25" s="14" t="s">
        <v>75</v>
      </c>
      <c r="G25" s="14" t="s">
        <v>76</v>
      </c>
      <c r="H25" s="15">
        <v>3205036</v>
      </c>
      <c r="I25" s="14" t="s">
        <v>99</v>
      </c>
      <c r="J25" s="14" t="s">
        <v>43</v>
      </c>
      <c r="K25" s="14" t="s">
        <v>43</v>
      </c>
      <c r="L25" s="14" t="s">
        <v>43</v>
      </c>
      <c r="M25" s="14" t="s">
        <v>43</v>
      </c>
      <c r="N25" s="14" t="s">
        <v>100</v>
      </c>
      <c r="O25" s="14" t="s">
        <v>228</v>
      </c>
      <c r="P25" s="14" t="s">
        <v>46</v>
      </c>
      <c r="Q25" s="14" t="s">
        <v>47</v>
      </c>
      <c r="R25" s="14" t="s">
        <v>225</v>
      </c>
      <c r="S25" s="14" t="s">
        <v>49</v>
      </c>
      <c r="T25" s="14" t="s">
        <v>50</v>
      </c>
      <c r="U25" s="14">
        <v>304</v>
      </c>
      <c r="V25" s="14">
        <v>276</v>
      </c>
      <c r="W25" s="15">
        <v>90.78947368</v>
      </c>
      <c r="X25" s="15">
        <v>528.68988043000002</v>
      </c>
      <c r="Y25" s="15">
        <v>87.374917019999998</v>
      </c>
      <c r="Z25" s="14" t="s">
        <v>33</v>
      </c>
      <c r="AA25" s="14" t="s">
        <v>330</v>
      </c>
      <c r="AB25" s="15">
        <v>9.4202898600000001E-2</v>
      </c>
      <c r="AC25" s="15">
        <v>0.25</v>
      </c>
      <c r="AD25" s="15">
        <v>0.4456521739</v>
      </c>
      <c r="AE25" s="15">
        <v>0.21014492749999999</v>
      </c>
      <c r="AF25" s="15">
        <v>26</v>
      </c>
      <c r="AG25" s="15">
        <v>69</v>
      </c>
      <c r="AH25" s="15">
        <v>123</v>
      </c>
      <c r="AI25" s="15">
        <v>58</v>
      </c>
      <c r="AK25" s="14">
        <f>'2023_2ANO_MT'!$AB25/100</f>
        <v>9.4202898599999999E-4</v>
      </c>
      <c r="AL25" s="14">
        <f>'2023_2ANO_MT'!$AC25/100</f>
        <v>2.5000000000000001E-3</v>
      </c>
      <c r="AM25" s="14">
        <f>'2023_2ANO_MT'!$AD25/100</f>
        <v>4.4565217389999998E-3</v>
      </c>
      <c r="AN25" s="14">
        <f>'2023_2ANO_MT'!$AE25/100</f>
        <v>2.1014492749999998E-3</v>
      </c>
      <c r="AO25" s="14">
        <f t="shared" si="0"/>
        <v>0.01</v>
      </c>
    </row>
    <row r="26" spans="1:41" ht="14.25" customHeight="1">
      <c r="A26" s="14" t="s">
        <v>35</v>
      </c>
      <c r="B26" s="14" t="s">
        <v>36</v>
      </c>
      <c r="C26" s="14" t="s">
        <v>37</v>
      </c>
      <c r="D26" s="14" t="s">
        <v>38</v>
      </c>
      <c r="E26" s="14" t="s">
        <v>39</v>
      </c>
      <c r="F26" s="14" t="s">
        <v>101</v>
      </c>
      <c r="G26" s="14" t="s">
        <v>102</v>
      </c>
      <c r="H26" s="15">
        <v>3202207</v>
      </c>
      <c r="I26" s="14" t="s">
        <v>103</v>
      </c>
      <c r="J26" s="14" t="s">
        <v>43</v>
      </c>
      <c r="K26" s="14" t="s">
        <v>43</v>
      </c>
      <c r="L26" s="14" t="s">
        <v>43</v>
      </c>
      <c r="M26" s="14" t="s">
        <v>43</v>
      </c>
      <c r="N26" s="14" t="s">
        <v>104</v>
      </c>
      <c r="O26" s="14" t="s">
        <v>228</v>
      </c>
      <c r="P26" s="14" t="s">
        <v>46</v>
      </c>
      <c r="Q26" s="14" t="s">
        <v>47</v>
      </c>
      <c r="R26" s="14" t="s">
        <v>225</v>
      </c>
      <c r="S26" s="14" t="s">
        <v>49</v>
      </c>
      <c r="T26" s="14" t="s">
        <v>50</v>
      </c>
      <c r="U26" s="14">
        <v>252</v>
      </c>
      <c r="V26" s="14">
        <v>214</v>
      </c>
      <c r="W26" s="15">
        <v>84.920634919999998</v>
      </c>
      <c r="X26" s="15">
        <v>524.86408411000002</v>
      </c>
      <c r="Y26" s="15">
        <v>73.545595430000006</v>
      </c>
      <c r="Z26" s="14" t="s">
        <v>33</v>
      </c>
      <c r="AA26" s="14" t="s">
        <v>331</v>
      </c>
      <c r="AB26" s="15">
        <v>7.0093457900000003E-2</v>
      </c>
      <c r="AC26" s="15">
        <v>0.25700934580000001</v>
      </c>
      <c r="AD26" s="15">
        <v>0.52803738320000004</v>
      </c>
      <c r="AE26" s="15">
        <v>0.14485981309999998</v>
      </c>
      <c r="AF26" s="15">
        <v>15</v>
      </c>
      <c r="AG26" s="15">
        <v>55</v>
      </c>
      <c r="AH26" s="15">
        <v>113</v>
      </c>
      <c r="AI26" s="15">
        <v>31</v>
      </c>
      <c r="AK26" s="14">
        <f>'2023_2ANO_MT'!$AB26/100</f>
        <v>7.0093457900000003E-4</v>
      </c>
      <c r="AL26" s="14">
        <f>'2023_2ANO_MT'!$AC26/100</f>
        <v>2.5700934580000002E-3</v>
      </c>
      <c r="AM26" s="14">
        <f>'2023_2ANO_MT'!$AD26/100</f>
        <v>5.2803738320000007E-3</v>
      </c>
      <c r="AN26" s="14">
        <f>'2023_2ANO_MT'!$AE26/100</f>
        <v>1.4485981309999999E-3</v>
      </c>
      <c r="AO26" s="14">
        <f t="shared" si="0"/>
        <v>0.01</v>
      </c>
    </row>
    <row r="27" spans="1:41" ht="14.25" customHeight="1">
      <c r="A27" s="14" t="s">
        <v>35</v>
      </c>
      <c r="B27" s="14" t="s">
        <v>36</v>
      </c>
      <c r="C27" s="14" t="s">
        <v>37</v>
      </c>
      <c r="D27" s="14" t="s">
        <v>38</v>
      </c>
      <c r="E27" s="14" t="s">
        <v>39</v>
      </c>
      <c r="F27" s="14" t="s">
        <v>101</v>
      </c>
      <c r="G27" s="14" t="s">
        <v>102</v>
      </c>
      <c r="H27" s="15">
        <v>3204609</v>
      </c>
      <c r="I27" s="14" t="s">
        <v>105</v>
      </c>
      <c r="J27" s="14" t="s">
        <v>43</v>
      </c>
      <c r="K27" s="14" t="s">
        <v>43</v>
      </c>
      <c r="L27" s="14" t="s">
        <v>43</v>
      </c>
      <c r="M27" s="14" t="s">
        <v>43</v>
      </c>
      <c r="N27" s="14" t="s">
        <v>106</v>
      </c>
      <c r="O27" s="14" t="s">
        <v>228</v>
      </c>
      <c r="P27" s="14" t="s">
        <v>46</v>
      </c>
      <c r="Q27" s="14" t="s">
        <v>47</v>
      </c>
      <c r="R27" s="14" t="s">
        <v>225</v>
      </c>
      <c r="S27" s="14" t="s">
        <v>49</v>
      </c>
      <c r="T27" s="14" t="s">
        <v>50</v>
      </c>
      <c r="U27" s="14">
        <v>217</v>
      </c>
      <c r="V27" s="14">
        <v>193</v>
      </c>
      <c r="W27" s="15">
        <v>88.94009217</v>
      </c>
      <c r="X27" s="15">
        <v>560.02302072999998</v>
      </c>
      <c r="Y27" s="15">
        <v>87.099274589999993</v>
      </c>
      <c r="Z27" s="14" t="s">
        <v>33</v>
      </c>
      <c r="AA27" s="14" t="s">
        <v>332</v>
      </c>
      <c r="AB27" s="15">
        <v>4.1450777199999997E-2</v>
      </c>
      <c r="AC27" s="15">
        <v>0.207253886</v>
      </c>
      <c r="AD27" s="15">
        <v>0.37823834200000001</v>
      </c>
      <c r="AE27" s="15">
        <v>0.37305699479999999</v>
      </c>
      <c r="AF27" s="15">
        <v>8</v>
      </c>
      <c r="AG27" s="15">
        <v>40</v>
      </c>
      <c r="AH27" s="15">
        <v>73</v>
      </c>
      <c r="AI27" s="15">
        <v>72</v>
      </c>
      <c r="AK27" s="14">
        <f>'2023_2ANO_MT'!$AB27/100</f>
        <v>4.1450777199999994E-4</v>
      </c>
      <c r="AL27" s="14">
        <f>'2023_2ANO_MT'!$AC27/100</f>
        <v>2.0725388600000001E-3</v>
      </c>
      <c r="AM27" s="14">
        <f>'2023_2ANO_MT'!$AD27/100</f>
        <v>3.7823834199999999E-3</v>
      </c>
      <c r="AN27" s="14">
        <f>'2023_2ANO_MT'!$AE27/100</f>
        <v>3.7305699479999997E-3</v>
      </c>
      <c r="AO27" s="14">
        <f t="shared" si="0"/>
        <v>0.01</v>
      </c>
    </row>
    <row r="28" spans="1:41" ht="14.25" customHeight="1">
      <c r="A28" s="14" t="s">
        <v>35</v>
      </c>
      <c r="B28" s="14" t="s">
        <v>36</v>
      </c>
      <c r="C28" s="14" t="s">
        <v>37</v>
      </c>
      <c r="D28" s="14" t="s">
        <v>38</v>
      </c>
      <c r="E28" s="14" t="s">
        <v>39</v>
      </c>
      <c r="F28" s="14" t="s">
        <v>101</v>
      </c>
      <c r="G28" s="14" t="s">
        <v>102</v>
      </c>
      <c r="H28" s="15">
        <v>3205002</v>
      </c>
      <c r="I28" s="14" t="s">
        <v>107</v>
      </c>
      <c r="J28" s="14" t="s">
        <v>43</v>
      </c>
      <c r="K28" s="14" t="s">
        <v>43</v>
      </c>
      <c r="L28" s="14" t="s">
        <v>43</v>
      </c>
      <c r="M28" s="14" t="s">
        <v>43</v>
      </c>
      <c r="N28" s="14" t="s">
        <v>108</v>
      </c>
      <c r="O28" s="14" t="s">
        <v>228</v>
      </c>
      <c r="P28" s="14" t="s">
        <v>46</v>
      </c>
      <c r="Q28" s="14" t="s">
        <v>47</v>
      </c>
      <c r="R28" s="14" t="s">
        <v>225</v>
      </c>
      <c r="S28" s="14" t="s">
        <v>49</v>
      </c>
      <c r="T28" s="14" t="s">
        <v>50</v>
      </c>
      <c r="U28" s="14">
        <v>6593</v>
      </c>
      <c r="V28" s="14">
        <v>5564</v>
      </c>
      <c r="W28" s="15">
        <v>84.392537540000006</v>
      </c>
      <c r="X28" s="15">
        <v>507.05936358999998</v>
      </c>
      <c r="Y28" s="15">
        <v>80.739883449999994</v>
      </c>
      <c r="Z28" s="14" t="s">
        <v>33</v>
      </c>
      <c r="AA28" s="14" t="s">
        <v>333</v>
      </c>
      <c r="AB28" s="15">
        <v>0.1017253774</v>
      </c>
      <c r="AC28" s="15">
        <v>0.3493889288</v>
      </c>
      <c r="AD28" s="15">
        <v>0.43170381019999998</v>
      </c>
      <c r="AE28" s="15">
        <v>0.1171818835</v>
      </c>
      <c r="AF28" s="15">
        <v>566</v>
      </c>
      <c r="AG28" s="15">
        <v>1944</v>
      </c>
      <c r="AH28" s="15">
        <v>2402</v>
      </c>
      <c r="AI28" s="15">
        <v>652</v>
      </c>
      <c r="AK28" s="14">
        <f>'2023_2ANO_MT'!$AB28/100</f>
        <v>1.017253774E-3</v>
      </c>
      <c r="AL28" s="14">
        <f>'2023_2ANO_MT'!$AC28/100</f>
        <v>3.4938892880000002E-3</v>
      </c>
      <c r="AM28" s="14">
        <f>'2023_2ANO_MT'!$AD28/100</f>
        <v>4.3170381020000001E-3</v>
      </c>
      <c r="AN28" s="14">
        <f>'2023_2ANO_MT'!$AE28/100</f>
        <v>1.171818835E-3</v>
      </c>
      <c r="AO28" s="14">
        <f t="shared" si="0"/>
        <v>9.9999999989999998E-3</v>
      </c>
    </row>
    <row r="29" spans="1:41" ht="14.25" customHeight="1">
      <c r="A29" s="14" t="s">
        <v>35</v>
      </c>
      <c r="B29" s="14" t="s">
        <v>36</v>
      </c>
      <c r="C29" s="14" t="s">
        <v>37</v>
      </c>
      <c r="D29" s="14" t="s">
        <v>38</v>
      </c>
      <c r="E29" s="14" t="s">
        <v>39</v>
      </c>
      <c r="F29" s="14" t="s">
        <v>101</v>
      </c>
      <c r="G29" s="14" t="s">
        <v>102</v>
      </c>
      <c r="H29" s="15">
        <v>3205309</v>
      </c>
      <c r="I29" s="14" t="s">
        <v>109</v>
      </c>
      <c r="J29" s="14" t="s">
        <v>43</v>
      </c>
      <c r="K29" s="14" t="s">
        <v>43</v>
      </c>
      <c r="L29" s="14" t="s">
        <v>43</v>
      </c>
      <c r="M29" s="14" t="s">
        <v>43</v>
      </c>
      <c r="N29" s="14" t="s">
        <v>110</v>
      </c>
      <c r="O29" s="14" t="s">
        <v>228</v>
      </c>
      <c r="P29" s="14" t="s">
        <v>46</v>
      </c>
      <c r="Q29" s="14" t="s">
        <v>47</v>
      </c>
      <c r="R29" s="14" t="s">
        <v>225</v>
      </c>
      <c r="S29" s="14" t="s">
        <v>49</v>
      </c>
      <c r="T29" s="14" t="s">
        <v>50</v>
      </c>
      <c r="U29" s="14">
        <v>3063</v>
      </c>
      <c r="V29" s="14">
        <v>2780</v>
      </c>
      <c r="W29" s="15">
        <v>90.760692129999995</v>
      </c>
      <c r="X29" s="15">
        <v>531.15629394999996</v>
      </c>
      <c r="Y29" s="15">
        <v>82.165754939999999</v>
      </c>
      <c r="Z29" s="14" t="s">
        <v>33</v>
      </c>
      <c r="AA29" s="14" t="s">
        <v>334</v>
      </c>
      <c r="AB29" s="15">
        <v>6.76258993E-2</v>
      </c>
      <c r="AC29" s="15">
        <v>0.26043165470000001</v>
      </c>
      <c r="AD29" s="15">
        <v>0.4697841727</v>
      </c>
      <c r="AE29" s="15">
        <v>0.20071942450000002</v>
      </c>
      <c r="AF29" s="15">
        <v>188</v>
      </c>
      <c r="AG29" s="15">
        <v>724</v>
      </c>
      <c r="AH29" s="15">
        <v>1306</v>
      </c>
      <c r="AI29" s="15">
        <v>558</v>
      </c>
      <c r="AK29" s="14">
        <f>'2023_2ANO_MT'!$AB29/100</f>
        <v>6.7625899300000005E-4</v>
      </c>
      <c r="AL29" s="14">
        <f>'2023_2ANO_MT'!$AC29/100</f>
        <v>2.6043165470000002E-3</v>
      </c>
      <c r="AM29" s="14">
        <f>'2023_2ANO_MT'!$AD29/100</f>
        <v>4.6978417269999996E-3</v>
      </c>
      <c r="AN29" s="14">
        <f>'2023_2ANO_MT'!$AE29/100</f>
        <v>2.0071942450000002E-3</v>
      </c>
      <c r="AO29" s="14">
        <f t="shared" si="0"/>
        <v>9.9856115119999998E-3</v>
      </c>
    </row>
    <row r="30" spans="1:41" ht="14.25" customHeight="1">
      <c r="A30" s="14" t="s">
        <v>35</v>
      </c>
      <c r="B30" s="14" t="s">
        <v>36</v>
      </c>
      <c r="C30" s="14" t="s">
        <v>37</v>
      </c>
      <c r="D30" s="14" t="s">
        <v>38</v>
      </c>
      <c r="E30" s="14" t="s">
        <v>39</v>
      </c>
      <c r="F30" s="14" t="s">
        <v>111</v>
      </c>
      <c r="G30" s="14" t="s">
        <v>112</v>
      </c>
      <c r="H30" s="15">
        <v>3201308</v>
      </c>
      <c r="I30" s="14" t="s">
        <v>113</v>
      </c>
      <c r="J30" s="14" t="s">
        <v>43</v>
      </c>
      <c r="K30" s="14" t="s">
        <v>43</v>
      </c>
      <c r="L30" s="14" t="s">
        <v>43</v>
      </c>
      <c r="M30" s="14" t="s">
        <v>43</v>
      </c>
      <c r="N30" s="14" t="s">
        <v>114</v>
      </c>
      <c r="O30" s="14" t="s">
        <v>228</v>
      </c>
      <c r="P30" s="14" t="s">
        <v>46</v>
      </c>
      <c r="Q30" s="14" t="s">
        <v>47</v>
      </c>
      <c r="R30" s="14" t="s">
        <v>225</v>
      </c>
      <c r="S30" s="14" t="s">
        <v>49</v>
      </c>
      <c r="T30" s="14" t="s">
        <v>50</v>
      </c>
      <c r="U30" s="14">
        <v>5245</v>
      </c>
      <c r="V30" s="14">
        <v>4634</v>
      </c>
      <c r="W30" s="15">
        <v>88.350810300000006</v>
      </c>
      <c r="X30" s="15">
        <v>521.85382951999998</v>
      </c>
      <c r="Y30" s="15">
        <v>86.525830189999994</v>
      </c>
      <c r="Z30" s="14" t="s">
        <v>33</v>
      </c>
      <c r="AA30" s="14" t="s">
        <v>335</v>
      </c>
      <c r="AB30" s="15">
        <v>9.4950366899999986E-2</v>
      </c>
      <c r="AC30" s="15">
        <v>0.28528269309999998</v>
      </c>
      <c r="AD30" s="15">
        <v>0.42706085459999998</v>
      </c>
      <c r="AE30" s="15">
        <v>0.19270608549999999</v>
      </c>
      <c r="AF30" s="15">
        <v>440</v>
      </c>
      <c r="AG30" s="15">
        <v>1322</v>
      </c>
      <c r="AH30" s="15">
        <v>1979</v>
      </c>
      <c r="AI30" s="15">
        <v>893</v>
      </c>
      <c r="AK30" s="14">
        <f>'2023_2ANO_MT'!$AB30/100</f>
        <v>9.4950366899999991E-4</v>
      </c>
      <c r="AL30" s="14">
        <f>'2023_2ANO_MT'!$AC30/100</f>
        <v>2.8528269309999999E-3</v>
      </c>
      <c r="AM30" s="14">
        <f>'2023_2ANO_MT'!$AD30/100</f>
        <v>4.2706085459999999E-3</v>
      </c>
      <c r="AN30" s="14">
        <f>'2023_2ANO_MT'!$AE30/100</f>
        <v>1.9270608549999998E-3</v>
      </c>
      <c r="AO30" s="14">
        <f t="shared" si="0"/>
        <v>1.0000000000999999E-2</v>
      </c>
    </row>
    <row r="31" spans="1:41" ht="14.25" customHeight="1">
      <c r="A31" s="14" t="s">
        <v>35</v>
      </c>
      <c r="B31" s="14" t="s">
        <v>36</v>
      </c>
      <c r="C31" s="14" t="s">
        <v>37</v>
      </c>
      <c r="D31" s="14" t="s">
        <v>38</v>
      </c>
      <c r="E31" s="14" t="s">
        <v>39</v>
      </c>
      <c r="F31" s="14" t="s">
        <v>111</v>
      </c>
      <c r="G31" s="14" t="s">
        <v>112</v>
      </c>
      <c r="H31" s="15">
        <v>3203346</v>
      </c>
      <c r="I31" s="14" t="s">
        <v>115</v>
      </c>
      <c r="J31" s="14" t="s">
        <v>43</v>
      </c>
      <c r="K31" s="14" t="s">
        <v>43</v>
      </c>
      <c r="L31" s="14" t="s">
        <v>43</v>
      </c>
      <c r="M31" s="14" t="s">
        <v>43</v>
      </c>
      <c r="N31" s="14" t="s">
        <v>116</v>
      </c>
      <c r="O31" s="14" t="s">
        <v>228</v>
      </c>
      <c r="P31" s="14" t="s">
        <v>46</v>
      </c>
      <c r="Q31" s="14" t="s">
        <v>47</v>
      </c>
      <c r="R31" s="14" t="s">
        <v>225</v>
      </c>
      <c r="S31" s="14" t="s">
        <v>49</v>
      </c>
      <c r="T31" s="14" t="s">
        <v>50</v>
      </c>
      <c r="U31" s="14">
        <v>279</v>
      </c>
      <c r="V31" s="14">
        <v>252</v>
      </c>
      <c r="W31" s="15">
        <v>90.322580650000006</v>
      </c>
      <c r="X31" s="15">
        <v>537.40620635000005</v>
      </c>
      <c r="Y31" s="15">
        <v>71.562728149999998</v>
      </c>
      <c r="Z31" s="14" t="s">
        <v>33</v>
      </c>
      <c r="AA31" s="14" t="s">
        <v>336</v>
      </c>
      <c r="AB31" s="15">
        <v>5.9523809500000004E-2</v>
      </c>
      <c r="AC31" s="15">
        <v>0.1904761905</v>
      </c>
      <c r="AD31" s="15">
        <v>0.56349206350000003</v>
      </c>
      <c r="AE31" s="15">
        <v>0.1865079365</v>
      </c>
      <c r="AF31" s="15">
        <v>15</v>
      </c>
      <c r="AG31" s="15">
        <v>48</v>
      </c>
      <c r="AH31" s="15">
        <v>142</v>
      </c>
      <c r="AI31" s="15">
        <v>47</v>
      </c>
      <c r="AK31" s="14">
        <f>'2023_2ANO_MT'!$AB31/100</f>
        <v>5.9523809500000005E-4</v>
      </c>
      <c r="AL31" s="14">
        <f>'2023_2ANO_MT'!$AC31/100</f>
        <v>1.9047619050000001E-3</v>
      </c>
      <c r="AM31" s="14">
        <f>'2023_2ANO_MT'!$AD31/100</f>
        <v>5.6349206350000004E-3</v>
      </c>
      <c r="AN31" s="14">
        <f>'2023_2ANO_MT'!$AE31/100</f>
        <v>1.865079365E-3</v>
      </c>
      <c r="AO31" s="14">
        <f t="shared" si="0"/>
        <v>0.01</v>
      </c>
    </row>
    <row r="32" spans="1:41" ht="14.25" customHeight="1">
      <c r="A32" s="14" t="s">
        <v>35</v>
      </c>
      <c r="B32" s="14" t="s">
        <v>36</v>
      </c>
      <c r="C32" s="14" t="s">
        <v>37</v>
      </c>
      <c r="D32" s="14" t="s">
        <v>38</v>
      </c>
      <c r="E32" s="14" t="s">
        <v>39</v>
      </c>
      <c r="F32" s="14" t="s">
        <v>111</v>
      </c>
      <c r="G32" s="14" t="s">
        <v>112</v>
      </c>
      <c r="H32" s="15">
        <v>3204500</v>
      </c>
      <c r="I32" s="14" t="s">
        <v>117</v>
      </c>
      <c r="J32" s="14" t="s">
        <v>43</v>
      </c>
      <c r="K32" s="14" t="s">
        <v>43</v>
      </c>
      <c r="L32" s="14" t="s">
        <v>43</v>
      </c>
      <c r="M32" s="14" t="s">
        <v>43</v>
      </c>
      <c r="N32" s="14" t="s">
        <v>118</v>
      </c>
      <c r="O32" s="14" t="s">
        <v>228</v>
      </c>
      <c r="P32" s="14" t="s">
        <v>46</v>
      </c>
      <c r="Q32" s="14" t="s">
        <v>47</v>
      </c>
      <c r="R32" s="14" t="s">
        <v>225</v>
      </c>
      <c r="S32" s="14" t="s">
        <v>49</v>
      </c>
      <c r="T32" s="14" t="s">
        <v>50</v>
      </c>
      <c r="U32" s="14">
        <v>167</v>
      </c>
      <c r="V32" s="14">
        <v>154</v>
      </c>
      <c r="W32" s="15">
        <v>92.215568860000005</v>
      </c>
      <c r="X32" s="15">
        <v>592.40194155999995</v>
      </c>
      <c r="Y32" s="15">
        <v>80.341828419999999</v>
      </c>
      <c r="Z32" s="14" t="s">
        <v>33</v>
      </c>
      <c r="AA32" s="14" t="s">
        <v>337</v>
      </c>
      <c r="AB32" s="15">
        <v>3.24675325E-2</v>
      </c>
      <c r="AC32" s="15">
        <v>9.0909090900000003E-2</v>
      </c>
      <c r="AD32" s="15">
        <v>0.32467532470000005</v>
      </c>
      <c r="AE32" s="15">
        <v>0.55194805189999996</v>
      </c>
      <c r="AF32" s="15">
        <v>5</v>
      </c>
      <c r="AG32" s="15">
        <v>14</v>
      </c>
      <c r="AH32" s="15">
        <v>50</v>
      </c>
      <c r="AI32" s="15">
        <v>85</v>
      </c>
      <c r="AK32" s="14">
        <f>'2023_2ANO_MT'!$AB32/100</f>
        <v>3.2467532500000002E-4</v>
      </c>
      <c r="AL32" s="14">
        <f>'2023_2ANO_MT'!$AC32/100</f>
        <v>9.0909090900000004E-4</v>
      </c>
      <c r="AM32" s="14">
        <f>'2023_2ANO_MT'!$AD32/100</f>
        <v>3.2467532470000005E-3</v>
      </c>
      <c r="AN32" s="14">
        <f>'2023_2ANO_MT'!$AE32/100</f>
        <v>5.5194805189999994E-3</v>
      </c>
      <c r="AO32" s="14">
        <f t="shared" si="0"/>
        <v>0.01</v>
      </c>
    </row>
    <row r="33" spans="1:41" ht="14.25" customHeight="1">
      <c r="A33" s="14" t="s">
        <v>35</v>
      </c>
      <c r="B33" s="14" t="s">
        <v>36</v>
      </c>
      <c r="C33" s="14" t="s">
        <v>37</v>
      </c>
      <c r="D33" s="14" t="s">
        <v>38</v>
      </c>
      <c r="E33" s="14" t="s">
        <v>39</v>
      </c>
      <c r="F33" s="14" t="s">
        <v>111</v>
      </c>
      <c r="G33" s="14" t="s">
        <v>112</v>
      </c>
      <c r="H33" s="15">
        <v>3205101</v>
      </c>
      <c r="I33" s="14" t="s">
        <v>119</v>
      </c>
      <c r="J33" s="14" t="s">
        <v>43</v>
      </c>
      <c r="K33" s="14" t="s">
        <v>43</v>
      </c>
      <c r="L33" s="14" t="s">
        <v>43</v>
      </c>
      <c r="M33" s="14" t="s">
        <v>43</v>
      </c>
      <c r="N33" s="14" t="s">
        <v>120</v>
      </c>
      <c r="O33" s="14" t="s">
        <v>228</v>
      </c>
      <c r="P33" s="14" t="s">
        <v>46</v>
      </c>
      <c r="Q33" s="14" t="s">
        <v>47</v>
      </c>
      <c r="R33" s="14" t="s">
        <v>225</v>
      </c>
      <c r="S33" s="14" t="s">
        <v>49</v>
      </c>
      <c r="T33" s="14" t="s">
        <v>50</v>
      </c>
      <c r="U33" s="14">
        <v>1264</v>
      </c>
      <c r="V33" s="14">
        <v>1140</v>
      </c>
      <c r="W33" s="15">
        <v>90.189873419999998</v>
      </c>
      <c r="X33" s="15">
        <v>547.82408596000005</v>
      </c>
      <c r="Y33" s="15">
        <v>82.164321549999997</v>
      </c>
      <c r="Z33" s="14" t="s">
        <v>33</v>
      </c>
      <c r="AA33" s="14" t="s">
        <v>338</v>
      </c>
      <c r="AB33" s="15">
        <v>5.1754385999999999E-2</v>
      </c>
      <c r="AC33" s="15">
        <v>0.19736842110000002</v>
      </c>
      <c r="AD33" s="15">
        <v>0.47543859650000003</v>
      </c>
      <c r="AE33" s="15">
        <v>0.27543859650000002</v>
      </c>
      <c r="AF33" s="15">
        <v>59</v>
      </c>
      <c r="AG33" s="15">
        <v>225</v>
      </c>
      <c r="AH33" s="15">
        <v>542</v>
      </c>
      <c r="AI33" s="15">
        <v>314</v>
      </c>
      <c r="AK33" s="14">
        <f>'2023_2ANO_MT'!$AB33/100</f>
        <v>5.1754386000000001E-4</v>
      </c>
      <c r="AL33" s="14">
        <f>'2023_2ANO_MT'!$AC33/100</f>
        <v>1.9736842110000003E-3</v>
      </c>
      <c r="AM33" s="14">
        <f>'2023_2ANO_MT'!$AD33/100</f>
        <v>4.7543859649999999E-3</v>
      </c>
      <c r="AN33" s="14">
        <f>'2023_2ANO_MT'!$AE33/100</f>
        <v>2.7543859650000003E-3</v>
      </c>
      <c r="AO33" s="14">
        <f t="shared" si="0"/>
        <v>1.0000000001000001E-2</v>
      </c>
    </row>
    <row r="34" spans="1:41" ht="14.25" customHeight="1">
      <c r="A34" s="14" t="s">
        <v>35</v>
      </c>
      <c r="B34" s="14" t="s">
        <v>36</v>
      </c>
      <c r="C34" s="14" t="s">
        <v>37</v>
      </c>
      <c r="D34" s="14" t="s">
        <v>38</v>
      </c>
      <c r="E34" s="14" t="s">
        <v>39</v>
      </c>
      <c r="F34" s="14" t="s">
        <v>121</v>
      </c>
      <c r="G34" s="14" t="s">
        <v>122</v>
      </c>
      <c r="H34" s="15">
        <v>3200359</v>
      </c>
      <c r="I34" s="14" t="s">
        <v>123</v>
      </c>
      <c r="J34" s="14" t="s">
        <v>43</v>
      </c>
      <c r="K34" s="14" t="s">
        <v>43</v>
      </c>
      <c r="L34" s="14" t="s">
        <v>43</v>
      </c>
      <c r="M34" s="14" t="s">
        <v>43</v>
      </c>
      <c r="N34" s="14" t="s">
        <v>124</v>
      </c>
      <c r="O34" s="14" t="s">
        <v>228</v>
      </c>
      <c r="P34" s="14" t="s">
        <v>46</v>
      </c>
      <c r="Q34" s="14" t="s">
        <v>47</v>
      </c>
      <c r="R34" s="14" t="s">
        <v>225</v>
      </c>
      <c r="S34" s="14" t="s">
        <v>49</v>
      </c>
      <c r="T34" s="14" t="s">
        <v>50</v>
      </c>
      <c r="U34" s="14">
        <v>115</v>
      </c>
      <c r="V34" s="14">
        <v>107</v>
      </c>
      <c r="W34" s="15">
        <v>93.043478260000001</v>
      </c>
      <c r="X34" s="15">
        <v>602.70087850000004</v>
      </c>
      <c r="Y34" s="15">
        <v>85.055602359999995</v>
      </c>
      <c r="Z34" s="14" t="s">
        <v>34</v>
      </c>
      <c r="AA34" s="14" t="s">
        <v>339</v>
      </c>
      <c r="AB34" s="15">
        <v>4.6728972000000008E-2</v>
      </c>
      <c r="AC34" s="15">
        <v>7.4766355100000001E-2</v>
      </c>
      <c r="AD34" s="15">
        <v>0.20560747660000001</v>
      </c>
      <c r="AE34" s="15">
        <v>0.67289719629999989</v>
      </c>
      <c r="AF34" s="15">
        <v>5</v>
      </c>
      <c r="AG34" s="15">
        <v>8</v>
      </c>
      <c r="AH34" s="15">
        <v>22</v>
      </c>
      <c r="AI34" s="15">
        <v>72</v>
      </c>
      <c r="AK34" s="14">
        <f>'2023_2ANO_MT'!$AB34/100</f>
        <v>4.6728972000000007E-4</v>
      </c>
      <c r="AL34" s="14">
        <f>'2023_2ANO_MT'!$AC34/100</f>
        <v>7.4766355100000005E-4</v>
      </c>
      <c r="AM34" s="14">
        <f>'2023_2ANO_MT'!$AD34/100</f>
        <v>2.0560747660000002E-3</v>
      </c>
      <c r="AN34" s="14">
        <f>'2023_2ANO_MT'!$AE34/100</f>
        <v>6.7289719629999986E-3</v>
      </c>
      <c r="AO34" s="14">
        <f t="shared" si="0"/>
        <v>9.9999999999999985E-3</v>
      </c>
    </row>
    <row r="35" spans="1:41" ht="14.25" customHeight="1">
      <c r="A35" s="14" t="s">
        <v>35</v>
      </c>
      <c r="B35" s="14" t="s">
        <v>36</v>
      </c>
      <c r="C35" s="14" t="s">
        <v>37</v>
      </c>
      <c r="D35" s="14" t="s">
        <v>38</v>
      </c>
      <c r="E35" s="14" t="s">
        <v>39</v>
      </c>
      <c r="F35" s="14" t="s">
        <v>121</v>
      </c>
      <c r="G35" s="14" t="s">
        <v>122</v>
      </c>
      <c r="H35" s="15">
        <v>3200805</v>
      </c>
      <c r="I35" s="14" t="s">
        <v>125</v>
      </c>
      <c r="J35" s="14" t="s">
        <v>43</v>
      </c>
      <c r="K35" s="14" t="s">
        <v>43</v>
      </c>
      <c r="L35" s="14" t="s">
        <v>43</v>
      </c>
      <c r="M35" s="14" t="s">
        <v>43</v>
      </c>
      <c r="N35" s="14" t="s">
        <v>126</v>
      </c>
      <c r="O35" s="14" t="s">
        <v>228</v>
      </c>
      <c r="P35" s="14" t="s">
        <v>46</v>
      </c>
      <c r="Q35" s="14" t="s">
        <v>47</v>
      </c>
      <c r="R35" s="14" t="s">
        <v>225</v>
      </c>
      <c r="S35" s="14" t="s">
        <v>49</v>
      </c>
      <c r="T35" s="14" t="s">
        <v>50</v>
      </c>
      <c r="U35" s="14">
        <v>371</v>
      </c>
      <c r="V35" s="14">
        <v>328</v>
      </c>
      <c r="W35" s="15">
        <v>88.409703500000006</v>
      </c>
      <c r="X35" s="15">
        <v>548.77896037000005</v>
      </c>
      <c r="Y35" s="15">
        <v>82.168198250000003</v>
      </c>
      <c r="Z35" s="14" t="s">
        <v>33</v>
      </c>
      <c r="AA35" s="14" t="s">
        <v>340</v>
      </c>
      <c r="AB35" s="15">
        <v>5.1829268300000002E-2</v>
      </c>
      <c r="AC35" s="15">
        <v>0.2195121951</v>
      </c>
      <c r="AD35" s="15">
        <v>0.42987804879999997</v>
      </c>
      <c r="AE35" s="15">
        <v>0.29878048779999999</v>
      </c>
      <c r="AF35" s="15">
        <v>17</v>
      </c>
      <c r="AG35" s="15">
        <v>72</v>
      </c>
      <c r="AH35" s="15">
        <v>141</v>
      </c>
      <c r="AI35" s="15">
        <v>98</v>
      </c>
      <c r="AK35" s="14">
        <f>'2023_2ANO_MT'!$AB35/100</f>
        <v>5.1829268300000004E-4</v>
      </c>
      <c r="AL35" s="14">
        <f>'2023_2ANO_MT'!$AC35/100</f>
        <v>2.1951219510000001E-3</v>
      </c>
      <c r="AM35" s="14">
        <f>'2023_2ANO_MT'!$AD35/100</f>
        <v>4.2987804880000001E-3</v>
      </c>
      <c r="AN35" s="14">
        <f>'2023_2ANO_MT'!$AE35/100</f>
        <v>2.9878048780000001E-3</v>
      </c>
      <c r="AO35" s="14">
        <f t="shared" si="0"/>
        <v>0.01</v>
      </c>
    </row>
    <row r="36" spans="1:41" ht="14.25" customHeight="1">
      <c r="A36" s="14" t="s">
        <v>35</v>
      </c>
      <c r="B36" s="14" t="s">
        <v>36</v>
      </c>
      <c r="C36" s="14" t="s">
        <v>37</v>
      </c>
      <c r="D36" s="14" t="s">
        <v>38</v>
      </c>
      <c r="E36" s="14" t="s">
        <v>39</v>
      </c>
      <c r="F36" s="14" t="s">
        <v>121</v>
      </c>
      <c r="G36" s="14" t="s">
        <v>122</v>
      </c>
      <c r="H36" s="15">
        <v>3201506</v>
      </c>
      <c r="I36" s="14" t="s">
        <v>127</v>
      </c>
      <c r="J36" s="14" t="s">
        <v>43</v>
      </c>
      <c r="K36" s="14" t="s">
        <v>43</v>
      </c>
      <c r="L36" s="14" t="s">
        <v>43</v>
      </c>
      <c r="M36" s="14" t="s">
        <v>43</v>
      </c>
      <c r="N36" s="14" t="s">
        <v>128</v>
      </c>
      <c r="O36" s="14" t="s">
        <v>228</v>
      </c>
      <c r="P36" s="14" t="s">
        <v>46</v>
      </c>
      <c r="Q36" s="14" t="s">
        <v>47</v>
      </c>
      <c r="R36" s="14" t="s">
        <v>225</v>
      </c>
      <c r="S36" s="14" t="s">
        <v>49</v>
      </c>
      <c r="T36" s="14" t="s">
        <v>50</v>
      </c>
      <c r="U36" s="14">
        <v>1369</v>
      </c>
      <c r="V36" s="14">
        <v>1206</v>
      </c>
      <c r="W36" s="15">
        <v>88.0934989</v>
      </c>
      <c r="X36" s="15">
        <v>533.14623466</v>
      </c>
      <c r="Y36" s="15">
        <v>79.67593205</v>
      </c>
      <c r="Z36" s="14" t="s">
        <v>33</v>
      </c>
      <c r="AA36" s="14" t="s">
        <v>341</v>
      </c>
      <c r="AB36" s="15">
        <v>6.88225539E-2</v>
      </c>
      <c r="AC36" s="15">
        <v>0.23466003319999998</v>
      </c>
      <c r="AD36" s="15">
        <v>0.50995024880000006</v>
      </c>
      <c r="AE36" s="15">
        <v>0.1865671642</v>
      </c>
      <c r="AF36" s="15">
        <v>83</v>
      </c>
      <c r="AG36" s="15">
        <v>283</v>
      </c>
      <c r="AH36" s="15">
        <v>615</v>
      </c>
      <c r="AI36" s="15">
        <v>225</v>
      </c>
      <c r="AK36" s="14">
        <f>'2023_2ANO_MT'!$AB36/100</f>
        <v>6.8822553900000001E-4</v>
      </c>
      <c r="AL36" s="14">
        <f>'2023_2ANO_MT'!$AC36/100</f>
        <v>2.3466003319999999E-3</v>
      </c>
      <c r="AM36" s="14">
        <f>'2023_2ANO_MT'!$AD36/100</f>
        <v>5.0995024880000003E-3</v>
      </c>
      <c r="AN36" s="14">
        <f>'2023_2ANO_MT'!$AE36/100</f>
        <v>1.865671642E-3</v>
      </c>
      <c r="AO36" s="14">
        <f t="shared" si="0"/>
        <v>1.0000000000999999E-2</v>
      </c>
    </row>
    <row r="37" spans="1:41" ht="14.25" customHeight="1">
      <c r="A37" s="14" t="s">
        <v>35</v>
      </c>
      <c r="B37" s="14" t="s">
        <v>36</v>
      </c>
      <c r="C37" s="14" t="s">
        <v>37</v>
      </c>
      <c r="D37" s="14" t="s">
        <v>38</v>
      </c>
      <c r="E37" s="14" t="s">
        <v>39</v>
      </c>
      <c r="F37" s="14" t="s">
        <v>121</v>
      </c>
      <c r="G37" s="14" t="s">
        <v>122</v>
      </c>
      <c r="H37" s="15">
        <v>3202256</v>
      </c>
      <c r="I37" s="14" t="s">
        <v>129</v>
      </c>
      <c r="J37" s="14" t="s">
        <v>43</v>
      </c>
      <c r="K37" s="14" t="s">
        <v>43</v>
      </c>
      <c r="L37" s="14" t="s">
        <v>43</v>
      </c>
      <c r="M37" s="14" t="s">
        <v>43</v>
      </c>
      <c r="N37" s="14" t="s">
        <v>130</v>
      </c>
      <c r="O37" s="14" t="s">
        <v>228</v>
      </c>
      <c r="P37" s="14" t="s">
        <v>46</v>
      </c>
      <c r="Q37" s="14" t="s">
        <v>47</v>
      </c>
      <c r="R37" s="14" t="s">
        <v>225</v>
      </c>
      <c r="S37" s="14" t="s">
        <v>49</v>
      </c>
      <c r="T37" s="14" t="s">
        <v>50</v>
      </c>
      <c r="U37" s="14">
        <v>88</v>
      </c>
      <c r="V37" s="14">
        <v>81</v>
      </c>
      <c r="W37" s="15">
        <v>92.045454550000002</v>
      </c>
      <c r="X37" s="15">
        <v>571.26109876999999</v>
      </c>
      <c r="Y37" s="15">
        <v>90.673863830000002</v>
      </c>
      <c r="Z37" s="14" t="s">
        <v>33</v>
      </c>
      <c r="AA37" s="14" t="s">
        <v>342</v>
      </c>
      <c r="AB37" s="15">
        <v>4.9382716E-2</v>
      </c>
      <c r="AC37" s="15">
        <v>0.18518518520000002</v>
      </c>
      <c r="AD37" s="15">
        <v>0.38271604940000004</v>
      </c>
      <c r="AE37" s="15">
        <v>0.38271604940000004</v>
      </c>
      <c r="AF37" s="15">
        <v>4</v>
      </c>
      <c r="AG37" s="15">
        <v>15</v>
      </c>
      <c r="AH37" s="15">
        <v>31</v>
      </c>
      <c r="AI37" s="15">
        <v>31</v>
      </c>
      <c r="AK37" s="14">
        <f>'2023_2ANO_MT'!$AB37/100</f>
        <v>4.9382715999999997E-4</v>
      </c>
      <c r="AL37" s="14">
        <f>'2023_2ANO_MT'!$AC37/100</f>
        <v>1.8518518520000001E-3</v>
      </c>
      <c r="AM37" s="14">
        <f>'2023_2ANO_MT'!$AD37/100</f>
        <v>3.8271604940000002E-3</v>
      </c>
      <c r="AN37" s="14">
        <f>'2023_2ANO_MT'!$AE37/100</f>
        <v>3.8271604940000002E-3</v>
      </c>
      <c r="AO37" s="14">
        <f t="shared" si="0"/>
        <v>0.01</v>
      </c>
    </row>
    <row r="38" spans="1:41" ht="14.25" customHeight="1">
      <c r="A38" s="14" t="s">
        <v>35</v>
      </c>
      <c r="B38" s="14" t="s">
        <v>36</v>
      </c>
      <c r="C38" s="14" t="s">
        <v>37</v>
      </c>
      <c r="D38" s="14" t="s">
        <v>38</v>
      </c>
      <c r="E38" s="14" t="s">
        <v>39</v>
      </c>
      <c r="F38" s="14" t="s">
        <v>121</v>
      </c>
      <c r="G38" s="14" t="s">
        <v>122</v>
      </c>
      <c r="H38" s="15">
        <v>3202702</v>
      </c>
      <c r="I38" s="14" t="s">
        <v>131</v>
      </c>
      <c r="J38" s="14" t="s">
        <v>43</v>
      </c>
      <c r="K38" s="14" t="s">
        <v>43</v>
      </c>
      <c r="L38" s="14" t="s">
        <v>43</v>
      </c>
      <c r="M38" s="14" t="s">
        <v>43</v>
      </c>
      <c r="N38" s="14" t="s">
        <v>132</v>
      </c>
      <c r="O38" s="14" t="s">
        <v>228</v>
      </c>
      <c r="P38" s="14" t="s">
        <v>46</v>
      </c>
      <c r="Q38" s="14" t="s">
        <v>47</v>
      </c>
      <c r="R38" s="14" t="s">
        <v>225</v>
      </c>
      <c r="S38" s="14" t="s">
        <v>49</v>
      </c>
      <c r="T38" s="14" t="s">
        <v>50</v>
      </c>
      <c r="U38" s="14">
        <v>137</v>
      </c>
      <c r="V38" s="14">
        <v>126</v>
      </c>
      <c r="W38" s="15">
        <v>91.970802919999997</v>
      </c>
      <c r="X38" s="15">
        <v>544.83481745999995</v>
      </c>
      <c r="Y38" s="15">
        <v>81.210809909999995</v>
      </c>
      <c r="Z38" s="14" t="s">
        <v>33</v>
      </c>
      <c r="AA38" s="14" t="s">
        <v>343</v>
      </c>
      <c r="AB38" s="15">
        <v>5.5555555600000001E-2</v>
      </c>
      <c r="AC38" s="15">
        <v>0.19841269839999998</v>
      </c>
      <c r="AD38" s="15">
        <v>0.4920634921</v>
      </c>
      <c r="AE38" s="15">
        <v>0.253968254</v>
      </c>
      <c r="AF38" s="15">
        <v>7</v>
      </c>
      <c r="AG38" s="15">
        <v>25</v>
      </c>
      <c r="AH38" s="15">
        <v>62</v>
      </c>
      <c r="AI38" s="15">
        <v>32</v>
      </c>
      <c r="AK38" s="14">
        <f>'2023_2ANO_MT'!$AB38/100</f>
        <v>5.5555555600000006E-4</v>
      </c>
      <c r="AL38" s="14">
        <f>'2023_2ANO_MT'!$AC38/100</f>
        <v>1.9841269839999997E-3</v>
      </c>
      <c r="AM38" s="14">
        <f>'2023_2ANO_MT'!$AD38/100</f>
        <v>4.9206349210000003E-3</v>
      </c>
      <c r="AN38" s="14">
        <f>'2023_2ANO_MT'!$AE38/100</f>
        <v>2.5396825400000001E-3</v>
      </c>
      <c r="AO38" s="14">
        <f t="shared" si="0"/>
        <v>1.0000000001000001E-2</v>
      </c>
    </row>
    <row r="39" spans="1:41" ht="14.25" customHeight="1">
      <c r="A39" s="14" t="s">
        <v>35</v>
      </c>
      <c r="B39" s="14" t="s">
        <v>36</v>
      </c>
      <c r="C39" s="14" t="s">
        <v>37</v>
      </c>
      <c r="D39" s="14" t="s">
        <v>38</v>
      </c>
      <c r="E39" s="14" t="s">
        <v>39</v>
      </c>
      <c r="F39" s="14" t="s">
        <v>121</v>
      </c>
      <c r="G39" s="14" t="s">
        <v>122</v>
      </c>
      <c r="H39" s="15">
        <v>3202900</v>
      </c>
      <c r="I39" s="14" t="s">
        <v>133</v>
      </c>
      <c r="J39" s="14" t="s">
        <v>43</v>
      </c>
      <c r="K39" s="14" t="s">
        <v>43</v>
      </c>
      <c r="L39" s="14" t="s">
        <v>43</v>
      </c>
      <c r="M39" s="14" t="s">
        <v>43</v>
      </c>
      <c r="N39" s="14" t="s">
        <v>134</v>
      </c>
      <c r="O39" s="14" t="s">
        <v>228</v>
      </c>
      <c r="P39" s="14" t="s">
        <v>46</v>
      </c>
      <c r="Q39" s="14" t="s">
        <v>47</v>
      </c>
      <c r="R39" s="14" t="s">
        <v>225</v>
      </c>
      <c r="S39" s="14" t="s">
        <v>49</v>
      </c>
      <c r="T39" s="14" t="s">
        <v>50</v>
      </c>
      <c r="U39" s="14">
        <v>104</v>
      </c>
      <c r="V39" s="14">
        <v>97</v>
      </c>
      <c r="W39" s="15">
        <v>93.269230769999993</v>
      </c>
      <c r="X39" s="15">
        <v>577.77756700999998</v>
      </c>
      <c r="Y39" s="15">
        <v>84.054021559999995</v>
      </c>
      <c r="Z39" s="14" t="s">
        <v>33</v>
      </c>
      <c r="AA39" s="14" t="s">
        <v>344</v>
      </c>
      <c r="AB39" s="15">
        <v>3.0927835099999999E-2</v>
      </c>
      <c r="AC39" s="15">
        <v>0.12371134019999999</v>
      </c>
      <c r="AD39" s="15">
        <v>0.42268041240000004</v>
      </c>
      <c r="AE39" s="15">
        <v>0.42268041240000004</v>
      </c>
      <c r="AF39" s="15">
        <v>3</v>
      </c>
      <c r="AG39" s="15">
        <v>12</v>
      </c>
      <c r="AH39" s="15">
        <v>41</v>
      </c>
      <c r="AI39" s="15">
        <v>41</v>
      </c>
      <c r="AK39" s="14">
        <f>'2023_2ANO_MT'!$AB39/100</f>
        <v>3.0927835099999997E-4</v>
      </c>
      <c r="AL39" s="14">
        <f>'2023_2ANO_MT'!$AC39/100</f>
        <v>1.2371134019999999E-3</v>
      </c>
      <c r="AM39" s="14">
        <f>'2023_2ANO_MT'!$AD39/100</f>
        <v>4.2268041240000002E-3</v>
      </c>
      <c r="AN39" s="14">
        <f>'2023_2ANO_MT'!$AE39/100</f>
        <v>4.2268041240000002E-3</v>
      </c>
      <c r="AO39" s="14">
        <f t="shared" si="0"/>
        <v>1.0000000001000001E-2</v>
      </c>
    </row>
    <row r="40" spans="1:41" ht="14.25" customHeight="1">
      <c r="A40" s="14" t="s">
        <v>35</v>
      </c>
      <c r="B40" s="14" t="s">
        <v>36</v>
      </c>
      <c r="C40" s="14" t="s">
        <v>37</v>
      </c>
      <c r="D40" s="14" t="s">
        <v>38</v>
      </c>
      <c r="E40" s="14" t="s">
        <v>39</v>
      </c>
      <c r="F40" s="14" t="s">
        <v>121</v>
      </c>
      <c r="G40" s="14" t="s">
        <v>122</v>
      </c>
      <c r="H40" s="15">
        <v>3203353</v>
      </c>
      <c r="I40" s="14" t="s">
        <v>135</v>
      </c>
      <c r="J40" s="14" t="s">
        <v>43</v>
      </c>
      <c r="K40" s="14" t="s">
        <v>43</v>
      </c>
      <c r="L40" s="14" t="s">
        <v>43</v>
      </c>
      <c r="M40" s="14" t="s">
        <v>43</v>
      </c>
      <c r="N40" s="14" t="s">
        <v>136</v>
      </c>
      <c r="O40" s="14" t="s">
        <v>228</v>
      </c>
      <c r="P40" s="14" t="s">
        <v>46</v>
      </c>
      <c r="Q40" s="14" t="s">
        <v>47</v>
      </c>
      <c r="R40" s="14" t="s">
        <v>225</v>
      </c>
      <c r="S40" s="14" t="s">
        <v>49</v>
      </c>
      <c r="T40" s="14" t="s">
        <v>50</v>
      </c>
      <c r="U40" s="14">
        <v>183</v>
      </c>
      <c r="V40" s="14">
        <v>171</v>
      </c>
      <c r="W40" s="15">
        <v>93.442622950000001</v>
      </c>
      <c r="X40" s="15">
        <v>570.59612864999997</v>
      </c>
      <c r="Y40" s="15">
        <v>81.111903409999996</v>
      </c>
      <c r="Z40" s="14" t="s">
        <v>33</v>
      </c>
      <c r="AA40" s="14" t="s">
        <v>345</v>
      </c>
      <c r="AB40" s="15">
        <v>4.0935672500000006E-2</v>
      </c>
      <c r="AC40" s="15">
        <v>0.16374269009999998</v>
      </c>
      <c r="AD40" s="15">
        <v>0.41520467840000003</v>
      </c>
      <c r="AE40" s="15">
        <v>0.38011695909999998</v>
      </c>
      <c r="AF40" s="15">
        <v>7</v>
      </c>
      <c r="AG40" s="15">
        <v>28</v>
      </c>
      <c r="AH40" s="15">
        <v>71</v>
      </c>
      <c r="AI40" s="15">
        <v>65</v>
      </c>
      <c r="AK40" s="14">
        <f>'2023_2ANO_MT'!$AB40/100</f>
        <v>4.0935672500000007E-4</v>
      </c>
      <c r="AL40" s="14">
        <f>'2023_2ANO_MT'!$AC40/100</f>
        <v>1.6374269009999999E-3</v>
      </c>
      <c r="AM40" s="14">
        <f>'2023_2ANO_MT'!$AD40/100</f>
        <v>4.1520467839999999E-3</v>
      </c>
      <c r="AN40" s="14">
        <f>'2023_2ANO_MT'!$AE40/100</f>
        <v>3.8011695909999999E-3</v>
      </c>
      <c r="AO40" s="14">
        <f t="shared" si="0"/>
        <v>1.0000000001000001E-2</v>
      </c>
    </row>
    <row r="41" spans="1:41" ht="14.25" customHeight="1">
      <c r="A41" s="14" t="s">
        <v>35</v>
      </c>
      <c r="B41" s="14" t="s">
        <v>36</v>
      </c>
      <c r="C41" s="14" t="s">
        <v>37</v>
      </c>
      <c r="D41" s="14" t="s">
        <v>38</v>
      </c>
      <c r="E41" s="14" t="s">
        <v>39</v>
      </c>
      <c r="F41" s="14" t="s">
        <v>121</v>
      </c>
      <c r="G41" s="14" t="s">
        <v>122</v>
      </c>
      <c r="H41" s="15">
        <v>3204005</v>
      </c>
      <c r="I41" s="14" t="s">
        <v>137</v>
      </c>
      <c r="J41" s="14" t="s">
        <v>43</v>
      </c>
      <c r="K41" s="14" t="s">
        <v>43</v>
      </c>
      <c r="L41" s="14" t="s">
        <v>43</v>
      </c>
      <c r="M41" s="14" t="s">
        <v>43</v>
      </c>
      <c r="N41" s="14" t="s">
        <v>138</v>
      </c>
      <c r="O41" s="14" t="s">
        <v>228</v>
      </c>
      <c r="P41" s="14" t="s">
        <v>46</v>
      </c>
      <c r="Q41" s="14" t="s">
        <v>47</v>
      </c>
      <c r="R41" s="14" t="s">
        <v>225</v>
      </c>
      <c r="S41" s="14" t="s">
        <v>49</v>
      </c>
      <c r="T41" s="14" t="s">
        <v>50</v>
      </c>
      <c r="U41" s="14">
        <v>198</v>
      </c>
      <c r="V41" s="14">
        <v>182</v>
      </c>
      <c r="W41" s="15">
        <v>91.919191920000003</v>
      </c>
      <c r="X41" s="15">
        <v>582.79393406999998</v>
      </c>
      <c r="Y41" s="15">
        <v>89.655260949999999</v>
      </c>
      <c r="Z41" s="14" t="s">
        <v>33</v>
      </c>
      <c r="AA41" s="14" t="s">
        <v>346</v>
      </c>
      <c r="AB41" s="15">
        <v>4.3956044E-2</v>
      </c>
      <c r="AC41" s="15">
        <v>0.14835164839999998</v>
      </c>
      <c r="AD41" s="15">
        <v>0.33516483520000001</v>
      </c>
      <c r="AE41" s="15">
        <v>0.47252747249999999</v>
      </c>
      <c r="AF41" s="15">
        <v>8</v>
      </c>
      <c r="AG41" s="15">
        <v>27</v>
      </c>
      <c r="AH41" s="15">
        <v>61</v>
      </c>
      <c r="AI41" s="15">
        <v>86</v>
      </c>
      <c r="AK41" s="14">
        <f>'2023_2ANO_MT'!$AB41/100</f>
        <v>4.3956044E-4</v>
      </c>
      <c r="AL41" s="14">
        <f>'2023_2ANO_MT'!$AC41/100</f>
        <v>1.4835164839999998E-3</v>
      </c>
      <c r="AM41" s="14">
        <f>'2023_2ANO_MT'!$AD41/100</f>
        <v>3.3516483519999999E-3</v>
      </c>
      <c r="AN41" s="14">
        <f>'2023_2ANO_MT'!$AE41/100</f>
        <v>4.7252747249999999E-3</v>
      </c>
      <c r="AO41" s="14">
        <f t="shared" si="0"/>
        <v>1.0000000001000001E-2</v>
      </c>
    </row>
    <row r="42" spans="1:41" ht="14.25" customHeight="1">
      <c r="A42" s="14" t="s">
        <v>35</v>
      </c>
      <c r="B42" s="14" t="s">
        <v>36</v>
      </c>
      <c r="C42" s="14" t="s">
        <v>37</v>
      </c>
      <c r="D42" s="14" t="s">
        <v>38</v>
      </c>
      <c r="E42" s="14" t="s">
        <v>39</v>
      </c>
      <c r="F42" s="14" t="s">
        <v>121</v>
      </c>
      <c r="G42" s="14" t="s">
        <v>122</v>
      </c>
      <c r="H42" s="15">
        <v>3204658</v>
      </c>
      <c r="I42" s="14" t="s">
        <v>139</v>
      </c>
      <c r="J42" s="14" t="s">
        <v>43</v>
      </c>
      <c r="K42" s="14" t="s">
        <v>43</v>
      </c>
      <c r="L42" s="14" t="s">
        <v>43</v>
      </c>
      <c r="M42" s="14" t="s">
        <v>43</v>
      </c>
      <c r="N42" s="14" t="s">
        <v>140</v>
      </c>
      <c r="O42" s="14" t="s">
        <v>228</v>
      </c>
      <c r="P42" s="14" t="s">
        <v>46</v>
      </c>
      <c r="Q42" s="14" t="s">
        <v>47</v>
      </c>
      <c r="R42" s="14" t="s">
        <v>225</v>
      </c>
      <c r="S42" s="14" t="s">
        <v>49</v>
      </c>
      <c r="T42" s="14" t="s">
        <v>50</v>
      </c>
      <c r="U42" s="14">
        <v>158</v>
      </c>
      <c r="V42" s="14">
        <v>138</v>
      </c>
      <c r="W42" s="15">
        <v>87.341772149999997</v>
      </c>
      <c r="X42" s="15">
        <v>615.79438405999997</v>
      </c>
      <c r="Y42" s="15">
        <v>80.623480979999997</v>
      </c>
      <c r="Z42" s="14" t="s">
        <v>34</v>
      </c>
      <c r="AA42" s="14" t="s">
        <v>347</v>
      </c>
      <c r="AB42" s="15">
        <v>2.1739130400000001E-2</v>
      </c>
      <c r="AC42" s="15">
        <v>5.0724637699999998E-2</v>
      </c>
      <c r="AD42" s="15">
        <v>0.31884057970000002</v>
      </c>
      <c r="AE42" s="15">
        <v>0.60869565219999999</v>
      </c>
      <c r="AF42" s="15">
        <v>3</v>
      </c>
      <c r="AG42" s="15">
        <v>7</v>
      </c>
      <c r="AH42" s="15">
        <v>44</v>
      </c>
      <c r="AI42" s="15">
        <v>84</v>
      </c>
      <c r="AK42" s="14">
        <f>'2023_2ANO_MT'!$AB42/100</f>
        <v>2.17391304E-4</v>
      </c>
      <c r="AL42" s="14">
        <f>'2023_2ANO_MT'!$AC42/100</f>
        <v>5.0724637699999995E-4</v>
      </c>
      <c r="AM42" s="14">
        <f>'2023_2ANO_MT'!$AD42/100</f>
        <v>3.1884057970000003E-3</v>
      </c>
      <c r="AN42" s="14">
        <f>'2023_2ANO_MT'!$AE42/100</f>
        <v>6.0869565219999998E-3</v>
      </c>
      <c r="AO42" s="14">
        <f t="shared" si="0"/>
        <v>0.01</v>
      </c>
    </row>
    <row r="43" spans="1:41" ht="14.25" customHeight="1">
      <c r="A43" s="14" t="s">
        <v>35</v>
      </c>
      <c r="B43" s="14" t="s">
        <v>36</v>
      </c>
      <c r="C43" s="14" t="s">
        <v>37</v>
      </c>
      <c r="D43" s="14" t="s">
        <v>38</v>
      </c>
      <c r="E43" s="14" t="s">
        <v>39</v>
      </c>
      <c r="F43" s="14" t="s">
        <v>121</v>
      </c>
      <c r="G43" s="14" t="s">
        <v>122</v>
      </c>
      <c r="H43" s="15">
        <v>3204955</v>
      </c>
      <c r="I43" s="14" t="s">
        <v>141</v>
      </c>
      <c r="J43" s="14" t="s">
        <v>43</v>
      </c>
      <c r="K43" s="14" t="s">
        <v>43</v>
      </c>
      <c r="L43" s="14" t="s">
        <v>43</v>
      </c>
      <c r="M43" s="14" t="s">
        <v>43</v>
      </c>
      <c r="N43" s="14" t="s">
        <v>142</v>
      </c>
      <c r="O43" s="14" t="s">
        <v>228</v>
      </c>
      <c r="P43" s="14" t="s">
        <v>46</v>
      </c>
      <c r="Q43" s="14" t="s">
        <v>47</v>
      </c>
      <c r="R43" s="14" t="s">
        <v>225</v>
      </c>
      <c r="S43" s="14" t="s">
        <v>49</v>
      </c>
      <c r="T43" s="14" t="s">
        <v>50</v>
      </c>
      <c r="U43" s="14">
        <v>121</v>
      </c>
      <c r="V43" s="14">
        <v>111</v>
      </c>
      <c r="W43" s="15">
        <v>91.735537190000002</v>
      </c>
      <c r="X43" s="15">
        <v>532.15358559000003</v>
      </c>
      <c r="Y43" s="15">
        <v>82.457660739999994</v>
      </c>
      <c r="Z43" s="14" t="s">
        <v>33</v>
      </c>
      <c r="AA43" s="14" t="s">
        <v>348</v>
      </c>
      <c r="AB43" s="15">
        <v>7.2072072099999995E-2</v>
      </c>
      <c r="AC43" s="15">
        <v>0.26126126129999999</v>
      </c>
      <c r="AD43" s="15">
        <v>0.45045045049999999</v>
      </c>
      <c r="AE43" s="15">
        <v>0.21621621619999998</v>
      </c>
      <c r="AF43" s="15">
        <v>8</v>
      </c>
      <c r="AG43" s="15">
        <v>29</v>
      </c>
      <c r="AH43" s="15">
        <v>50</v>
      </c>
      <c r="AI43" s="15">
        <v>24</v>
      </c>
      <c r="AK43" s="14">
        <f>'2023_2ANO_MT'!$AB43/100</f>
        <v>7.2072072099999994E-4</v>
      </c>
      <c r="AL43" s="14">
        <f>'2023_2ANO_MT'!$AC43/100</f>
        <v>2.612612613E-3</v>
      </c>
      <c r="AM43" s="14">
        <f>'2023_2ANO_MT'!$AD43/100</f>
        <v>4.5045045049999996E-3</v>
      </c>
      <c r="AN43" s="14">
        <f>'2023_2ANO_MT'!$AE43/100</f>
        <v>2.1621621619999998E-3</v>
      </c>
      <c r="AO43" s="14">
        <f t="shared" si="0"/>
        <v>1.0000000001000001E-2</v>
      </c>
    </row>
    <row r="44" spans="1:41" ht="14.25" customHeight="1">
      <c r="A44" s="14" t="s">
        <v>35</v>
      </c>
      <c r="B44" s="14" t="s">
        <v>36</v>
      </c>
      <c r="C44" s="14" t="s">
        <v>37</v>
      </c>
      <c r="D44" s="14" t="s">
        <v>38</v>
      </c>
      <c r="E44" s="14" t="s">
        <v>39</v>
      </c>
      <c r="F44" s="14" t="s">
        <v>143</v>
      </c>
      <c r="G44" s="14" t="s">
        <v>144</v>
      </c>
      <c r="H44" s="15">
        <v>3200201</v>
      </c>
      <c r="I44" s="14" t="s">
        <v>145</v>
      </c>
      <c r="J44" s="14" t="s">
        <v>43</v>
      </c>
      <c r="K44" s="14" t="s">
        <v>43</v>
      </c>
      <c r="L44" s="14" t="s">
        <v>43</v>
      </c>
      <c r="M44" s="14" t="s">
        <v>43</v>
      </c>
      <c r="N44" s="14" t="s">
        <v>146</v>
      </c>
      <c r="O44" s="14" t="s">
        <v>228</v>
      </c>
      <c r="P44" s="14" t="s">
        <v>46</v>
      </c>
      <c r="Q44" s="14" t="s">
        <v>47</v>
      </c>
      <c r="R44" s="14" t="s">
        <v>225</v>
      </c>
      <c r="S44" s="14" t="s">
        <v>49</v>
      </c>
      <c r="T44" s="14" t="s">
        <v>50</v>
      </c>
      <c r="U44" s="14">
        <v>246</v>
      </c>
      <c r="V44" s="14">
        <v>228</v>
      </c>
      <c r="W44" s="15">
        <v>92.68292683</v>
      </c>
      <c r="X44" s="15">
        <v>531.803</v>
      </c>
      <c r="Y44" s="15">
        <v>89.523061530000007</v>
      </c>
      <c r="Z44" s="14" t="s">
        <v>33</v>
      </c>
      <c r="AA44" s="14" t="s">
        <v>349</v>
      </c>
      <c r="AB44" s="15">
        <v>0.100877193</v>
      </c>
      <c r="AC44" s="15">
        <v>0.22368421049999998</v>
      </c>
      <c r="AD44" s="15">
        <v>0.45175438600000001</v>
      </c>
      <c r="AE44" s="15">
        <v>0.22368421049999998</v>
      </c>
      <c r="AF44" s="15">
        <v>23</v>
      </c>
      <c r="AG44" s="15">
        <v>51</v>
      </c>
      <c r="AH44" s="15">
        <v>103</v>
      </c>
      <c r="AI44" s="15">
        <v>51</v>
      </c>
      <c r="AK44" s="14">
        <f>'2023_2ANO_MT'!$AB44/100</f>
        <v>1.0087719300000001E-3</v>
      </c>
      <c r="AL44" s="14">
        <f>'2023_2ANO_MT'!$AC44/100</f>
        <v>2.2368421049999998E-3</v>
      </c>
      <c r="AM44" s="14">
        <f>'2023_2ANO_MT'!$AD44/100</f>
        <v>4.5175438599999998E-3</v>
      </c>
      <c r="AN44" s="14">
        <f>'2023_2ANO_MT'!$AE44/100</f>
        <v>2.2368421049999998E-3</v>
      </c>
      <c r="AO44" s="14">
        <f t="shared" si="0"/>
        <v>9.9999999999999985E-3</v>
      </c>
    </row>
    <row r="45" spans="1:41" ht="14.25" customHeight="1">
      <c r="A45" s="14" t="s">
        <v>35</v>
      </c>
      <c r="B45" s="14" t="s">
        <v>36</v>
      </c>
      <c r="C45" s="14" t="s">
        <v>37</v>
      </c>
      <c r="D45" s="14" t="s">
        <v>38</v>
      </c>
      <c r="E45" s="14" t="s">
        <v>39</v>
      </c>
      <c r="F45" s="14" t="s">
        <v>143</v>
      </c>
      <c r="G45" s="14" t="s">
        <v>144</v>
      </c>
      <c r="H45" s="15">
        <v>3200508</v>
      </c>
      <c r="I45" s="14" t="s">
        <v>147</v>
      </c>
      <c r="J45" s="14" t="s">
        <v>43</v>
      </c>
      <c r="K45" s="14" t="s">
        <v>43</v>
      </c>
      <c r="L45" s="14" t="s">
        <v>43</v>
      </c>
      <c r="M45" s="14" t="s">
        <v>43</v>
      </c>
      <c r="N45" s="14" t="s">
        <v>148</v>
      </c>
      <c r="O45" s="14" t="s">
        <v>228</v>
      </c>
      <c r="P45" s="14" t="s">
        <v>46</v>
      </c>
      <c r="Q45" s="14" t="s">
        <v>47</v>
      </c>
      <c r="R45" s="14" t="s">
        <v>225</v>
      </c>
      <c r="S45" s="14" t="s">
        <v>49</v>
      </c>
      <c r="T45" s="14" t="s">
        <v>50</v>
      </c>
      <c r="U45" s="14">
        <v>76</v>
      </c>
      <c r="V45" s="14">
        <v>75</v>
      </c>
      <c r="W45" s="15">
        <v>98.684210530000001</v>
      </c>
      <c r="X45" s="15">
        <v>553.57686666999996</v>
      </c>
      <c r="Y45" s="15">
        <v>61.958659169999997</v>
      </c>
      <c r="Z45" s="14" t="s">
        <v>33</v>
      </c>
      <c r="AA45" s="14" t="s">
        <v>350</v>
      </c>
      <c r="AB45" s="15">
        <v>0</v>
      </c>
      <c r="AC45" s="15">
        <v>0.17333333329999998</v>
      </c>
      <c r="AD45" s="15">
        <v>0.58666666670000001</v>
      </c>
      <c r="AE45" s="15">
        <v>0.24</v>
      </c>
      <c r="AF45" s="15">
        <v>0</v>
      </c>
      <c r="AG45" s="15">
        <v>13</v>
      </c>
      <c r="AH45" s="15">
        <v>44</v>
      </c>
      <c r="AI45" s="15">
        <v>18</v>
      </c>
      <c r="AK45" s="14">
        <f>'2023_2ANO_MT'!$AB45/100</f>
        <v>0</v>
      </c>
      <c r="AL45" s="14">
        <f>'2023_2ANO_MT'!$AC45/100</f>
        <v>1.7333333329999998E-3</v>
      </c>
      <c r="AM45" s="14">
        <f>'2023_2ANO_MT'!$AD45/100</f>
        <v>5.8666666669999999E-3</v>
      </c>
      <c r="AN45" s="14">
        <f>'2023_2ANO_MT'!$AE45/100</f>
        <v>2.3999999999999998E-3</v>
      </c>
      <c r="AO45" s="14">
        <f t="shared" si="0"/>
        <v>0.01</v>
      </c>
    </row>
    <row r="46" spans="1:41" ht="14.25" customHeight="1">
      <c r="A46" s="14" t="s">
        <v>35</v>
      </c>
      <c r="B46" s="14" t="s">
        <v>36</v>
      </c>
      <c r="C46" s="14" t="s">
        <v>37</v>
      </c>
      <c r="D46" s="14" t="s">
        <v>38</v>
      </c>
      <c r="E46" s="14" t="s">
        <v>39</v>
      </c>
      <c r="F46" s="14" t="s">
        <v>143</v>
      </c>
      <c r="G46" s="14" t="s">
        <v>144</v>
      </c>
      <c r="H46" s="15">
        <v>3201100</v>
      </c>
      <c r="I46" s="14" t="s">
        <v>149</v>
      </c>
      <c r="J46" s="14" t="s">
        <v>43</v>
      </c>
      <c r="K46" s="14" t="s">
        <v>43</v>
      </c>
      <c r="L46" s="14" t="s">
        <v>43</v>
      </c>
      <c r="M46" s="14" t="s">
        <v>43</v>
      </c>
      <c r="N46" s="14" t="s">
        <v>150</v>
      </c>
      <c r="O46" s="14" t="s">
        <v>228</v>
      </c>
      <c r="P46" s="14" t="s">
        <v>46</v>
      </c>
      <c r="Q46" s="14" t="s">
        <v>47</v>
      </c>
      <c r="R46" s="14" t="s">
        <v>225</v>
      </c>
      <c r="S46" s="14" t="s">
        <v>49</v>
      </c>
      <c r="T46" s="14" t="s">
        <v>50</v>
      </c>
      <c r="U46" s="14">
        <v>108</v>
      </c>
      <c r="V46" s="14">
        <v>101</v>
      </c>
      <c r="W46" s="15">
        <v>93.518518520000001</v>
      </c>
      <c r="X46" s="15">
        <v>578.15420791999998</v>
      </c>
      <c r="Y46" s="15">
        <v>61.127757469999999</v>
      </c>
      <c r="Z46" s="14" t="s">
        <v>33</v>
      </c>
      <c r="AA46" s="14" t="s">
        <v>351</v>
      </c>
      <c r="AB46" s="15">
        <v>9.9009900999999997E-3</v>
      </c>
      <c r="AC46" s="15">
        <v>0.1188118812</v>
      </c>
      <c r="AD46" s="15">
        <v>0.43564356439999996</v>
      </c>
      <c r="AE46" s="15">
        <v>0.43564356439999996</v>
      </c>
      <c r="AF46" s="15">
        <v>1</v>
      </c>
      <c r="AG46" s="15">
        <v>12</v>
      </c>
      <c r="AH46" s="15">
        <v>44</v>
      </c>
      <c r="AI46" s="15">
        <v>44</v>
      </c>
      <c r="AK46" s="14">
        <f>'2023_2ANO_MT'!$AB46/100</f>
        <v>9.9009900999999991E-5</v>
      </c>
      <c r="AL46" s="14">
        <f>'2023_2ANO_MT'!$AC46/100</f>
        <v>1.188118812E-3</v>
      </c>
      <c r="AM46" s="14">
        <f>'2023_2ANO_MT'!$AD46/100</f>
        <v>4.3564356439999997E-3</v>
      </c>
      <c r="AN46" s="14">
        <f>'2023_2ANO_MT'!$AE46/100</f>
        <v>4.3564356439999997E-3</v>
      </c>
      <c r="AO46" s="14">
        <f t="shared" si="0"/>
        <v>1.0000000000999999E-2</v>
      </c>
    </row>
    <row r="47" spans="1:41" ht="14.25" customHeight="1">
      <c r="A47" s="14" t="s">
        <v>35</v>
      </c>
      <c r="B47" s="14" t="s">
        <v>36</v>
      </c>
      <c r="C47" s="14" t="s">
        <v>37</v>
      </c>
      <c r="D47" s="14" t="s">
        <v>38</v>
      </c>
      <c r="E47" s="14" t="s">
        <v>39</v>
      </c>
      <c r="F47" s="14" t="s">
        <v>143</v>
      </c>
      <c r="G47" s="14" t="s">
        <v>144</v>
      </c>
      <c r="H47" s="15">
        <v>3201803</v>
      </c>
      <c r="I47" s="14" t="s">
        <v>151</v>
      </c>
      <c r="J47" s="14" t="s">
        <v>43</v>
      </c>
      <c r="K47" s="14" t="s">
        <v>43</v>
      </c>
      <c r="L47" s="14" t="s">
        <v>43</v>
      </c>
      <c r="M47" s="14" t="s">
        <v>43</v>
      </c>
      <c r="N47" s="14" t="s">
        <v>152</v>
      </c>
      <c r="O47" s="14" t="s">
        <v>228</v>
      </c>
      <c r="P47" s="14" t="s">
        <v>46</v>
      </c>
      <c r="Q47" s="14" t="s">
        <v>47</v>
      </c>
      <c r="R47" s="14" t="s">
        <v>225</v>
      </c>
      <c r="S47" s="14" t="s">
        <v>49</v>
      </c>
      <c r="T47" s="14" t="s">
        <v>50</v>
      </c>
      <c r="U47" s="14">
        <v>71</v>
      </c>
      <c r="V47" s="14">
        <v>66</v>
      </c>
      <c r="W47" s="15">
        <v>92.957746479999997</v>
      </c>
      <c r="X47" s="15">
        <v>534.50653030000001</v>
      </c>
      <c r="Y47" s="15">
        <v>84.714649539999996</v>
      </c>
      <c r="Z47" s="14" t="s">
        <v>33</v>
      </c>
      <c r="AA47" s="14" t="s">
        <v>352</v>
      </c>
      <c r="AB47" s="15">
        <v>6.0606060599999997E-2</v>
      </c>
      <c r="AC47" s="15">
        <v>0.31818181820000002</v>
      </c>
      <c r="AD47" s="15">
        <v>0.36363636360000001</v>
      </c>
      <c r="AE47" s="15">
        <v>0.25757575760000001</v>
      </c>
      <c r="AF47" s="15">
        <v>4</v>
      </c>
      <c r="AG47" s="15">
        <v>21</v>
      </c>
      <c r="AH47" s="15">
        <v>24</v>
      </c>
      <c r="AI47" s="15">
        <v>17</v>
      </c>
      <c r="AK47" s="14">
        <f>'2023_2ANO_MT'!$AB47/100</f>
        <v>6.0606060600000003E-4</v>
      </c>
      <c r="AL47" s="14">
        <f>'2023_2ANO_MT'!$AC47/100</f>
        <v>3.181818182E-3</v>
      </c>
      <c r="AM47" s="14">
        <f>'2023_2ANO_MT'!$AD47/100</f>
        <v>3.6363636360000002E-3</v>
      </c>
      <c r="AN47" s="14">
        <f>'2023_2ANO_MT'!$AE47/100</f>
        <v>2.575757576E-3</v>
      </c>
      <c r="AO47" s="14">
        <f t="shared" si="0"/>
        <v>0.01</v>
      </c>
    </row>
    <row r="48" spans="1:41" ht="14.25" customHeight="1">
      <c r="A48" s="14" t="s">
        <v>35</v>
      </c>
      <c r="B48" s="14" t="s">
        <v>36</v>
      </c>
      <c r="C48" s="14" t="s">
        <v>37</v>
      </c>
      <c r="D48" s="14" t="s">
        <v>38</v>
      </c>
      <c r="E48" s="14" t="s">
        <v>39</v>
      </c>
      <c r="F48" s="14" t="s">
        <v>143</v>
      </c>
      <c r="G48" s="14" t="s">
        <v>144</v>
      </c>
      <c r="H48" s="15">
        <v>3202009</v>
      </c>
      <c r="I48" s="14" t="s">
        <v>153</v>
      </c>
      <c r="J48" s="14" t="s">
        <v>43</v>
      </c>
      <c r="K48" s="14" t="s">
        <v>43</v>
      </c>
      <c r="L48" s="14" t="s">
        <v>43</v>
      </c>
      <c r="M48" s="14" t="s">
        <v>43</v>
      </c>
      <c r="N48" s="14" t="s">
        <v>154</v>
      </c>
      <c r="O48" s="14" t="s">
        <v>228</v>
      </c>
      <c r="P48" s="14" t="s">
        <v>46</v>
      </c>
      <c r="Q48" s="14" t="s">
        <v>47</v>
      </c>
      <c r="R48" s="14" t="s">
        <v>225</v>
      </c>
      <c r="S48" s="14" t="s">
        <v>49</v>
      </c>
      <c r="T48" s="14" t="s">
        <v>50</v>
      </c>
      <c r="U48" s="14">
        <v>102</v>
      </c>
      <c r="V48" s="14">
        <v>95</v>
      </c>
      <c r="W48" s="15">
        <v>93.137254900000002</v>
      </c>
      <c r="X48" s="15">
        <v>614.88549474000001</v>
      </c>
      <c r="Y48" s="15">
        <v>66.202907289999999</v>
      </c>
      <c r="Z48" s="14" t="s">
        <v>34</v>
      </c>
      <c r="AA48" s="14" t="s">
        <v>353</v>
      </c>
      <c r="AB48" s="15">
        <v>0</v>
      </c>
      <c r="AC48" s="15">
        <v>6.3157894700000008E-2</v>
      </c>
      <c r="AD48" s="15">
        <v>0.28421052629999999</v>
      </c>
      <c r="AE48" s="15">
        <v>0.65263157890000001</v>
      </c>
      <c r="AF48" s="15">
        <v>0</v>
      </c>
      <c r="AG48" s="15">
        <v>6</v>
      </c>
      <c r="AH48" s="15">
        <v>27</v>
      </c>
      <c r="AI48" s="15">
        <v>62</v>
      </c>
      <c r="AK48" s="14">
        <f>'2023_2ANO_MT'!$AB48/100</f>
        <v>0</v>
      </c>
      <c r="AL48" s="14">
        <f>'2023_2ANO_MT'!$AC48/100</f>
        <v>6.3157894700000005E-4</v>
      </c>
      <c r="AM48" s="14">
        <f>'2023_2ANO_MT'!$AD48/100</f>
        <v>2.842105263E-3</v>
      </c>
      <c r="AN48" s="14">
        <f>'2023_2ANO_MT'!$AE48/100</f>
        <v>6.5263157890000003E-3</v>
      </c>
      <c r="AO48" s="14">
        <f t="shared" si="0"/>
        <v>9.9999999989999998E-3</v>
      </c>
    </row>
    <row r="49" spans="1:41" ht="14.25" customHeight="1">
      <c r="A49" s="14" t="s">
        <v>35</v>
      </c>
      <c r="B49" s="14" t="s">
        <v>36</v>
      </c>
      <c r="C49" s="14" t="s">
        <v>37</v>
      </c>
      <c r="D49" s="14" t="s">
        <v>38</v>
      </c>
      <c r="E49" s="14" t="s">
        <v>39</v>
      </c>
      <c r="F49" s="14" t="s">
        <v>143</v>
      </c>
      <c r="G49" s="14" t="s">
        <v>144</v>
      </c>
      <c r="H49" s="15">
        <v>3202306</v>
      </c>
      <c r="I49" s="14" t="s">
        <v>155</v>
      </c>
      <c r="J49" s="14" t="s">
        <v>43</v>
      </c>
      <c r="K49" s="14" t="s">
        <v>43</v>
      </c>
      <c r="L49" s="14" t="s">
        <v>43</v>
      </c>
      <c r="M49" s="14" t="s">
        <v>43</v>
      </c>
      <c r="N49" s="14" t="s">
        <v>156</v>
      </c>
      <c r="O49" s="14" t="s">
        <v>228</v>
      </c>
      <c r="P49" s="14" t="s">
        <v>46</v>
      </c>
      <c r="Q49" s="14" t="s">
        <v>47</v>
      </c>
      <c r="R49" s="14" t="s">
        <v>225</v>
      </c>
      <c r="S49" s="14" t="s">
        <v>49</v>
      </c>
      <c r="T49" s="14" t="s">
        <v>50</v>
      </c>
      <c r="U49" s="14">
        <v>370</v>
      </c>
      <c r="V49" s="14">
        <v>356</v>
      </c>
      <c r="W49" s="15">
        <v>96.216216220000007</v>
      </c>
      <c r="X49" s="15">
        <v>524.27583707999997</v>
      </c>
      <c r="Y49" s="15">
        <v>78.955815169999994</v>
      </c>
      <c r="Z49" s="14" t="s">
        <v>33</v>
      </c>
      <c r="AA49" s="14" t="s">
        <v>354</v>
      </c>
      <c r="AB49" s="15">
        <v>8.9887640399999996E-2</v>
      </c>
      <c r="AC49" s="15">
        <v>0.22752808989999998</v>
      </c>
      <c r="AD49" s="15">
        <v>0.55056179780000003</v>
      </c>
      <c r="AE49" s="15">
        <v>0.13202247189999999</v>
      </c>
      <c r="AF49" s="15">
        <v>32</v>
      </c>
      <c r="AG49" s="15">
        <v>81</v>
      </c>
      <c r="AH49" s="15">
        <v>196</v>
      </c>
      <c r="AI49" s="15">
        <v>47</v>
      </c>
      <c r="AK49" s="14">
        <f>'2023_2ANO_MT'!$AB49/100</f>
        <v>8.9887640399999996E-4</v>
      </c>
      <c r="AL49" s="14">
        <f>'2023_2ANO_MT'!$AC49/100</f>
        <v>2.2752808989999996E-3</v>
      </c>
      <c r="AM49" s="14">
        <f>'2023_2ANO_MT'!$AD49/100</f>
        <v>5.5056179780000004E-3</v>
      </c>
      <c r="AN49" s="14">
        <f>'2023_2ANO_MT'!$AE49/100</f>
        <v>1.320224719E-3</v>
      </c>
      <c r="AO49" s="14">
        <f t="shared" si="0"/>
        <v>0.01</v>
      </c>
    </row>
    <row r="50" spans="1:41" ht="14.25" customHeight="1">
      <c r="A50" s="14" t="s">
        <v>35</v>
      </c>
      <c r="B50" s="14" t="s">
        <v>36</v>
      </c>
      <c r="C50" s="14" t="s">
        <v>37</v>
      </c>
      <c r="D50" s="14" t="s">
        <v>38</v>
      </c>
      <c r="E50" s="14" t="s">
        <v>39</v>
      </c>
      <c r="F50" s="14" t="s">
        <v>143</v>
      </c>
      <c r="G50" s="14" t="s">
        <v>144</v>
      </c>
      <c r="H50" s="15">
        <v>3202454</v>
      </c>
      <c r="I50" s="14" t="s">
        <v>157</v>
      </c>
      <c r="J50" s="14" t="s">
        <v>43</v>
      </c>
      <c r="K50" s="14" t="s">
        <v>43</v>
      </c>
      <c r="L50" s="14" t="s">
        <v>43</v>
      </c>
      <c r="M50" s="14" t="s">
        <v>43</v>
      </c>
      <c r="N50" s="14" t="s">
        <v>158</v>
      </c>
      <c r="O50" s="14" t="s">
        <v>228</v>
      </c>
      <c r="P50" s="14" t="s">
        <v>46</v>
      </c>
      <c r="Q50" s="14" t="s">
        <v>47</v>
      </c>
      <c r="R50" s="14" t="s">
        <v>225</v>
      </c>
      <c r="S50" s="14" t="s">
        <v>49</v>
      </c>
      <c r="T50" s="14" t="s">
        <v>50</v>
      </c>
      <c r="U50" s="14">
        <v>376</v>
      </c>
      <c r="V50" s="14">
        <v>344</v>
      </c>
      <c r="W50" s="15">
        <v>91.489361700000003</v>
      </c>
      <c r="X50" s="15">
        <v>559.64903198000002</v>
      </c>
      <c r="Y50" s="15">
        <v>80.514143390000001</v>
      </c>
      <c r="Z50" s="14" t="s">
        <v>33</v>
      </c>
      <c r="AA50" s="14" t="s">
        <v>355</v>
      </c>
      <c r="AB50" s="15">
        <v>4.94186047E-2</v>
      </c>
      <c r="AC50" s="15">
        <v>0.1540697674</v>
      </c>
      <c r="AD50" s="15">
        <v>0.44767441859999996</v>
      </c>
      <c r="AE50" s="15">
        <v>0.34883720930000001</v>
      </c>
      <c r="AF50" s="15">
        <v>17</v>
      </c>
      <c r="AG50" s="15">
        <v>53</v>
      </c>
      <c r="AH50" s="15">
        <v>154</v>
      </c>
      <c r="AI50" s="15">
        <v>120</v>
      </c>
      <c r="AK50" s="14">
        <f>'2023_2ANO_MT'!$AB50/100</f>
        <v>4.94186047E-4</v>
      </c>
      <c r="AL50" s="14">
        <f>'2023_2ANO_MT'!$AC50/100</f>
        <v>1.5406976740000001E-3</v>
      </c>
      <c r="AM50" s="14">
        <f>'2023_2ANO_MT'!$AD50/100</f>
        <v>4.4767441859999996E-3</v>
      </c>
      <c r="AN50" s="14">
        <f>'2023_2ANO_MT'!$AE50/100</f>
        <v>3.4883720930000001E-3</v>
      </c>
      <c r="AO50" s="14">
        <f t="shared" si="0"/>
        <v>0.01</v>
      </c>
    </row>
    <row r="51" spans="1:41" ht="14.25" customHeight="1">
      <c r="A51" s="14" t="s">
        <v>35</v>
      </c>
      <c r="B51" s="14" t="s">
        <v>36</v>
      </c>
      <c r="C51" s="14" t="s">
        <v>37</v>
      </c>
      <c r="D51" s="14" t="s">
        <v>38</v>
      </c>
      <c r="E51" s="14" t="s">
        <v>39</v>
      </c>
      <c r="F51" s="14" t="s">
        <v>143</v>
      </c>
      <c r="G51" s="14" t="s">
        <v>144</v>
      </c>
      <c r="H51" s="15">
        <v>3202553</v>
      </c>
      <c r="I51" s="14" t="s">
        <v>159</v>
      </c>
      <c r="J51" s="14" t="s">
        <v>43</v>
      </c>
      <c r="K51" s="14" t="s">
        <v>43</v>
      </c>
      <c r="L51" s="14" t="s">
        <v>43</v>
      </c>
      <c r="M51" s="14" t="s">
        <v>43</v>
      </c>
      <c r="N51" s="14" t="s">
        <v>160</v>
      </c>
      <c r="O51" s="14" t="s">
        <v>228</v>
      </c>
      <c r="P51" s="14" t="s">
        <v>46</v>
      </c>
      <c r="Q51" s="14" t="s">
        <v>47</v>
      </c>
      <c r="R51" s="14" t="s">
        <v>225</v>
      </c>
      <c r="S51" s="14" t="s">
        <v>49</v>
      </c>
      <c r="T51" s="14" t="s">
        <v>50</v>
      </c>
      <c r="U51" s="14">
        <v>128</v>
      </c>
      <c r="V51" s="14">
        <v>127</v>
      </c>
      <c r="W51" s="15">
        <v>99.21875</v>
      </c>
      <c r="X51" s="15">
        <v>608.88823621999995</v>
      </c>
      <c r="Y51" s="15">
        <v>70.768433369999997</v>
      </c>
      <c r="Z51" s="14" t="s">
        <v>34</v>
      </c>
      <c r="AA51" s="14" t="s">
        <v>356</v>
      </c>
      <c r="AB51" s="15">
        <v>1.5748031499999999E-2</v>
      </c>
      <c r="AC51" s="15">
        <v>7.8740157500000005E-2</v>
      </c>
      <c r="AD51" s="15">
        <v>0.23622047239999999</v>
      </c>
      <c r="AE51" s="15">
        <v>0.6692913385999999</v>
      </c>
      <c r="AF51" s="15">
        <v>2</v>
      </c>
      <c r="AG51" s="15">
        <v>10</v>
      </c>
      <c r="AH51" s="15">
        <v>30</v>
      </c>
      <c r="AI51" s="15">
        <v>85</v>
      </c>
      <c r="AK51" s="14">
        <f>'2023_2ANO_MT'!$AB51/100</f>
        <v>1.5748031499999998E-4</v>
      </c>
      <c r="AL51" s="14">
        <f>'2023_2ANO_MT'!$AC51/100</f>
        <v>7.8740157500000005E-4</v>
      </c>
      <c r="AM51" s="14">
        <f>'2023_2ANO_MT'!$AD51/100</f>
        <v>2.3622047239999998E-3</v>
      </c>
      <c r="AN51" s="14">
        <f>'2023_2ANO_MT'!$AE51/100</f>
        <v>6.6929133859999993E-3</v>
      </c>
      <c r="AO51" s="14">
        <f t="shared" si="0"/>
        <v>9.9999999999999985E-3</v>
      </c>
    </row>
    <row r="52" spans="1:41" ht="14.25" customHeight="1">
      <c r="A52" s="14" t="s">
        <v>35</v>
      </c>
      <c r="B52" s="14" t="s">
        <v>36</v>
      </c>
      <c r="C52" s="14" t="s">
        <v>37</v>
      </c>
      <c r="D52" s="14" t="s">
        <v>38</v>
      </c>
      <c r="E52" s="14" t="s">
        <v>39</v>
      </c>
      <c r="F52" s="14" t="s">
        <v>143</v>
      </c>
      <c r="G52" s="14" t="s">
        <v>144</v>
      </c>
      <c r="H52" s="15">
        <v>3202652</v>
      </c>
      <c r="I52" s="14" t="s">
        <v>161</v>
      </c>
      <c r="J52" s="14" t="s">
        <v>43</v>
      </c>
      <c r="K52" s="14" t="s">
        <v>43</v>
      </c>
      <c r="L52" s="14" t="s">
        <v>43</v>
      </c>
      <c r="M52" s="14" t="s">
        <v>43</v>
      </c>
      <c r="N52" s="14" t="s">
        <v>162</v>
      </c>
      <c r="O52" s="14" t="s">
        <v>228</v>
      </c>
      <c r="P52" s="14" t="s">
        <v>46</v>
      </c>
      <c r="Q52" s="14" t="s">
        <v>47</v>
      </c>
      <c r="R52" s="14" t="s">
        <v>225</v>
      </c>
      <c r="S52" s="14" t="s">
        <v>49</v>
      </c>
      <c r="T52" s="14" t="s">
        <v>50</v>
      </c>
      <c r="U52" s="14">
        <v>207</v>
      </c>
      <c r="V52" s="14">
        <v>193</v>
      </c>
      <c r="W52" s="15">
        <v>93.236714980000002</v>
      </c>
      <c r="X52" s="15">
        <v>564.38443523000001</v>
      </c>
      <c r="Y52" s="15">
        <v>79.208779870000001</v>
      </c>
      <c r="Z52" s="14" t="s">
        <v>33</v>
      </c>
      <c r="AA52" s="14" t="s">
        <v>357</v>
      </c>
      <c r="AB52" s="15">
        <v>1.5544041500000001E-2</v>
      </c>
      <c r="AC52" s="15">
        <v>0.20207253890000001</v>
      </c>
      <c r="AD52" s="15">
        <v>0.41968911919999996</v>
      </c>
      <c r="AE52" s="15">
        <v>0.36269430049999996</v>
      </c>
      <c r="AF52" s="15">
        <v>3</v>
      </c>
      <c r="AG52" s="15">
        <v>39</v>
      </c>
      <c r="AH52" s="15">
        <v>81</v>
      </c>
      <c r="AI52" s="15">
        <v>70</v>
      </c>
      <c r="AK52" s="14">
        <f>'2023_2ANO_MT'!$AB52/100</f>
        <v>1.5544041500000001E-4</v>
      </c>
      <c r="AL52" s="14">
        <f>'2023_2ANO_MT'!$AC52/100</f>
        <v>2.0207253890000003E-3</v>
      </c>
      <c r="AM52" s="14">
        <f>'2023_2ANO_MT'!$AD52/100</f>
        <v>4.1968911919999996E-3</v>
      </c>
      <c r="AN52" s="14">
        <f>'2023_2ANO_MT'!$AE52/100</f>
        <v>3.6269430049999996E-3</v>
      </c>
      <c r="AO52" s="14">
        <f t="shared" si="0"/>
        <v>1.0000000000999999E-2</v>
      </c>
    </row>
    <row r="53" spans="1:41" ht="14.25" customHeight="1">
      <c r="A53" s="14" t="s">
        <v>35</v>
      </c>
      <c r="B53" s="14" t="s">
        <v>36</v>
      </c>
      <c r="C53" s="14" t="s">
        <v>37</v>
      </c>
      <c r="D53" s="14" t="s">
        <v>38</v>
      </c>
      <c r="E53" s="14" t="s">
        <v>39</v>
      </c>
      <c r="F53" s="14" t="s">
        <v>143</v>
      </c>
      <c r="G53" s="14" t="s">
        <v>144</v>
      </c>
      <c r="H53" s="15">
        <v>3203007</v>
      </c>
      <c r="I53" s="14" t="s">
        <v>163</v>
      </c>
      <c r="J53" s="14" t="s">
        <v>43</v>
      </c>
      <c r="K53" s="14" t="s">
        <v>43</v>
      </c>
      <c r="L53" s="14" t="s">
        <v>43</v>
      </c>
      <c r="M53" s="14" t="s">
        <v>43</v>
      </c>
      <c r="N53" s="14" t="s">
        <v>164</v>
      </c>
      <c r="O53" s="14" t="s">
        <v>228</v>
      </c>
      <c r="P53" s="14" t="s">
        <v>46</v>
      </c>
      <c r="Q53" s="14" t="s">
        <v>47</v>
      </c>
      <c r="R53" s="14" t="s">
        <v>225</v>
      </c>
      <c r="S53" s="14" t="s">
        <v>49</v>
      </c>
      <c r="T53" s="14" t="s">
        <v>50</v>
      </c>
      <c r="U53" s="14">
        <v>442</v>
      </c>
      <c r="V53" s="14">
        <v>403</v>
      </c>
      <c r="W53" s="15">
        <v>91.176470589999994</v>
      </c>
      <c r="X53" s="15">
        <v>548.17933499000003</v>
      </c>
      <c r="Y53" s="15">
        <v>80.095926000000006</v>
      </c>
      <c r="Z53" s="14" t="s">
        <v>33</v>
      </c>
      <c r="AA53" s="14" t="s">
        <v>358</v>
      </c>
      <c r="AB53" s="15">
        <v>4.9627791599999999E-2</v>
      </c>
      <c r="AC53" s="15">
        <v>0.19602977670000002</v>
      </c>
      <c r="AD53" s="15">
        <v>0.5012406948</v>
      </c>
      <c r="AE53" s="15">
        <v>0.25310173699999999</v>
      </c>
      <c r="AF53" s="15">
        <v>20</v>
      </c>
      <c r="AG53" s="15">
        <v>79</v>
      </c>
      <c r="AH53" s="15">
        <v>202</v>
      </c>
      <c r="AI53" s="15">
        <v>102</v>
      </c>
      <c r="AK53" s="14">
        <f>'2023_2ANO_MT'!$AB53/100</f>
        <v>4.9627791599999996E-4</v>
      </c>
      <c r="AL53" s="14">
        <f>'2023_2ANO_MT'!$AC53/100</f>
        <v>1.9602977670000001E-3</v>
      </c>
      <c r="AM53" s="14">
        <f>'2023_2ANO_MT'!$AD53/100</f>
        <v>5.0124069480000002E-3</v>
      </c>
      <c r="AN53" s="14">
        <f>'2023_2ANO_MT'!$AE53/100</f>
        <v>2.5310173699999998E-3</v>
      </c>
      <c r="AO53" s="14">
        <f t="shared" si="0"/>
        <v>1.0000000001000001E-2</v>
      </c>
    </row>
    <row r="54" spans="1:41" ht="14.25" customHeight="1">
      <c r="A54" s="14" t="s">
        <v>35</v>
      </c>
      <c r="B54" s="14" t="s">
        <v>36</v>
      </c>
      <c r="C54" s="14" t="s">
        <v>37</v>
      </c>
      <c r="D54" s="14" t="s">
        <v>38</v>
      </c>
      <c r="E54" s="14" t="s">
        <v>39</v>
      </c>
      <c r="F54" s="14" t="s">
        <v>143</v>
      </c>
      <c r="G54" s="14" t="s">
        <v>144</v>
      </c>
      <c r="H54" s="15">
        <v>3203700</v>
      </c>
      <c r="I54" s="14" t="s">
        <v>165</v>
      </c>
      <c r="J54" s="14" t="s">
        <v>43</v>
      </c>
      <c r="K54" s="14" t="s">
        <v>43</v>
      </c>
      <c r="L54" s="14" t="s">
        <v>43</v>
      </c>
      <c r="M54" s="14" t="s">
        <v>43</v>
      </c>
      <c r="N54" s="14" t="s">
        <v>166</v>
      </c>
      <c r="O54" s="14" t="s">
        <v>228</v>
      </c>
      <c r="P54" s="14" t="s">
        <v>46</v>
      </c>
      <c r="Q54" s="14" t="s">
        <v>47</v>
      </c>
      <c r="R54" s="14" t="s">
        <v>225</v>
      </c>
      <c r="S54" s="14" t="s">
        <v>49</v>
      </c>
      <c r="T54" s="14" t="s">
        <v>50</v>
      </c>
      <c r="U54" s="14">
        <v>229</v>
      </c>
      <c r="V54" s="14">
        <v>221</v>
      </c>
      <c r="W54" s="15">
        <v>96.506550219999994</v>
      </c>
      <c r="X54" s="15">
        <v>613.49211312</v>
      </c>
      <c r="Y54" s="15">
        <v>66.56318933</v>
      </c>
      <c r="Z54" s="14" t="s">
        <v>34</v>
      </c>
      <c r="AA54" s="14" t="s">
        <v>359</v>
      </c>
      <c r="AB54" s="15">
        <v>1.80995475E-2</v>
      </c>
      <c r="AC54" s="15">
        <v>4.9773755700000005E-2</v>
      </c>
      <c r="AD54" s="15">
        <v>0.25339366520000001</v>
      </c>
      <c r="AE54" s="15">
        <v>0.67873303169999999</v>
      </c>
      <c r="AF54" s="15">
        <v>4</v>
      </c>
      <c r="AG54" s="15">
        <v>11</v>
      </c>
      <c r="AH54" s="15">
        <v>56</v>
      </c>
      <c r="AI54" s="15">
        <v>150</v>
      </c>
      <c r="AK54" s="14">
        <f>'2023_2ANO_MT'!$AB54/100</f>
        <v>1.8099547500000001E-4</v>
      </c>
      <c r="AL54" s="14">
        <f>'2023_2ANO_MT'!$AC54/100</f>
        <v>4.977375570000001E-4</v>
      </c>
      <c r="AM54" s="14">
        <f>'2023_2ANO_MT'!$AD54/100</f>
        <v>2.5339366520000001E-3</v>
      </c>
      <c r="AN54" s="14">
        <f>'2023_2ANO_MT'!$AE54/100</f>
        <v>6.7873303170000003E-3</v>
      </c>
      <c r="AO54" s="14">
        <f t="shared" si="0"/>
        <v>1.0000000001000001E-2</v>
      </c>
    </row>
    <row r="55" spans="1:41" ht="14.25" customHeight="1">
      <c r="A55" s="14" t="s">
        <v>35</v>
      </c>
      <c r="B55" s="14" t="s">
        <v>36</v>
      </c>
      <c r="C55" s="14" t="s">
        <v>37</v>
      </c>
      <c r="D55" s="14" t="s">
        <v>38</v>
      </c>
      <c r="E55" s="14" t="s">
        <v>39</v>
      </c>
      <c r="F55" s="14" t="s">
        <v>143</v>
      </c>
      <c r="G55" s="14" t="s">
        <v>144</v>
      </c>
      <c r="H55" s="15">
        <v>3204807</v>
      </c>
      <c r="I55" s="14" t="s">
        <v>167</v>
      </c>
      <c r="J55" s="14" t="s">
        <v>43</v>
      </c>
      <c r="K55" s="14" t="s">
        <v>43</v>
      </c>
      <c r="L55" s="14" t="s">
        <v>43</v>
      </c>
      <c r="M55" s="14" t="s">
        <v>43</v>
      </c>
      <c r="N55" s="14" t="s">
        <v>168</v>
      </c>
      <c r="O55" s="14" t="s">
        <v>228</v>
      </c>
      <c r="P55" s="14" t="s">
        <v>46</v>
      </c>
      <c r="Q55" s="14" t="s">
        <v>47</v>
      </c>
      <c r="R55" s="14" t="s">
        <v>225</v>
      </c>
      <c r="S55" s="14" t="s">
        <v>49</v>
      </c>
      <c r="T55" s="14" t="s">
        <v>50</v>
      </c>
      <c r="U55" s="14">
        <v>149</v>
      </c>
      <c r="V55" s="14">
        <v>132</v>
      </c>
      <c r="W55" s="15">
        <v>88.590604029999994</v>
      </c>
      <c r="X55" s="15">
        <v>627.62539393999998</v>
      </c>
      <c r="Y55" s="15">
        <v>68.327271730000007</v>
      </c>
      <c r="Z55" s="14" t="s">
        <v>34</v>
      </c>
      <c r="AA55" s="14" t="s">
        <v>360</v>
      </c>
      <c r="AB55" s="15">
        <v>0</v>
      </c>
      <c r="AC55" s="15">
        <v>5.3030302999999994E-2</v>
      </c>
      <c r="AD55" s="15">
        <v>0.28030303029999998</v>
      </c>
      <c r="AE55" s="15">
        <v>0.66666666669999997</v>
      </c>
      <c r="AF55" s="15">
        <v>0</v>
      </c>
      <c r="AG55" s="15">
        <v>7</v>
      </c>
      <c r="AH55" s="15">
        <v>37</v>
      </c>
      <c r="AI55" s="15">
        <v>88</v>
      </c>
      <c r="AK55" s="14">
        <f>'2023_2ANO_MT'!$AB55/100</f>
        <v>0</v>
      </c>
      <c r="AL55" s="14">
        <f>'2023_2ANO_MT'!$AC55/100</f>
        <v>5.3030302999999997E-4</v>
      </c>
      <c r="AM55" s="14">
        <f>'2023_2ANO_MT'!$AD55/100</f>
        <v>2.8030303029999998E-3</v>
      </c>
      <c r="AN55" s="14">
        <f>'2023_2ANO_MT'!$AE55/100</f>
        <v>6.6666666669999994E-3</v>
      </c>
      <c r="AO55" s="14">
        <f t="shared" si="0"/>
        <v>9.9999999999999985E-3</v>
      </c>
    </row>
    <row r="56" spans="1:41" ht="14.25" customHeight="1">
      <c r="A56" s="14" t="s">
        <v>35</v>
      </c>
      <c r="B56" s="14" t="s">
        <v>36</v>
      </c>
      <c r="C56" s="14" t="s">
        <v>37</v>
      </c>
      <c r="D56" s="14" t="s">
        <v>38</v>
      </c>
      <c r="E56" s="14" t="s">
        <v>39</v>
      </c>
      <c r="F56" s="14" t="s">
        <v>169</v>
      </c>
      <c r="G56" s="14" t="s">
        <v>170</v>
      </c>
      <c r="H56" s="15">
        <v>3200607</v>
      </c>
      <c r="I56" s="14" t="s">
        <v>171</v>
      </c>
      <c r="J56" s="14" t="s">
        <v>43</v>
      </c>
      <c r="K56" s="14" t="s">
        <v>43</v>
      </c>
      <c r="L56" s="14" t="s">
        <v>43</v>
      </c>
      <c r="M56" s="14" t="s">
        <v>43</v>
      </c>
      <c r="N56" s="14" t="s">
        <v>172</v>
      </c>
      <c r="O56" s="14" t="s">
        <v>228</v>
      </c>
      <c r="P56" s="14" t="s">
        <v>46</v>
      </c>
      <c r="Q56" s="14" t="s">
        <v>47</v>
      </c>
      <c r="R56" s="14" t="s">
        <v>225</v>
      </c>
      <c r="S56" s="14" t="s">
        <v>49</v>
      </c>
      <c r="T56" s="14" t="s">
        <v>50</v>
      </c>
      <c r="U56" s="14">
        <v>1393</v>
      </c>
      <c r="V56" s="14">
        <v>1190</v>
      </c>
      <c r="W56" s="15">
        <v>85.427135680000006</v>
      </c>
      <c r="X56" s="15">
        <v>530.64974454000003</v>
      </c>
      <c r="Y56" s="15">
        <v>79.269615590000001</v>
      </c>
      <c r="Z56" s="14" t="s">
        <v>33</v>
      </c>
      <c r="AA56" s="14" t="s">
        <v>361</v>
      </c>
      <c r="AB56" s="15">
        <v>5.7983193299999999E-2</v>
      </c>
      <c r="AC56" s="15">
        <v>0.27731092439999999</v>
      </c>
      <c r="AD56" s="15">
        <v>0.4773109244</v>
      </c>
      <c r="AE56" s="15">
        <v>0.187394958</v>
      </c>
      <c r="AF56" s="15">
        <v>69</v>
      </c>
      <c r="AG56" s="15">
        <v>330</v>
      </c>
      <c r="AH56" s="15">
        <v>568</v>
      </c>
      <c r="AI56" s="15">
        <v>223</v>
      </c>
      <c r="AK56" s="14">
        <f>'2023_2ANO_MT'!$AB56/100</f>
        <v>5.7983193300000001E-4</v>
      </c>
      <c r="AL56" s="14">
        <f>'2023_2ANO_MT'!$AC56/100</f>
        <v>2.7731092440000001E-3</v>
      </c>
      <c r="AM56" s="14">
        <f>'2023_2ANO_MT'!$AD56/100</f>
        <v>4.7731092440000001E-3</v>
      </c>
      <c r="AN56" s="14">
        <f>'2023_2ANO_MT'!$AE56/100</f>
        <v>1.87394958E-3</v>
      </c>
      <c r="AO56" s="14">
        <f t="shared" si="0"/>
        <v>1.0000000001000001E-2</v>
      </c>
    </row>
    <row r="57" spans="1:41" ht="14.25" customHeight="1">
      <c r="A57" s="14" t="s">
        <v>35</v>
      </c>
      <c r="B57" s="14" t="s">
        <v>36</v>
      </c>
      <c r="C57" s="14" t="s">
        <v>37</v>
      </c>
      <c r="D57" s="14" t="s">
        <v>38</v>
      </c>
      <c r="E57" s="14" t="s">
        <v>39</v>
      </c>
      <c r="F57" s="14" t="s">
        <v>169</v>
      </c>
      <c r="G57" s="14" t="s">
        <v>170</v>
      </c>
      <c r="H57" s="15">
        <v>3202504</v>
      </c>
      <c r="I57" s="14" t="s">
        <v>173</v>
      </c>
      <c r="J57" s="14" t="s">
        <v>43</v>
      </c>
      <c r="K57" s="14" t="s">
        <v>43</v>
      </c>
      <c r="L57" s="14" t="s">
        <v>43</v>
      </c>
      <c r="M57" s="14" t="s">
        <v>43</v>
      </c>
      <c r="N57" s="14" t="s">
        <v>174</v>
      </c>
      <c r="O57" s="14" t="s">
        <v>228</v>
      </c>
      <c r="P57" s="14" t="s">
        <v>46</v>
      </c>
      <c r="Q57" s="14" t="s">
        <v>47</v>
      </c>
      <c r="R57" s="14" t="s">
        <v>225</v>
      </c>
      <c r="S57" s="14" t="s">
        <v>49</v>
      </c>
      <c r="T57" s="14" t="s">
        <v>50</v>
      </c>
      <c r="U57" s="14">
        <v>175</v>
      </c>
      <c r="V57" s="14">
        <v>160</v>
      </c>
      <c r="W57" s="15">
        <v>91.428571430000005</v>
      </c>
      <c r="X57" s="15">
        <v>517.13905</v>
      </c>
      <c r="Y57" s="15">
        <v>90.451948939999994</v>
      </c>
      <c r="Z57" s="14" t="s">
        <v>33</v>
      </c>
      <c r="AA57" s="14" t="s">
        <v>362</v>
      </c>
      <c r="AB57" s="15">
        <v>0.125</v>
      </c>
      <c r="AC57" s="15">
        <v>0.25624999999999998</v>
      </c>
      <c r="AD57" s="15">
        <v>0.46250000000000002</v>
      </c>
      <c r="AE57" s="15">
        <v>0.15625</v>
      </c>
      <c r="AF57" s="15">
        <v>20</v>
      </c>
      <c r="AG57" s="15">
        <v>41</v>
      </c>
      <c r="AH57" s="15">
        <v>74</v>
      </c>
      <c r="AI57" s="15">
        <v>25</v>
      </c>
      <c r="AK57" s="14">
        <f>'2023_2ANO_MT'!$AB57/100</f>
        <v>1.25E-3</v>
      </c>
      <c r="AL57" s="14">
        <f>'2023_2ANO_MT'!$AC57/100</f>
        <v>2.5624999999999997E-3</v>
      </c>
      <c r="AM57" s="14">
        <f>'2023_2ANO_MT'!$AD57/100</f>
        <v>4.6250000000000006E-3</v>
      </c>
      <c r="AN57" s="14">
        <f>'2023_2ANO_MT'!$AE57/100</f>
        <v>1.5625000000000001E-3</v>
      </c>
      <c r="AO57" s="14">
        <f t="shared" si="0"/>
        <v>0.01</v>
      </c>
    </row>
    <row r="58" spans="1:41" ht="14.25" customHeight="1">
      <c r="A58" s="14" t="s">
        <v>35</v>
      </c>
      <c r="B58" s="14" t="s">
        <v>36</v>
      </c>
      <c r="C58" s="14" t="s">
        <v>37</v>
      </c>
      <c r="D58" s="14" t="s">
        <v>38</v>
      </c>
      <c r="E58" s="14" t="s">
        <v>39</v>
      </c>
      <c r="F58" s="14" t="s">
        <v>169</v>
      </c>
      <c r="G58" s="14" t="s">
        <v>170</v>
      </c>
      <c r="H58" s="15">
        <v>3203130</v>
      </c>
      <c r="I58" s="14" t="s">
        <v>175</v>
      </c>
      <c r="J58" s="14" t="s">
        <v>43</v>
      </c>
      <c r="K58" s="14" t="s">
        <v>43</v>
      </c>
      <c r="L58" s="14" t="s">
        <v>43</v>
      </c>
      <c r="M58" s="14" t="s">
        <v>43</v>
      </c>
      <c r="N58" s="14" t="s">
        <v>176</v>
      </c>
      <c r="O58" s="14" t="s">
        <v>228</v>
      </c>
      <c r="P58" s="14" t="s">
        <v>46</v>
      </c>
      <c r="Q58" s="14" t="s">
        <v>47</v>
      </c>
      <c r="R58" s="14" t="s">
        <v>225</v>
      </c>
      <c r="S58" s="14" t="s">
        <v>49</v>
      </c>
      <c r="T58" s="14" t="s">
        <v>50</v>
      </c>
      <c r="U58" s="14">
        <v>186</v>
      </c>
      <c r="V58" s="14">
        <v>169</v>
      </c>
      <c r="W58" s="15">
        <v>90.860215049999994</v>
      </c>
      <c r="X58" s="15">
        <v>522.63124259999995</v>
      </c>
      <c r="Y58" s="15">
        <v>85.1908411</v>
      </c>
      <c r="Z58" s="14" t="s">
        <v>33</v>
      </c>
      <c r="AA58" s="14" t="s">
        <v>363</v>
      </c>
      <c r="AB58" s="15">
        <v>8.28402367E-2</v>
      </c>
      <c r="AC58" s="15">
        <v>0.3076923077</v>
      </c>
      <c r="AD58" s="15">
        <v>0.44378698219999996</v>
      </c>
      <c r="AE58" s="15">
        <v>0.1656804734</v>
      </c>
      <c r="AF58" s="15">
        <v>14</v>
      </c>
      <c r="AG58" s="15">
        <v>52</v>
      </c>
      <c r="AH58" s="15">
        <v>75</v>
      </c>
      <c r="AI58" s="15">
        <v>28</v>
      </c>
      <c r="AK58" s="14">
        <f>'2023_2ANO_MT'!$AB58/100</f>
        <v>8.2840236700000005E-4</v>
      </c>
      <c r="AL58" s="14">
        <f>'2023_2ANO_MT'!$AC58/100</f>
        <v>3.0769230770000002E-3</v>
      </c>
      <c r="AM58" s="14">
        <f>'2023_2ANO_MT'!$AD58/100</f>
        <v>4.4378698219999999E-3</v>
      </c>
      <c r="AN58" s="14">
        <f>'2023_2ANO_MT'!$AE58/100</f>
        <v>1.6568047340000001E-3</v>
      </c>
      <c r="AO58" s="14">
        <f t="shared" si="0"/>
        <v>1.0000000000000002E-2</v>
      </c>
    </row>
    <row r="59" spans="1:41" ht="14.25" customHeight="1">
      <c r="A59" s="14" t="s">
        <v>35</v>
      </c>
      <c r="B59" s="14" t="s">
        <v>36</v>
      </c>
      <c r="C59" s="14" t="s">
        <v>37</v>
      </c>
      <c r="D59" s="14" t="s">
        <v>38</v>
      </c>
      <c r="E59" s="14" t="s">
        <v>39</v>
      </c>
      <c r="F59" s="14" t="s">
        <v>169</v>
      </c>
      <c r="G59" s="14" t="s">
        <v>170</v>
      </c>
      <c r="H59" s="15">
        <v>3203205</v>
      </c>
      <c r="I59" s="14" t="s">
        <v>177</v>
      </c>
      <c r="J59" s="14" t="s">
        <v>43</v>
      </c>
      <c r="K59" s="14" t="s">
        <v>43</v>
      </c>
      <c r="L59" s="14" t="s">
        <v>43</v>
      </c>
      <c r="M59" s="14" t="s">
        <v>43</v>
      </c>
      <c r="N59" s="14" t="s">
        <v>178</v>
      </c>
      <c r="O59" s="14" t="s">
        <v>228</v>
      </c>
      <c r="P59" s="14" t="s">
        <v>46</v>
      </c>
      <c r="Q59" s="14" t="s">
        <v>47</v>
      </c>
      <c r="R59" s="14" t="s">
        <v>225</v>
      </c>
      <c r="S59" s="14" t="s">
        <v>49</v>
      </c>
      <c r="T59" s="14" t="s">
        <v>50</v>
      </c>
      <c r="U59" s="14">
        <v>2391</v>
      </c>
      <c r="V59" s="14">
        <v>2132</v>
      </c>
      <c r="W59" s="15">
        <v>89.167712249999994</v>
      </c>
      <c r="X59" s="15">
        <v>510.01252720000002</v>
      </c>
      <c r="Y59" s="15">
        <v>81.699316370000005</v>
      </c>
      <c r="Z59" s="14" t="s">
        <v>33</v>
      </c>
      <c r="AA59" s="14" t="s">
        <v>364</v>
      </c>
      <c r="AB59" s="15">
        <v>9.6153846200000004E-2</v>
      </c>
      <c r="AC59" s="15">
        <v>0.32739212010000002</v>
      </c>
      <c r="AD59" s="15">
        <v>0.44136960600000003</v>
      </c>
      <c r="AE59" s="15">
        <v>0.13508442779999999</v>
      </c>
      <c r="AF59" s="15">
        <v>205</v>
      </c>
      <c r="AG59" s="15">
        <v>698</v>
      </c>
      <c r="AH59" s="15">
        <v>941</v>
      </c>
      <c r="AI59" s="15">
        <v>288</v>
      </c>
      <c r="AK59" s="14">
        <f>'2023_2ANO_MT'!$AB59/100</f>
        <v>9.6153846200000006E-4</v>
      </c>
      <c r="AL59" s="14">
        <f>'2023_2ANO_MT'!$AC59/100</f>
        <v>3.273921201E-3</v>
      </c>
      <c r="AM59" s="14">
        <f>'2023_2ANO_MT'!$AD59/100</f>
        <v>4.4136960600000006E-3</v>
      </c>
      <c r="AN59" s="14">
        <f>'2023_2ANO_MT'!$AE59/100</f>
        <v>1.3508442779999999E-3</v>
      </c>
      <c r="AO59" s="14">
        <f t="shared" si="0"/>
        <v>1.0000000001000001E-2</v>
      </c>
    </row>
    <row r="60" spans="1:41" ht="14.25" customHeight="1">
      <c r="A60" s="14" t="s">
        <v>35</v>
      </c>
      <c r="B60" s="14" t="s">
        <v>36</v>
      </c>
      <c r="C60" s="14" t="s">
        <v>37</v>
      </c>
      <c r="D60" s="14" t="s">
        <v>38</v>
      </c>
      <c r="E60" s="14" t="s">
        <v>39</v>
      </c>
      <c r="F60" s="14" t="s">
        <v>169</v>
      </c>
      <c r="G60" s="14" t="s">
        <v>170</v>
      </c>
      <c r="H60" s="15">
        <v>3204351</v>
      </c>
      <c r="I60" s="14" t="s">
        <v>179</v>
      </c>
      <c r="J60" s="14" t="s">
        <v>43</v>
      </c>
      <c r="K60" s="14" t="s">
        <v>43</v>
      </c>
      <c r="L60" s="14" t="s">
        <v>43</v>
      </c>
      <c r="M60" s="14" t="s">
        <v>43</v>
      </c>
      <c r="N60" s="14" t="s">
        <v>180</v>
      </c>
      <c r="O60" s="14" t="s">
        <v>228</v>
      </c>
      <c r="P60" s="14" t="s">
        <v>46</v>
      </c>
      <c r="Q60" s="14" t="s">
        <v>47</v>
      </c>
      <c r="R60" s="14" t="s">
        <v>225</v>
      </c>
      <c r="S60" s="14" t="s">
        <v>49</v>
      </c>
      <c r="T60" s="14" t="s">
        <v>50</v>
      </c>
      <c r="U60" s="14">
        <v>315</v>
      </c>
      <c r="V60" s="14">
        <v>288</v>
      </c>
      <c r="W60" s="15">
        <v>91.428571430000005</v>
      </c>
      <c r="X60" s="15">
        <v>534.76053819000003</v>
      </c>
      <c r="Y60" s="15">
        <v>85.11400802</v>
      </c>
      <c r="Z60" s="14" t="s">
        <v>33</v>
      </c>
      <c r="AA60" s="14" t="s">
        <v>365</v>
      </c>
      <c r="AB60" s="15">
        <v>8.3333333300000006E-2</v>
      </c>
      <c r="AC60" s="15">
        <v>0.25</v>
      </c>
      <c r="AD60" s="15">
        <v>0.43402777780000001</v>
      </c>
      <c r="AE60" s="15">
        <v>0.23263888890000001</v>
      </c>
      <c r="AF60" s="15">
        <v>24</v>
      </c>
      <c r="AG60" s="15">
        <v>72</v>
      </c>
      <c r="AH60" s="15">
        <v>125</v>
      </c>
      <c r="AI60" s="15">
        <v>67</v>
      </c>
      <c r="AK60" s="14">
        <f>'2023_2ANO_MT'!$AB60/100</f>
        <v>8.3333333300000009E-4</v>
      </c>
      <c r="AL60" s="14">
        <f>'2023_2ANO_MT'!$AC60/100</f>
        <v>2.5000000000000001E-3</v>
      </c>
      <c r="AM60" s="14">
        <f>'2023_2ANO_MT'!$AD60/100</f>
        <v>4.3402777780000004E-3</v>
      </c>
      <c r="AN60" s="14">
        <f>'2023_2ANO_MT'!$AE60/100</f>
        <v>2.3263888889999999E-3</v>
      </c>
      <c r="AO60" s="14">
        <f t="shared" si="0"/>
        <v>0.01</v>
      </c>
    </row>
    <row r="61" spans="1:41" ht="14.25" customHeight="1">
      <c r="A61" s="14" t="s">
        <v>35</v>
      </c>
      <c r="B61" s="14" t="s">
        <v>36</v>
      </c>
      <c r="C61" s="14" t="s">
        <v>37</v>
      </c>
      <c r="D61" s="14" t="s">
        <v>38</v>
      </c>
      <c r="E61" s="14" t="s">
        <v>39</v>
      </c>
      <c r="F61" s="14" t="s">
        <v>169</v>
      </c>
      <c r="G61" s="14" t="s">
        <v>170</v>
      </c>
      <c r="H61" s="15">
        <v>3205010</v>
      </c>
      <c r="I61" s="14" t="s">
        <v>181</v>
      </c>
      <c r="J61" s="14" t="s">
        <v>43</v>
      </c>
      <c r="K61" s="14" t="s">
        <v>43</v>
      </c>
      <c r="L61" s="14" t="s">
        <v>43</v>
      </c>
      <c r="M61" s="14" t="s">
        <v>43</v>
      </c>
      <c r="N61" s="14" t="s">
        <v>182</v>
      </c>
      <c r="O61" s="14" t="s">
        <v>228</v>
      </c>
      <c r="P61" s="14" t="s">
        <v>46</v>
      </c>
      <c r="Q61" s="14" t="s">
        <v>47</v>
      </c>
      <c r="R61" s="14" t="s">
        <v>225</v>
      </c>
      <c r="S61" s="14" t="s">
        <v>49</v>
      </c>
      <c r="T61" s="14" t="s">
        <v>50</v>
      </c>
      <c r="U61" s="14">
        <v>461</v>
      </c>
      <c r="V61" s="14">
        <v>422</v>
      </c>
      <c r="W61" s="15">
        <v>91.540130149999996</v>
      </c>
      <c r="X61" s="15">
        <v>522.61943601999997</v>
      </c>
      <c r="Y61" s="15">
        <v>70.058154569999999</v>
      </c>
      <c r="Z61" s="14" t="s">
        <v>33</v>
      </c>
      <c r="AA61" s="14" t="s">
        <v>366</v>
      </c>
      <c r="AB61" s="15">
        <v>6.8720379100000006E-2</v>
      </c>
      <c r="AC61" s="15">
        <v>0.27251184829999997</v>
      </c>
      <c r="AD61" s="15">
        <v>0.53080568719999999</v>
      </c>
      <c r="AE61" s="15">
        <v>0.1279620853</v>
      </c>
      <c r="AF61" s="15">
        <v>29</v>
      </c>
      <c r="AG61" s="15">
        <v>115</v>
      </c>
      <c r="AH61" s="15">
        <v>224</v>
      </c>
      <c r="AI61" s="15">
        <v>54</v>
      </c>
      <c r="AK61" s="14">
        <f>'2023_2ANO_MT'!$AB61/100</f>
        <v>6.8720379100000004E-4</v>
      </c>
      <c r="AL61" s="14">
        <f>'2023_2ANO_MT'!$AC61/100</f>
        <v>2.7251184829999997E-3</v>
      </c>
      <c r="AM61" s="14">
        <f>'2023_2ANO_MT'!$AD61/100</f>
        <v>5.3080568720000002E-3</v>
      </c>
      <c r="AN61" s="14">
        <f>'2023_2ANO_MT'!$AE61/100</f>
        <v>1.279620853E-3</v>
      </c>
      <c r="AO61" s="14">
        <f t="shared" si="0"/>
        <v>9.9999999989999998E-3</v>
      </c>
    </row>
    <row r="62" spans="1:41" ht="14.25" customHeight="1">
      <c r="A62" s="14" t="s">
        <v>35</v>
      </c>
      <c r="B62" s="14" t="s">
        <v>36</v>
      </c>
      <c r="C62" s="14" t="s">
        <v>37</v>
      </c>
      <c r="D62" s="14" t="s">
        <v>38</v>
      </c>
      <c r="E62" s="14" t="s">
        <v>39</v>
      </c>
      <c r="F62" s="14" t="s">
        <v>183</v>
      </c>
      <c r="G62" s="14" t="s">
        <v>184</v>
      </c>
      <c r="H62" s="15">
        <v>3201001</v>
      </c>
      <c r="I62" s="14" t="s">
        <v>185</v>
      </c>
      <c r="J62" s="14" t="s">
        <v>43</v>
      </c>
      <c r="K62" s="14" t="s">
        <v>43</v>
      </c>
      <c r="L62" s="14" t="s">
        <v>43</v>
      </c>
      <c r="M62" s="14" t="s">
        <v>43</v>
      </c>
      <c r="N62" s="14" t="s">
        <v>186</v>
      </c>
      <c r="O62" s="14" t="s">
        <v>228</v>
      </c>
      <c r="P62" s="14" t="s">
        <v>46</v>
      </c>
      <c r="Q62" s="14" t="s">
        <v>47</v>
      </c>
      <c r="R62" s="14" t="s">
        <v>225</v>
      </c>
      <c r="S62" s="14" t="s">
        <v>49</v>
      </c>
      <c r="T62" s="14" t="s">
        <v>50</v>
      </c>
      <c r="U62" s="14">
        <v>209</v>
      </c>
      <c r="V62" s="14">
        <v>199</v>
      </c>
      <c r="W62" s="15">
        <v>95.215311</v>
      </c>
      <c r="X62" s="15">
        <v>578.69601005000004</v>
      </c>
      <c r="Y62" s="15">
        <v>62.42954125</v>
      </c>
      <c r="Z62" s="14" t="s">
        <v>33</v>
      </c>
      <c r="AA62" s="14" t="s">
        <v>367</v>
      </c>
      <c r="AB62" s="15">
        <v>0</v>
      </c>
      <c r="AC62" s="15">
        <v>0.13567839200000001</v>
      </c>
      <c r="AD62" s="15">
        <v>0.46733668340000001</v>
      </c>
      <c r="AE62" s="15">
        <v>0.39698492459999996</v>
      </c>
      <c r="AF62" s="15">
        <v>0</v>
      </c>
      <c r="AG62" s="15">
        <v>27</v>
      </c>
      <c r="AH62" s="15">
        <v>93</v>
      </c>
      <c r="AI62" s="15">
        <v>79</v>
      </c>
      <c r="AK62" s="14">
        <f>'2023_2ANO_MT'!$AB62/100</f>
        <v>0</v>
      </c>
      <c r="AL62" s="14">
        <f>'2023_2ANO_MT'!$AC62/100</f>
        <v>1.3567839200000001E-3</v>
      </c>
      <c r="AM62" s="14">
        <f>'2023_2ANO_MT'!$AD62/100</f>
        <v>4.6733668340000001E-3</v>
      </c>
      <c r="AN62" s="14">
        <f>'2023_2ANO_MT'!$AE62/100</f>
        <v>3.9698492459999991E-3</v>
      </c>
      <c r="AO62" s="14">
        <f t="shared" si="0"/>
        <v>9.9999999999999985E-3</v>
      </c>
    </row>
    <row r="63" spans="1:41" ht="14.25" customHeight="1">
      <c r="A63" s="14" t="s">
        <v>35</v>
      </c>
      <c r="B63" s="14" t="s">
        <v>36</v>
      </c>
      <c r="C63" s="14" t="s">
        <v>37</v>
      </c>
      <c r="D63" s="14" t="s">
        <v>38</v>
      </c>
      <c r="E63" s="14" t="s">
        <v>39</v>
      </c>
      <c r="F63" s="14" t="s">
        <v>183</v>
      </c>
      <c r="G63" s="14" t="s">
        <v>184</v>
      </c>
      <c r="H63" s="15">
        <v>3203502</v>
      </c>
      <c r="I63" s="14" t="s">
        <v>187</v>
      </c>
      <c r="J63" s="14" t="s">
        <v>43</v>
      </c>
      <c r="K63" s="14" t="s">
        <v>43</v>
      </c>
      <c r="L63" s="14" t="s">
        <v>43</v>
      </c>
      <c r="M63" s="14" t="s">
        <v>43</v>
      </c>
      <c r="N63" s="14" t="s">
        <v>188</v>
      </c>
      <c r="O63" s="14" t="s">
        <v>228</v>
      </c>
      <c r="P63" s="14" t="s">
        <v>46</v>
      </c>
      <c r="Q63" s="14" t="s">
        <v>47</v>
      </c>
      <c r="R63" s="14" t="s">
        <v>225</v>
      </c>
      <c r="S63" s="14" t="s">
        <v>49</v>
      </c>
      <c r="T63" s="14" t="s">
        <v>50</v>
      </c>
      <c r="U63" s="14">
        <v>275</v>
      </c>
      <c r="V63" s="14">
        <v>222</v>
      </c>
      <c r="W63" s="15">
        <v>80.727272729999996</v>
      </c>
      <c r="X63" s="15">
        <v>527.40305405000004</v>
      </c>
      <c r="Y63" s="15">
        <v>78.450178679999993</v>
      </c>
      <c r="Z63" s="14" t="s">
        <v>33</v>
      </c>
      <c r="AA63" s="14" t="s">
        <v>368</v>
      </c>
      <c r="AB63" s="15">
        <v>6.3063063099999997E-2</v>
      </c>
      <c r="AC63" s="15">
        <v>0.23873873870000001</v>
      </c>
      <c r="AD63" s="15">
        <v>0.55855855860000003</v>
      </c>
      <c r="AE63" s="15">
        <v>0.1396396396</v>
      </c>
      <c r="AF63" s="15">
        <v>14</v>
      </c>
      <c r="AG63" s="15">
        <v>53</v>
      </c>
      <c r="AH63" s="15">
        <v>124</v>
      </c>
      <c r="AI63" s="15">
        <v>31</v>
      </c>
      <c r="AK63" s="14">
        <f>'2023_2ANO_MT'!$AB63/100</f>
        <v>6.3063063099999994E-4</v>
      </c>
      <c r="AL63" s="14">
        <f>'2023_2ANO_MT'!$AC63/100</f>
        <v>2.3873873870000001E-3</v>
      </c>
      <c r="AM63" s="14">
        <f>'2023_2ANO_MT'!$AD63/100</f>
        <v>5.5855855859999999E-3</v>
      </c>
      <c r="AN63" s="14">
        <f>'2023_2ANO_MT'!$AE63/100</f>
        <v>1.396396396E-3</v>
      </c>
      <c r="AO63" s="14">
        <f t="shared" si="0"/>
        <v>0.01</v>
      </c>
    </row>
    <row r="64" spans="1:41" ht="14.25" customHeight="1">
      <c r="A64" s="14" t="s">
        <v>35</v>
      </c>
      <c r="B64" s="14" t="s">
        <v>36</v>
      </c>
      <c r="C64" s="14" t="s">
        <v>37</v>
      </c>
      <c r="D64" s="14" t="s">
        <v>38</v>
      </c>
      <c r="E64" s="14" t="s">
        <v>39</v>
      </c>
      <c r="F64" s="14" t="s">
        <v>183</v>
      </c>
      <c r="G64" s="14" t="s">
        <v>184</v>
      </c>
      <c r="H64" s="15">
        <v>3203601</v>
      </c>
      <c r="I64" s="14" t="s">
        <v>189</v>
      </c>
      <c r="J64" s="14" t="s">
        <v>43</v>
      </c>
      <c r="K64" s="14" t="s">
        <v>43</v>
      </c>
      <c r="L64" s="14" t="s">
        <v>43</v>
      </c>
      <c r="M64" s="14" t="s">
        <v>43</v>
      </c>
      <c r="N64" s="14" t="s">
        <v>190</v>
      </c>
      <c r="O64" s="14" t="s">
        <v>228</v>
      </c>
      <c r="P64" s="14" t="s">
        <v>46</v>
      </c>
      <c r="Q64" s="14" t="s">
        <v>47</v>
      </c>
      <c r="R64" s="14" t="s">
        <v>225</v>
      </c>
      <c r="S64" s="14" t="s">
        <v>49</v>
      </c>
      <c r="T64" s="14" t="s">
        <v>50</v>
      </c>
      <c r="U64" s="14">
        <v>87</v>
      </c>
      <c r="V64" s="14">
        <v>83</v>
      </c>
      <c r="W64" s="15">
        <v>95.402298849999994</v>
      </c>
      <c r="X64" s="15">
        <v>550.17528916000003</v>
      </c>
      <c r="Y64" s="15">
        <v>99.219793899999999</v>
      </c>
      <c r="Z64" s="14" t="s">
        <v>33</v>
      </c>
      <c r="AA64" s="14" t="s">
        <v>369</v>
      </c>
      <c r="AB64" s="15">
        <v>9.6385542199999993E-2</v>
      </c>
      <c r="AC64" s="15">
        <v>0.25301204820000001</v>
      </c>
      <c r="AD64" s="15">
        <v>0.30120481929999998</v>
      </c>
      <c r="AE64" s="15">
        <v>0.34939759039999996</v>
      </c>
      <c r="AF64" s="15">
        <v>8</v>
      </c>
      <c r="AG64" s="15">
        <v>21</v>
      </c>
      <c r="AH64" s="15">
        <v>25</v>
      </c>
      <c r="AI64" s="15">
        <v>29</v>
      </c>
      <c r="AK64" s="14">
        <f>'2023_2ANO_MT'!$AB64/100</f>
        <v>9.6385542199999995E-4</v>
      </c>
      <c r="AL64" s="14">
        <f>'2023_2ANO_MT'!$AC64/100</f>
        <v>2.5301204820000001E-3</v>
      </c>
      <c r="AM64" s="14">
        <f>'2023_2ANO_MT'!$AD64/100</f>
        <v>3.0120481929999999E-3</v>
      </c>
      <c r="AN64" s="14">
        <f>'2023_2ANO_MT'!$AE64/100</f>
        <v>3.4939759039999997E-3</v>
      </c>
      <c r="AO64" s="14">
        <f t="shared" si="0"/>
        <v>1.0000000001000001E-2</v>
      </c>
    </row>
    <row r="65" spans="1:41" ht="14.25" customHeight="1">
      <c r="A65" s="14" t="s">
        <v>35</v>
      </c>
      <c r="B65" s="14" t="s">
        <v>36</v>
      </c>
      <c r="C65" s="14" t="s">
        <v>37</v>
      </c>
      <c r="D65" s="14" t="s">
        <v>38</v>
      </c>
      <c r="E65" s="14" t="s">
        <v>39</v>
      </c>
      <c r="F65" s="14" t="s">
        <v>183</v>
      </c>
      <c r="G65" s="14" t="s">
        <v>184</v>
      </c>
      <c r="H65" s="15">
        <v>3203908</v>
      </c>
      <c r="I65" s="14" t="s">
        <v>191</v>
      </c>
      <c r="J65" s="14" t="s">
        <v>43</v>
      </c>
      <c r="K65" s="14" t="s">
        <v>43</v>
      </c>
      <c r="L65" s="14" t="s">
        <v>43</v>
      </c>
      <c r="M65" s="14" t="s">
        <v>43</v>
      </c>
      <c r="N65" s="14" t="s">
        <v>192</v>
      </c>
      <c r="O65" s="14" t="s">
        <v>228</v>
      </c>
      <c r="P65" s="14" t="s">
        <v>46</v>
      </c>
      <c r="Q65" s="14" t="s">
        <v>47</v>
      </c>
      <c r="R65" s="14" t="s">
        <v>225</v>
      </c>
      <c r="S65" s="14" t="s">
        <v>49</v>
      </c>
      <c r="T65" s="14" t="s">
        <v>50</v>
      </c>
      <c r="U65" s="14">
        <v>678</v>
      </c>
      <c r="V65" s="14">
        <v>617</v>
      </c>
      <c r="W65" s="15">
        <v>91.002949849999993</v>
      </c>
      <c r="X65" s="15">
        <v>566.92476623000005</v>
      </c>
      <c r="Y65" s="15">
        <v>77.048816560000006</v>
      </c>
      <c r="Z65" s="14" t="s">
        <v>33</v>
      </c>
      <c r="AA65" s="14" t="s">
        <v>370</v>
      </c>
      <c r="AB65" s="15">
        <v>4.2139384099999996E-2</v>
      </c>
      <c r="AC65" s="15">
        <v>0.113452188</v>
      </c>
      <c r="AD65" s="15">
        <v>0.52512155589999998</v>
      </c>
      <c r="AE65" s="15">
        <v>0.31766612640000003</v>
      </c>
      <c r="AF65" s="15">
        <v>26</v>
      </c>
      <c r="AG65" s="15">
        <v>70</v>
      </c>
      <c r="AH65" s="15">
        <v>324</v>
      </c>
      <c r="AI65" s="15">
        <v>196</v>
      </c>
      <c r="AK65" s="14">
        <f>'2023_2ANO_MT'!$AB65/100</f>
        <v>4.2139384099999994E-4</v>
      </c>
      <c r="AL65" s="14">
        <f>'2023_2ANO_MT'!$AC65/100</f>
        <v>1.1345218800000001E-3</v>
      </c>
      <c r="AM65" s="14">
        <f>'2023_2ANO_MT'!$AD65/100</f>
        <v>5.251215559E-3</v>
      </c>
      <c r="AN65" s="14">
        <f>'2023_2ANO_MT'!$AE65/100</f>
        <v>3.1766612640000001E-3</v>
      </c>
      <c r="AO65" s="14">
        <f t="shared" si="0"/>
        <v>9.9837925439999996E-3</v>
      </c>
    </row>
    <row r="66" spans="1:41" ht="14.25" customHeight="1">
      <c r="A66" s="14" t="s">
        <v>35</v>
      </c>
      <c r="B66" s="14" t="s">
        <v>36</v>
      </c>
      <c r="C66" s="14" t="s">
        <v>37</v>
      </c>
      <c r="D66" s="14" t="s">
        <v>38</v>
      </c>
      <c r="E66" s="14" t="s">
        <v>39</v>
      </c>
      <c r="F66" s="14" t="s">
        <v>183</v>
      </c>
      <c r="G66" s="14" t="s">
        <v>184</v>
      </c>
      <c r="H66" s="15">
        <v>3204104</v>
      </c>
      <c r="I66" s="14" t="s">
        <v>193</v>
      </c>
      <c r="J66" s="14" t="s">
        <v>43</v>
      </c>
      <c r="K66" s="14" t="s">
        <v>43</v>
      </c>
      <c r="L66" s="14" t="s">
        <v>43</v>
      </c>
      <c r="M66" s="14" t="s">
        <v>43</v>
      </c>
      <c r="N66" s="14" t="s">
        <v>194</v>
      </c>
      <c r="O66" s="14" t="s">
        <v>228</v>
      </c>
      <c r="P66" s="14" t="s">
        <v>46</v>
      </c>
      <c r="Q66" s="14" t="s">
        <v>47</v>
      </c>
      <c r="R66" s="14" t="s">
        <v>225</v>
      </c>
      <c r="S66" s="14" t="s">
        <v>49</v>
      </c>
      <c r="T66" s="14" t="s">
        <v>50</v>
      </c>
      <c r="U66" s="14">
        <v>317</v>
      </c>
      <c r="V66" s="14">
        <v>280</v>
      </c>
      <c r="W66" s="15">
        <v>88.328075709999993</v>
      </c>
      <c r="X66" s="15">
        <v>539.72175000000004</v>
      </c>
      <c r="Y66" s="15">
        <v>69.837054370000004</v>
      </c>
      <c r="Z66" s="14" t="s">
        <v>33</v>
      </c>
      <c r="AA66" s="14" t="s">
        <v>371</v>
      </c>
      <c r="AB66" s="15">
        <v>5.3571428599999998E-2</v>
      </c>
      <c r="AC66" s="15">
        <v>0.1785714286</v>
      </c>
      <c r="AD66" s="15">
        <v>0.6</v>
      </c>
      <c r="AE66" s="15">
        <v>0.16785714290000001</v>
      </c>
      <c r="AF66" s="15">
        <v>15</v>
      </c>
      <c r="AG66" s="15">
        <v>50</v>
      </c>
      <c r="AH66" s="15">
        <v>168</v>
      </c>
      <c r="AI66" s="15">
        <v>47</v>
      </c>
      <c r="AK66" s="14">
        <f>'2023_2ANO_MT'!$AB66/100</f>
        <v>5.3571428600000001E-4</v>
      </c>
      <c r="AL66" s="14">
        <f>'2023_2ANO_MT'!$AC66/100</f>
        <v>1.785714286E-3</v>
      </c>
      <c r="AM66" s="14">
        <f>'2023_2ANO_MT'!$AD66/100</f>
        <v>6.0000000000000001E-3</v>
      </c>
      <c r="AN66" s="14">
        <f>'2023_2ANO_MT'!$AE66/100</f>
        <v>1.678571429E-3</v>
      </c>
      <c r="AO66" s="14">
        <f t="shared" si="0"/>
        <v>1.0000000001000001E-2</v>
      </c>
    </row>
    <row r="67" spans="1:41" ht="14.25" customHeight="1">
      <c r="A67" s="14" t="s">
        <v>35</v>
      </c>
      <c r="B67" s="14" t="s">
        <v>36</v>
      </c>
      <c r="C67" s="14" t="s">
        <v>37</v>
      </c>
      <c r="D67" s="14" t="s">
        <v>38</v>
      </c>
      <c r="E67" s="14" t="s">
        <v>39</v>
      </c>
      <c r="F67" s="14" t="s">
        <v>183</v>
      </c>
      <c r="G67" s="14" t="s">
        <v>184</v>
      </c>
      <c r="H67" s="15">
        <v>3204252</v>
      </c>
      <c r="I67" s="14" t="s">
        <v>195</v>
      </c>
      <c r="J67" s="14" t="s">
        <v>43</v>
      </c>
      <c r="K67" s="14" t="s">
        <v>43</v>
      </c>
      <c r="L67" s="14" t="s">
        <v>43</v>
      </c>
      <c r="M67" s="14" t="s">
        <v>43</v>
      </c>
      <c r="N67" s="14" t="s">
        <v>196</v>
      </c>
      <c r="O67" s="14" t="s">
        <v>228</v>
      </c>
      <c r="P67" s="14" t="s">
        <v>46</v>
      </c>
      <c r="Q67" s="14" t="s">
        <v>47</v>
      </c>
      <c r="R67" s="14" t="s">
        <v>225</v>
      </c>
      <c r="S67" s="14" t="s">
        <v>49</v>
      </c>
      <c r="T67" s="14" t="s">
        <v>50</v>
      </c>
      <c r="U67" s="14">
        <v>95</v>
      </c>
      <c r="V67" s="14">
        <v>86</v>
      </c>
      <c r="W67" s="15">
        <v>90.526315789999998</v>
      </c>
      <c r="X67" s="15">
        <v>625.36911627999996</v>
      </c>
      <c r="Y67" s="15">
        <v>57.030640750000003</v>
      </c>
      <c r="Z67" s="14" t="s">
        <v>34</v>
      </c>
      <c r="AA67" s="14" t="s">
        <v>372</v>
      </c>
      <c r="AB67" s="15">
        <v>0</v>
      </c>
      <c r="AC67" s="15">
        <v>2.3255814E-2</v>
      </c>
      <c r="AD67" s="15">
        <v>0.24418604649999998</v>
      </c>
      <c r="AE67" s="15">
        <v>0.73255813950000004</v>
      </c>
      <c r="AF67" s="15">
        <v>0</v>
      </c>
      <c r="AG67" s="15">
        <v>2</v>
      </c>
      <c r="AH67" s="15">
        <v>21</v>
      </c>
      <c r="AI67" s="15">
        <v>63</v>
      </c>
      <c r="AK67" s="14">
        <f>'2023_2ANO_MT'!$AB67/100</f>
        <v>0</v>
      </c>
      <c r="AL67" s="14">
        <f>'2023_2ANO_MT'!$AC67/100</f>
        <v>2.3255813999999999E-4</v>
      </c>
      <c r="AM67" s="14">
        <f>'2023_2ANO_MT'!$AD67/100</f>
        <v>2.4418604649999996E-3</v>
      </c>
      <c r="AN67" s="14">
        <f>'2023_2ANO_MT'!$AE67/100</f>
        <v>7.325581395E-3</v>
      </c>
      <c r="AO67" s="14">
        <f t="shared" si="0"/>
        <v>9.9999999999999985E-3</v>
      </c>
    </row>
    <row r="68" spans="1:41" ht="14.25" customHeight="1">
      <c r="A68" s="14" t="s">
        <v>35</v>
      </c>
      <c r="B68" s="14" t="s">
        <v>36</v>
      </c>
      <c r="C68" s="14" t="s">
        <v>37</v>
      </c>
      <c r="D68" s="14" t="s">
        <v>38</v>
      </c>
      <c r="E68" s="14" t="s">
        <v>39</v>
      </c>
      <c r="F68" s="14" t="s">
        <v>183</v>
      </c>
      <c r="G68" s="14" t="s">
        <v>184</v>
      </c>
      <c r="H68" s="15">
        <v>3204708</v>
      </c>
      <c r="I68" s="14" t="s">
        <v>197</v>
      </c>
      <c r="J68" s="14" t="s">
        <v>43</v>
      </c>
      <c r="K68" s="14" t="s">
        <v>43</v>
      </c>
      <c r="L68" s="14" t="s">
        <v>43</v>
      </c>
      <c r="M68" s="14" t="s">
        <v>43</v>
      </c>
      <c r="N68" s="14" t="s">
        <v>198</v>
      </c>
      <c r="O68" s="14" t="s">
        <v>228</v>
      </c>
      <c r="P68" s="14" t="s">
        <v>46</v>
      </c>
      <c r="Q68" s="14" t="s">
        <v>47</v>
      </c>
      <c r="R68" s="14" t="s">
        <v>225</v>
      </c>
      <c r="S68" s="14" t="s">
        <v>49</v>
      </c>
      <c r="T68" s="14" t="s">
        <v>50</v>
      </c>
      <c r="U68" s="14">
        <v>388</v>
      </c>
      <c r="V68" s="14">
        <v>356</v>
      </c>
      <c r="W68" s="15">
        <v>91.75257732</v>
      </c>
      <c r="X68" s="15">
        <v>534.55655056000001</v>
      </c>
      <c r="Y68" s="15">
        <v>83.539029400000004</v>
      </c>
      <c r="Z68" s="14" t="s">
        <v>33</v>
      </c>
      <c r="AA68" s="14" t="s">
        <v>373</v>
      </c>
      <c r="AB68" s="15">
        <v>7.5842696600000009E-2</v>
      </c>
      <c r="AC68" s="15">
        <v>0.26123595510000003</v>
      </c>
      <c r="AD68" s="15">
        <v>0.44101123600000003</v>
      </c>
      <c r="AE68" s="15">
        <v>0.22191011240000003</v>
      </c>
      <c r="AF68" s="15">
        <v>27</v>
      </c>
      <c r="AG68" s="15">
        <v>93</v>
      </c>
      <c r="AH68" s="15">
        <v>157</v>
      </c>
      <c r="AI68" s="15">
        <v>79</v>
      </c>
      <c r="AK68" s="14">
        <f>'2023_2ANO_MT'!$AB68/100</f>
        <v>7.5842696600000013E-4</v>
      </c>
      <c r="AL68" s="14">
        <f>'2023_2ANO_MT'!$AC68/100</f>
        <v>2.6123595510000003E-3</v>
      </c>
      <c r="AM68" s="14">
        <f>'2023_2ANO_MT'!$AD68/100</f>
        <v>4.4101123600000002E-3</v>
      </c>
      <c r="AN68" s="14">
        <f>'2023_2ANO_MT'!$AE68/100</f>
        <v>2.2191011240000002E-3</v>
      </c>
      <c r="AO68" s="14">
        <f t="shared" si="0"/>
        <v>1.0000000001000001E-2</v>
      </c>
    </row>
    <row r="69" spans="1:41" ht="14.25" customHeight="1">
      <c r="A69" s="14" t="s">
        <v>35</v>
      </c>
      <c r="B69" s="14" t="s">
        <v>36</v>
      </c>
      <c r="C69" s="14" t="s">
        <v>37</v>
      </c>
      <c r="D69" s="14" t="s">
        <v>38</v>
      </c>
      <c r="E69" s="14" t="s">
        <v>39</v>
      </c>
      <c r="F69" s="14" t="s">
        <v>183</v>
      </c>
      <c r="G69" s="14" t="s">
        <v>184</v>
      </c>
      <c r="H69" s="15">
        <v>3205150</v>
      </c>
      <c r="I69" s="14" t="s">
        <v>199</v>
      </c>
      <c r="J69" s="14" t="s">
        <v>43</v>
      </c>
      <c r="K69" s="14" t="s">
        <v>43</v>
      </c>
      <c r="L69" s="14" t="s">
        <v>43</v>
      </c>
      <c r="M69" s="14" t="s">
        <v>43</v>
      </c>
      <c r="N69" s="14" t="s">
        <v>200</v>
      </c>
      <c r="O69" s="14" t="s">
        <v>228</v>
      </c>
      <c r="P69" s="14" t="s">
        <v>46</v>
      </c>
      <c r="Q69" s="14" t="s">
        <v>47</v>
      </c>
      <c r="R69" s="14" t="s">
        <v>225</v>
      </c>
      <c r="S69" s="14" t="s">
        <v>49</v>
      </c>
      <c r="T69" s="14" t="s">
        <v>50</v>
      </c>
      <c r="U69" s="14">
        <v>123</v>
      </c>
      <c r="V69" s="14">
        <v>109</v>
      </c>
      <c r="W69" s="15">
        <v>88.617886179999999</v>
      </c>
      <c r="X69" s="15">
        <v>544.07675228999994</v>
      </c>
      <c r="Y69" s="15">
        <v>70.204560619999995</v>
      </c>
      <c r="Z69" s="14" t="s">
        <v>33</v>
      </c>
      <c r="AA69" s="14" t="s">
        <v>374</v>
      </c>
      <c r="AB69" s="15">
        <v>4.5871559599999993E-2</v>
      </c>
      <c r="AC69" s="15">
        <v>0.16513761469999999</v>
      </c>
      <c r="AD69" s="15">
        <v>0.56880733939999994</v>
      </c>
      <c r="AE69" s="15">
        <v>0.2201834862</v>
      </c>
      <c r="AF69" s="15">
        <v>5</v>
      </c>
      <c r="AG69" s="15">
        <v>18</v>
      </c>
      <c r="AH69" s="15">
        <v>62</v>
      </c>
      <c r="AI69" s="15">
        <v>24</v>
      </c>
      <c r="AK69" s="14">
        <f>'2023_2ANO_MT'!$AB69/100</f>
        <v>4.5871559599999995E-4</v>
      </c>
      <c r="AL69" s="14">
        <f>'2023_2ANO_MT'!$AC69/100</f>
        <v>1.6513761469999998E-3</v>
      </c>
      <c r="AM69" s="14">
        <f>'2023_2ANO_MT'!$AD69/100</f>
        <v>5.6880733939999994E-3</v>
      </c>
      <c r="AN69" s="14">
        <f>'2023_2ANO_MT'!$AE69/100</f>
        <v>2.2018348620000002E-3</v>
      </c>
      <c r="AO69" s="14">
        <f t="shared" si="0"/>
        <v>9.9999999989999998E-3</v>
      </c>
    </row>
    <row r="70" spans="1:41" ht="14.25" customHeight="1">
      <c r="A70" s="14" t="s">
        <v>35</v>
      </c>
      <c r="B70" s="14" t="s">
        <v>36</v>
      </c>
      <c r="C70" s="14" t="s">
        <v>37</v>
      </c>
      <c r="D70" s="14" t="s">
        <v>38</v>
      </c>
      <c r="E70" s="14" t="s">
        <v>39</v>
      </c>
      <c r="F70" s="14" t="s">
        <v>183</v>
      </c>
      <c r="G70" s="14" t="s">
        <v>184</v>
      </c>
      <c r="H70" s="15">
        <v>3205176</v>
      </c>
      <c r="I70" s="14" t="s">
        <v>201</v>
      </c>
      <c r="J70" s="14" t="s">
        <v>43</v>
      </c>
      <c r="K70" s="14" t="s">
        <v>43</v>
      </c>
      <c r="L70" s="14" t="s">
        <v>43</v>
      </c>
      <c r="M70" s="14" t="s">
        <v>43</v>
      </c>
      <c r="N70" s="14" t="s">
        <v>202</v>
      </c>
      <c r="O70" s="14" t="s">
        <v>228</v>
      </c>
      <c r="P70" s="14" t="s">
        <v>46</v>
      </c>
      <c r="Q70" s="14" t="s">
        <v>47</v>
      </c>
      <c r="R70" s="14" t="s">
        <v>225</v>
      </c>
      <c r="S70" s="14" t="s">
        <v>49</v>
      </c>
      <c r="T70" s="14" t="s">
        <v>50</v>
      </c>
      <c r="U70" s="14">
        <v>167</v>
      </c>
      <c r="V70" s="14">
        <v>150</v>
      </c>
      <c r="W70" s="15">
        <v>89.820359280000005</v>
      </c>
      <c r="X70" s="15">
        <v>598.06836667000005</v>
      </c>
      <c r="Y70" s="15">
        <v>71.867572330000002</v>
      </c>
      <c r="Z70" s="14" t="s">
        <v>33</v>
      </c>
      <c r="AA70" s="14" t="s">
        <v>375</v>
      </c>
      <c r="AB70" s="15">
        <v>0</v>
      </c>
      <c r="AC70" s="15">
        <v>0.11333333330000001</v>
      </c>
      <c r="AD70" s="15">
        <v>0.3533333333</v>
      </c>
      <c r="AE70" s="15">
        <v>0.53333333329999999</v>
      </c>
      <c r="AF70" s="15">
        <v>0</v>
      </c>
      <c r="AG70" s="15">
        <v>17</v>
      </c>
      <c r="AH70" s="15">
        <v>53</v>
      </c>
      <c r="AI70" s="15">
        <v>80</v>
      </c>
      <c r="AK70" s="14">
        <f>'2023_2ANO_MT'!$AB70/100</f>
        <v>0</v>
      </c>
      <c r="AL70" s="14">
        <f>'2023_2ANO_MT'!$AC70/100</f>
        <v>1.133333333E-3</v>
      </c>
      <c r="AM70" s="14">
        <f>'2023_2ANO_MT'!$AD70/100</f>
        <v>3.533333333E-3</v>
      </c>
      <c r="AN70" s="14">
        <f>'2023_2ANO_MT'!$AE70/100</f>
        <v>5.333333333E-3</v>
      </c>
      <c r="AO70" s="14">
        <f t="shared" si="0"/>
        <v>9.9999999989999998E-3</v>
      </c>
    </row>
    <row r="71" spans="1:41" ht="14.25" customHeight="1">
      <c r="A71" s="14" t="s">
        <v>35</v>
      </c>
      <c r="B71" s="14" t="s">
        <v>36</v>
      </c>
      <c r="C71" s="14" t="s">
        <v>37</v>
      </c>
      <c r="D71" s="14" t="s">
        <v>38</v>
      </c>
      <c r="E71" s="14" t="s">
        <v>39</v>
      </c>
      <c r="F71" s="14" t="s">
        <v>203</v>
      </c>
      <c r="G71" s="14" t="s">
        <v>204</v>
      </c>
      <c r="H71" s="15">
        <v>3201605</v>
      </c>
      <c r="I71" s="14" t="s">
        <v>205</v>
      </c>
      <c r="J71" s="14" t="s">
        <v>43</v>
      </c>
      <c r="K71" s="14" t="s">
        <v>43</v>
      </c>
      <c r="L71" s="14" t="s">
        <v>43</v>
      </c>
      <c r="M71" s="14" t="s">
        <v>43</v>
      </c>
      <c r="N71" s="14" t="s">
        <v>206</v>
      </c>
      <c r="O71" s="14" t="s">
        <v>228</v>
      </c>
      <c r="P71" s="14" t="s">
        <v>46</v>
      </c>
      <c r="Q71" s="14" t="s">
        <v>47</v>
      </c>
      <c r="R71" s="14" t="s">
        <v>225</v>
      </c>
      <c r="S71" s="14" t="s">
        <v>49</v>
      </c>
      <c r="T71" s="14" t="s">
        <v>50</v>
      </c>
      <c r="U71" s="14">
        <v>394</v>
      </c>
      <c r="V71" s="14">
        <v>371</v>
      </c>
      <c r="W71" s="15">
        <v>94.162436549999995</v>
      </c>
      <c r="X71" s="15">
        <v>518.29170350000004</v>
      </c>
      <c r="Y71" s="15">
        <v>72.024979549999998</v>
      </c>
      <c r="Z71" s="14" t="s">
        <v>33</v>
      </c>
      <c r="AA71" s="14" t="s">
        <v>376</v>
      </c>
      <c r="AB71" s="15">
        <v>6.1994609200000002E-2</v>
      </c>
      <c r="AC71" s="15">
        <v>0.3126684636</v>
      </c>
      <c r="AD71" s="15">
        <v>0.52021563339999999</v>
      </c>
      <c r="AE71" s="15">
        <v>0.10512129379999999</v>
      </c>
      <c r="AF71" s="15">
        <v>23</v>
      </c>
      <c r="AG71" s="15">
        <v>116</v>
      </c>
      <c r="AH71" s="15">
        <v>193</v>
      </c>
      <c r="AI71" s="15">
        <v>39</v>
      </c>
      <c r="AK71" s="14">
        <f>'2023_2ANO_MT'!$AB71/100</f>
        <v>6.1994609199999997E-4</v>
      </c>
      <c r="AL71" s="14">
        <f>'2023_2ANO_MT'!$AC71/100</f>
        <v>3.1266846359999999E-3</v>
      </c>
      <c r="AM71" s="14">
        <f>'2023_2ANO_MT'!$AD71/100</f>
        <v>5.2021563339999998E-3</v>
      </c>
      <c r="AN71" s="14">
        <f>'2023_2ANO_MT'!$AE71/100</f>
        <v>1.0512129379999999E-3</v>
      </c>
      <c r="AO71" s="14">
        <f t="shared" si="0"/>
        <v>9.9999999999999985E-3</v>
      </c>
    </row>
    <row r="72" spans="1:41" ht="14.25" customHeight="1">
      <c r="A72" s="14" t="s">
        <v>35</v>
      </c>
      <c r="B72" s="14" t="s">
        <v>36</v>
      </c>
      <c r="C72" s="14" t="s">
        <v>37</v>
      </c>
      <c r="D72" s="14" t="s">
        <v>38</v>
      </c>
      <c r="E72" s="14" t="s">
        <v>39</v>
      </c>
      <c r="F72" s="14" t="s">
        <v>203</v>
      </c>
      <c r="G72" s="14" t="s">
        <v>204</v>
      </c>
      <c r="H72" s="15">
        <v>3203056</v>
      </c>
      <c r="I72" s="14" t="s">
        <v>207</v>
      </c>
      <c r="J72" s="14" t="s">
        <v>43</v>
      </c>
      <c r="K72" s="14" t="s">
        <v>43</v>
      </c>
      <c r="L72" s="14" t="s">
        <v>43</v>
      </c>
      <c r="M72" s="14" t="s">
        <v>43</v>
      </c>
      <c r="N72" s="14" t="s">
        <v>208</v>
      </c>
      <c r="O72" s="14" t="s">
        <v>228</v>
      </c>
      <c r="P72" s="14" t="s">
        <v>46</v>
      </c>
      <c r="Q72" s="14" t="s">
        <v>47</v>
      </c>
      <c r="R72" s="14" t="s">
        <v>225</v>
      </c>
      <c r="S72" s="14" t="s">
        <v>49</v>
      </c>
      <c r="T72" s="14" t="s">
        <v>50</v>
      </c>
      <c r="U72" s="14">
        <v>497</v>
      </c>
      <c r="V72" s="14">
        <v>458</v>
      </c>
      <c r="W72" s="15">
        <v>92.152917509999995</v>
      </c>
      <c r="X72" s="15">
        <v>533.08745633000001</v>
      </c>
      <c r="Y72" s="15">
        <v>84.23863557</v>
      </c>
      <c r="Z72" s="14" t="s">
        <v>33</v>
      </c>
      <c r="AA72" s="14" t="s">
        <v>377</v>
      </c>
      <c r="AB72" s="15">
        <v>7.2052401699999991E-2</v>
      </c>
      <c r="AC72" s="15">
        <v>0.27074235810000002</v>
      </c>
      <c r="AD72" s="15">
        <v>0.44541484720000002</v>
      </c>
      <c r="AE72" s="15">
        <v>0.21179039299999999</v>
      </c>
      <c r="AF72" s="15">
        <v>33</v>
      </c>
      <c r="AG72" s="15">
        <v>124</v>
      </c>
      <c r="AH72" s="15">
        <v>204</v>
      </c>
      <c r="AI72" s="15">
        <v>97</v>
      </c>
      <c r="AK72" s="14">
        <f>'2023_2ANO_MT'!$AB72/100</f>
        <v>7.2052401699999988E-4</v>
      </c>
      <c r="AL72" s="14">
        <f>'2023_2ANO_MT'!$AC72/100</f>
        <v>2.7074235810000003E-3</v>
      </c>
      <c r="AM72" s="14">
        <f>'2023_2ANO_MT'!$AD72/100</f>
        <v>4.4541484720000005E-3</v>
      </c>
      <c r="AN72" s="14">
        <f>'2023_2ANO_MT'!$AE72/100</f>
        <v>2.1179039299999997E-3</v>
      </c>
      <c r="AO72" s="14">
        <f t="shared" si="0"/>
        <v>0.01</v>
      </c>
    </row>
    <row r="73" spans="1:41" ht="14.25" customHeight="1">
      <c r="A73" s="14" t="s">
        <v>35</v>
      </c>
      <c r="B73" s="14" t="s">
        <v>36</v>
      </c>
      <c r="C73" s="14" t="s">
        <v>37</v>
      </c>
      <c r="D73" s="14" t="s">
        <v>38</v>
      </c>
      <c r="E73" s="14" t="s">
        <v>39</v>
      </c>
      <c r="F73" s="14" t="s">
        <v>203</v>
      </c>
      <c r="G73" s="14" t="s">
        <v>204</v>
      </c>
      <c r="H73" s="15">
        <v>3204054</v>
      </c>
      <c r="I73" s="14" t="s">
        <v>209</v>
      </c>
      <c r="J73" s="14" t="s">
        <v>43</v>
      </c>
      <c r="K73" s="14" t="s">
        <v>43</v>
      </c>
      <c r="L73" s="14" t="s">
        <v>43</v>
      </c>
      <c r="M73" s="14" t="s">
        <v>43</v>
      </c>
      <c r="N73" s="14" t="s">
        <v>210</v>
      </c>
      <c r="O73" s="14" t="s">
        <v>228</v>
      </c>
      <c r="P73" s="14" t="s">
        <v>46</v>
      </c>
      <c r="Q73" s="14" t="s">
        <v>47</v>
      </c>
      <c r="R73" s="14" t="s">
        <v>225</v>
      </c>
      <c r="S73" s="14" t="s">
        <v>49</v>
      </c>
      <c r="T73" s="14" t="s">
        <v>50</v>
      </c>
      <c r="U73" s="14">
        <v>341</v>
      </c>
      <c r="V73" s="14">
        <v>312</v>
      </c>
      <c r="W73" s="15">
        <v>91.49560117</v>
      </c>
      <c r="X73" s="15">
        <v>542.07445513000005</v>
      </c>
      <c r="Y73" s="15">
        <v>81.645764369999995</v>
      </c>
      <c r="Z73" s="14" t="s">
        <v>33</v>
      </c>
      <c r="AA73" s="14" t="s">
        <v>378</v>
      </c>
      <c r="AB73" s="15">
        <v>6.7307692299999999E-2</v>
      </c>
      <c r="AC73" s="15">
        <v>0.2115384615</v>
      </c>
      <c r="AD73" s="15">
        <v>0.45833333330000003</v>
      </c>
      <c r="AE73" s="15">
        <v>0.26282051280000002</v>
      </c>
      <c r="AF73" s="15">
        <v>21</v>
      </c>
      <c r="AG73" s="15">
        <v>66</v>
      </c>
      <c r="AH73" s="15">
        <v>143</v>
      </c>
      <c r="AI73" s="15">
        <v>82</v>
      </c>
      <c r="AK73" s="14">
        <f>'2023_2ANO_MT'!$AB73/100</f>
        <v>6.7307692299999999E-4</v>
      </c>
      <c r="AL73" s="14">
        <f>'2023_2ANO_MT'!$AC73/100</f>
        <v>2.1153846149999998E-3</v>
      </c>
      <c r="AM73" s="14">
        <f>'2023_2ANO_MT'!$AD73/100</f>
        <v>4.5833333330000002E-3</v>
      </c>
      <c r="AN73" s="14">
        <f>'2023_2ANO_MT'!$AE73/100</f>
        <v>2.6282051280000001E-3</v>
      </c>
      <c r="AO73" s="14">
        <f t="shared" si="0"/>
        <v>9.9999999989999998E-3</v>
      </c>
    </row>
    <row r="74" spans="1:41" ht="14.25" customHeight="1">
      <c r="A74" s="14" t="s">
        <v>35</v>
      </c>
      <c r="B74" s="14" t="s">
        <v>36</v>
      </c>
      <c r="C74" s="14" t="s">
        <v>37</v>
      </c>
      <c r="D74" s="14" t="s">
        <v>38</v>
      </c>
      <c r="E74" s="14" t="s">
        <v>39</v>
      </c>
      <c r="F74" s="14" t="s">
        <v>203</v>
      </c>
      <c r="G74" s="14" t="s">
        <v>204</v>
      </c>
      <c r="H74" s="15">
        <v>3204906</v>
      </c>
      <c r="I74" s="14" t="s">
        <v>211</v>
      </c>
      <c r="J74" s="14" t="s">
        <v>43</v>
      </c>
      <c r="K74" s="14" t="s">
        <v>43</v>
      </c>
      <c r="L74" s="14" t="s">
        <v>43</v>
      </c>
      <c r="M74" s="14" t="s">
        <v>43</v>
      </c>
      <c r="N74" s="14" t="s">
        <v>212</v>
      </c>
      <c r="O74" s="14" t="s">
        <v>228</v>
      </c>
      <c r="P74" s="14" t="s">
        <v>46</v>
      </c>
      <c r="Q74" s="14" t="s">
        <v>47</v>
      </c>
      <c r="R74" s="14" t="s">
        <v>225</v>
      </c>
      <c r="S74" s="14" t="s">
        <v>49</v>
      </c>
      <c r="T74" s="14" t="s">
        <v>50</v>
      </c>
      <c r="U74" s="14">
        <v>1627</v>
      </c>
      <c r="V74" s="14">
        <v>1458</v>
      </c>
      <c r="W74" s="15">
        <v>89.612784270000006</v>
      </c>
      <c r="X74" s="15">
        <v>514.92398628000001</v>
      </c>
      <c r="Y74" s="15">
        <v>80.835972389999995</v>
      </c>
      <c r="Z74" s="14" t="s">
        <v>33</v>
      </c>
      <c r="AA74" s="14" t="s">
        <v>379</v>
      </c>
      <c r="AB74" s="15">
        <v>9.0534979399999993E-2</v>
      </c>
      <c r="AC74" s="15">
        <v>0.32030178329999998</v>
      </c>
      <c r="AD74" s="15">
        <v>0.4588477366</v>
      </c>
      <c r="AE74" s="15">
        <v>0.1303155007</v>
      </c>
      <c r="AF74" s="15">
        <v>132</v>
      </c>
      <c r="AG74" s="15">
        <v>467</v>
      </c>
      <c r="AH74" s="15">
        <v>669</v>
      </c>
      <c r="AI74" s="15">
        <v>190</v>
      </c>
      <c r="AK74" s="14">
        <f>'2023_2ANO_MT'!$AB74/100</f>
        <v>9.0534979399999993E-4</v>
      </c>
      <c r="AL74" s="14">
        <f>'2023_2ANO_MT'!$AC74/100</f>
        <v>3.2030178329999996E-3</v>
      </c>
      <c r="AM74" s="14">
        <f>'2023_2ANO_MT'!$AD74/100</f>
        <v>4.5884773659999999E-3</v>
      </c>
      <c r="AN74" s="14">
        <f>'2023_2ANO_MT'!$AE74/100</f>
        <v>1.303155007E-3</v>
      </c>
      <c r="AO74" s="14">
        <f t="shared" si="0"/>
        <v>0.01</v>
      </c>
    </row>
    <row r="75" spans="1:41" ht="14.25" customHeight="1">
      <c r="A75" s="14" t="s">
        <v>35</v>
      </c>
      <c r="B75" s="14" t="s">
        <v>36</v>
      </c>
      <c r="C75" s="14" t="s">
        <v>37</v>
      </c>
      <c r="D75" s="14" t="s">
        <v>38</v>
      </c>
      <c r="E75" s="14" t="s">
        <v>39</v>
      </c>
      <c r="F75" s="14" t="s">
        <v>213</v>
      </c>
      <c r="G75" s="14" t="s">
        <v>214</v>
      </c>
      <c r="H75" s="15">
        <v>3200300</v>
      </c>
      <c r="I75" s="14" t="s">
        <v>215</v>
      </c>
      <c r="J75" s="14" t="s">
        <v>43</v>
      </c>
      <c r="K75" s="14" t="s">
        <v>43</v>
      </c>
      <c r="L75" s="14" t="s">
        <v>43</v>
      </c>
      <c r="M75" s="14" t="s">
        <v>43</v>
      </c>
      <c r="N75" s="14" t="s">
        <v>216</v>
      </c>
      <c r="O75" s="14" t="s">
        <v>228</v>
      </c>
      <c r="P75" s="14" t="s">
        <v>46</v>
      </c>
      <c r="Q75" s="14" t="s">
        <v>47</v>
      </c>
      <c r="R75" s="14" t="s">
        <v>225</v>
      </c>
      <c r="S75" s="14" t="s">
        <v>49</v>
      </c>
      <c r="T75" s="14" t="s">
        <v>50</v>
      </c>
      <c r="U75" s="14">
        <v>167</v>
      </c>
      <c r="V75" s="14">
        <v>160</v>
      </c>
      <c r="W75" s="15">
        <v>95.808383230000004</v>
      </c>
      <c r="X75" s="15">
        <v>588.82882500000005</v>
      </c>
      <c r="Y75" s="15">
        <v>82.377077249999999</v>
      </c>
      <c r="Z75" s="14" t="s">
        <v>33</v>
      </c>
      <c r="AA75" s="14" t="s">
        <v>380</v>
      </c>
      <c r="AB75" s="15">
        <v>2.5000000000000001E-2</v>
      </c>
      <c r="AC75" s="15">
        <v>0.1125</v>
      </c>
      <c r="AD75" s="15">
        <v>0.33750000000000002</v>
      </c>
      <c r="AE75" s="15">
        <v>0.52500000000000002</v>
      </c>
      <c r="AF75" s="15">
        <v>4</v>
      </c>
      <c r="AG75" s="15">
        <v>18</v>
      </c>
      <c r="AH75" s="15">
        <v>54</v>
      </c>
      <c r="AI75" s="15">
        <v>84</v>
      </c>
      <c r="AK75" s="14">
        <f>'2023_2ANO_MT'!$AB75/100</f>
        <v>2.5000000000000001E-4</v>
      </c>
      <c r="AL75" s="14">
        <f>'2023_2ANO_MT'!$AC75/100</f>
        <v>1.1250000000000001E-3</v>
      </c>
      <c r="AM75" s="14">
        <f>'2023_2ANO_MT'!$AD75/100</f>
        <v>3.3750000000000004E-3</v>
      </c>
      <c r="AN75" s="14">
        <f>'2023_2ANO_MT'!$AE75/100</f>
        <v>5.2500000000000003E-3</v>
      </c>
      <c r="AO75" s="14">
        <f t="shared" si="0"/>
        <v>1.0000000000000002E-2</v>
      </c>
    </row>
    <row r="76" spans="1:41" ht="14.25" customHeight="1">
      <c r="A76" s="14" t="s">
        <v>35</v>
      </c>
      <c r="B76" s="14" t="s">
        <v>36</v>
      </c>
      <c r="C76" s="14" t="s">
        <v>37</v>
      </c>
      <c r="D76" s="14" t="s">
        <v>38</v>
      </c>
      <c r="E76" s="14" t="s">
        <v>39</v>
      </c>
      <c r="F76" s="14" t="s">
        <v>213</v>
      </c>
      <c r="G76" s="14" t="s">
        <v>214</v>
      </c>
      <c r="H76" s="15">
        <v>3200409</v>
      </c>
      <c r="I76" s="14" t="s">
        <v>217</v>
      </c>
      <c r="J76" s="14" t="s">
        <v>43</v>
      </c>
      <c r="K76" s="14" t="s">
        <v>43</v>
      </c>
      <c r="L76" s="14" t="s">
        <v>43</v>
      </c>
      <c r="M76" s="14" t="s">
        <v>43</v>
      </c>
      <c r="N76" s="14" t="s">
        <v>218</v>
      </c>
      <c r="O76" s="14" t="s">
        <v>228</v>
      </c>
      <c r="P76" s="14" t="s">
        <v>46</v>
      </c>
      <c r="Q76" s="14" t="s">
        <v>47</v>
      </c>
      <c r="R76" s="14" t="s">
        <v>225</v>
      </c>
      <c r="S76" s="14" t="s">
        <v>49</v>
      </c>
      <c r="T76" s="14" t="s">
        <v>50</v>
      </c>
      <c r="U76" s="14">
        <v>490</v>
      </c>
      <c r="V76" s="14">
        <v>457</v>
      </c>
      <c r="W76" s="15">
        <v>93.265306120000005</v>
      </c>
      <c r="X76" s="15">
        <v>577.24633042000005</v>
      </c>
      <c r="Y76" s="15">
        <v>73.35223293</v>
      </c>
      <c r="Z76" s="14" t="s">
        <v>33</v>
      </c>
      <c r="AA76" s="14" t="s">
        <v>381</v>
      </c>
      <c r="AB76" s="15">
        <v>2.6258205700000002E-2</v>
      </c>
      <c r="AC76" s="15">
        <v>0.124726477</v>
      </c>
      <c r="AD76" s="15">
        <v>0.41356673960000001</v>
      </c>
      <c r="AE76" s="15">
        <v>0.43544857770000001</v>
      </c>
      <c r="AF76" s="15">
        <v>12</v>
      </c>
      <c r="AG76" s="15">
        <v>57</v>
      </c>
      <c r="AH76" s="15">
        <v>189</v>
      </c>
      <c r="AI76" s="15">
        <v>199</v>
      </c>
      <c r="AK76" s="14">
        <f>'2023_2ANO_MT'!$AB76/100</f>
        <v>2.6258205700000002E-4</v>
      </c>
      <c r="AL76" s="14">
        <f>'2023_2ANO_MT'!$AC76/100</f>
        <v>1.2472647700000001E-3</v>
      </c>
      <c r="AM76" s="14">
        <f>'2023_2ANO_MT'!$AD76/100</f>
        <v>4.1356673960000001E-3</v>
      </c>
      <c r="AN76" s="14">
        <f>'2023_2ANO_MT'!$AE76/100</f>
        <v>4.3544857769999999E-3</v>
      </c>
      <c r="AO76" s="14">
        <f t="shared" si="0"/>
        <v>0.01</v>
      </c>
    </row>
    <row r="77" spans="1:41" ht="14.25" customHeight="1">
      <c r="A77" s="14" t="s">
        <v>35</v>
      </c>
      <c r="B77" s="14" t="s">
        <v>36</v>
      </c>
      <c r="C77" s="14" t="s">
        <v>37</v>
      </c>
      <c r="D77" s="14" t="s">
        <v>38</v>
      </c>
      <c r="E77" s="14" t="s">
        <v>39</v>
      </c>
      <c r="F77" s="14" t="s">
        <v>213</v>
      </c>
      <c r="G77" s="14" t="s">
        <v>214</v>
      </c>
      <c r="H77" s="15">
        <v>3202405</v>
      </c>
      <c r="I77" s="14" t="s">
        <v>219</v>
      </c>
      <c r="J77" s="14" t="s">
        <v>43</v>
      </c>
      <c r="K77" s="14" t="s">
        <v>43</v>
      </c>
      <c r="L77" s="14" t="s">
        <v>43</v>
      </c>
      <c r="M77" s="14" t="s">
        <v>43</v>
      </c>
      <c r="N77" s="14" t="s">
        <v>220</v>
      </c>
      <c r="O77" s="14" t="s">
        <v>228</v>
      </c>
      <c r="P77" s="14" t="s">
        <v>46</v>
      </c>
      <c r="Q77" s="14" t="s">
        <v>47</v>
      </c>
      <c r="R77" s="14" t="s">
        <v>225</v>
      </c>
      <c r="S77" s="14" t="s">
        <v>49</v>
      </c>
      <c r="T77" s="14" t="s">
        <v>50</v>
      </c>
      <c r="U77" s="14">
        <v>1827</v>
      </c>
      <c r="V77" s="14">
        <v>1645</v>
      </c>
      <c r="W77" s="15">
        <v>90.03831418</v>
      </c>
      <c r="X77" s="15">
        <v>541.34131063999996</v>
      </c>
      <c r="Y77" s="15">
        <v>76.702630769999999</v>
      </c>
      <c r="Z77" s="14" t="s">
        <v>33</v>
      </c>
      <c r="AA77" s="14" t="s">
        <v>382</v>
      </c>
      <c r="AB77" s="15">
        <v>4.6200607900000003E-2</v>
      </c>
      <c r="AC77" s="15">
        <v>0.2340425532</v>
      </c>
      <c r="AD77" s="15">
        <v>0.4990881459</v>
      </c>
      <c r="AE77" s="15">
        <v>0.220668693</v>
      </c>
      <c r="AF77" s="15">
        <v>76</v>
      </c>
      <c r="AG77" s="15">
        <v>385</v>
      </c>
      <c r="AH77" s="15">
        <v>821</v>
      </c>
      <c r="AI77" s="15">
        <v>363</v>
      </c>
      <c r="AK77" s="14">
        <f>'2023_2ANO_MT'!$AB77/100</f>
        <v>4.62006079E-4</v>
      </c>
      <c r="AL77" s="14">
        <f>'2023_2ANO_MT'!$AC77/100</f>
        <v>2.3404255320000002E-3</v>
      </c>
      <c r="AM77" s="14">
        <f>'2023_2ANO_MT'!$AD77/100</f>
        <v>4.9908814590000003E-3</v>
      </c>
      <c r="AN77" s="14">
        <f>'2023_2ANO_MT'!$AE77/100</f>
        <v>2.20668693E-3</v>
      </c>
      <c r="AO77" s="14">
        <f t="shared" si="0"/>
        <v>0.01</v>
      </c>
    </row>
    <row r="78" spans="1:41" ht="14.25" customHeight="1">
      <c r="A78" s="14" t="s">
        <v>35</v>
      </c>
      <c r="B78" s="14" t="s">
        <v>36</v>
      </c>
      <c r="C78" s="14" t="s">
        <v>37</v>
      </c>
      <c r="D78" s="14" t="s">
        <v>38</v>
      </c>
      <c r="E78" s="14" t="s">
        <v>39</v>
      </c>
      <c r="F78" s="14" t="s">
        <v>213</v>
      </c>
      <c r="G78" s="14" t="s">
        <v>214</v>
      </c>
      <c r="H78" s="15">
        <v>3204203</v>
      </c>
      <c r="I78" s="14" t="s">
        <v>221</v>
      </c>
      <c r="J78" s="14" t="s">
        <v>43</v>
      </c>
      <c r="K78" s="14" t="s">
        <v>43</v>
      </c>
      <c r="L78" s="14" t="s">
        <v>43</v>
      </c>
      <c r="M78" s="14" t="s">
        <v>43</v>
      </c>
      <c r="N78" s="14" t="s">
        <v>222</v>
      </c>
      <c r="O78" s="14" t="s">
        <v>228</v>
      </c>
      <c r="P78" s="14" t="s">
        <v>46</v>
      </c>
      <c r="Q78" s="14" t="s">
        <v>47</v>
      </c>
      <c r="R78" s="14" t="s">
        <v>225</v>
      </c>
      <c r="S78" s="14" t="s">
        <v>49</v>
      </c>
      <c r="T78" s="14" t="s">
        <v>50</v>
      </c>
      <c r="U78" s="14">
        <v>393</v>
      </c>
      <c r="V78" s="14">
        <v>362</v>
      </c>
      <c r="W78" s="15">
        <v>92.111959290000001</v>
      </c>
      <c r="X78" s="15">
        <v>525.60818785000004</v>
      </c>
      <c r="Y78" s="15">
        <v>74.760069360000003</v>
      </c>
      <c r="Z78" s="14" t="s">
        <v>33</v>
      </c>
      <c r="AA78" s="14" t="s">
        <v>383</v>
      </c>
      <c r="AB78" s="15">
        <v>4.9723756899999999E-2</v>
      </c>
      <c r="AC78" s="15">
        <v>0.30939226519999996</v>
      </c>
      <c r="AD78" s="15">
        <v>0.47513812150000001</v>
      </c>
      <c r="AE78" s="15">
        <v>0.16574585639999997</v>
      </c>
      <c r="AF78" s="15">
        <v>18</v>
      </c>
      <c r="AG78" s="15">
        <v>112</v>
      </c>
      <c r="AH78" s="15">
        <v>172</v>
      </c>
      <c r="AI78" s="15">
        <v>60</v>
      </c>
      <c r="AK78" s="14">
        <f>'2023_2ANO_MT'!$AB78/100</f>
        <v>4.9723756899999999E-4</v>
      </c>
      <c r="AL78" s="14">
        <f>'2023_2ANO_MT'!$AC78/100</f>
        <v>3.0939226519999998E-3</v>
      </c>
      <c r="AM78" s="14">
        <f>'2023_2ANO_MT'!$AD78/100</f>
        <v>4.7513812150000003E-3</v>
      </c>
      <c r="AN78" s="14">
        <f>'2023_2ANO_MT'!$AE78/100</f>
        <v>1.6574585639999998E-3</v>
      </c>
      <c r="AO78" s="14">
        <f t="shared" si="0"/>
        <v>0.01</v>
      </c>
    </row>
    <row r="79" spans="1:41" ht="14.25" customHeight="1">
      <c r="A79" s="14" t="s">
        <v>35</v>
      </c>
      <c r="B79" s="14" t="s">
        <v>36</v>
      </c>
      <c r="C79" s="14" t="s">
        <v>37</v>
      </c>
      <c r="D79" s="14" t="s">
        <v>38</v>
      </c>
      <c r="E79" s="14" t="s">
        <v>39</v>
      </c>
      <c r="F79" s="14" t="s">
        <v>213</v>
      </c>
      <c r="G79" s="14" t="s">
        <v>214</v>
      </c>
      <c r="H79" s="15">
        <v>3205200</v>
      </c>
      <c r="I79" s="14" t="s">
        <v>223</v>
      </c>
      <c r="J79" s="14" t="s">
        <v>43</v>
      </c>
      <c r="K79" s="14" t="s">
        <v>43</v>
      </c>
      <c r="L79" s="14" t="s">
        <v>43</v>
      </c>
      <c r="M79" s="14" t="s">
        <v>43</v>
      </c>
      <c r="N79" s="14" t="s">
        <v>224</v>
      </c>
      <c r="O79" s="14" t="s">
        <v>228</v>
      </c>
      <c r="P79" s="14" t="s">
        <v>46</v>
      </c>
      <c r="Q79" s="14" t="s">
        <v>47</v>
      </c>
      <c r="R79" s="14" t="s">
        <v>225</v>
      </c>
      <c r="S79" s="14" t="s">
        <v>49</v>
      </c>
      <c r="T79" s="14" t="s">
        <v>50</v>
      </c>
      <c r="U79" s="14">
        <v>4782</v>
      </c>
      <c r="V79" s="14">
        <v>4251</v>
      </c>
      <c r="W79" s="15">
        <v>88.895859470000005</v>
      </c>
      <c r="X79" s="15">
        <v>525.11298611999996</v>
      </c>
      <c r="Y79" s="15">
        <v>84.056610090000007</v>
      </c>
      <c r="Z79" s="14" t="s">
        <v>33</v>
      </c>
      <c r="AA79" s="14" t="s">
        <v>384</v>
      </c>
      <c r="AB79" s="15">
        <v>8.0216419699999986E-2</v>
      </c>
      <c r="AC79" s="15">
        <v>0.28463890850000001</v>
      </c>
      <c r="AD79" s="15">
        <v>0.44836509059999996</v>
      </c>
      <c r="AE79" s="15">
        <v>0.1867795813</v>
      </c>
      <c r="AF79" s="15">
        <v>341</v>
      </c>
      <c r="AG79" s="15">
        <v>1210</v>
      </c>
      <c r="AH79" s="15">
        <v>1906</v>
      </c>
      <c r="AI79" s="15">
        <v>794</v>
      </c>
      <c r="AK79" s="14">
        <f>'2023_2ANO_MT'!$AB79/100</f>
        <v>8.0216419699999982E-4</v>
      </c>
      <c r="AL79" s="14">
        <f>'2023_2ANO_MT'!$AC79/100</f>
        <v>2.846389085E-3</v>
      </c>
      <c r="AM79" s="14">
        <f>'2023_2ANO_MT'!$AD79/100</f>
        <v>4.4836509059999995E-3</v>
      </c>
      <c r="AN79" s="14">
        <f>'2023_2ANO_MT'!$AE79/100</f>
        <v>1.867795813E-3</v>
      </c>
      <c r="AO79" s="14">
        <f t="shared" si="0"/>
        <v>1.0000000001000001E-2</v>
      </c>
    </row>
    <row r="80" spans="1:41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K2:AO79" xr:uid="{00000000-0009-0000-0000-000005000000}"/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" customHeight="1"/>
  <cols>
    <col min="1" max="1" width="15" customWidth="1"/>
    <col min="2" max="2" width="16.3984375" customWidth="1"/>
    <col min="3" max="3" width="11.3984375" customWidth="1"/>
    <col min="4" max="4" width="18.8984375" customWidth="1"/>
    <col min="5" max="6" width="21.3984375" customWidth="1"/>
    <col min="7" max="7" width="46.3984375" customWidth="1"/>
    <col min="8" max="8" width="22.59765625" customWidth="1"/>
    <col min="9" max="9" width="32.59765625" customWidth="1"/>
    <col min="10" max="10" width="18.8984375" customWidth="1"/>
    <col min="11" max="11" width="128.8984375" customWidth="1"/>
    <col min="12" max="12" width="25" customWidth="1"/>
    <col min="13" max="13" width="85" customWidth="1"/>
    <col min="14" max="14" width="25" customWidth="1"/>
    <col min="15" max="15" width="10" customWidth="1"/>
    <col min="16" max="16" width="16.3984375" customWidth="1"/>
    <col min="17" max="17" width="50" customWidth="1"/>
    <col min="18" max="18" width="28.8984375" customWidth="1"/>
    <col min="19" max="19" width="13.8984375" customWidth="1"/>
    <col min="20" max="20" width="31.3984375" customWidth="1"/>
    <col min="21" max="21" width="12.59765625" customWidth="1"/>
    <col min="22" max="22" width="11.3984375" customWidth="1"/>
    <col min="23" max="23" width="20" customWidth="1"/>
    <col min="24" max="25" width="18.8984375" customWidth="1"/>
    <col min="26" max="26" width="27.59765625" customWidth="1"/>
    <col min="27" max="28" width="25" customWidth="1"/>
    <col min="29" max="31" width="18.8984375" customWidth="1"/>
    <col min="32" max="32" width="22.59765625" customWidth="1"/>
    <col min="33" max="33" width="10" customWidth="1"/>
    <col min="34" max="34" width="16.3984375" customWidth="1"/>
    <col min="35" max="35" width="12.59765625" customWidth="1"/>
    <col min="36" max="41" width="8.59765625" customWidth="1"/>
  </cols>
  <sheetData>
    <row r="1" spans="1:41" ht="49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</row>
    <row r="2" spans="1:41" ht="14.25" customHeight="1">
      <c r="A2" s="14" t="s">
        <v>35</v>
      </c>
      <c r="B2" s="14" t="s">
        <v>36</v>
      </c>
      <c r="C2" s="14" t="s">
        <v>37</v>
      </c>
      <c r="D2" s="14" t="s">
        <v>38</v>
      </c>
      <c r="E2" s="14" t="s">
        <v>39</v>
      </c>
      <c r="F2" s="14" t="s">
        <v>40</v>
      </c>
      <c r="G2" s="14" t="s">
        <v>41</v>
      </c>
      <c r="H2" s="15">
        <v>3200102</v>
      </c>
      <c r="I2" s="14" t="s">
        <v>42</v>
      </c>
      <c r="J2" s="14" t="s">
        <v>43</v>
      </c>
      <c r="K2" s="14" t="s">
        <v>43</v>
      </c>
      <c r="L2" s="14" t="s">
        <v>43</v>
      </c>
      <c r="M2" s="14" t="s">
        <v>43</v>
      </c>
      <c r="N2" s="14" t="s">
        <v>44</v>
      </c>
      <c r="O2" s="14" t="s">
        <v>228</v>
      </c>
      <c r="P2" s="14" t="s">
        <v>46</v>
      </c>
      <c r="Q2" s="14" t="s">
        <v>226</v>
      </c>
      <c r="R2" s="14" t="s">
        <v>225</v>
      </c>
      <c r="S2" s="14" t="s">
        <v>49</v>
      </c>
      <c r="T2" s="14" t="s">
        <v>50</v>
      </c>
      <c r="U2" s="14">
        <v>325</v>
      </c>
      <c r="V2" s="14">
        <v>308</v>
      </c>
      <c r="W2" s="15">
        <v>94.769230769999993</v>
      </c>
      <c r="X2" s="15">
        <v>243.54766558</v>
      </c>
      <c r="Y2" s="15">
        <v>46.218478099999999</v>
      </c>
      <c r="Z2" s="14" t="s">
        <v>33</v>
      </c>
      <c r="AA2" s="14" t="s">
        <v>385</v>
      </c>
      <c r="AB2" s="15">
        <v>8.1168831200000013E-2</v>
      </c>
      <c r="AC2" s="15">
        <v>0.27922077919999999</v>
      </c>
      <c r="AD2" s="15">
        <v>0.38636363639999999</v>
      </c>
      <c r="AE2" s="15">
        <v>0.25324675320000001</v>
      </c>
      <c r="AF2" s="15">
        <v>25</v>
      </c>
      <c r="AG2" s="15">
        <v>86</v>
      </c>
      <c r="AH2" s="15">
        <v>119</v>
      </c>
      <c r="AI2" s="15">
        <v>78</v>
      </c>
      <c r="AK2" s="14">
        <f>'2023_5ANO_MT'!$AB2/100</f>
        <v>8.1168831200000013E-4</v>
      </c>
      <c r="AL2" s="14">
        <f>'2023_5ANO_MT'!$AC2/100</f>
        <v>2.792207792E-3</v>
      </c>
      <c r="AM2" s="14">
        <f>'2023_5ANO_MT'!$AD2/100</f>
        <v>3.863636364E-3</v>
      </c>
      <c r="AN2" s="14">
        <f>'2023_5ANO_MT'!$AE2/100</f>
        <v>2.5324675320000001E-3</v>
      </c>
      <c r="AO2" s="14">
        <f t="shared" ref="AO2:AO79" si="0">SUM(AK2:AN2)</f>
        <v>0.01</v>
      </c>
    </row>
    <row r="3" spans="1:41" ht="14.25" customHeight="1">
      <c r="A3" s="14" t="s">
        <v>35</v>
      </c>
      <c r="B3" s="14" t="s">
        <v>36</v>
      </c>
      <c r="C3" s="14" t="s">
        <v>37</v>
      </c>
      <c r="D3" s="14" t="s">
        <v>38</v>
      </c>
      <c r="E3" s="14" t="s">
        <v>39</v>
      </c>
      <c r="F3" s="14" t="s">
        <v>40</v>
      </c>
      <c r="G3" s="14" t="s">
        <v>41</v>
      </c>
      <c r="H3" s="15">
        <v>3201159</v>
      </c>
      <c r="I3" s="14" t="s">
        <v>51</v>
      </c>
      <c r="J3" s="14" t="s">
        <v>43</v>
      </c>
      <c r="K3" s="14" t="s">
        <v>43</v>
      </c>
      <c r="L3" s="14" t="s">
        <v>43</v>
      </c>
      <c r="M3" s="14" t="s">
        <v>43</v>
      </c>
      <c r="N3" s="14" t="s">
        <v>52</v>
      </c>
      <c r="O3" s="14" t="s">
        <v>228</v>
      </c>
      <c r="P3" s="14" t="s">
        <v>46</v>
      </c>
      <c r="Q3" s="14" t="s">
        <v>226</v>
      </c>
      <c r="R3" s="14" t="s">
        <v>225</v>
      </c>
      <c r="S3" s="14" t="s">
        <v>49</v>
      </c>
      <c r="T3" s="14" t="s">
        <v>50</v>
      </c>
      <c r="U3" s="14">
        <v>194</v>
      </c>
      <c r="V3" s="14">
        <v>183</v>
      </c>
      <c r="W3" s="15">
        <v>94.329896910000002</v>
      </c>
      <c r="X3" s="15">
        <v>244.40835519000001</v>
      </c>
      <c r="Y3" s="15">
        <v>49.361917239999997</v>
      </c>
      <c r="Z3" s="14" t="s">
        <v>33</v>
      </c>
      <c r="AA3" s="14" t="s">
        <v>386</v>
      </c>
      <c r="AB3" s="15">
        <v>8.743169399999999E-2</v>
      </c>
      <c r="AC3" s="15">
        <v>0.2896174863</v>
      </c>
      <c r="AD3" s="15">
        <v>0.32786885249999997</v>
      </c>
      <c r="AE3" s="15">
        <v>0.29508196720000002</v>
      </c>
      <c r="AF3" s="15">
        <v>16</v>
      </c>
      <c r="AG3" s="15">
        <v>53</v>
      </c>
      <c r="AH3" s="15">
        <v>60</v>
      </c>
      <c r="AI3" s="15">
        <v>54</v>
      </c>
      <c r="AK3" s="14">
        <f>'2023_5ANO_MT'!$AB3/100</f>
        <v>8.7431693999999991E-4</v>
      </c>
      <c r="AL3" s="14">
        <f>'2023_5ANO_MT'!$AC3/100</f>
        <v>2.8961748630000001E-3</v>
      </c>
      <c r="AM3" s="14">
        <f>'2023_5ANO_MT'!$AD3/100</f>
        <v>3.2786885249999997E-3</v>
      </c>
      <c r="AN3" s="14">
        <f>'2023_5ANO_MT'!$AE3/100</f>
        <v>2.9508196720000003E-3</v>
      </c>
      <c r="AO3" s="14">
        <f t="shared" si="0"/>
        <v>9.9999999999999985E-3</v>
      </c>
    </row>
    <row r="4" spans="1:41" ht="14.25" customHeight="1">
      <c r="A4" s="14" t="s">
        <v>35</v>
      </c>
      <c r="B4" s="14" t="s">
        <v>36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5">
        <v>3201704</v>
      </c>
      <c r="I4" s="14" t="s">
        <v>53</v>
      </c>
      <c r="J4" s="14" t="s">
        <v>43</v>
      </c>
      <c r="K4" s="14" t="s">
        <v>43</v>
      </c>
      <c r="L4" s="14" t="s">
        <v>43</v>
      </c>
      <c r="M4" s="14" t="s">
        <v>43</v>
      </c>
      <c r="N4" s="14" t="s">
        <v>54</v>
      </c>
      <c r="O4" s="14" t="s">
        <v>228</v>
      </c>
      <c r="P4" s="14" t="s">
        <v>46</v>
      </c>
      <c r="Q4" s="14" t="s">
        <v>226</v>
      </c>
      <c r="R4" s="14" t="s">
        <v>225</v>
      </c>
      <c r="S4" s="14" t="s">
        <v>49</v>
      </c>
      <c r="T4" s="14" t="s">
        <v>50</v>
      </c>
      <c r="U4" s="14">
        <v>190</v>
      </c>
      <c r="V4" s="14">
        <v>185</v>
      </c>
      <c r="W4" s="15">
        <v>97.368421049999995</v>
      </c>
      <c r="X4" s="15">
        <v>241.65355134999999</v>
      </c>
      <c r="Y4" s="15">
        <v>47.240565830000001</v>
      </c>
      <c r="Z4" s="14" t="s">
        <v>33</v>
      </c>
      <c r="AA4" s="14" t="s">
        <v>387</v>
      </c>
      <c r="AB4" s="15">
        <v>9.7297297300000002E-2</v>
      </c>
      <c r="AC4" s="15">
        <v>0.30270270269999999</v>
      </c>
      <c r="AD4" s="15">
        <v>0.33513513510000004</v>
      </c>
      <c r="AE4" s="15">
        <v>0.2648648649</v>
      </c>
      <c r="AF4" s="15">
        <v>18</v>
      </c>
      <c r="AG4" s="15">
        <v>56</v>
      </c>
      <c r="AH4" s="15">
        <v>62</v>
      </c>
      <c r="AI4" s="15">
        <v>49</v>
      </c>
      <c r="AK4" s="14">
        <f>'2023_5ANO_MT'!$AB4/100</f>
        <v>9.7297297300000002E-4</v>
      </c>
      <c r="AL4" s="14">
        <f>'2023_5ANO_MT'!$AC4/100</f>
        <v>3.0270270269999997E-3</v>
      </c>
      <c r="AM4" s="14">
        <f>'2023_5ANO_MT'!$AD4/100</f>
        <v>3.3513513510000006E-3</v>
      </c>
      <c r="AN4" s="14">
        <f>'2023_5ANO_MT'!$AE4/100</f>
        <v>2.648648649E-3</v>
      </c>
      <c r="AO4" s="14">
        <f t="shared" si="0"/>
        <v>0.01</v>
      </c>
    </row>
    <row r="5" spans="1:41" ht="14.25" customHeight="1">
      <c r="A5" s="14" t="s">
        <v>35</v>
      </c>
      <c r="B5" s="14" t="s">
        <v>36</v>
      </c>
      <c r="C5" s="14" t="s">
        <v>37</v>
      </c>
      <c r="D5" s="14" t="s">
        <v>38</v>
      </c>
      <c r="E5" s="14" t="s">
        <v>39</v>
      </c>
      <c r="F5" s="14" t="s">
        <v>40</v>
      </c>
      <c r="G5" s="14" t="s">
        <v>41</v>
      </c>
      <c r="H5" s="15">
        <v>3201902</v>
      </c>
      <c r="I5" s="14" t="s">
        <v>55</v>
      </c>
      <c r="J5" s="14" t="s">
        <v>43</v>
      </c>
      <c r="K5" s="14" t="s">
        <v>43</v>
      </c>
      <c r="L5" s="14" t="s">
        <v>43</v>
      </c>
      <c r="M5" s="14" t="s">
        <v>43</v>
      </c>
      <c r="N5" s="14" t="s">
        <v>56</v>
      </c>
      <c r="O5" s="14" t="s">
        <v>228</v>
      </c>
      <c r="P5" s="14" t="s">
        <v>46</v>
      </c>
      <c r="Q5" s="14" t="s">
        <v>226</v>
      </c>
      <c r="R5" s="14" t="s">
        <v>225</v>
      </c>
      <c r="S5" s="14" t="s">
        <v>49</v>
      </c>
      <c r="T5" s="14" t="s">
        <v>50</v>
      </c>
      <c r="U5" s="14">
        <v>410</v>
      </c>
      <c r="V5" s="14">
        <v>381</v>
      </c>
      <c r="W5" s="15">
        <v>92.926829269999999</v>
      </c>
      <c r="X5" s="15">
        <v>240.62310499</v>
      </c>
      <c r="Y5" s="15">
        <v>46.254261470000003</v>
      </c>
      <c r="Z5" s="14" t="s">
        <v>33</v>
      </c>
      <c r="AA5" s="14" t="s">
        <v>388</v>
      </c>
      <c r="AB5" s="15">
        <v>0.10236220469999999</v>
      </c>
      <c r="AC5" s="15">
        <v>0.25459317590000002</v>
      </c>
      <c r="AD5" s="15">
        <v>0.38582677169999996</v>
      </c>
      <c r="AE5" s="15">
        <v>0.25721784780000001</v>
      </c>
      <c r="AF5" s="15">
        <v>39</v>
      </c>
      <c r="AG5" s="15">
        <v>97</v>
      </c>
      <c r="AH5" s="15">
        <v>147</v>
      </c>
      <c r="AI5" s="15">
        <v>98</v>
      </c>
      <c r="AK5" s="14">
        <f>'2023_5ANO_MT'!$AB5/100</f>
        <v>1.0236220469999999E-3</v>
      </c>
      <c r="AL5" s="14">
        <f>'2023_5ANO_MT'!$AC5/100</f>
        <v>2.5459317590000004E-3</v>
      </c>
      <c r="AM5" s="14">
        <f>'2023_5ANO_MT'!$AD5/100</f>
        <v>3.8582677169999996E-3</v>
      </c>
      <c r="AN5" s="14">
        <f>'2023_5ANO_MT'!$AE5/100</f>
        <v>2.5721784780000003E-3</v>
      </c>
      <c r="AO5" s="14">
        <f t="shared" si="0"/>
        <v>1.0000000001000001E-2</v>
      </c>
    </row>
    <row r="6" spans="1:41" ht="14.25" customHeight="1">
      <c r="A6" s="14" t="s">
        <v>35</v>
      </c>
      <c r="B6" s="14" t="s">
        <v>36</v>
      </c>
      <c r="C6" s="14" t="s">
        <v>37</v>
      </c>
      <c r="D6" s="14" t="s">
        <v>38</v>
      </c>
      <c r="E6" s="14" t="s">
        <v>39</v>
      </c>
      <c r="F6" s="14" t="s">
        <v>40</v>
      </c>
      <c r="G6" s="14" t="s">
        <v>41</v>
      </c>
      <c r="H6" s="15">
        <v>3203163</v>
      </c>
      <c r="I6" s="14" t="s">
        <v>57</v>
      </c>
      <c r="J6" s="14" t="s">
        <v>43</v>
      </c>
      <c r="K6" s="14" t="s">
        <v>43</v>
      </c>
      <c r="L6" s="14" t="s">
        <v>43</v>
      </c>
      <c r="M6" s="14" t="s">
        <v>43</v>
      </c>
      <c r="N6" s="14" t="s">
        <v>58</v>
      </c>
      <c r="O6" s="14" t="s">
        <v>228</v>
      </c>
      <c r="P6" s="14" t="s">
        <v>46</v>
      </c>
      <c r="Q6" s="14" t="s">
        <v>226</v>
      </c>
      <c r="R6" s="14" t="s">
        <v>225</v>
      </c>
      <c r="S6" s="14" t="s">
        <v>49</v>
      </c>
      <c r="T6" s="14" t="s">
        <v>50</v>
      </c>
      <c r="U6" s="14">
        <v>115</v>
      </c>
      <c r="V6" s="14">
        <v>108</v>
      </c>
      <c r="W6" s="15">
        <v>93.913043479999999</v>
      </c>
      <c r="X6" s="15">
        <v>255.58862963000001</v>
      </c>
      <c r="Y6" s="15">
        <v>45.258571480000001</v>
      </c>
      <c r="Z6" s="14" t="s">
        <v>33</v>
      </c>
      <c r="AA6" s="14" t="s">
        <v>389</v>
      </c>
      <c r="AB6" s="15">
        <v>2.77777778E-2</v>
      </c>
      <c r="AC6" s="15">
        <v>0.21296296300000001</v>
      </c>
      <c r="AD6" s="15">
        <v>0.4259259259</v>
      </c>
      <c r="AE6" s="15">
        <v>0.33333333330000003</v>
      </c>
      <c r="AF6" s="15">
        <v>3</v>
      </c>
      <c r="AG6" s="15">
        <v>23</v>
      </c>
      <c r="AH6" s="15">
        <v>46</v>
      </c>
      <c r="AI6" s="15">
        <v>36</v>
      </c>
      <c r="AK6" s="14">
        <f>'2023_5ANO_MT'!$AB6/100</f>
        <v>2.7777777800000003E-4</v>
      </c>
      <c r="AL6" s="14">
        <f>'2023_5ANO_MT'!$AC6/100</f>
        <v>2.1296296300000002E-3</v>
      </c>
      <c r="AM6" s="14">
        <f>'2023_5ANO_MT'!$AD6/100</f>
        <v>4.2592592589999999E-3</v>
      </c>
      <c r="AN6" s="14">
        <f>'2023_5ANO_MT'!$AE6/100</f>
        <v>3.3333333330000004E-3</v>
      </c>
      <c r="AO6" s="14">
        <f t="shared" si="0"/>
        <v>0.01</v>
      </c>
    </row>
    <row r="7" spans="1:41" ht="14.25" customHeight="1">
      <c r="A7" s="14" t="s">
        <v>35</v>
      </c>
      <c r="B7" s="14" t="s">
        <v>36</v>
      </c>
      <c r="C7" s="14" t="s">
        <v>37</v>
      </c>
      <c r="D7" s="14" t="s">
        <v>38</v>
      </c>
      <c r="E7" s="14" t="s">
        <v>39</v>
      </c>
      <c r="F7" s="14" t="s">
        <v>40</v>
      </c>
      <c r="G7" s="14" t="s">
        <v>41</v>
      </c>
      <c r="H7" s="15">
        <v>3204559</v>
      </c>
      <c r="I7" s="14" t="s">
        <v>59</v>
      </c>
      <c r="J7" s="14" t="s">
        <v>43</v>
      </c>
      <c r="K7" s="14" t="s">
        <v>43</v>
      </c>
      <c r="L7" s="14" t="s">
        <v>43</v>
      </c>
      <c r="M7" s="14" t="s">
        <v>43</v>
      </c>
      <c r="N7" s="14" t="s">
        <v>60</v>
      </c>
      <c r="O7" s="14" t="s">
        <v>228</v>
      </c>
      <c r="P7" s="14" t="s">
        <v>46</v>
      </c>
      <c r="Q7" s="14" t="s">
        <v>226</v>
      </c>
      <c r="R7" s="14" t="s">
        <v>225</v>
      </c>
      <c r="S7" s="14" t="s">
        <v>49</v>
      </c>
      <c r="T7" s="14" t="s">
        <v>50</v>
      </c>
      <c r="U7" s="14">
        <v>306</v>
      </c>
      <c r="V7" s="14">
        <v>290</v>
      </c>
      <c r="W7" s="15">
        <v>94.771241829999994</v>
      </c>
      <c r="X7" s="15">
        <v>245.45335517000001</v>
      </c>
      <c r="Y7" s="15">
        <v>43.617110670000002</v>
      </c>
      <c r="Z7" s="14" t="s">
        <v>33</v>
      </c>
      <c r="AA7" s="14" t="s">
        <v>390</v>
      </c>
      <c r="AB7" s="15">
        <v>7.586206899999999E-2</v>
      </c>
      <c r="AC7" s="15">
        <v>0.23448275859999998</v>
      </c>
      <c r="AD7" s="15">
        <v>0.43448275860000002</v>
      </c>
      <c r="AE7" s="15">
        <v>0.2551724138</v>
      </c>
      <c r="AF7" s="15">
        <v>22</v>
      </c>
      <c r="AG7" s="15">
        <v>68</v>
      </c>
      <c r="AH7" s="15">
        <v>126</v>
      </c>
      <c r="AI7" s="15">
        <v>74</v>
      </c>
      <c r="AK7" s="14">
        <f>'2023_5ANO_MT'!$AB7/100</f>
        <v>7.5862068999999995E-4</v>
      </c>
      <c r="AL7" s="14">
        <f>'2023_5ANO_MT'!$AC7/100</f>
        <v>2.3448275859999997E-3</v>
      </c>
      <c r="AM7" s="14">
        <f>'2023_5ANO_MT'!$AD7/100</f>
        <v>4.3448275860000002E-3</v>
      </c>
      <c r="AN7" s="14">
        <f>'2023_5ANO_MT'!$AE7/100</f>
        <v>2.5517241379999999E-3</v>
      </c>
      <c r="AO7" s="14">
        <f t="shared" si="0"/>
        <v>0.01</v>
      </c>
    </row>
    <row r="8" spans="1:41" ht="14.25" customHeight="1">
      <c r="A8" s="14" t="s">
        <v>35</v>
      </c>
      <c r="B8" s="14" t="s">
        <v>36</v>
      </c>
      <c r="C8" s="14" t="s">
        <v>37</v>
      </c>
      <c r="D8" s="14" t="s">
        <v>38</v>
      </c>
      <c r="E8" s="14" t="s">
        <v>39</v>
      </c>
      <c r="F8" s="14" t="s">
        <v>40</v>
      </c>
      <c r="G8" s="14" t="s">
        <v>41</v>
      </c>
      <c r="H8" s="15">
        <v>3205069</v>
      </c>
      <c r="I8" s="14" t="s">
        <v>61</v>
      </c>
      <c r="J8" s="14" t="s">
        <v>43</v>
      </c>
      <c r="K8" s="14" t="s">
        <v>43</v>
      </c>
      <c r="L8" s="14" t="s">
        <v>43</v>
      </c>
      <c r="M8" s="14" t="s">
        <v>43</v>
      </c>
      <c r="N8" s="14" t="s">
        <v>62</v>
      </c>
      <c r="O8" s="14" t="s">
        <v>228</v>
      </c>
      <c r="P8" s="14" t="s">
        <v>46</v>
      </c>
      <c r="Q8" s="14" t="s">
        <v>226</v>
      </c>
      <c r="R8" s="14" t="s">
        <v>225</v>
      </c>
      <c r="S8" s="14" t="s">
        <v>49</v>
      </c>
      <c r="T8" s="14" t="s">
        <v>50</v>
      </c>
      <c r="U8" s="14">
        <v>123</v>
      </c>
      <c r="V8" s="14">
        <v>112</v>
      </c>
      <c r="W8" s="15">
        <v>91.056910569999999</v>
      </c>
      <c r="X8" s="15">
        <v>228.99667857</v>
      </c>
      <c r="Y8" s="15">
        <v>43.774909739999998</v>
      </c>
      <c r="Z8" s="14" t="s">
        <v>33</v>
      </c>
      <c r="AA8" s="14" t="s">
        <v>391</v>
      </c>
      <c r="AB8" s="15">
        <v>0.1071428571</v>
      </c>
      <c r="AC8" s="15">
        <v>0.375</v>
      </c>
      <c r="AD8" s="15">
        <v>0.36607142860000003</v>
      </c>
      <c r="AE8" s="15">
        <v>0.15178571429999999</v>
      </c>
      <c r="AF8" s="15">
        <v>12</v>
      </c>
      <c r="AG8" s="15">
        <v>42</v>
      </c>
      <c r="AH8" s="15">
        <v>41</v>
      </c>
      <c r="AI8" s="15">
        <v>17</v>
      </c>
      <c r="AK8" s="14">
        <f>'2023_5ANO_MT'!$AB8/100</f>
        <v>1.071428571E-3</v>
      </c>
      <c r="AL8" s="14">
        <f>'2023_5ANO_MT'!$AC8/100</f>
        <v>3.7499999999999999E-3</v>
      </c>
      <c r="AM8" s="14">
        <f>'2023_5ANO_MT'!$AD8/100</f>
        <v>3.6607142860000004E-3</v>
      </c>
      <c r="AN8" s="14">
        <f>'2023_5ANO_MT'!$AE8/100</f>
        <v>1.5178571429999999E-3</v>
      </c>
      <c r="AO8" s="14">
        <f t="shared" si="0"/>
        <v>0.01</v>
      </c>
    </row>
    <row r="9" spans="1:41" ht="14.25" customHeight="1">
      <c r="A9" s="14" t="s">
        <v>35</v>
      </c>
      <c r="B9" s="14" t="s">
        <v>36</v>
      </c>
      <c r="C9" s="14" t="s">
        <v>37</v>
      </c>
      <c r="D9" s="14" t="s">
        <v>38</v>
      </c>
      <c r="E9" s="14" t="s">
        <v>39</v>
      </c>
      <c r="F9" s="14" t="s">
        <v>63</v>
      </c>
      <c r="G9" s="14" t="s">
        <v>64</v>
      </c>
      <c r="H9" s="15">
        <v>3200169</v>
      </c>
      <c r="I9" s="14" t="s">
        <v>65</v>
      </c>
      <c r="J9" s="14" t="s">
        <v>43</v>
      </c>
      <c r="K9" s="14" t="s">
        <v>43</v>
      </c>
      <c r="L9" s="14" t="s">
        <v>43</v>
      </c>
      <c r="M9" s="14" t="s">
        <v>43</v>
      </c>
      <c r="N9" s="14" t="s">
        <v>66</v>
      </c>
      <c r="O9" s="14" t="s">
        <v>228</v>
      </c>
      <c r="P9" s="14" t="s">
        <v>46</v>
      </c>
      <c r="Q9" s="14" t="s">
        <v>226</v>
      </c>
      <c r="R9" s="14" t="s">
        <v>225</v>
      </c>
      <c r="S9" s="14" t="s">
        <v>49</v>
      </c>
      <c r="T9" s="14" t="s">
        <v>50</v>
      </c>
      <c r="U9" s="14">
        <v>154</v>
      </c>
      <c r="V9" s="14">
        <v>142</v>
      </c>
      <c r="W9" s="15">
        <v>92.207792209999994</v>
      </c>
      <c r="X9" s="15">
        <v>233.30921126999999</v>
      </c>
      <c r="Y9" s="15">
        <v>51.289290970000003</v>
      </c>
      <c r="Z9" s="14" t="s">
        <v>33</v>
      </c>
      <c r="AA9" s="14" t="s">
        <v>392</v>
      </c>
      <c r="AB9" s="15">
        <v>0.11267605630000001</v>
      </c>
      <c r="AC9" s="15">
        <v>0.28873239439999998</v>
      </c>
      <c r="AD9" s="15">
        <v>0.38732394370000001</v>
      </c>
      <c r="AE9" s="15">
        <v>0.21126760560000002</v>
      </c>
      <c r="AF9" s="15">
        <v>16</v>
      </c>
      <c r="AG9" s="15">
        <v>41</v>
      </c>
      <c r="AH9" s="15">
        <v>55</v>
      </c>
      <c r="AI9" s="15">
        <v>30</v>
      </c>
      <c r="AK9" s="14">
        <f>'2023_5ANO_MT'!$AB9/100</f>
        <v>1.126760563E-3</v>
      </c>
      <c r="AL9" s="14">
        <f>'2023_5ANO_MT'!$AC9/100</f>
        <v>2.8873239439999999E-3</v>
      </c>
      <c r="AM9" s="14">
        <f>'2023_5ANO_MT'!$AD9/100</f>
        <v>3.8732394370000001E-3</v>
      </c>
      <c r="AN9" s="14">
        <f>'2023_5ANO_MT'!$AE9/100</f>
        <v>2.1126760560000002E-3</v>
      </c>
      <c r="AO9" s="14">
        <f t="shared" si="0"/>
        <v>1.0000000000000002E-2</v>
      </c>
    </row>
    <row r="10" spans="1:41" ht="14.25" customHeight="1">
      <c r="A10" s="14" t="s">
        <v>35</v>
      </c>
      <c r="B10" s="14" t="s">
        <v>36</v>
      </c>
      <c r="C10" s="14" t="s">
        <v>37</v>
      </c>
      <c r="D10" s="14" t="s">
        <v>38</v>
      </c>
      <c r="E10" s="14" t="s">
        <v>39</v>
      </c>
      <c r="F10" s="14" t="s">
        <v>63</v>
      </c>
      <c r="G10" s="14" t="s">
        <v>64</v>
      </c>
      <c r="H10" s="15">
        <v>3200136</v>
      </c>
      <c r="I10" s="14" t="s">
        <v>67</v>
      </c>
      <c r="J10" s="14" t="s">
        <v>43</v>
      </c>
      <c r="K10" s="14" t="s">
        <v>43</v>
      </c>
      <c r="L10" s="14" t="s">
        <v>43</v>
      </c>
      <c r="M10" s="14" t="s">
        <v>43</v>
      </c>
      <c r="N10" s="14" t="s">
        <v>68</v>
      </c>
      <c r="O10" s="14" t="s">
        <v>228</v>
      </c>
      <c r="P10" s="14" t="s">
        <v>46</v>
      </c>
      <c r="Q10" s="14" t="s">
        <v>226</v>
      </c>
      <c r="R10" s="14" t="s">
        <v>225</v>
      </c>
      <c r="S10" s="14" t="s">
        <v>49</v>
      </c>
      <c r="T10" s="14" t="s">
        <v>50</v>
      </c>
      <c r="U10" s="14">
        <v>152</v>
      </c>
      <c r="V10" s="14">
        <v>143</v>
      </c>
      <c r="W10" s="15">
        <v>94.078947369999995</v>
      </c>
      <c r="X10" s="15">
        <v>244.09542657</v>
      </c>
      <c r="Y10" s="15">
        <v>47.818898509999997</v>
      </c>
      <c r="Z10" s="14" t="s">
        <v>33</v>
      </c>
      <c r="AA10" s="14" t="s">
        <v>393</v>
      </c>
      <c r="AB10" s="15">
        <v>6.9930069900000003E-2</v>
      </c>
      <c r="AC10" s="15">
        <v>0.27272727270000002</v>
      </c>
      <c r="AD10" s="15">
        <v>0.41258741259999998</v>
      </c>
      <c r="AE10" s="15">
        <v>0.24475524479999999</v>
      </c>
      <c r="AF10" s="15">
        <v>10</v>
      </c>
      <c r="AG10" s="15">
        <v>39</v>
      </c>
      <c r="AH10" s="15">
        <v>59</v>
      </c>
      <c r="AI10" s="15">
        <v>35</v>
      </c>
      <c r="AK10" s="14">
        <f>'2023_5ANO_MT'!$AB10/100</f>
        <v>6.9930069900000006E-4</v>
      </c>
      <c r="AL10" s="14">
        <f>'2023_5ANO_MT'!$AC10/100</f>
        <v>2.7272727270000003E-3</v>
      </c>
      <c r="AM10" s="14">
        <f>'2023_5ANO_MT'!$AD10/100</f>
        <v>4.1258741260000002E-3</v>
      </c>
      <c r="AN10" s="14">
        <f>'2023_5ANO_MT'!$AE10/100</f>
        <v>2.4475524479999999E-3</v>
      </c>
      <c r="AO10" s="14">
        <f t="shared" si="0"/>
        <v>0.01</v>
      </c>
    </row>
    <row r="11" spans="1:41" ht="14.25" customHeight="1">
      <c r="A11" s="14" t="s">
        <v>35</v>
      </c>
      <c r="B11" s="14" t="s">
        <v>36</v>
      </c>
      <c r="C11" s="14" t="s">
        <v>37</v>
      </c>
      <c r="D11" s="14" t="s">
        <v>38</v>
      </c>
      <c r="E11" s="14" t="s">
        <v>39</v>
      </c>
      <c r="F11" s="14" t="s">
        <v>63</v>
      </c>
      <c r="G11" s="14" t="s">
        <v>64</v>
      </c>
      <c r="H11" s="15">
        <v>3200904</v>
      </c>
      <c r="I11" s="14" t="s">
        <v>69</v>
      </c>
      <c r="J11" s="14" t="s">
        <v>43</v>
      </c>
      <c r="K11" s="14" t="s">
        <v>43</v>
      </c>
      <c r="L11" s="14" t="s">
        <v>43</v>
      </c>
      <c r="M11" s="14" t="s">
        <v>43</v>
      </c>
      <c r="N11" s="14" t="s">
        <v>70</v>
      </c>
      <c r="O11" s="14" t="s">
        <v>228</v>
      </c>
      <c r="P11" s="14" t="s">
        <v>46</v>
      </c>
      <c r="Q11" s="14" t="s">
        <v>226</v>
      </c>
      <c r="R11" s="14" t="s">
        <v>225</v>
      </c>
      <c r="S11" s="14" t="s">
        <v>49</v>
      </c>
      <c r="T11" s="14" t="s">
        <v>50</v>
      </c>
      <c r="U11" s="14">
        <v>467</v>
      </c>
      <c r="V11" s="14">
        <v>436</v>
      </c>
      <c r="W11" s="15">
        <v>93.361884369999999</v>
      </c>
      <c r="X11" s="15">
        <v>241.29436468</v>
      </c>
      <c r="Y11" s="15">
        <v>46.832290720000003</v>
      </c>
      <c r="Z11" s="14" t="s">
        <v>33</v>
      </c>
      <c r="AA11" s="14" t="s">
        <v>394</v>
      </c>
      <c r="AB11" s="15">
        <v>9.633027520000001E-2</v>
      </c>
      <c r="AC11" s="15">
        <v>0.25458715600000004</v>
      </c>
      <c r="AD11" s="15">
        <v>0.42201834859999998</v>
      </c>
      <c r="AE11" s="15">
        <v>0.22706422020000003</v>
      </c>
      <c r="AF11" s="15">
        <v>42</v>
      </c>
      <c r="AG11" s="15">
        <v>111</v>
      </c>
      <c r="AH11" s="15">
        <v>184</v>
      </c>
      <c r="AI11" s="15">
        <v>99</v>
      </c>
      <c r="AK11" s="14">
        <f>'2023_5ANO_MT'!$AB11/100</f>
        <v>9.6330275200000011E-4</v>
      </c>
      <c r="AL11" s="14">
        <f>'2023_5ANO_MT'!$AC11/100</f>
        <v>2.5458715600000003E-3</v>
      </c>
      <c r="AM11" s="14">
        <f>'2023_5ANO_MT'!$AD11/100</f>
        <v>4.2201834859999995E-3</v>
      </c>
      <c r="AN11" s="14">
        <f>'2023_5ANO_MT'!$AE11/100</f>
        <v>2.2706422020000003E-3</v>
      </c>
      <c r="AO11" s="14">
        <f t="shared" si="0"/>
        <v>0.01</v>
      </c>
    </row>
    <row r="12" spans="1:41" ht="14.25" customHeight="1">
      <c r="A12" s="14" t="s">
        <v>35</v>
      </c>
      <c r="B12" s="14" t="s">
        <v>36</v>
      </c>
      <c r="C12" s="14" t="s">
        <v>37</v>
      </c>
      <c r="D12" s="14" t="s">
        <v>38</v>
      </c>
      <c r="E12" s="14" t="s">
        <v>39</v>
      </c>
      <c r="F12" s="14" t="s">
        <v>63</v>
      </c>
      <c r="G12" s="14" t="s">
        <v>64</v>
      </c>
      <c r="H12" s="15">
        <v>3202108</v>
      </c>
      <c r="I12" s="14" t="s">
        <v>71</v>
      </c>
      <c r="J12" s="14" t="s">
        <v>43</v>
      </c>
      <c r="K12" s="14" t="s">
        <v>43</v>
      </c>
      <c r="L12" s="14" t="s">
        <v>43</v>
      </c>
      <c r="M12" s="14" t="s">
        <v>43</v>
      </c>
      <c r="N12" s="14" t="s">
        <v>72</v>
      </c>
      <c r="O12" s="14" t="s">
        <v>228</v>
      </c>
      <c r="P12" s="14" t="s">
        <v>46</v>
      </c>
      <c r="Q12" s="14" t="s">
        <v>226</v>
      </c>
      <c r="R12" s="14" t="s">
        <v>225</v>
      </c>
      <c r="S12" s="14" t="s">
        <v>49</v>
      </c>
      <c r="T12" s="14" t="s">
        <v>50</v>
      </c>
      <c r="U12" s="14">
        <v>215</v>
      </c>
      <c r="V12" s="14">
        <v>202</v>
      </c>
      <c r="W12" s="15">
        <v>93.953488370000002</v>
      </c>
      <c r="X12" s="15">
        <v>232.80789604</v>
      </c>
      <c r="Y12" s="15">
        <v>47.681962069999997</v>
      </c>
      <c r="Z12" s="14" t="s">
        <v>33</v>
      </c>
      <c r="AA12" s="14" t="s">
        <v>395</v>
      </c>
      <c r="AB12" s="15">
        <v>0.1237623762</v>
      </c>
      <c r="AC12" s="15">
        <v>0.31683168319999999</v>
      </c>
      <c r="AD12" s="15">
        <v>0.37128712870000002</v>
      </c>
      <c r="AE12" s="15">
        <v>0.18811881190000002</v>
      </c>
      <c r="AF12" s="15">
        <v>25</v>
      </c>
      <c r="AG12" s="15">
        <v>64</v>
      </c>
      <c r="AH12" s="15">
        <v>75</v>
      </c>
      <c r="AI12" s="15">
        <v>38</v>
      </c>
      <c r="AK12" s="14">
        <f>'2023_5ANO_MT'!$AB12/100</f>
        <v>1.237623762E-3</v>
      </c>
      <c r="AL12" s="14">
        <f>'2023_5ANO_MT'!$AC12/100</f>
        <v>3.1683168319999997E-3</v>
      </c>
      <c r="AM12" s="14">
        <f>'2023_5ANO_MT'!$AD12/100</f>
        <v>3.7128712870000001E-3</v>
      </c>
      <c r="AN12" s="14">
        <f>'2023_5ANO_MT'!$AE12/100</f>
        <v>1.8811881190000002E-3</v>
      </c>
      <c r="AO12" s="14">
        <f t="shared" si="0"/>
        <v>0.01</v>
      </c>
    </row>
    <row r="13" spans="1:41" ht="14.25" customHeight="1">
      <c r="A13" s="14" t="s">
        <v>35</v>
      </c>
      <c r="B13" s="14" t="s">
        <v>36</v>
      </c>
      <c r="C13" s="14" t="s">
        <v>37</v>
      </c>
      <c r="D13" s="14" t="s">
        <v>38</v>
      </c>
      <c r="E13" s="14" t="s">
        <v>39</v>
      </c>
      <c r="F13" s="14" t="s">
        <v>63</v>
      </c>
      <c r="G13" s="14" t="s">
        <v>64</v>
      </c>
      <c r="H13" s="15">
        <v>3203304</v>
      </c>
      <c r="I13" s="14" t="s">
        <v>73</v>
      </c>
      <c r="J13" s="14" t="s">
        <v>43</v>
      </c>
      <c r="K13" s="14" t="s">
        <v>43</v>
      </c>
      <c r="L13" s="14" t="s">
        <v>43</v>
      </c>
      <c r="M13" s="14" t="s">
        <v>43</v>
      </c>
      <c r="N13" s="14" t="s">
        <v>74</v>
      </c>
      <c r="O13" s="14" t="s">
        <v>228</v>
      </c>
      <c r="P13" s="14" t="s">
        <v>46</v>
      </c>
      <c r="Q13" s="14" t="s">
        <v>226</v>
      </c>
      <c r="R13" s="14" t="s">
        <v>225</v>
      </c>
      <c r="S13" s="14" t="s">
        <v>49</v>
      </c>
      <c r="T13" s="14" t="s">
        <v>50</v>
      </c>
      <c r="U13" s="14">
        <v>172</v>
      </c>
      <c r="V13" s="14">
        <v>163</v>
      </c>
      <c r="W13" s="15">
        <v>94.767441860000005</v>
      </c>
      <c r="X13" s="15">
        <v>263.67608589000002</v>
      </c>
      <c r="Y13" s="15">
        <v>49.647753629999997</v>
      </c>
      <c r="Z13" s="14" t="s">
        <v>33</v>
      </c>
      <c r="AA13" s="14" t="s">
        <v>396</v>
      </c>
      <c r="AB13" s="15">
        <v>4.2944785300000003E-2</v>
      </c>
      <c r="AC13" s="15">
        <v>0.1901840491</v>
      </c>
      <c r="AD13" s="15">
        <v>0.33742331290000005</v>
      </c>
      <c r="AE13" s="15">
        <v>0.42944785279999997</v>
      </c>
      <c r="AF13" s="15">
        <v>7</v>
      </c>
      <c r="AG13" s="15">
        <v>31</v>
      </c>
      <c r="AH13" s="15">
        <v>55</v>
      </c>
      <c r="AI13" s="15">
        <v>70</v>
      </c>
      <c r="AK13" s="14">
        <f>'2023_5ANO_MT'!$AB13/100</f>
        <v>4.2944785300000002E-4</v>
      </c>
      <c r="AL13" s="14">
        <f>'2023_5ANO_MT'!$AC13/100</f>
        <v>1.9018404910000001E-3</v>
      </c>
      <c r="AM13" s="14">
        <f>'2023_5ANO_MT'!$AD13/100</f>
        <v>3.3742331290000007E-3</v>
      </c>
      <c r="AN13" s="14">
        <f>'2023_5ANO_MT'!$AE13/100</f>
        <v>4.2944785279999996E-3</v>
      </c>
      <c r="AO13" s="14">
        <f t="shared" si="0"/>
        <v>1.0000000001000001E-2</v>
      </c>
    </row>
    <row r="14" spans="1:41" ht="14.25" customHeight="1">
      <c r="A14" s="14" t="s">
        <v>35</v>
      </c>
      <c r="B14" s="14" t="s">
        <v>36</v>
      </c>
      <c r="C14" s="14" t="s">
        <v>37</v>
      </c>
      <c r="D14" s="14" t="s">
        <v>38</v>
      </c>
      <c r="E14" s="14" t="s">
        <v>39</v>
      </c>
      <c r="F14" s="14" t="s">
        <v>75</v>
      </c>
      <c r="G14" s="14" t="s">
        <v>76</v>
      </c>
      <c r="H14" s="15">
        <v>3200706</v>
      </c>
      <c r="I14" s="14" t="s">
        <v>77</v>
      </c>
      <c r="J14" s="14" t="s">
        <v>43</v>
      </c>
      <c r="K14" s="14" t="s">
        <v>43</v>
      </c>
      <c r="L14" s="14" t="s">
        <v>43</v>
      </c>
      <c r="M14" s="14" t="s">
        <v>43</v>
      </c>
      <c r="N14" s="14" t="s">
        <v>78</v>
      </c>
      <c r="O14" s="14" t="s">
        <v>228</v>
      </c>
      <c r="P14" s="14" t="s">
        <v>46</v>
      </c>
      <c r="Q14" s="14" t="s">
        <v>226</v>
      </c>
      <c r="R14" s="14" t="s">
        <v>225</v>
      </c>
      <c r="S14" s="14" t="s">
        <v>49</v>
      </c>
      <c r="T14" s="14" t="s">
        <v>50</v>
      </c>
      <c r="U14" s="14">
        <v>179</v>
      </c>
      <c r="V14" s="14">
        <v>170</v>
      </c>
      <c r="W14" s="15">
        <v>94.972067039999999</v>
      </c>
      <c r="X14" s="15">
        <v>248.46262941000001</v>
      </c>
      <c r="Y14" s="15">
        <v>44.410783680000002</v>
      </c>
      <c r="Z14" s="14" t="s">
        <v>33</v>
      </c>
      <c r="AA14" s="14" t="s">
        <v>397</v>
      </c>
      <c r="AB14" s="15">
        <v>5.8823529399999998E-2</v>
      </c>
      <c r="AC14" s="15">
        <v>0.2411764706</v>
      </c>
      <c r="AD14" s="15">
        <v>0.4</v>
      </c>
      <c r="AE14" s="15">
        <v>0.3</v>
      </c>
      <c r="AF14" s="15">
        <v>10</v>
      </c>
      <c r="AG14" s="15">
        <v>41</v>
      </c>
      <c r="AH14" s="15">
        <v>68</v>
      </c>
      <c r="AI14" s="15">
        <v>51</v>
      </c>
      <c r="AK14" s="14">
        <f>'2023_5ANO_MT'!$AB14/100</f>
        <v>5.8823529400000001E-4</v>
      </c>
      <c r="AL14" s="14">
        <f>'2023_5ANO_MT'!$AC14/100</f>
        <v>2.411764706E-3</v>
      </c>
      <c r="AM14" s="14">
        <f>'2023_5ANO_MT'!$AD14/100</f>
        <v>4.0000000000000001E-3</v>
      </c>
      <c r="AN14" s="14">
        <f>'2023_5ANO_MT'!$AE14/100</f>
        <v>3.0000000000000001E-3</v>
      </c>
      <c r="AO14" s="14">
        <f t="shared" si="0"/>
        <v>0.01</v>
      </c>
    </row>
    <row r="15" spans="1:41" ht="14.25" customHeight="1">
      <c r="A15" s="14" t="s">
        <v>35</v>
      </c>
      <c r="B15" s="14" t="s">
        <v>36</v>
      </c>
      <c r="C15" s="14" t="s">
        <v>37</v>
      </c>
      <c r="D15" s="14" t="s">
        <v>38</v>
      </c>
      <c r="E15" s="14" t="s">
        <v>39</v>
      </c>
      <c r="F15" s="14" t="s">
        <v>75</v>
      </c>
      <c r="G15" s="14" t="s">
        <v>76</v>
      </c>
      <c r="H15" s="15">
        <v>3201209</v>
      </c>
      <c r="I15" s="14" t="s">
        <v>79</v>
      </c>
      <c r="J15" s="14" t="s">
        <v>43</v>
      </c>
      <c r="K15" s="14" t="s">
        <v>43</v>
      </c>
      <c r="L15" s="14" t="s">
        <v>43</v>
      </c>
      <c r="M15" s="14" t="s">
        <v>43</v>
      </c>
      <c r="N15" s="14" t="s">
        <v>80</v>
      </c>
      <c r="O15" s="14" t="s">
        <v>228</v>
      </c>
      <c r="P15" s="14" t="s">
        <v>46</v>
      </c>
      <c r="Q15" s="14" t="s">
        <v>226</v>
      </c>
      <c r="R15" s="14" t="s">
        <v>225</v>
      </c>
      <c r="S15" s="14" t="s">
        <v>49</v>
      </c>
      <c r="T15" s="14" t="s">
        <v>50</v>
      </c>
      <c r="U15" s="14">
        <v>2032</v>
      </c>
      <c r="V15" s="14">
        <v>1854</v>
      </c>
      <c r="W15" s="15">
        <v>91.240157479999993</v>
      </c>
      <c r="X15" s="15">
        <v>224.61761920000001</v>
      </c>
      <c r="Y15" s="15">
        <v>47.924228460000002</v>
      </c>
      <c r="Z15" s="14" t="s">
        <v>32</v>
      </c>
      <c r="AA15" s="14" t="s">
        <v>398</v>
      </c>
      <c r="AB15" s="15">
        <v>0.1580366775</v>
      </c>
      <c r="AC15" s="15">
        <v>0.36299892130000005</v>
      </c>
      <c r="AD15" s="15">
        <v>0.32632146709999998</v>
      </c>
      <c r="AE15" s="15">
        <v>0.1526429342</v>
      </c>
      <c r="AF15" s="15">
        <v>293</v>
      </c>
      <c r="AG15" s="15">
        <v>673</v>
      </c>
      <c r="AH15" s="15">
        <v>605</v>
      </c>
      <c r="AI15" s="15">
        <v>283</v>
      </c>
      <c r="AK15" s="14">
        <f>'2023_5ANO_MT'!$AB15/100</f>
        <v>1.5803667750000001E-3</v>
      </c>
      <c r="AL15" s="14">
        <f>'2023_5ANO_MT'!$AC15/100</f>
        <v>3.6299892130000006E-3</v>
      </c>
      <c r="AM15" s="14">
        <f>'2023_5ANO_MT'!$AD15/100</f>
        <v>3.2632146709999999E-3</v>
      </c>
      <c r="AN15" s="14">
        <f>'2023_5ANO_MT'!$AE15/100</f>
        <v>1.5264293419999999E-3</v>
      </c>
      <c r="AO15" s="14">
        <f t="shared" si="0"/>
        <v>1.0000000001000001E-2</v>
      </c>
    </row>
    <row r="16" spans="1:41" ht="14.25" customHeight="1">
      <c r="A16" s="14" t="s">
        <v>35</v>
      </c>
      <c r="B16" s="14" t="s">
        <v>36</v>
      </c>
      <c r="C16" s="14" t="s">
        <v>37</v>
      </c>
      <c r="D16" s="14" t="s">
        <v>38</v>
      </c>
      <c r="E16" s="14" t="s">
        <v>39</v>
      </c>
      <c r="F16" s="14" t="s">
        <v>75</v>
      </c>
      <c r="G16" s="14" t="s">
        <v>76</v>
      </c>
      <c r="H16" s="15">
        <v>3201407</v>
      </c>
      <c r="I16" s="14" t="s">
        <v>81</v>
      </c>
      <c r="J16" s="14" t="s">
        <v>43</v>
      </c>
      <c r="K16" s="14" t="s">
        <v>43</v>
      </c>
      <c r="L16" s="14" t="s">
        <v>43</v>
      </c>
      <c r="M16" s="14" t="s">
        <v>43</v>
      </c>
      <c r="N16" s="14" t="s">
        <v>82</v>
      </c>
      <c r="O16" s="14" t="s">
        <v>228</v>
      </c>
      <c r="P16" s="14" t="s">
        <v>46</v>
      </c>
      <c r="Q16" s="14" t="s">
        <v>226</v>
      </c>
      <c r="R16" s="14" t="s">
        <v>225</v>
      </c>
      <c r="S16" s="14" t="s">
        <v>49</v>
      </c>
      <c r="T16" s="14" t="s">
        <v>50</v>
      </c>
      <c r="U16" s="14">
        <v>432</v>
      </c>
      <c r="V16" s="14">
        <v>400</v>
      </c>
      <c r="W16" s="15">
        <v>92.592592589999995</v>
      </c>
      <c r="X16" s="15">
        <v>233.0346175</v>
      </c>
      <c r="Y16" s="15">
        <v>46.079628200000002</v>
      </c>
      <c r="Z16" s="14" t="s">
        <v>33</v>
      </c>
      <c r="AA16" s="14" t="s">
        <v>399</v>
      </c>
      <c r="AB16" s="15">
        <v>0.11</v>
      </c>
      <c r="AC16" s="15">
        <v>0.35499999999999998</v>
      </c>
      <c r="AD16" s="15">
        <v>0.35</v>
      </c>
      <c r="AE16" s="15">
        <v>0.185</v>
      </c>
      <c r="AF16" s="15">
        <v>44</v>
      </c>
      <c r="AG16" s="15">
        <v>142</v>
      </c>
      <c r="AH16" s="15">
        <v>140</v>
      </c>
      <c r="AI16" s="15">
        <v>74</v>
      </c>
      <c r="AK16" s="14">
        <f>'2023_5ANO_MT'!$AB16/100</f>
        <v>1.1000000000000001E-3</v>
      </c>
      <c r="AL16" s="14">
        <f>'2023_5ANO_MT'!$AC16/100</f>
        <v>3.5499999999999998E-3</v>
      </c>
      <c r="AM16" s="14">
        <f>'2023_5ANO_MT'!$AD16/100</f>
        <v>3.4999999999999996E-3</v>
      </c>
      <c r="AN16" s="14">
        <f>'2023_5ANO_MT'!$AE16/100</f>
        <v>1.8500000000000001E-3</v>
      </c>
      <c r="AO16" s="14">
        <f t="shared" si="0"/>
        <v>9.9999999999999985E-3</v>
      </c>
    </row>
    <row r="17" spans="1:41" ht="14.25" customHeight="1">
      <c r="A17" s="14" t="s">
        <v>35</v>
      </c>
      <c r="B17" s="14" t="s">
        <v>36</v>
      </c>
      <c r="C17" s="14" t="s">
        <v>37</v>
      </c>
      <c r="D17" s="14" t="s">
        <v>38</v>
      </c>
      <c r="E17" s="14" t="s">
        <v>39</v>
      </c>
      <c r="F17" s="14" t="s">
        <v>75</v>
      </c>
      <c r="G17" s="14" t="s">
        <v>76</v>
      </c>
      <c r="H17" s="15">
        <v>3202603</v>
      </c>
      <c r="I17" s="14" t="s">
        <v>83</v>
      </c>
      <c r="J17" s="14" t="s">
        <v>43</v>
      </c>
      <c r="K17" s="14" t="s">
        <v>43</v>
      </c>
      <c r="L17" s="14" t="s">
        <v>43</v>
      </c>
      <c r="M17" s="14" t="s">
        <v>43</v>
      </c>
      <c r="N17" s="14" t="s">
        <v>84</v>
      </c>
      <c r="O17" s="14" t="s">
        <v>228</v>
      </c>
      <c r="P17" s="14" t="s">
        <v>46</v>
      </c>
      <c r="Q17" s="14" t="s">
        <v>226</v>
      </c>
      <c r="R17" s="14" t="s">
        <v>225</v>
      </c>
      <c r="S17" s="14" t="s">
        <v>49</v>
      </c>
      <c r="T17" s="14" t="s">
        <v>50</v>
      </c>
      <c r="U17" s="14">
        <v>153</v>
      </c>
      <c r="V17" s="14">
        <v>146</v>
      </c>
      <c r="W17" s="15">
        <v>95.424836600000006</v>
      </c>
      <c r="X17" s="15">
        <v>237.70910959</v>
      </c>
      <c r="Y17" s="15">
        <v>44.243405439999997</v>
      </c>
      <c r="Z17" s="14" t="s">
        <v>33</v>
      </c>
      <c r="AA17" s="14" t="s">
        <v>400</v>
      </c>
      <c r="AB17" s="15">
        <v>8.2191780800000003E-2</v>
      </c>
      <c r="AC17" s="15">
        <v>0.34931506849999999</v>
      </c>
      <c r="AD17" s="15">
        <v>0.34931506849999999</v>
      </c>
      <c r="AE17" s="15">
        <v>0.21917808220000001</v>
      </c>
      <c r="AF17" s="15">
        <v>12</v>
      </c>
      <c r="AG17" s="15">
        <v>51</v>
      </c>
      <c r="AH17" s="15">
        <v>51</v>
      </c>
      <c r="AI17" s="15">
        <v>32</v>
      </c>
      <c r="AK17" s="14">
        <f>'2023_5ANO_MT'!$AB17/100</f>
        <v>8.2191780800000005E-4</v>
      </c>
      <c r="AL17" s="14">
        <f>'2023_5ANO_MT'!$AC17/100</f>
        <v>3.4931506849999999E-3</v>
      </c>
      <c r="AM17" s="14">
        <f>'2023_5ANO_MT'!$AD17/100</f>
        <v>3.4931506849999999E-3</v>
      </c>
      <c r="AN17" s="14">
        <f>'2023_5ANO_MT'!$AE17/100</f>
        <v>2.1917808220000001E-3</v>
      </c>
      <c r="AO17" s="14">
        <f t="shared" si="0"/>
        <v>0.01</v>
      </c>
    </row>
    <row r="18" spans="1:41" ht="14.25" customHeight="1">
      <c r="A18" s="14" t="s">
        <v>35</v>
      </c>
      <c r="B18" s="14" t="s">
        <v>36</v>
      </c>
      <c r="C18" s="14" t="s">
        <v>37</v>
      </c>
      <c r="D18" s="14" t="s">
        <v>38</v>
      </c>
      <c r="E18" s="14" t="s">
        <v>39</v>
      </c>
      <c r="F18" s="14" t="s">
        <v>75</v>
      </c>
      <c r="G18" s="14" t="s">
        <v>76</v>
      </c>
      <c r="H18" s="15">
        <v>3202801</v>
      </c>
      <c r="I18" s="14" t="s">
        <v>85</v>
      </c>
      <c r="J18" s="14" t="s">
        <v>43</v>
      </c>
      <c r="K18" s="14" t="s">
        <v>43</v>
      </c>
      <c r="L18" s="14" t="s">
        <v>43</v>
      </c>
      <c r="M18" s="14" t="s">
        <v>43</v>
      </c>
      <c r="N18" s="14" t="s">
        <v>86</v>
      </c>
      <c r="O18" s="14" t="s">
        <v>228</v>
      </c>
      <c r="P18" s="14" t="s">
        <v>46</v>
      </c>
      <c r="Q18" s="14" t="s">
        <v>226</v>
      </c>
      <c r="R18" s="14" t="s">
        <v>225</v>
      </c>
      <c r="S18" s="14" t="s">
        <v>49</v>
      </c>
      <c r="T18" s="14" t="s">
        <v>50</v>
      </c>
      <c r="U18" s="14">
        <v>607</v>
      </c>
      <c r="V18" s="14">
        <v>558</v>
      </c>
      <c r="W18" s="15">
        <v>91.927512359999994</v>
      </c>
      <c r="X18" s="15">
        <v>225.50653584</v>
      </c>
      <c r="Y18" s="15">
        <v>44.897801360000003</v>
      </c>
      <c r="Z18" s="14" t="s">
        <v>33</v>
      </c>
      <c r="AA18" s="14" t="s">
        <v>401</v>
      </c>
      <c r="AB18" s="15">
        <v>0.14695340500000001</v>
      </c>
      <c r="AC18" s="15">
        <v>0.36200716849999998</v>
      </c>
      <c r="AD18" s="15">
        <v>0.34946236560000005</v>
      </c>
      <c r="AE18" s="15">
        <v>0.1415770609</v>
      </c>
      <c r="AF18" s="15">
        <v>82</v>
      </c>
      <c r="AG18" s="15">
        <v>202</v>
      </c>
      <c r="AH18" s="15">
        <v>195</v>
      </c>
      <c r="AI18" s="15">
        <v>79</v>
      </c>
      <c r="AK18" s="14">
        <f>'2023_5ANO_MT'!$AB18/100</f>
        <v>1.46953405E-3</v>
      </c>
      <c r="AL18" s="14">
        <f>'2023_5ANO_MT'!$AC18/100</f>
        <v>3.6200716849999997E-3</v>
      </c>
      <c r="AM18" s="14">
        <f>'2023_5ANO_MT'!$AD18/100</f>
        <v>3.4946236560000005E-3</v>
      </c>
      <c r="AN18" s="14">
        <f>'2023_5ANO_MT'!$AE18/100</f>
        <v>1.415770609E-3</v>
      </c>
      <c r="AO18" s="14">
        <f t="shared" si="0"/>
        <v>0.01</v>
      </c>
    </row>
    <row r="19" spans="1:41" ht="14.25" customHeight="1">
      <c r="A19" s="14" t="s">
        <v>35</v>
      </c>
      <c r="B19" s="14" t="s">
        <v>36</v>
      </c>
      <c r="C19" s="14" t="s">
        <v>37</v>
      </c>
      <c r="D19" s="14" t="s">
        <v>38</v>
      </c>
      <c r="E19" s="14" t="s">
        <v>39</v>
      </c>
      <c r="F19" s="14" t="s">
        <v>75</v>
      </c>
      <c r="G19" s="14" t="s">
        <v>76</v>
      </c>
      <c r="H19" s="15">
        <v>3203106</v>
      </c>
      <c r="I19" s="14" t="s">
        <v>87</v>
      </c>
      <c r="J19" s="14" t="s">
        <v>43</v>
      </c>
      <c r="K19" s="14" t="s">
        <v>43</v>
      </c>
      <c r="L19" s="14" t="s">
        <v>43</v>
      </c>
      <c r="M19" s="14" t="s">
        <v>43</v>
      </c>
      <c r="N19" s="14" t="s">
        <v>88</v>
      </c>
      <c r="O19" s="14" t="s">
        <v>228</v>
      </c>
      <c r="P19" s="14" t="s">
        <v>46</v>
      </c>
      <c r="Q19" s="14" t="s">
        <v>226</v>
      </c>
      <c r="R19" s="14" t="s">
        <v>225</v>
      </c>
      <c r="S19" s="14" t="s">
        <v>49</v>
      </c>
      <c r="T19" s="14" t="s">
        <v>50</v>
      </c>
      <c r="U19" s="14">
        <v>135</v>
      </c>
      <c r="V19" s="14">
        <v>132</v>
      </c>
      <c r="W19" s="15">
        <v>97.777777779999994</v>
      </c>
      <c r="X19" s="15">
        <v>228.09079242000001</v>
      </c>
      <c r="Y19" s="15">
        <v>46.938139499999998</v>
      </c>
      <c r="Z19" s="14" t="s">
        <v>33</v>
      </c>
      <c r="AA19" s="14" t="s">
        <v>402</v>
      </c>
      <c r="AB19" s="15">
        <v>0.13636363640000002</v>
      </c>
      <c r="AC19" s="15">
        <v>0.32575757580000003</v>
      </c>
      <c r="AD19" s="15">
        <v>0.39393939389999999</v>
      </c>
      <c r="AE19" s="15">
        <v>0.14393939389999999</v>
      </c>
      <c r="AF19" s="15">
        <v>18</v>
      </c>
      <c r="AG19" s="15">
        <v>43</v>
      </c>
      <c r="AH19" s="15">
        <v>52</v>
      </c>
      <c r="AI19" s="15">
        <v>19</v>
      </c>
      <c r="AK19" s="14">
        <f>'2023_5ANO_MT'!$AB19/100</f>
        <v>1.3636363640000002E-3</v>
      </c>
      <c r="AL19" s="14">
        <f>'2023_5ANO_MT'!$AC19/100</f>
        <v>3.2575757580000004E-3</v>
      </c>
      <c r="AM19" s="14">
        <f>'2023_5ANO_MT'!$AD19/100</f>
        <v>3.9393939389999995E-3</v>
      </c>
      <c r="AN19" s="14">
        <f>'2023_5ANO_MT'!$AE19/100</f>
        <v>1.4393939389999999E-3</v>
      </c>
      <c r="AO19" s="14">
        <f t="shared" si="0"/>
        <v>0.01</v>
      </c>
    </row>
    <row r="20" spans="1:41" ht="14.25" customHeight="1">
      <c r="A20" s="14" t="s">
        <v>35</v>
      </c>
      <c r="B20" s="14" t="s">
        <v>36</v>
      </c>
      <c r="C20" s="14" t="s">
        <v>37</v>
      </c>
      <c r="D20" s="14" t="s">
        <v>38</v>
      </c>
      <c r="E20" s="14" t="s">
        <v>39</v>
      </c>
      <c r="F20" s="14" t="s">
        <v>75</v>
      </c>
      <c r="G20" s="14" t="s">
        <v>76</v>
      </c>
      <c r="H20" s="15">
        <v>3203320</v>
      </c>
      <c r="I20" s="14" t="s">
        <v>89</v>
      </c>
      <c r="J20" s="14" t="s">
        <v>43</v>
      </c>
      <c r="K20" s="14" t="s">
        <v>43</v>
      </c>
      <c r="L20" s="14" t="s">
        <v>43</v>
      </c>
      <c r="M20" s="14" t="s">
        <v>43</v>
      </c>
      <c r="N20" s="14" t="s">
        <v>90</v>
      </c>
      <c r="O20" s="14" t="s">
        <v>228</v>
      </c>
      <c r="P20" s="14" t="s">
        <v>46</v>
      </c>
      <c r="Q20" s="14" t="s">
        <v>226</v>
      </c>
      <c r="R20" s="14" t="s">
        <v>225</v>
      </c>
      <c r="S20" s="14" t="s">
        <v>49</v>
      </c>
      <c r="T20" s="14" t="s">
        <v>50</v>
      </c>
      <c r="U20" s="14">
        <v>605</v>
      </c>
      <c r="V20" s="14">
        <v>544</v>
      </c>
      <c r="W20" s="15">
        <v>89.917355369999996</v>
      </c>
      <c r="X20" s="15">
        <v>230.25425734999999</v>
      </c>
      <c r="Y20" s="15">
        <v>41.705689489999997</v>
      </c>
      <c r="Z20" s="14" t="s">
        <v>33</v>
      </c>
      <c r="AA20" s="14" t="s">
        <v>403</v>
      </c>
      <c r="AB20" s="15">
        <v>0.1011029412</v>
      </c>
      <c r="AC20" s="15">
        <v>0.35661764709999999</v>
      </c>
      <c r="AD20" s="15">
        <v>0.39154411760000002</v>
      </c>
      <c r="AE20" s="15">
        <v>0.1507352941</v>
      </c>
      <c r="AF20" s="15">
        <v>55</v>
      </c>
      <c r="AG20" s="15">
        <v>194</v>
      </c>
      <c r="AH20" s="15">
        <v>213</v>
      </c>
      <c r="AI20" s="15">
        <v>82</v>
      </c>
      <c r="AK20" s="14">
        <f>'2023_5ANO_MT'!$AB20/100</f>
        <v>1.011029412E-3</v>
      </c>
      <c r="AL20" s="14">
        <f>'2023_5ANO_MT'!$AC20/100</f>
        <v>3.5661764709999997E-3</v>
      </c>
      <c r="AM20" s="14">
        <f>'2023_5ANO_MT'!$AD20/100</f>
        <v>3.9154411760000006E-3</v>
      </c>
      <c r="AN20" s="14">
        <f>'2023_5ANO_MT'!$AE20/100</f>
        <v>1.5073529409999999E-3</v>
      </c>
      <c r="AO20" s="14">
        <f t="shared" si="0"/>
        <v>0.01</v>
      </c>
    </row>
    <row r="21" spans="1:41" ht="14.25" customHeight="1">
      <c r="A21" s="14" t="s">
        <v>35</v>
      </c>
      <c r="B21" s="14" t="s">
        <v>36</v>
      </c>
      <c r="C21" s="14" t="s">
        <v>37</v>
      </c>
      <c r="D21" s="14" t="s">
        <v>38</v>
      </c>
      <c r="E21" s="14" t="s">
        <v>39</v>
      </c>
      <c r="F21" s="14" t="s">
        <v>75</v>
      </c>
      <c r="G21" s="14" t="s">
        <v>76</v>
      </c>
      <c r="H21" s="15">
        <v>3203403</v>
      </c>
      <c r="I21" s="14" t="s">
        <v>91</v>
      </c>
      <c r="J21" s="14" t="s">
        <v>43</v>
      </c>
      <c r="K21" s="14" t="s">
        <v>43</v>
      </c>
      <c r="L21" s="14" t="s">
        <v>43</v>
      </c>
      <c r="M21" s="14" t="s">
        <v>43</v>
      </c>
      <c r="N21" s="14" t="s">
        <v>92</v>
      </c>
      <c r="O21" s="14" t="s">
        <v>228</v>
      </c>
      <c r="P21" s="14" t="s">
        <v>46</v>
      </c>
      <c r="Q21" s="14" t="s">
        <v>226</v>
      </c>
      <c r="R21" s="14" t="s">
        <v>225</v>
      </c>
      <c r="S21" s="14" t="s">
        <v>49</v>
      </c>
      <c r="T21" s="14" t="s">
        <v>50</v>
      </c>
      <c r="U21" s="14">
        <v>305</v>
      </c>
      <c r="V21" s="14">
        <v>283</v>
      </c>
      <c r="W21" s="15">
        <v>92.786885249999997</v>
      </c>
      <c r="X21" s="15">
        <v>228.57870317999999</v>
      </c>
      <c r="Y21" s="15">
        <v>46.704939449999998</v>
      </c>
      <c r="Z21" s="14" t="s">
        <v>33</v>
      </c>
      <c r="AA21" s="14" t="s">
        <v>404</v>
      </c>
      <c r="AB21" s="15">
        <v>0.16961130740000002</v>
      </c>
      <c r="AC21" s="15">
        <v>0.30742049469999999</v>
      </c>
      <c r="AD21" s="15">
        <v>0.37102473499999999</v>
      </c>
      <c r="AE21" s="15">
        <v>0.15194346289999999</v>
      </c>
      <c r="AF21" s="15">
        <v>48</v>
      </c>
      <c r="AG21" s="15">
        <v>87</v>
      </c>
      <c r="AH21" s="15">
        <v>105</v>
      </c>
      <c r="AI21" s="15">
        <v>43</v>
      </c>
      <c r="AK21" s="14">
        <f>'2023_5ANO_MT'!$AB21/100</f>
        <v>1.6961130740000003E-3</v>
      </c>
      <c r="AL21" s="14">
        <f>'2023_5ANO_MT'!$AC21/100</f>
        <v>3.0742049469999998E-3</v>
      </c>
      <c r="AM21" s="14">
        <f>'2023_5ANO_MT'!$AD21/100</f>
        <v>3.7102473499999998E-3</v>
      </c>
      <c r="AN21" s="14">
        <f>'2023_5ANO_MT'!$AE21/100</f>
        <v>1.5194346289999999E-3</v>
      </c>
      <c r="AO21" s="14">
        <f t="shared" si="0"/>
        <v>0.01</v>
      </c>
    </row>
    <row r="22" spans="1:41" ht="14.25" customHeight="1">
      <c r="A22" s="14" t="s">
        <v>35</v>
      </c>
      <c r="B22" s="14" t="s">
        <v>36</v>
      </c>
      <c r="C22" s="14" t="s">
        <v>37</v>
      </c>
      <c r="D22" s="14" t="s">
        <v>38</v>
      </c>
      <c r="E22" s="14" t="s">
        <v>39</v>
      </c>
      <c r="F22" s="14" t="s">
        <v>75</v>
      </c>
      <c r="G22" s="14" t="s">
        <v>76</v>
      </c>
      <c r="H22" s="15">
        <v>3203809</v>
      </c>
      <c r="I22" s="14" t="s">
        <v>93</v>
      </c>
      <c r="J22" s="14" t="s">
        <v>43</v>
      </c>
      <c r="K22" s="14" t="s">
        <v>43</v>
      </c>
      <c r="L22" s="14" t="s">
        <v>43</v>
      </c>
      <c r="M22" s="14" t="s">
        <v>43</v>
      </c>
      <c r="N22" s="14" t="s">
        <v>94</v>
      </c>
      <c r="O22" s="14" t="s">
        <v>228</v>
      </c>
      <c r="P22" s="14" t="s">
        <v>46</v>
      </c>
      <c r="Q22" s="14" t="s">
        <v>226</v>
      </c>
      <c r="R22" s="14" t="s">
        <v>225</v>
      </c>
      <c r="S22" s="14" t="s">
        <v>49</v>
      </c>
      <c r="T22" s="14" t="s">
        <v>50</v>
      </c>
      <c r="U22" s="14">
        <v>165</v>
      </c>
      <c r="V22" s="14">
        <v>159</v>
      </c>
      <c r="W22" s="15">
        <v>96.363636360000001</v>
      </c>
      <c r="X22" s="15">
        <v>232.70136478000001</v>
      </c>
      <c r="Y22" s="15">
        <v>44.60981881</v>
      </c>
      <c r="Z22" s="14" t="s">
        <v>33</v>
      </c>
      <c r="AA22" s="14" t="s">
        <v>405</v>
      </c>
      <c r="AB22" s="15">
        <v>0.106918239</v>
      </c>
      <c r="AC22" s="15">
        <v>0.3081761006</v>
      </c>
      <c r="AD22" s="15">
        <v>0.40251572330000002</v>
      </c>
      <c r="AE22" s="15">
        <v>0.18238993709999998</v>
      </c>
      <c r="AF22" s="15">
        <v>17</v>
      </c>
      <c r="AG22" s="15">
        <v>49</v>
      </c>
      <c r="AH22" s="15">
        <v>64</v>
      </c>
      <c r="AI22" s="15">
        <v>29</v>
      </c>
      <c r="AK22" s="14">
        <f>'2023_5ANO_MT'!$AB22/100</f>
        <v>1.0691823900000001E-3</v>
      </c>
      <c r="AL22" s="14">
        <f>'2023_5ANO_MT'!$AC22/100</f>
        <v>3.0817610060000001E-3</v>
      </c>
      <c r="AM22" s="14">
        <f>'2023_5ANO_MT'!$AD22/100</f>
        <v>4.0251572330000001E-3</v>
      </c>
      <c r="AN22" s="14">
        <f>'2023_5ANO_MT'!$AE22/100</f>
        <v>1.8238993709999997E-3</v>
      </c>
      <c r="AO22" s="14">
        <f t="shared" si="0"/>
        <v>0.01</v>
      </c>
    </row>
    <row r="23" spans="1:41" ht="14.25" customHeight="1">
      <c r="A23" s="14" t="s">
        <v>35</v>
      </c>
      <c r="B23" s="14" t="s">
        <v>36</v>
      </c>
      <c r="C23" s="14" t="s">
        <v>37</v>
      </c>
      <c r="D23" s="14" t="s">
        <v>38</v>
      </c>
      <c r="E23" s="14" t="s">
        <v>39</v>
      </c>
      <c r="F23" s="14" t="s">
        <v>75</v>
      </c>
      <c r="G23" s="14" t="s">
        <v>76</v>
      </c>
      <c r="H23" s="15">
        <v>3204302</v>
      </c>
      <c r="I23" s="14" t="s">
        <v>95</v>
      </c>
      <c r="J23" s="14" t="s">
        <v>43</v>
      </c>
      <c r="K23" s="14" t="s">
        <v>43</v>
      </c>
      <c r="L23" s="14" t="s">
        <v>43</v>
      </c>
      <c r="M23" s="14" t="s">
        <v>43</v>
      </c>
      <c r="N23" s="14" t="s">
        <v>96</v>
      </c>
      <c r="O23" s="14" t="s">
        <v>228</v>
      </c>
      <c r="P23" s="14" t="s">
        <v>46</v>
      </c>
      <c r="Q23" s="14" t="s">
        <v>226</v>
      </c>
      <c r="R23" s="14" t="s">
        <v>225</v>
      </c>
      <c r="S23" s="14" t="s">
        <v>49</v>
      </c>
      <c r="T23" s="14" t="s">
        <v>50</v>
      </c>
      <c r="U23" s="14">
        <v>203</v>
      </c>
      <c r="V23" s="14">
        <v>193</v>
      </c>
      <c r="W23" s="15">
        <v>95.073891630000006</v>
      </c>
      <c r="X23" s="15">
        <v>223.88220724999999</v>
      </c>
      <c r="Y23" s="15">
        <v>39.882510289999999</v>
      </c>
      <c r="Z23" s="14" t="s">
        <v>32</v>
      </c>
      <c r="AA23" s="14" t="s">
        <v>406</v>
      </c>
      <c r="AB23" s="15">
        <v>0.1088082902</v>
      </c>
      <c r="AC23" s="15">
        <v>0.43005181349999999</v>
      </c>
      <c r="AD23" s="15">
        <v>0.36269430049999996</v>
      </c>
      <c r="AE23" s="15">
        <v>9.8445595899999988E-2</v>
      </c>
      <c r="AF23" s="15">
        <v>21</v>
      </c>
      <c r="AG23" s="15">
        <v>83</v>
      </c>
      <c r="AH23" s="15">
        <v>70</v>
      </c>
      <c r="AI23" s="15">
        <v>19</v>
      </c>
      <c r="AK23" s="14">
        <f>'2023_5ANO_MT'!$AB23/100</f>
        <v>1.0880829020000001E-3</v>
      </c>
      <c r="AL23" s="14">
        <f>'2023_5ANO_MT'!$AC23/100</f>
        <v>4.3005181349999996E-3</v>
      </c>
      <c r="AM23" s="14">
        <f>'2023_5ANO_MT'!$AD23/100</f>
        <v>3.6269430049999996E-3</v>
      </c>
      <c r="AN23" s="14">
        <f>'2023_5ANO_MT'!$AE23/100</f>
        <v>9.8445595899999982E-4</v>
      </c>
      <c r="AO23" s="14">
        <f t="shared" si="0"/>
        <v>1.0000000000999999E-2</v>
      </c>
    </row>
    <row r="24" spans="1:41" ht="14.25" customHeight="1">
      <c r="A24" s="14" t="s">
        <v>35</v>
      </c>
      <c r="B24" s="14" t="s">
        <v>36</v>
      </c>
      <c r="C24" s="14" t="s">
        <v>37</v>
      </c>
      <c r="D24" s="14" t="s">
        <v>38</v>
      </c>
      <c r="E24" s="14" t="s">
        <v>39</v>
      </c>
      <c r="F24" s="14" t="s">
        <v>75</v>
      </c>
      <c r="G24" s="14" t="s">
        <v>76</v>
      </c>
      <c r="H24" s="15">
        <v>3204401</v>
      </c>
      <c r="I24" s="14" t="s">
        <v>97</v>
      </c>
      <c r="J24" s="14" t="s">
        <v>43</v>
      </c>
      <c r="K24" s="14" t="s">
        <v>43</v>
      </c>
      <c r="L24" s="14" t="s">
        <v>43</v>
      </c>
      <c r="M24" s="14" t="s">
        <v>43</v>
      </c>
      <c r="N24" s="14" t="s">
        <v>98</v>
      </c>
      <c r="O24" s="14" t="s">
        <v>228</v>
      </c>
      <c r="P24" s="14" t="s">
        <v>46</v>
      </c>
      <c r="Q24" s="14" t="s">
        <v>226</v>
      </c>
      <c r="R24" s="14" t="s">
        <v>225</v>
      </c>
      <c r="S24" s="14" t="s">
        <v>49</v>
      </c>
      <c r="T24" s="14" t="s">
        <v>50</v>
      </c>
      <c r="U24" s="14">
        <v>131</v>
      </c>
      <c r="V24" s="14">
        <v>126</v>
      </c>
      <c r="W24" s="15">
        <v>96.18320611</v>
      </c>
      <c r="X24" s="15">
        <v>239.21945238000001</v>
      </c>
      <c r="Y24" s="15">
        <v>45.171238420000002</v>
      </c>
      <c r="Z24" s="14" t="s">
        <v>33</v>
      </c>
      <c r="AA24" s="14" t="s">
        <v>407</v>
      </c>
      <c r="AB24" s="15">
        <v>8.7301587299999997E-2</v>
      </c>
      <c r="AC24" s="15">
        <v>0.28571428569999996</v>
      </c>
      <c r="AD24" s="15">
        <v>0.43650793649999997</v>
      </c>
      <c r="AE24" s="15">
        <v>0.1904761905</v>
      </c>
      <c r="AF24" s="15">
        <v>11</v>
      </c>
      <c r="AG24" s="15">
        <v>36</v>
      </c>
      <c r="AH24" s="15">
        <v>55</v>
      </c>
      <c r="AI24" s="15">
        <v>24</v>
      </c>
      <c r="AK24" s="14">
        <f>'2023_5ANO_MT'!$AB24/100</f>
        <v>8.7301587299999997E-4</v>
      </c>
      <c r="AL24" s="14">
        <f>'2023_5ANO_MT'!$AC24/100</f>
        <v>2.8571428569999996E-3</v>
      </c>
      <c r="AM24" s="14">
        <f>'2023_5ANO_MT'!$AD24/100</f>
        <v>4.3650793649999999E-3</v>
      </c>
      <c r="AN24" s="14">
        <f>'2023_5ANO_MT'!$AE24/100</f>
        <v>1.9047619050000001E-3</v>
      </c>
      <c r="AO24" s="14">
        <f t="shared" si="0"/>
        <v>9.9999999999999985E-3</v>
      </c>
    </row>
    <row r="25" spans="1:41" ht="14.25" customHeight="1">
      <c r="A25" s="14" t="s">
        <v>35</v>
      </c>
      <c r="B25" s="14" t="s">
        <v>36</v>
      </c>
      <c r="C25" s="14" t="s">
        <v>37</v>
      </c>
      <c r="D25" s="14" t="s">
        <v>38</v>
      </c>
      <c r="E25" s="14" t="s">
        <v>39</v>
      </c>
      <c r="F25" s="14" t="s">
        <v>75</v>
      </c>
      <c r="G25" s="14" t="s">
        <v>76</v>
      </c>
      <c r="H25" s="15">
        <v>3205036</v>
      </c>
      <c r="I25" s="14" t="s">
        <v>99</v>
      </c>
      <c r="J25" s="14" t="s">
        <v>43</v>
      </c>
      <c r="K25" s="14" t="s">
        <v>43</v>
      </c>
      <c r="L25" s="14" t="s">
        <v>43</v>
      </c>
      <c r="M25" s="14" t="s">
        <v>43</v>
      </c>
      <c r="N25" s="14" t="s">
        <v>100</v>
      </c>
      <c r="O25" s="14" t="s">
        <v>228</v>
      </c>
      <c r="P25" s="14" t="s">
        <v>46</v>
      </c>
      <c r="Q25" s="14" t="s">
        <v>226</v>
      </c>
      <c r="R25" s="14" t="s">
        <v>225</v>
      </c>
      <c r="S25" s="14" t="s">
        <v>49</v>
      </c>
      <c r="T25" s="14" t="s">
        <v>50</v>
      </c>
      <c r="U25" s="14">
        <v>255</v>
      </c>
      <c r="V25" s="14">
        <v>230</v>
      </c>
      <c r="W25" s="15">
        <v>90.19607843</v>
      </c>
      <c r="X25" s="15">
        <v>231.30808696</v>
      </c>
      <c r="Y25" s="15">
        <v>46.548957659999999</v>
      </c>
      <c r="Z25" s="14" t="s">
        <v>33</v>
      </c>
      <c r="AA25" s="14" t="s">
        <v>408</v>
      </c>
      <c r="AB25" s="15">
        <v>0.1130434783</v>
      </c>
      <c r="AC25" s="15">
        <v>0.36086956520000002</v>
      </c>
      <c r="AD25" s="15">
        <v>0.31304347830000001</v>
      </c>
      <c r="AE25" s="15">
        <v>0.21304347830000001</v>
      </c>
      <c r="AF25" s="15">
        <v>26</v>
      </c>
      <c r="AG25" s="15">
        <v>83</v>
      </c>
      <c r="AH25" s="15">
        <v>72</v>
      </c>
      <c r="AI25" s="15">
        <v>49</v>
      </c>
      <c r="AK25" s="14">
        <f>'2023_5ANO_MT'!$AB25/100</f>
        <v>1.1304347829999999E-3</v>
      </c>
      <c r="AL25" s="14">
        <f>'2023_5ANO_MT'!$AC25/100</f>
        <v>3.6086956520000003E-3</v>
      </c>
      <c r="AM25" s="14">
        <f>'2023_5ANO_MT'!$AD25/100</f>
        <v>3.130434783E-3</v>
      </c>
      <c r="AN25" s="14">
        <f>'2023_5ANO_MT'!$AE25/100</f>
        <v>2.130434783E-3</v>
      </c>
      <c r="AO25" s="14">
        <f t="shared" si="0"/>
        <v>1.0000000001000001E-2</v>
      </c>
    </row>
    <row r="26" spans="1:41" ht="14.25" customHeight="1">
      <c r="A26" s="14" t="s">
        <v>35</v>
      </c>
      <c r="B26" s="14" t="s">
        <v>36</v>
      </c>
      <c r="C26" s="14" t="s">
        <v>37</v>
      </c>
      <c r="D26" s="14" t="s">
        <v>38</v>
      </c>
      <c r="E26" s="14" t="s">
        <v>39</v>
      </c>
      <c r="F26" s="14" t="s">
        <v>101</v>
      </c>
      <c r="G26" s="14" t="s">
        <v>102</v>
      </c>
      <c r="H26" s="15">
        <v>3202207</v>
      </c>
      <c r="I26" s="14" t="s">
        <v>103</v>
      </c>
      <c r="J26" s="14" t="s">
        <v>43</v>
      </c>
      <c r="K26" s="14" t="s">
        <v>43</v>
      </c>
      <c r="L26" s="14" t="s">
        <v>43</v>
      </c>
      <c r="M26" s="14" t="s">
        <v>43</v>
      </c>
      <c r="N26" s="14" t="s">
        <v>104</v>
      </c>
      <c r="O26" s="14" t="s">
        <v>228</v>
      </c>
      <c r="P26" s="14" t="s">
        <v>46</v>
      </c>
      <c r="Q26" s="14" t="s">
        <v>226</v>
      </c>
      <c r="R26" s="14" t="s">
        <v>225</v>
      </c>
      <c r="S26" s="14" t="s">
        <v>49</v>
      </c>
      <c r="T26" s="14" t="s">
        <v>50</v>
      </c>
      <c r="U26" s="14">
        <v>224</v>
      </c>
      <c r="V26" s="14">
        <v>205</v>
      </c>
      <c r="W26" s="15">
        <v>91.517857140000004</v>
      </c>
      <c r="X26" s="15">
        <v>219.18580976000001</v>
      </c>
      <c r="Y26" s="15">
        <v>48.340624050000002</v>
      </c>
      <c r="Z26" s="14" t="s">
        <v>32</v>
      </c>
      <c r="AA26" s="14" t="s">
        <v>409</v>
      </c>
      <c r="AB26" s="15">
        <v>0.21463414629999999</v>
      </c>
      <c r="AC26" s="15">
        <v>0.34146341460000001</v>
      </c>
      <c r="AD26" s="15">
        <v>0.31219512199999999</v>
      </c>
      <c r="AE26" s="15">
        <v>0.1317073171</v>
      </c>
      <c r="AF26" s="15">
        <v>44</v>
      </c>
      <c r="AG26" s="15">
        <v>70</v>
      </c>
      <c r="AH26" s="15">
        <v>64</v>
      </c>
      <c r="AI26" s="15">
        <v>27</v>
      </c>
      <c r="AK26" s="14">
        <f>'2023_5ANO_MT'!$AB26/100</f>
        <v>2.1463414629999998E-3</v>
      </c>
      <c r="AL26" s="14">
        <f>'2023_5ANO_MT'!$AC26/100</f>
        <v>3.414634146E-3</v>
      </c>
      <c r="AM26" s="14">
        <f>'2023_5ANO_MT'!$AD26/100</f>
        <v>3.12195122E-3</v>
      </c>
      <c r="AN26" s="14">
        <f>'2023_5ANO_MT'!$AE26/100</f>
        <v>1.317073171E-3</v>
      </c>
      <c r="AO26" s="14">
        <f t="shared" si="0"/>
        <v>9.9999999999999985E-3</v>
      </c>
    </row>
    <row r="27" spans="1:41" ht="14.25" customHeight="1">
      <c r="A27" s="14" t="s">
        <v>35</v>
      </c>
      <c r="B27" s="14" t="s">
        <v>36</v>
      </c>
      <c r="C27" s="14" t="s">
        <v>37</v>
      </c>
      <c r="D27" s="14" t="s">
        <v>38</v>
      </c>
      <c r="E27" s="14" t="s">
        <v>39</v>
      </c>
      <c r="F27" s="14" t="s">
        <v>101</v>
      </c>
      <c r="G27" s="14" t="s">
        <v>102</v>
      </c>
      <c r="H27" s="15">
        <v>3204609</v>
      </c>
      <c r="I27" s="14" t="s">
        <v>105</v>
      </c>
      <c r="J27" s="14" t="s">
        <v>43</v>
      </c>
      <c r="K27" s="14" t="s">
        <v>43</v>
      </c>
      <c r="L27" s="14" t="s">
        <v>43</v>
      </c>
      <c r="M27" s="14" t="s">
        <v>43</v>
      </c>
      <c r="N27" s="14" t="s">
        <v>106</v>
      </c>
      <c r="O27" s="14" t="s">
        <v>228</v>
      </c>
      <c r="P27" s="14" t="s">
        <v>46</v>
      </c>
      <c r="Q27" s="14" t="s">
        <v>226</v>
      </c>
      <c r="R27" s="14" t="s">
        <v>225</v>
      </c>
      <c r="S27" s="14" t="s">
        <v>49</v>
      </c>
      <c r="T27" s="14" t="s">
        <v>50</v>
      </c>
      <c r="U27" s="14">
        <v>224</v>
      </c>
      <c r="V27" s="14">
        <v>212</v>
      </c>
      <c r="W27" s="15">
        <v>94.642857140000004</v>
      </c>
      <c r="X27" s="15">
        <v>251.03814623</v>
      </c>
      <c r="Y27" s="15">
        <v>50.073676020000001</v>
      </c>
      <c r="Z27" s="14" t="s">
        <v>33</v>
      </c>
      <c r="AA27" s="14" t="s">
        <v>410</v>
      </c>
      <c r="AB27" s="15">
        <v>8.0188679200000001E-2</v>
      </c>
      <c r="AC27" s="15">
        <v>0.23113207549999998</v>
      </c>
      <c r="AD27" s="15">
        <v>0.37264150940000001</v>
      </c>
      <c r="AE27" s="15">
        <v>0.3160377358</v>
      </c>
      <c r="AF27" s="15">
        <v>17</v>
      </c>
      <c r="AG27" s="15">
        <v>49</v>
      </c>
      <c r="AH27" s="15">
        <v>79</v>
      </c>
      <c r="AI27" s="15">
        <v>67</v>
      </c>
      <c r="AK27" s="14">
        <f>'2023_5ANO_MT'!$AB27/100</f>
        <v>8.0188679200000001E-4</v>
      </c>
      <c r="AL27" s="14">
        <f>'2023_5ANO_MT'!$AC27/100</f>
        <v>2.311320755E-3</v>
      </c>
      <c r="AM27" s="14">
        <f>'2023_5ANO_MT'!$AD27/100</f>
        <v>3.7264150940000003E-3</v>
      </c>
      <c r="AN27" s="14">
        <f>'2023_5ANO_MT'!$AE27/100</f>
        <v>3.1603773580000001E-3</v>
      </c>
      <c r="AO27" s="14">
        <f t="shared" si="0"/>
        <v>9.9999999989999998E-3</v>
      </c>
    </row>
    <row r="28" spans="1:41" ht="14.25" customHeight="1">
      <c r="A28" s="14" t="s">
        <v>35</v>
      </c>
      <c r="B28" s="14" t="s">
        <v>36</v>
      </c>
      <c r="C28" s="14" t="s">
        <v>37</v>
      </c>
      <c r="D28" s="14" t="s">
        <v>38</v>
      </c>
      <c r="E28" s="14" t="s">
        <v>39</v>
      </c>
      <c r="F28" s="14" t="s">
        <v>101</v>
      </c>
      <c r="G28" s="14" t="s">
        <v>102</v>
      </c>
      <c r="H28" s="15">
        <v>3205002</v>
      </c>
      <c r="I28" s="14" t="s">
        <v>107</v>
      </c>
      <c r="J28" s="14" t="s">
        <v>43</v>
      </c>
      <c r="K28" s="14" t="s">
        <v>43</v>
      </c>
      <c r="L28" s="14" t="s">
        <v>43</v>
      </c>
      <c r="M28" s="14" t="s">
        <v>43</v>
      </c>
      <c r="N28" s="14" t="s">
        <v>108</v>
      </c>
      <c r="O28" s="14" t="s">
        <v>228</v>
      </c>
      <c r="P28" s="14" t="s">
        <v>46</v>
      </c>
      <c r="Q28" s="14" t="s">
        <v>226</v>
      </c>
      <c r="R28" s="14" t="s">
        <v>225</v>
      </c>
      <c r="S28" s="14" t="s">
        <v>49</v>
      </c>
      <c r="T28" s="14" t="s">
        <v>50</v>
      </c>
      <c r="U28" s="14">
        <v>5873</v>
      </c>
      <c r="V28" s="14">
        <v>4988</v>
      </c>
      <c r="W28" s="15">
        <v>84.931040350000004</v>
      </c>
      <c r="X28" s="15">
        <v>208.25725233</v>
      </c>
      <c r="Y28" s="15">
        <v>42.960286439999997</v>
      </c>
      <c r="Z28" s="14" t="s">
        <v>32</v>
      </c>
      <c r="AA28" s="14" t="s">
        <v>411</v>
      </c>
      <c r="AB28" s="15">
        <v>0.2415797915</v>
      </c>
      <c r="AC28" s="15">
        <v>0.42481956699999995</v>
      </c>
      <c r="AD28" s="15">
        <v>0.26122694469999996</v>
      </c>
      <c r="AE28" s="15">
        <v>7.2373696900000006E-2</v>
      </c>
      <c r="AF28" s="15">
        <v>1205</v>
      </c>
      <c r="AG28" s="15">
        <v>2119</v>
      </c>
      <c r="AH28" s="15">
        <v>1303</v>
      </c>
      <c r="AI28" s="15">
        <v>361</v>
      </c>
      <c r="AK28" s="14">
        <f>'2023_5ANO_MT'!$AB28/100</f>
        <v>2.4157979150000002E-3</v>
      </c>
      <c r="AL28" s="14">
        <f>'2023_5ANO_MT'!$AC28/100</f>
        <v>4.2481956699999997E-3</v>
      </c>
      <c r="AM28" s="14">
        <f>'2023_5ANO_MT'!$AD28/100</f>
        <v>2.6122694469999995E-3</v>
      </c>
      <c r="AN28" s="14">
        <f>'2023_5ANO_MT'!$AE28/100</f>
        <v>7.2373696900000003E-4</v>
      </c>
      <c r="AO28" s="14">
        <f t="shared" si="0"/>
        <v>1.0000000001000001E-2</v>
      </c>
    </row>
    <row r="29" spans="1:41" ht="14.25" customHeight="1">
      <c r="A29" s="14" t="s">
        <v>35</v>
      </c>
      <c r="B29" s="14" t="s">
        <v>36</v>
      </c>
      <c r="C29" s="14" t="s">
        <v>37</v>
      </c>
      <c r="D29" s="14" t="s">
        <v>38</v>
      </c>
      <c r="E29" s="14" t="s">
        <v>39</v>
      </c>
      <c r="F29" s="14" t="s">
        <v>101</v>
      </c>
      <c r="G29" s="14" t="s">
        <v>102</v>
      </c>
      <c r="H29" s="15">
        <v>3205309</v>
      </c>
      <c r="I29" s="14" t="s">
        <v>109</v>
      </c>
      <c r="J29" s="14" t="s">
        <v>43</v>
      </c>
      <c r="K29" s="14" t="s">
        <v>43</v>
      </c>
      <c r="L29" s="14" t="s">
        <v>43</v>
      </c>
      <c r="M29" s="14" t="s">
        <v>43</v>
      </c>
      <c r="N29" s="14" t="s">
        <v>110</v>
      </c>
      <c r="O29" s="14" t="s">
        <v>228</v>
      </c>
      <c r="P29" s="14" t="s">
        <v>46</v>
      </c>
      <c r="Q29" s="14" t="s">
        <v>226</v>
      </c>
      <c r="R29" s="14" t="s">
        <v>225</v>
      </c>
      <c r="S29" s="14" t="s">
        <v>49</v>
      </c>
      <c r="T29" s="14" t="s">
        <v>50</v>
      </c>
      <c r="U29" s="14">
        <v>2901</v>
      </c>
      <c r="V29" s="14">
        <v>2658</v>
      </c>
      <c r="W29" s="15">
        <v>91.623578080000001</v>
      </c>
      <c r="X29" s="15">
        <v>222.41955308999999</v>
      </c>
      <c r="Y29" s="15">
        <v>47.956356190000001</v>
      </c>
      <c r="Z29" s="14" t="s">
        <v>32</v>
      </c>
      <c r="AA29" s="14" t="s">
        <v>412</v>
      </c>
      <c r="AB29" s="15">
        <v>0.179834462</v>
      </c>
      <c r="AC29" s="15">
        <v>0.35778781039999996</v>
      </c>
      <c r="AD29" s="15">
        <v>0.3194130926</v>
      </c>
      <c r="AE29" s="15">
        <v>0.14221218960000001</v>
      </c>
      <c r="AF29" s="15">
        <v>478</v>
      </c>
      <c r="AG29" s="15">
        <v>951</v>
      </c>
      <c r="AH29" s="15">
        <v>849</v>
      </c>
      <c r="AI29" s="15">
        <v>378</v>
      </c>
      <c r="AK29" s="14">
        <f>'2023_5ANO_MT'!$AB29/100</f>
        <v>1.79834462E-3</v>
      </c>
      <c r="AL29" s="14">
        <f>'2023_5ANO_MT'!$AC29/100</f>
        <v>3.5778781039999996E-3</v>
      </c>
      <c r="AM29" s="14">
        <f>'2023_5ANO_MT'!$AD29/100</f>
        <v>3.1941309260000001E-3</v>
      </c>
      <c r="AN29" s="14">
        <f>'2023_5ANO_MT'!$AE29/100</f>
        <v>1.422121896E-3</v>
      </c>
      <c r="AO29" s="14">
        <f t="shared" si="0"/>
        <v>9.9924755459999993E-3</v>
      </c>
    </row>
    <row r="30" spans="1:41" ht="14.25" customHeight="1">
      <c r="A30" s="14" t="s">
        <v>35</v>
      </c>
      <c r="B30" s="14" t="s">
        <v>36</v>
      </c>
      <c r="C30" s="14" t="s">
        <v>37</v>
      </c>
      <c r="D30" s="14" t="s">
        <v>38</v>
      </c>
      <c r="E30" s="14" t="s">
        <v>39</v>
      </c>
      <c r="F30" s="14" t="s">
        <v>111</v>
      </c>
      <c r="G30" s="14" t="s">
        <v>112</v>
      </c>
      <c r="H30" s="15">
        <v>3201308</v>
      </c>
      <c r="I30" s="14" t="s">
        <v>113</v>
      </c>
      <c r="J30" s="14" t="s">
        <v>43</v>
      </c>
      <c r="K30" s="14" t="s">
        <v>43</v>
      </c>
      <c r="L30" s="14" t="s">
        <v>43</v>
      </c>
      <c r="M30" s="14" t="s">
        <v>43</v>
      </c>
      <c r="N30" s="14" t="s">
        <v>114</v>
      </c>
      <c r="O30" s="14" t="s">
        <v>228</v>
      </c>
      <c r="P30" s="14" t="s">
        <v>46</v>
      </c>
      <c r="Q30" s="14" t="s">
        <v>226</v>
      </c>
      <c r="R30" s="14" t="s">
        <v>225</v>
      </c>
      <c r="S30" s="14" t="s">
        <v>49</v>
      </c>
      <c r="T30" s="14" t="s">
        <v>50</v>
      </c>
      <c r="U30" s="14">
        <v>4664</v>
      </c>
      <c r="V30" s="14">
        <v>4123</v>
      </c>
      <c r="W30" s="15">
        <v>88.400514580000007</v>
      </c>
      <c r="X30" s="15">
        <v>212.21168202999999</v>
      </c>
      <c r="Y30" s="15">
        <v>44.362674290000001</v>
      </c>
      <c r="Z30" s="14" t="s">
        <v>32</v>
      </c>
      <c r="AA30" s="14" t="s">
        <v>413</v>
      </c>
      <c r="AB30" s="15">
        <v>0.22701916080000001</v>
      </c>
      <c r="AC30" s="15">
        <v>0.40067911709999998</v>
      </c>
      <c r="AD30" s="15">
        <v>0.28377395100000002</v>
      </c>
      <c r="AE30" s="15">
        <v>8.8527771000000005E-2</v>
      </c>
      <c r="AF30" s="15">
        <v>936</v>
      </c>
      <c r="AG30" s="15">
        <v>1652</v>
      </c>
      <c r="AH30" s="15">
        <v>1170</v>
      </c>
      <c r="AI30" s="15">
        <v>365</v>
      </c>
      <c r="AK30" s="14">
        <f>'2023_5ANO_MT'!$AB30/100</f>
        <v>2.2701916080000001E-3</v>
      </c>
      <c r="AL30" s="14">
        <f>'2023_5ANO_MT'!$AC30/100</f>
        <v>4.0067911709999997E-3</v>
      </c>
      <c r="AM30" s="14">
        <f>'2023_5ANO_MT'!$AD30/100</f>
        <v>2.8377395100000003E-3</v>
      </c>
      <c r="AN30" s="14">
        <f>'2023_5ANO_MT'!$AE30/100</f>
        <v>8.8527771000000005E-4</v>
      </c>
      <c r="AO30" s="14">
        <f t="shared" si="0"/>
        <v>9.9999999989999998E-3</v>
      </c>
    </row>
    <row r="31" spans="1:41" ht="14.25" customHeight="1">
      <c r="A31" s="14" t="s">
        <v>35</v>
      </c>
      <c r="B31" s="14" t="s">
        <v>36</v>
      </c>
      <c r="C31" s="14" t="s">
        <v>37</v>
      </c>
      <c r="D31" s="14" t="s">
        <v>38</v>
      </c>
      <c r="E31" s="14" t="s">
        <v>39</v>
      </c>
      <c r="F31" s="14" t="s">
        <v>111</v>
      </c>
      <c r="G31" s="14" t="s">
        <v>112</v>
      </c>
      <c r="H31" s="15">
        <v>3203346</v>
      </c>
      <c r="I31" s="14" t="s">
        <v>115</v>
      </c>
      <c r="J31" s="14" t="s">
        <v>43</v>
      </c>
      <c r="K31" s="14" t="s">
        <v>43</v>
      </c>
      <c r="L31" s="14" t="s">
        <v>43</v>
      </c>
      <c r="M31" s="14" t="s">
        <v>43</v>
      </c>
      <c r="N31" s="14" t="s">
        <v>116</v>
      </c>
      <c r="O31" s="14" t="s">
        <v>228</v>
      </c>
      <c r="P31" s="14" t="s">
        <v>46</v>
      </c>
      <c r="Q31" s="14" t="s">
        <v>226</v>
      </c>
      <c r="R31" s="14" t="s">
        <v>225</v>
      </c>
      <c r="S31" s="14" t="s">
        <v>49</v>
      </c>
      <c r="T31" s="14" t="s">
        <v>50</v>
      </c>
      <c r="U31" s="14">
        <v>253</v>
      </c>
      <c r="V31" s="14">
        <v>241</v>
      </c>
      <c r="W31" s="15">
        <v>95.256917000000001</v>
      </c>
      <c r="X31" s="15">
        <v>239.24695851000001</v>
      </c>
      <c r="Y31" s="15">
        <v>47.933067979999997</v>
      </c>
      <c r="Z31" s="14" t="s">
        <v>33</v>
      </c>
      <c r="AA31" s="14" t="s">
        <v>414</v>
      </c>
      <c r="AB31" s="15">
        <v>0.1244813278</v>
      </c>
      <c r="AC31" s="15">
        <v>0.26970954359999999</v>
      </c>
      <c r="AD31" s="15">
        <v>0.356846473</v>
      </c>
      <c r="AE31" s="15">
        <v>0.2489626556</v>
      </c>
      <c r="AF31" s="15">
        <v>30</v>
      </c>
      <c r="AG31" s="15">
        <v>65</v>
      </c>
      <c r="AH31" s="15">
        <v>86</v>
      </c>
      <c r="AI31" s="15">
        <v>60</v>
      </c>
      <c r="AK31" s="14">
        <f>'2023_5ANO_MT'!$AB31/100</f>
        <v>1.244813278E-3</v>
      </c>
      <c r="AL31" s="14">
        <f>'2023_5ANO_MT'!$AC31/100</f>
        <v>2.697095436E-3</v>
      </c>
      <c r="AM31" s="14">
        <f>'2023_5ANO_MT'!$AD31/100</f>
        <v>3.56846473E-3</v>
      </c>
      <c r="AN31" s="14">
        <f>'2023_5ANO_MT'!$AE31/100</f>
        <v>2.4896265559999999E-3</v>
      </c>
      <c r="AO31" s="14">
        <f t="shared" si="0"/>
        <v>0.01</v>
      </c>
    </row>
    <row r="32" spans="1:41" ht="14.25" customHeight="1">
      <c r="A32" s="14" t="s">
        <v>35</v>
      </c>
      <c r="B32" s="14" t="s">
        <v>36</v>
      </c>
      <c r="C32" s="14" t="s">
        <v>37</v>
      </c>
      <c r="D32" s="14" t="s">
        <v>38</v>
      </c>
      <c r="E32" s="14" t="s">
        <v>39</v>
      </c>
      <c r="F32" s="14" t="s">
        <v>111</v>
      </c>
      <c r="G32" s="14" t="s">
        <v>112</v>
      </c>
      <c r="H32" s="15">
        <v>3204500</v>
      </c>
      <c r="I32" s="14" t="s">
        <v>117</v>
      </c>
      <c r="J32" s="14" t="s">
        <v>43</v>
      </c>
      <c r="K32" s="14" t="s">
        <v>43</v>
      </c>
      <c r="L32" s="14" t="s">
        <v>43</v>
      </c>
      <c r="M32" s="14" t="s">
        <v>43</v>
      </c>
      <c r="N32" s="14" t="s">
        <v>118</v>
      </c>
      <c r="O32" s="14" t="s">
        <v>228</v>
      </c>
      <c r="P32" s="14" t="s">
        <v>46</v>
      </c>
      <c r="Q32" s="14" t="s">
        <v>226</v>
      </c>
      <c r="R32" s="14" t="s">
        <v>225</v>
      </c>
      <c r="S32" s="14" t="s">
        <v>49</v>
      </c>
      <c r="T32" s="14" t="s">
        <v>50</v>
      </c>
      <c r="U32" s="14">
        <v>157</v>
      </c>
      <c r="V32" s="14">
        <v>147</v>
      </c>
      <c r="W32" s="15">
        <v>93.630573249999998</v>
      </c>
      <c r="X32" s="15">
        <v>220.38199320000001</v>
      </c>
      <c r="Y32" s="15">
        <v>46.116054550000001</v>
      </c>
      <c r="Z32" s="14" t="s">
        <v>32</v>
      </c>
      <c r="AA32" s="14" t="s">
        <v>415</v>
      </c>
      <c r="AB32" s="15">
        <v>0.1700680272</v>
      </c>
      <c r="AC32" s="15">
        <v>0.40816326529999997</v>
      </c>
      <c r="AD32" s="15">
        <v>0.28571428569999996</v>
      </c>
      <c r="AE32" s="15">
        <v>0.13605442180000002</v>
      </c>
      <c r="AF32" s="15">
        <v>25</v>
      </c>
      <c r="AG32" s="15">
        <v>60</v>
      </c>
      <c r="AH32" s="15">
        <v>42</v>
      </c>
      <c r="AI32" s="15">
        <v>20</v>
      </c>
      <c r="AK32" s="14">
        <f>'2023_5ANO_MT'!$AB32/100</f>
        <v>1.700680272E-3</v>
      </c>
      <c r="AL32" s="14">
        <f>'2023_5ANO_MT'!$AC32/100</f>
        <v>4.0816326529999995E-3</v>
      </c>
      <c r="AM32" s="14">
        <f>'2023_5ANO_MT'!$AD32/100</f>
        <v>2.8571428569999996E-3</v>
      </c>
      <c r="AN32" s="14">
        <f>'2023_5ANO_MT'!$AE32/100</f>
        <v>1.3605442180000002E-3</v>
      </c>
      <c r="AO32" s="14">
        <f t="shared" si="0"/>
        <v>0.01</v>
      </c>
    </row>
    <row r="33" spans="1:41" ht="14.25" customHeight="1">
      <c r="A33" s="14" t="s">
        <v>35</v>
      </c>
      <c r="B33" s="14" t="s">
        <v>36</v>
      </c>
      <c r="C33" s="14" t="s">
        <v>37</v>
      </c>
      <c r="D33" s="14" t="s">
        <v>38</v>
      </c>
      <c r="E33" s="14" t="s">
        <v>39</v>
      </c>
      <c r="F33" s="14" t="s">
        <v>111</v>
      </c>
      <c r="G33" s="14" t="s">
        <v>112</v>
      </c>
      <c r="H33" s="15">
        <v>3205101</v>
      </c>
      <c r="I33" s="14" t="s">
        <v>119</v>
      </c>
      <c r="J33" s="14" t="s">
        <v>43</v>
      </c>
      <c r="K33" s="14" t="s">
        <v>43</v>
      </c>
      <c r="L33" s="14" t="s">
        <v>43</v>
      </c>
      <c r="M33" s="14" t="s">
        <v>43</v>
      </c>
      <c r="N33" s="14" t="s">
        <v>120</v>
      </c>
      <c r="O33" s="14" t="s">
        <v>228</v>
      </c>
      <c r="P33" s="14" t="s">
        <v>46</v>
      </c>
      <c r="Q33" s="14" t="s">
        <v>226</v>
      </c>
      <c r="R33" s="14" t="s">
        <v>225</v>
      </c>
      <c r="S33" s="14" t="s">
        <v>49</v>
      </c>
      <c r="T33" s="14" t="s">
        <v>50</v>
      </c>
      <c r="U33" s="14">
        <v>1101</v>
      </c>
      <c r="V33" s="14">
        <v>1010</v>
      </c>
      <c r="W33" s="15">
        <v>91.734786560000003</v>
      </c>
      <c r="X33" s="15">
        <v>229.89436534999999</v>
      </c>
      <c r="Y33" s="15">
        <v>44.187283970000003</v>
      </c>
      <c r="Z33" s="14" t="s">
        <v>33</v>
      </c>
      <c r="AA33" s="14" t="s">
        <v>416</v>
      </c>
      <c r="AB33" s="15">
        <v>0.1237623762</v>
      </c>
      <c r="AC33" s="15">
        <v>0.34356435639999999</v>
      </c>
      <c r="AD33" s="15">
        <v>0.37128712870000002</v>
      </c>
      <c r="AE33" s="15">
        <v>0.16138613860000001</v>
      </c>
      <c r="AF33" s="15">
        <v>125</v>
      </c>
      <c r="AG33" s="15">
        <v>347</v>
      </c>
      <c r="AH33" s="15">
        <v>375</v>
      </c>
      <c r="AI33" s="15">
        <v>163</v>
      </c>
      <c r="AK33" s="14">
        <f>'2023_5ANO_MT'!$AB33/100</f>
        <v>1.237623762E-3</v>
      </c>
      <c r="AL33" s="14">
        <f>'2023_5ANO_MT'!$AC33/100</f>
        <v>3.4356435639999999E-3</v>
      </c>
      <c r="AM33" s="14">
        <f>'2023_5ANO_MT'!$AD33/100</f>
        <v>3.7128712870000001E-3</v>
      </c>
      <c r="AN33" s="14">
        <f>'2023_5ANO_MT'!$AE33/100</f>
        <v>1.613861386E-3</v>
      </c>
      <c r="AO33" s="14">
        <f t="shared" si="0"/>
        <v>9.9999999989999998E-3</v>
      </c>
    </row>
    <row r="34" spans="1:41" ht="14.25" customHeight="1">
      <c r="A34" s="14" t="s">
        <v>35</v>
      </c>
      <c r="B34" s="14" t="s">
        <v>36</v>
      </c>
      <c r="C34" s="14" t="s">
        <v>37</v>
      </c>
      <c r="D34" s="14" t="s">
        <v>38</v>
      </c>
      <c r="E34" s="14" t="s">
        <v>39</v>
      </c>
      <c r="F34" s="14" t="s">
        <v>121</v>
      </c>
      <c r="G34" s="14" t="s">
        <v>122</v>
      </c>
      <c r="H34" s="15">
        <v>3200359</v>
      </c>
      <c r="I34" s="14" t="s">
        <v>123</v>
      </c>
      <c r="J34" s="14" t="s">
        <v>43</v>
      </c>
      <c r="K34" s="14" t="s">
        <v>43</v>
      </c>
      <c r="L34" s="14" t="s">
        <v>43</v>
      </c>
      <c r="M34" s="14" t="s">
        <v>43</v>
      </c>
      <c r="N34" s="14" t="s">
        <v>124</v>
      </c>
      <c r="O34" s="14" t="s">
        <v>228</v>
      </c>
      <c r="P34" s="14" t="s">
        <v>46</v>
      </c>
      <c r="Q34" s="14" t="s">
        <v>226</v>
      </c>
      <c r="R34" s="14" t="s">
        <v>225</v>
      </c>
      <c r="S34" s="14" t="s">
        <v>49</v>
      </c>
      <c r="T34" s="14" t="s">
        <v>50</v>
      </c>
      <c r="U34" s="14">
        <v>93</v>
      </c>
      <c r="V34" s="14">
        <v>89</v>
      </c>
      <c r="W34" s="15">
        <v>95.698924730000002</v>
      </c>
      <c r="X34" s="15">
        <v>238.24180899000001</v>
      </c>
      <c r="Y34" s="15">
        <v>48.332951399999999</v>
      </c>
      <c r="Z34" s="14" t="s">
        <v>33</v>
      </c>
      <c r="AA34" s="14" t="s">
        <v>417</v>
      </c>
      <c r="AB34" s="15">
        <v>8.9887640399999996E-2</v>
      </c>
      <c r="AC34" s="15">
        <v>0.34831460669999997</v>
      </c>
      <c r="AD34" s="15">
        <v>0.2808988764</v>
      </c>
      <c r="AE34" s="15">
        <v>0.2808988764</v>
      </c>
      <c r="AF34" s="15">
        <v>8</v>
      </c>
      <c r="AG34" s="15">
        <v>31</v>
      </c>
      <c r="AH34" s="15">
        <v>25</v>
      </c>
      <c r="AI34" s="15">
        <v>25</v>
      </c>
      <c r="AK34" s="14">
        <f>'2023_5ANO_MT'!$AB34/100</f>
        <v>8.9887640399999996E-4</v>
      </c>
      <c r="AL34" s="14">
        <f>'2023_5ANO_MT'!$AC34/100</f>
        <v>3.4831460669999996E-3</v>
      </c>
      <c r="AM34" s="14">
        <f>'2023_5ANO_MT'!$AD34/100</f>
        <v>2.8089887640000001E-3</v>
      </c>
      <c r="AN34" s="14">
        <f>'2023_5ANO_MT'!$AE34/100</f>
        <v>2.8089887640000001E-3</v>
      </c>
      <c r="AO34" s="14">
        <f t="shared" si="0"/>
        <v>9.9999999989999998E-3</v>
      </c>
    </row>
    <row r="35" spans="1:41" ht="14.25" customHeight="1">
      <c r="A35" s="14" t="s">
        <v>35</v>
      </c>
      <c r="B35" s="14" t="s">
        <v>36</v>
      </c>
      <c r="C35" s="14" t="s">
        <v>37</v>
      </c>
      <c r="D35" s="14" t="s">
        <v>38</v>
      </c>
      <c r="E35" s="14" t="s">
        <v>39</v>
      </c>
      <c r="F35" s="14" t="s">
        <v>121</v>
      </c>
      <c r="G35" s="14" t="s">
        <v>122</v>
      </c>
      <c r="H35" s="15">
        <v>3200805</v>
      </c>
      <c r="I35" s="14" t="s">
        <v>125</v>
      </c>
      <c r="J35" s="14" t="s">
        <v>43</v>
      </c>
      <c r="K35" s="14" t="s">
        <v>43</v>
      </c>
      <c r="L35" s="14" t="s">
        <v>43</v>
      </c>
      <c r="M35" s="14" t="s">
        <v>43</v>
      </c>
      <c r="N35" s="14" t="s">
        <v>126</v>
      </c>
      <c r="O35" s="14" t="s">
        <v>228</v>
      </c>
      <c r="P35" s="14" t="s">
        <v>46</v>
      </c>
      <c r="Q35" s="14" t="s">
        <v>226</v>
      </c>
      <c r="R35" s="14" t="s">
        <v>225</v>
      </c>
      <c r="S35" s="14" t="s">
        <v>49</v>
      </c>
      <c r="T35" s="14" t="s">
        <v>50</v>
      </c>
      <c r="U35" s="14">
        <v>345</v>
      </c>
      <c r="V35" s="14">
        <v>291</v>
      </c>
      <c r="W35" s="15">
        <v>84.347826089999998</v>
      </c>
      <c r="X35" s="15">
        <v>213.87907559999999</v>
      </c>
      <c r="Y35" s="15">
        <v>41.901500769999998</v>
      </c>
      <c r="Z35" s="14" t="s">
        <v>32</v>
      </c>
      <c r="AA35" s="14" t="s">
        <v>418</v>
      </c>
      <c r="AB35" s="15">
        <v>0.19931271479999998</v>
      </c>
      <c r="AC35" s="15">
        <v>0.40549828179999997</v>
      </c>
      <c r="AD35" s="15">
        <v>0.31615120269999997</v>
      </c>
      <c r="AE35" s="15">
        <v>7.9037800699999994E-2</v>
      </c>
      <c r="AF35" s="15">
        <v>58</v>
      </c>
      <c r="AG35" s="15">
        <v>118</v>
      </c>
      <c r="AH35" s="15">
        <v>92</v>
      </c>
      <c r="AI35" s="15">
        <v>23</v>
      </c>
      <c r="AK35" s="14">
        <f>'2023_5ANO_MT'!$AB35/100</f>
        <v>1.9931271479999998E-3</v>
      </c>
      <c r="AL35" s="14">
        <f>'2023_5ANO_MT'!$AC35/100</f>
        <v>4.0549828179999997E-3</v>
      </c>
      <c r="AM35" s="14">
        <f>'2023_5ANO_MT'!$AD35/100</f>
        <v>3.1615120269999995E-3</v>
      </c>
      <c r="AN35" s="14">
        <f>'2023_5ANO_MT'!$AE35/100</f>
        <v>7.9037800699999997E-4</v>
      </c>
      <c r="AO35" s="14">
        <f t="shared" si="0"/>
        <v>9.9999999999999985E-3</v>
      </c>
    </row>
    <row r="36" spans="1:41" ht="14.25" customHeight="1">
      <c r="A36" s="14" t="s">
        <v>35</v>
      </c>
      <c r="B36" s="14" t="s">
        <v>36</v>
      </c>
      <c r="C36" s="14" t="s">
        <v>37</v>
      </c>
      <c r="D36" s="14" t="s">
        <v>38</v>
      </c>
      <c r="E36" s="14" t="s">
        <v>39</v>
      </c>
      <c r="F36" s="14" t="s">
        <v>121</v>
      </c>
      <c r="G36" s="14" t="s">
        <v>122</v>
      </c>
      <c r="H36" s="15">
        <v>3201506</v>
      </c>
      <c r="I36" s="14" t="s">
        <v>127</v>
      </c>
      <c r="J36" s="14" t="s">
        <v>43</v>
      </c>
      <c r="K36" s="14" t="s">
        <v>43</v>
      </c>
      <c r="L36" s="14" t="s">
        <v>43</v>
      </c>
      <c r="M36" s="14" t="s">
        <v>43</v>
      </c>
      <c r="N36" s="14" t="s">
        <v>128</v>
      </c>
      <c r="O36" s="14" t="s">
        <v>228</v>
      </c>
      <c r="P36" s="14" t="s">
        <v>46</v>
      </c>
      <c r="Q36" s="14" t="s">
        <v>226</v>
      </c>
      <c r="R36" s="14" t="s">
        <v>225</v>
      </c>
      <c r="S36" s="14" t="s">
        <v>49</v>
      </c>
      <c r="T36" s="14" t="s">
        <v>50</v>
      </c>
      <c r="U36" s="14">
        <v>1158</v>
      </c>
      <c r="V36" s="14">
        <v>1034</v>
      </c>
      <c r="W36" s="15">
        <v>89.291882560000005</v>
      </c>
      <c r="X36" s="15">
        <v>224.14981721000001</v>
      </c>
      <c r="Y36" s="15">
        <v>43.593590749999997</v>
      </c>
      <c r="Z36" s="14" t="s">
        <v>32</v>
      </c>
      <c r="AA36" s="14" t="s">
        <v>419</v>
      </c>
      <c r="AB36" s="15">
        <v>0.13829787230000001</v>
      </c>
      <c r="AC36" s="15">
        <v>0.38491295940000003</v>
      </c>
      <c r="AD36" s="15">
        <v>0.35009671179999996</v>
      </c>
      <c r="AE36" s="15">
        <v>0.12669245649999999</v>
      </c>
      <c r="AF36" s="15">
        <v>143</v>
      </c>
      <c r="AG36" s="15">
        <v>398</v>
      </c>
      <c r="AH36" s="15">
        <v>362</v>
      </c>
      <c r="AI36" s="15">
        <v>131</v>
      </c>
      <c r="AK36" s="14">
        <f>'2023_5ANO_MT'!$AB36/100</f>
        <v>1.3829787230000001E-3</v>
      </c>
      <c r="AL36" s="14">
        <f>'2023_5ANO_MT'!$AC36/100</f>
        <v>3.8491295940000004E-3</v>
      </c>
      <c r="AM36" s="14">
        <f>'2023_5ANO_MT'!$AD36/100</f>
        <v>3.5009671179999998E-3</v>
      </c>
      <c r="AN36" s="14">
        <f>'2023_5ANO_MT'!$AE36/100</f>
        <v>1.2669245649999999E-3</v>
      </c>
      <c r="AO36" s="14">
        <f t="shared" si="0"/>
        <v>9.9999999999999985E-3</v>
      </c>
    </row>
    <row r="37" spans="1:41" ht="14.25" customHeight="1">
      <c r="A37" s="14" t="s">
        <v>35</v>
      </c>
      <c r="B37" s="14" t="s">
        <v>36</v>
      </c>
      <c r="C37" s="14" t="s">
        <v>37</v>
      </c>
      <c r="D37" s="14" t="s">
        <v>38</v>
      </c>
      <c r="E37" s="14" t="s">
        <v>39</v>
      </c>
      <c r="F37" s="14" t="s">
        <v>121</v>
      </c>
      <c r="G37" s="14" t="s">
        <v>122</v>
      </c>
      <c r="H37" s="15">
        <v>3202256</v>
      </c>
      <c r="I37" s="14" t="s">
        <v>129</v>
      </c>
      <c r="J37" s="14" t="s">
        <v>43</v>
      </c>
      <c r="K37" s="14" t="s">
        <v>43</v>
      </c>
      <c r="L37" s="14" t="s">
        <v>43</v>
      </c>
      <c r="M37" s="14" t="s">
        <v>43</v>
      </c>
      <c r="N37" s="14" t="s">
        <v>130</v>
      </c>
      <c r="O37" s="14" t="s">
        <v>228</v>
      </c>
      <c r="P37" s="14" t="s">
        <v>46</v>
      </c>
      <c r="Q37" s="14" t="s">
        <v>226</v>
      </c>
      <c r="R37" s="14" t="s">
        <v>225</v>
      </c>
      <c r="S37" s="14" t="s">
        <v>49</v>
      </c>
      <c r="T37" s="14" t="s">
        <v>50</v>
      </c>
      <c r="U37" s="14">
        <v>88</v>
      </c>
      <c r="V37" s="14">
        <v>79</v>
      </c>
      <c r="W37" s="15">
        <v>89.772727270000004</v>
      </c>
      <c r="X37" s="15">
        <v>231.58181013000001</v>
      </c>
      <c r="Y37" s="15">
        <v>44.813689590000003</v>
      </c>
      <c r="Z37" s="14" t="s">
        <v>33</v>
      </c>
      <c r="AA37" s="14" t="s">
        <v>420</v>
      </c>
      <c r="AB37" s="15">
        <v>0.12658227850000001</v>
      </c>
      <c r="AC37" s="15">
        <v>0.32911392409999995</v>
      </c>
      <c r="AD37" s="15">
        <v>0.37974683539999998</v>
      </c>
      <c r="AE37" s="15">
        <v>0.16455696199999997</v>
      </c>
      <c r="AF37" s="15">
        <v>10</v>
      </c>
      <c r="AG37" s="15">
        <v>26</v>
      </c>
      <c r="AH37" s="15">
        <v>30</v>
      </c>
      <c r="AI37" s="15">
        <v>13</v>
      </c>
      <c r="AK37" s="14">
        <f>'2023_5ANO_MT'!$AB37/100</f>
        <v>1.2658227850000001E-3</v>
      </c>
      <c r="AL37" s="14">
        <f>'2023_5ANO_MT'!$AC37/100</f>
        <v>3.2911392409999997E-3</v>
      </c>
      <c r="AM37" s="14">
        <f>'2023_5ANO_MT'!$AD37/100</f>
        <v>3.7974683539999999E-3</v>
      </c>
      <c r="AN37" s="14">
        <f>'2023_5ANO_MT'!$AE37/100</f>
        <v>1.6455696199999996E-3</v>
      </c>
      <c r="AO37" s="14">
        <f t="shared" si="0"/>
        <v>9.9999999999999985E-3</v>
      </c>
    </row>
    <row r="38" spans="1:41" ht="14.25" customHeight="1">
      <c r="A38" s="14" t="s">
        <v>35</v>
      </c>
      <c r="B38" s="14" t="s">
        <v>36</v>
      </c>
      <c r="C38" s="14" t="s">
        <v>37</v>
      </c>
      <c r="D38" s="14" t="s">
        <v>38</v>
      </c>
      <c r="E38" s="14" t="s">
        <v>39</v>
      </c>
      <c r="F38" s="14" t="s">
        <v>121</v>
      </c>
      <c r="G38" s="14" t="s">
        <v>122</v>
      </c>
      <c r="H38" s="15">
        <v>3202702</v>
      </c>
      <c r="I38" s="14" t="s">
        <v>131</v>
      </c>
      <c r="J38" s="14" t="s">
        <v>43</v>
      </c>
      <c r="K38" s="14" t="s">
        <v>43</v>
      </c>
      <c r="L38" s="14" t="s">
        <v>43</v>
      </c>
      <c r="M38" s="14" t="s">
        <v>43</v>
      </c>
      <c r="N38" s="14" t="s">
        <v>132</v>
      </c>
      <c r="O38" s="14" t="s">
        <v>228</v>
      </c>
      <c r="P38" s="14" t="s">
        <v>46</v>
      </c>
      <c r="Q38" s="14" t="s">
        <v>226</v>
      </c>
      <c r="R38" s="14" t="s">
        <v>225</v>
      </c>
      <c r="S38" s="14" t="s">
        <v>49</v>
      </c>
      <c r="T38" s="14" t="s">
        <v>50</v>
      </c>
      <c r="U38" s="14">
        <v>155</v>
      </c>
      <c r="V38" s="14">
        <v>140</v>
      </c>
      <c r="W38" s="15">
        <v>90.322580650000006</v>
      </c>
      <c r="X38" s="15">
        <v>235.69119286</v>
      </c>
      <c r="Y38" s="15">
        <v>47.957241459999999</v>
      </c>
      <c r="Z38" s="14" t="s">
        <v>33</v>
      </c>
      <c r="AA38" s="14" t="s">
        <v>421</v>
      </c>
      <c r="AB38" s="15">
        <v>0.1071428571</v>
      </c>
      <c r="AC38" s="15">
        <v>0.3071428571</v>
      </c>
      <c r="AD38" s="15">
        <v>0.37857142860000004</v>
      </c>
      <c r="AE38" s="15">
        <v>0.20714285709999999</v>
      </c>
      <c r="AF38" s="15">
        <v>15</v>
      </c>
      <c r="AG38" s="15">
        <v>43</v>
      </c>
      <c r="AH38" s="15">
        <v>53</v>
      </c>
      <c r="AI38" s="15">
        <v>29</v>
      </c>
      <c r="AK38" s="14">
        <f>'2023_5ANO_MT'!$AB38/100</f>
        <v>1.071428571E-3</v>
      </c>
      <c r="AL38" s="14">
        <f>'2023_5ANO_MT'!$AC38/100</f>
        <v>3.0714285710000001E-3</v>
      </c>
      <c r="AM38" s="14">
        <f>'2023_5ANO_MT'!$AD38/100</f>
        <v>3.7857142860000005E-3</v>
      </c>
      <c r="AN38" s="14">
        <f>'2023_5ANO_MT'!$AE38/100</f>
        <v>2.071428571E-3</v>
      </c>
      <c r="AO38" s="14">
        <f t="shared" si="0"/>
        <v>9.9999999989999998E-3</v>
      </c>
    </row>
    <row r="39" spans="1:41" ht="14.25" customHeight="1">
      <c r="A39" s="14" t="s">
        <v>35</v>
      </c>
      <c r="B39" s="14" t="s">
        <v>36</v>
      </c>
      <c r="C39" s="14" t="s">
        <v>37</v>
      </c>
      <c r="D39" s="14" t="s">
        <v>38</v>
      </c>
      <c r="E39" s="14" t="s">
        <v>39</v>
      </c>
      <c r="F39" s="14" t="s">
        <v>121</v>
      </c>
      <c r="G39" s="14" t="s">
        <v>122</v>
      </c>
      <c r="H39" s="15">
        <v>3202900</v>
      </c>
      <c r="I39" s="14" t="s">
        <v>133</v>
      </c>
      <c r="J39" s="14" t="s">
        <v>43</v>
      </c>
      <c r="K39" s="14" t="s">
        <v>43</v>
      </c>
      <c r="L39" s="14" t="s">
        <v>43</v>
      </c>
      <c r="M39" s="14" t="s">
        <v>43</v>
      </c>
      <c r="N39" s="14" t="s">
        <v>134</v>
      </c>
      <c r="O39" s="14" t="s">
        <v>228</v>
      </c>
      <c r="P39" s="14" t="s">
        <v>46</v>
      </c>
      <c r="Q39" s="14" t="s">
        <v>226</v>
      </c>
      <c r="R39" s="14" t="s">
        <v>225</v>
      </c>
      <c r="S39" s="14" t="s">
        <v>49</v>
      </c>
      <c r="T39" s="14" t="s">
        <v>50</v>
      </c>
      <c r="U39" s="14">
        <v>103</v>
      </c>
      <c r="V39" s="14">
        <v>101</v>
      </c>
      <c r="W39" s="15">
        <v>98.058252429999996</v>
      </c>
      <c r="X39" s="15">
        <v>264.41623762</v>
      </c>
      <c r="Y39" s="15">
        <v>45.313780340000001</v>
      </c>
      <c r="Z39" s="14" t="s">
        <v>33</v>
      </c>
      <c r="AA39" s="14" t="s">
        <v>422</v>
      </c>
      <c r="AB39" s="15">
        <v>2.9702970299999999E-2</v>
      </c>
      <c r="AC39" s="15">
        <v>0.1683168317</v>
      </c>
      <c r="AD39" s="15">
        <v>0.4158415842</v>
      </c>
      <c r="AE39" s="15">
        <v>0.38613861389999998</v>
      </c>
      <c r="AF39" s="15">
        <v>3</v>
      </c>
      <c r="AG39" s="15">
        <v>17</v>
      </c>
      <c r="AH39" s="15">
        <v>42</v>
      </c>
      <c r="AI39" s="15">
        <v>39</v>
      </c>
      <c r="AK39" s="14">
        <f>'2023_5ANO_MT'!$AB39/100</f>
        <v>2.9702970299999999E-4</v>
      </c>
      <c r="AL39" s="14">
        <f>'2023_5ANO_MT'!$AC39/100</f>
        <v>1.6831683170000001E-3</v>
      </c>
      <c r="AM39" s="14">
        <f>'2023_5ANO_MT'!$AD39/100</f>
        <v>4.1584158419999996E-3</v>
      </c>
      <c r="AN39" s="14">
        <f>'2023_5ANO_MT'!$AE39/100</f>
        <v>3.861386139E-3</v>
      </c>
      <c r="AO39" s="14">
        <f t="shared" si="0"/>
        <v>1.0000000001000001E-2</v>
      </c>
    </row>
    <row r="40" spans="1:41" ht="14.25" customHeight="1">
      <c r="A40" s="14" t="s">
        <v>35</v>
      </c>
      <c r="B40" s="14" t="s">
        <v>36</v>
      </c>
      <c r="C40" s="14" t="s">
        <v>37</v>
      </c>
      <c r="D40" s="14" t="s">
        <v>38</v>
      </c>
      <c r="E40" s="14" t="s">
        <v>39</v>
      </c>
      <c r="F40" s="14" t="s">
        <v>121</v>
      </c>
      <c r="G40" s="14" t="s">
        <v>122</v>
      </c>
      <c r="H40" s="15">
        <v>3203353</v>
      </c>
      <c r="I40" s="14" t="s">
        <v>135</v>
      </c>
      <c r="J40" s="14" t="s">
        <v>43</v>
      </c>
      <c r="K40" s="14" t="s">
        <v>43</v>
      </c>
      <c r="L40" s="14" t="s">
        <v>43</v>
      </c>
      <c r="M40" s="14" t="s">
        <v>43</v>
      </c>
      <c r="N40" s="14" t="s">
        <v>136</v>
      </c>
      <c r="O40" s="14" t="s">
        <v>228</v>
      </c>
      <c r="P40" s="14" t="s">
        <v>46</v>
      </c>
      <c r="Q40" s="14" t="s">
        <v>226</v>
      </c>
      <c r="R40" s="14" t="s">
        <v>225</v>
      </c>
      <c r="S40" s="14" t="s">
        <v>49</v>
      </c>
      <c r="T40" s="14" t="s">
        <v>50</v>
      </c>
      <c r="U40" s="14">
        <v>154</v>
      </c>
      <c r="V40" s="14">
        <v>140</v>
      </c>
      <c r="W40" s="15">
        <v>90.909090910000003</v>
      </c>
      <c r="X40" s="15">
        <v>235.62209999999999</v>
      </c>
      <c r="Y40" s="15">
        <v>44.938810959999998</v>
      </c>
      <c r="Z40" s="14" t="s">
        <v>33</v>
      </c>
      <c r="AA40" s="14" t="s">
        <v>423</v>
      </c>
      <c r="AB40" s="15">
        <v>0.11428571429999999</v>
      </c>
      <c r="AC40" s="15">
        <v>0.2785714286</v>
      </c>
      <c r="AD40" s="15">
        <v>0.4428571429</v>
      </c>
      <c r="AE40" s="15">
        <v>0.16428571430000002</v>
      </c>
      <c r="AF40" s="15">
        <v>16</v>
      </c>
      <c r="AG40" s="15">
        <v>39</v>
      </c>
      <c r="AH40" s="15">
        <v>62</v>
      </c>
      <c r="AI40" s="15">
        <v>23</v>
      </c>
      <c r="AK40" s="14">
        <f>'2023_5ANO_MT'!$AB40/100</f>
        <v>1.142857143E-3</v>
      </c>
      <c r="AL40" s="14">
        <f>'2023_5ANO_MT'!$AC40/100</f>
        <v>2.7857142860000001E-3</v>
      </c>
      <c r="AM40" s="14">
        <f>'2023_5ANO_MT'!$AD40/100</f>
        <v>4.4285714289999997E-3</v>
      </c>
      <c r="AN40" s="14">
        <f>'2023_5ANO_MT'!$AE40/100</f>
        <v>1.6428571430000003E-3</v>
      </c>
      <c r="AO40" s="14">
        <f t="shared" si="0"/>
        <v>1.0000000000999999E-2</v>
      </c>
    </row>
    <row r="41" spans="1:41" ht="14.25" customHeight="1">
      <c r="A41" s="14" t="s">
        <v>35</v>
      </c>
      <c r="B41" s="14" t="s">
        <v>36</v>
      </c>
      <c r="C41" s="14" t="s">
        <v>37</v>
      </c>
      <c r="D41" s="14" t="s">
        <v>38</v>
      </c>
      <c r="E41" s="14" t="s">
        <v>39</v>
      </c>
      <c r="F41" s="14" t="s">
        <v>121</v>
      </c>
      <c r="G41" s="14" t="s">
        <v>122</v>
      </c>
      <c r="H41" s="15">
        <v>3204005</v>
      </c>
      <c r="I41" s="14" t="s">
        <v>137</v>
      </c>
      <c r="J41" s="14" t="s">
        <v>43</v>
      </c>
      <c r="K41" s="14" t="s">
        <v>43</v>
      </c>
      <c r="L41" s="14" t="s">
        <v>43</v>
      </c>
      <c r="M41" s="14" t="s">
        <v>43</v>
      </c>
      <c r="N41" s="14" t="s">
        <v>138</v>
      </c>
      <c r="O41" s="14" t="s">
        <v>228</v>
      </c>
      <c r="P41" s="14" t="s">
        <v>46</v>
      </c>
      <c r="Q41" s="14" t="s">
        <v>226</v>
      </c>
      <c r="R41" s="14" t="s">
        <v>225</v>
      </c>
      <c r="S41" s="14" t="s">
        <v>49</v>
      </c>
      <c r="T41" s="14" t="s">
        <v>50</v>
      </c>
      <c r="U41" s="14">
        <v>179</v>
      </c>
      <c r="V41" s="14">
        <v>164</v>
      </c>
      <c r="W41" s="15">
        <v>91.620111730000005</v>
      </c>
      <c r="X41" s="15">
        <v>235.19727438999999</v>
      </c>
      <c r="Y41" s="15">
        <v>51.162376799999997</v>
      </c>
      <c r="Z41" s="14" t="s">
        <v>33</v>
      </c>
      <c r="AA41" s="14" t="s">
        <v>424</v>
      </c>
      <c r="AB41" s="15">
        <v>0.11585365850000001</v>
      </c>
      <c r="AC41" s="15">
        <v>0.32926829269999996</v>
      </c>
      <c r="AD41" s="15">
        <v>0.32317073169999999</v>
      </c>
      <c r="AE41" s="15">
        <v>0.23170731709999998</v>
      </c>
      <c r="AF41" s="15">
        <v>19</v>
      </c>
      <c r="AG41" s="15">
        <v>54</v>
      </c>
      <c r="AH41" s="15">
        <v>53</v>
      </c>
      <c r="AI41" s="15">
        <v>38</v>
      </c>
      <c r="AK41" s="14">
        <f>'2023_5ANO_MT'!$AB41/100</f>
        <v>1.1585365850000002E-3</v>
      </c>
      <c r="AL41" s="14">
        <f>'2023_5ANO_MT'!$AC41/100</f>
        <v>3.2926829269999997E-3</v>
      </c>
      <c r="AM41" s="14">
        <f>'2023_5ANO_MT'!$AD41/100</f>
        <v>3.2317073169999999E-3</v>
      </c>
      <c r="AN41" s="14">
        <f>'2023_5ANO_MT'!$AE41/100</f>
        <v>2.317073171E-3</v>
      </c>
      <c r="AO41" s="14">
        <f t="shared" si="0"/>
        <v>0.01</v>
      </c>
    </row>
    <row r="42" spans="1:41" ht="14.25" customHeight="1">
      <c r="A42" s="14" t="s">
        <v>35</v>
      </c>
      <c r="B42" s="14" t="s">
        <v>36</v>
      </c>
      <c r="C42" s="14" t="s">
        <v>37</v>
      </c>
      <c r="D42" s="14" t="s">
        <v>38</v>
      </c>
      <c r="E42" s="14" t="s">
        <v>39</v>
      </c>
      <c r="F42" s="14" t="s">
        <v>121</v>
      </c>
      <c r="G42" s="14" t="s">
        <v>122</v>
      </c>
      <c r="H42" s="15">
        <v>3204658</v>
      </c>
      <c r="I42" s="14" t="s">
        <v>139</v>
      </c>
      <c r="J42" s="14" t="s">
        <v>43</v>
      </c>
      <c r="K42" s="14" t="s">
        <v>43</v>
      </c>
      <c r="L42" s="14" t="s">
        <v>43</v>
      </c>
      <c r="M42" s="14" t="s">
        <v>43</v>
      </c>
      <c r="N42" s="14" t="s">
        <v>140</v>
      </c>
      <c r="O42" s="14" t="s">
        <v>228</v>
      </c>
      <c r="P42" s="14" t="s">
        <v>46</v>
      </c>
      <c r="Q42" s="14" t="s">
        <v>226</v>
      </c>
      <c r="R42" s="14" t="s">
        <v>225</v>
      </c>
      <c r="S42" s="14" t="s">
        <v>49</v>
      </c>
      <c r="T42" s="14" t="s">
        <v>50</v>
      </c>
      <c r="U42" s="14">
        <v>116</v>
      </c>
      <c r="V42" s="14">
        <v>105</v>
      </c>
      <c r="W42" s="15">
        <v>90.517241380000002</v>
      </c>
      <c r="X42" s="15">
        <v>240.62429524000001</v>
      </c>
      <c r="Y42" s="15">
        <v>55.602882839999999</v>
      </c>
      <c r="Z42" s="14" t="s">
        <v>33</v>
      </c>
      <c r="AA42" s="14" t="s">
        <v>425</v>
      </c>
      <c r="AB42" s="15">
        <v>0.11428571429999999</v>
      </c>
      <c r="AC42" s="15">
        <v>0.32380952379999994</v>
      </c>
      <c r="AD42" s="15">
        <v>0.28571428569999996</v>
      </c>
      <c r="AE42" s="15">
        <v>0.27619047619999998</v>
      </c>
      <c r="AF42" s="15">
        <v>12</v>
      </c>
      <c r="AG42" s="15">
        <v>34</v>
      </c>
      <c r="AH42" s="15">
        <v>30</v>
      </c>
      <c r="AI42" s="15">
        <v>29</v>
      </c>
      <c r="AK42" s="14">
        <f>'2023_5ANO_MT'!$AB42/100</f>
        <v>1.142857143E-3</v>
      </c>
      <c r="AL42" s="14">
        <f>'2023_5ANO_MT'!$AC42/100</f>
        <v>3.2380952379999993E-3</v>
      </c>
      <c r="AM42" s="14">
        <f>'2023_5ANO_MT'!$AD42/100</f>
        <v>2.8571428569999996E-3</v>
      </c>
      <c r="AN42" s="14">
        <f>'2023_5ANO_MT'!$AE42/100</f>
        <v>2.7619047619999999E-3</v>
      </c>
      <c r="AO42" s="14">
        <f t="shared" si="0"/>
        <v>9.9999999999999985E-3</v>
      </c>
    </row>
    <row r="43" spans="1:41" ht="14.25" customHeight="1">
      <c r="A43" s="14" t="s">
        <v>35</v>
      </c>
      <c r="B43" s="14" t="s">
        <v>36</v>
      </c>
      <c r="C43" s="14" t="s">
        <v>37</v>
      </c>
      <c r="D43" s="14" t="s">
        <v>38</v>
      </c>
      <c r="E43" s="14" t="s">
        <v>39</v>
      </c>
      <c r="F43" s="14" t="s">
        <v>121</v>
      </c>
      <c r="G43" s="14" t="s">
        <v>122</v>
      </c>
      <c r="H43" s="15">
        <v>3204955</v>
      </c>
      <c r="I43" s="14" t="s">
        <v>141</v>
      </c>
      <c r="J43" s="14" t="s">
        <v>43</v>
      </c>
      <c r="K43" s="14" t="s">
        <v>43</v>
      </c>
      <c r="L43" s="14" t="s">
        <v>43</v>
      </c>
      <c r="M43" s="14" t="s">
        <v>43</v>
      </c>
      <c r="N43" s="14" t="s">
        <v>142</v>
      </c>
      <c r="O43" s="14" t="s">
        <v>228</v>
      </c>
      <c r="P43" s="14" t="s">
        <v>46</v>
      </c>
      <c r="Q43" s="14" t="s">
        <v>226</v>
      </c>
      <c r="R43" s="14" t="s">
        <v>225</v>
      </c>
      <c r="S43" s="14" t="s">
        <v>49</v>
      </c>
      <c r="T43" s="14" t="s">
        <v>50</v>
      </c>
      <c r="U43" s="14">
        <v>69</v>
      </c>
      <c r="V43" s="14">
        <v>66</v>
      </c>
      <c r="W43" s="15">
        <v>95.652173910000002</v>
      </c>
      <c r="X43" s="15">
        <v>246.28516667</v>
      </c>
      <c r="Y43" s="15">
        <v>44.798988350000002</v>
      </c>
      <c r="Z43" s="14" t="s">
        <v>33</v>
      </c>
      <c r="AA43" s="14" t="s">
        <v>426</v>
      </c>
      <c r="AB43" s="15">
        <v>6.0606060599999997E-2</v>
      </c>
      <c r="AC43" s="15">
        <v>0.2272727273</v>
      </c>
      <c r="AD43" s="15">
        <v>0.43939393940000004</v>
      </c>
      <c r="AE43" s="15">
        <v>0.27272727270000002</v>
      </c>
      <c r="AF43" s="15">
        <v>4</v>
      </c>
      <c r="AG43" s="15">
        <v>15</v>
      </c>
      <c r="AH43" s="15">
        <v>29</v>
      </c>
      <c r="AI43" s="15">
        <v>18</v>
      </c>
      <c r="AK43" s="14">
        <f>'2023_5ANO_MT'!$AB43/100</f>
        <v>6.0606060600000003E-4</v>
      </c>
      <c r="AL43" s="14">
        <f>'2023_5ANO_MT'!$AC43/100</f>
        <v>2.2727272730000002E-3</v>
      </c>
      <c r="AM43" s="14">
        <f>'2023_5ANO_MT'!$AD43/100</f>
        <v>4.3939393940000005E-3</v>
      </c>
      <c r="AN43" s="14">
        <f>'2023_5ANO_MT'!$AE43/100</f>
        <v>2.7272727270000003E-3</v>
      </c>
      <c r="AO43" s="14">
        <f t="shared" si="0"/>
        <v>1.0000000000000002E-2</v>
      </c>
    </row>
    <row r="44" spans="1:41" ht="14.25" customHeight="1">
      <c r="A44" s="14" t="s">
        <v>35</v>
      </c>
      <c r="B44" s="14" t="s">
        <v>36</v>
      </c>
      <c r="C44" s="14" t="s">
        <v>37</v>
      </c>
      <c r="D44" s="14" t="s">
        <v>38</v>
      </c>
      <c r="E44" s="14" t="s">
        <v>39</v>
      </c>
      <c r="F44" s="14" t="s">
        <v>143</v>
      </c>
      <c r="G44" s="14" t="s">
        <v>144</v>
      </c>
      <c r="H44" s="15">
        <v>3200201</v>
      </c>
      <c r="I44" s="14" t="s">
        <v>145</v>
      </c>
      <c r="J44" s="14" t="s">
        <v>43</v>
      </c>
      <c r="K44" s="14" t="s">
        <v>43</v>
      </c>
      <c r="L44" s="14" t="s">
        <v>43</v>
      </c>
      <c r="M44" s="14" t="s">
        <v>43</v>
      </c>
      <c r="N44" s="14" t="s">
        <v>146</v>
      </c>
      <c r="O44" s="14" t="s">
        <v>228</v>
      </c>
      <c r="P44" s="14" t="s">
        <v>46</v>
      </c>
      <c r="Q44" s="14" t="s">
        <v>226</v>
      </c>
      <c r="R44" s="14" t="s">
        <v>225</v>
      </c>
      <c r="S44" s="14" t="s">
        <v>49</v>
      </c>
      <c r="T44" s="14" t="s">
        <v>50</v>
      </c>
      <c r="U44" s="14">
        <v>259</v>
      </c>
      <c r="V44" s="14">
        <v>242</v>
      </c>
      <c r="W44" s="15">
        <v>93.43629344</v>
      </c>
      <c r="X44" s="15">
        <v>218.20910744</v>
      </c>
      <c r="Y44" s="15">
        <v>42.04862645</v>
      </c>
      <c r="Z44" s="14" t="s">
        <v>32</v>
      </c>
      <c r="AA44" s="14" t="s">
        <v>427</v>
      </c>
      <c r="AB44" s="15">
        <v>0.16115702479999999</v>
      </c>
      <c r="AC44" s="15">
        <v>0.42148760330000001</v>
      </c>
      <c r="AD44" s="15">
        <v>0.32231404959999999</v>
      </c>
      <c r="AE44" s="15">
        <v>9.5041322299999995E-2</v>
      </c>
      <c r="AF44" s="15">
        <v>39</v>
      </c>
      <c r="AG44" s="15">
        <v>102</v>
      </c>
      <c r="AH44" s="15">
        <v>78</v>
      </c>
      <c r="AI44" s="15">
        <v>23</v>
      </c>
      <c r="AK44" s="14">
        <f>'2023_5ANO_MT'!$AB44/100</f>
        <v>1.611570248E-3</v>
      </c>
      <c r="AL44" s="14">
        <f>'2023_5ANO_MT'!$AC44/100</f>
        <v>4.2148760330000005E-3</v>
      </c>
      <c r="AM44" s="14">
        <f>'2023_5ANO_MT'!$AD44/100</f>
        <v>3.223140496E-3</v>
      </c>
      <c r="AN44" s="14">
        <f>'2023_5ANO_MT'!$AE44/100</f>
        <v>9.5041322299999997E-4</v>
      </c>
      <c r="AO44" s="14">
        <f t="shared" si="0"/>
        <v>0.01</v>
      </c>
    </row>
    <row r="45" spans="1:41" ht="14.25" customHeight="1">
      <c r="A45" s="14" t="s">
        <v>35</v>
      </c>
      <c r="B45" s="14" t="s">
        <v>36</v>
      </c>
      <c r="C45" s="14" t="s">
        <v>37</v>
      </c>
      <c r="D45" s="14" t="s">
        <v>38</v>
      </c>
      <c r="E45" s="14" t="s">
        <v>39</v>
      </c>
      <c r="F45" s="14" t="s">
        <v>143</v>
      </c>
      <c r="G45" s="14" t="s">
        <v>144</v>
      </c>
      <c r="H45" s="15">
        <v>3200508</v>
      </c>
      <c r="I45" s="14" t="s">
        <v>147</v>
      </c>
      <c r="J45" s="14" t="s">
        <v>43</v>
      </c>
      <c r="K45" s="14" t="s">
        <v>43</v>
      </c>
      <c r="L45" s="14" t="s">
        <v>43</v>
      </c>
      <c r="M45" s="14" t="s">
        <v>43</v>
      </c>
      <c r="N45" s="14" t="s">
        <v>148</v>
      </c>
      <c r="O45" s="14" t="s">
        <v>228</v>
      </c>
      <c r="P45" s="14" t="s">
        <v>46</v>
      </c>
      <c r="Q45" s="14" t="s">
        <v>226</v>
      </c>
      <c r="R45" s="14" t="s">
        <v>225</v>
      </c>
      <c r="S45" s="14" t="s">
        <v>49</v>
      </c>
      <c r="T45" s="14" t="s">
        <v>50</v>
      </c>
      <c r="U45" s="14">
        <v>86</v>
      </c>
      <c r="V45" s="14">
        <v>76</v>
      </c>
      <c r="W45" s="15">
        <v>88.372093019999994</v>
      </c>
      <c r="X45" s="15">
        <v>205.12244737</v>
      </c>
      <c r="Y45" s="15">
        <v>42.445057970000001</v>
      </c>
      <c r="Z45" s="14" t="s">
        <v>32</v>
      </c>
      <c r="AA45" s="14" t="s">
        <v>428</v>
      </c>
      <c r="AB45" s="15">
        <v>0.25</v>
      </c>
      <c r="AC45" s="15">
        <v>0.43421052630000001</v>
      </c>
      <c r="AD45" s="15">
        <v>0.26315789470000001</v>
      </c>
      <c r="AE45" s="15">
        <v>5.2631578899999996E-2</v>
      </c>
      <c r="AF45" s="15">
        <v>19</v>
      </c>
      <c r="AG45" s="15">
        <v>33</v>
      </c>
      <c r="AH45" s="15">
        <v>20</v>
      </c>
      <c r="AI45" s="15">
        <v>4</v>
      </c>
      <c r="AK45" s="14">
        <f>'2023_5ANO_MT'!$AB45/100</f>
        <v>2.5000000000000001E-3</v>
      </c>
      <c r="AL45" s="14">
        <f>'2023_5ANO_MT'!$AC45/100</f>
        <v>4.342105263E-3</v>
      </c>
      <c r="AM45" s="14">
        <f>'2023_5ANO_MT'!$AD45/100</f>
        <v>2.631578947E-3</v>
      </c>
      <c r="AN45" s="14">
        <f>'2023_5ANO_MT'!$AE45/100</f>
        <v>5.2631578899999996E-4</v>
      </c>
      <c r="AO45" s="14">
        <f t="shared" si="0"/>
        <v>9.9999999989999998E-3</v>
      </c>
    </row>
    <row r="46" spans="1:41" ht="14.25" customHeight="1">
      <c r="A46" s="14" t="s">
        <v>35</v>
      </c>
      <c r="B46" s="14" t="s">
        <v>36</v>
      </c>
      <c r="C46" s="14" t="s">
        <v>37</v>
      </c>
      <c r="D46" s="14" t="s">
        <v>38</v>
      </c>
      <c r="E46" s="14" t="s">
        <v>39</v>
      </c>
      <c r="F46" s="14" t="s">
        <v>143</v>
      </c>
      <c r="G46" s="14" t="s">
        <v>144</v>
      </c>
      <c r="H46" s="15">
        <v>3201100</v>
      </c>
      <c r="I46" s="14" t="s">
        <v>149</v>
      </c>
      <c r="J46" s="14" t="s">
        <v>43</v>
      </c>
      <c r="K46" s="14" t="s">
        <v>43</v>
      </c>
      <c r="L46" s="14" t="s">
        <v>43</v>
      </c>
      <c r="M46" s="14" t="s">
        <v>43</v>
      </c>
      <c r="N46" s="14" t="s">
        <v>150</v>
      </c>
      <c r="O46" s="14" t="s">
        <v>228</v>
      </c>
      <c r="P46" s="14" t="s">
        <v>46</v>
      </c>
      <c r="Q46" s="14" t="s">
        <v>226</v>
      </c>
      <c r="R46" s="14" t="s">
        <v>225</v>
      </c>
      <c r="S46" s="14" t="s">
        <v>49</v>
      </c>
      <c r="T46" s="14" t="s">
        <v>50</v>
      </c>
      <c r="U46" s="14">
        <v>87</v>
      </c>
      <c r="V46" s="14">
        <v>83</v>
      </c>
      <c r="W46" s="15">
        <v>95.402298849999994</v>
      </c>
      <c r="X46" s="15">
        <v>231.10818072000001</v>
      </c>
      <c r="Y46" s="15">
        <v>41.694053420000003</v>
      </c>
      <c r="Z46" s="14" t="s">
        <v>33</v>
      </c>
      <c r="AA46" s="14" t="s">
        <v>429</v>
      </c>
      <c r="AB46" s="15">
        <v>8.4337349400000011E-2</v>
      </c>
      <c r="AC46" s="15">
        <v>0.42168674699999997</v>
      </c>
      <c r="AD46" s="15">
        <v>0.32530120480000002</v>
      </c>
      <c r="AE46" s="15">
        <v>0.16867469880000002</v>
      </c>
      <c r="AF46" s="15">
        <v>7</v>
      </c>
      <c r="AG46" s="15">
        <v>35</v>
      </c>
      <c r="AH46" s="15">
        <v>27</v>
      </c>
      <c r="AI46" s="15">
        <v>14</v>
      </c>
      <c r="AK46" s="14">
        <f>'2023_5ANO_MT'!$AB46/100</f>
        <v>8.433734940000001E-4</v>
      </c>
      <c r="AL46" s="14">
        <f>'2023_5ANO_MT'!$AC46/100</f>
        <v>4.2168674699999999E-3</v>
      </c>
      <c r="AM46" s="14">
        <f>'2023_5ANO_MT'!$AD46/100</f>
        <v>3.2530120480000002E-3</v>
      </c>
      <c r="AN46" s="14">
        <f>'2023_5ANO_MT'!$AE46/100</f>
        <v>1.6867469880000002E-3</v>
      </c>
      <c r="AO46" s="14">
        <f t="shared" si="0"/>
        <v>1.0000000000000002E-2</v>
      </c>
    </row>
    <row r="47" spans="1:41" ht="14.25" customHeight="1">
      <c r="A47" s="14" t="s">
        <v>35</v>
      </c>
      <c r="B47" s="14" t="s">
        <v>36</v>
      </c>
      <c r="C47" s="14" t="s">
        <v>37</v>
      </c>
      <c r="D47" s="14" t="s">
        <v>38</v>
      </c>
      <c r="E47" s="14" t="s">
        <v>39</v>
      </c>
      <c r="F47" s="14" t="s">
        <v>143</v>
      </c>
      <c r="G47" s="14" t="s">
        <v>144</v>
      </c>
      <c r="H47" s="15">
        <v>3201803</v>
      </c>
      <c r="I47" s="14" t="s">
        <v>151</v>
      </c>
      <c r="J47" s="14" t="s">
        <v>43</v>
      </c>
      <c r="K47" s="14" t="s">
        <v>43</v>
      </c>
      <c r="L47" s="14" t="s">
        <v>43</v>
      </c>
      <c r="M47" s="14" t="s">
        <v>43</v>
      </c>
      <c r="N47" s="14" t="s">
        <v>152</v>
      </c>
      <c r="O47" s="14" t="s">
        <v>228</v>
      </c>
      <c r="P47" s="14" t="s">
        <v>46</v>
      </c>
      <c r="Q47" s="14" t="s">
        <v>226</v>
      </c>
      <c r="R47" s="14" t="s">
        <v>225</v>
      </c>
      <c r="S47" s="14" t="s">
        <v>49</v>
      </c>
      <c r="T47" s="14" t="s">
        <v>50</v>
      </c>
      <c r="U47" s="14">
        <v>65</v>
      </c>
      <c r="V47" s="14">
        <v>64</v>
      </c>
      <c r="W47" s="15">
        <v>98.46153846</v>
      </c>
      <c r="X47" s="15">
        <v>221.00210938000001</v>
      </c>
      <c r="Y47" s="15">
        <v>58.226188209999997</v>
      </c>
      <c r="Z47" s="14" t="s">
        <v>32</v>
      </c>
      <c r="AA47" s="14" t="s">
        <v>430</v>
      </c>
      <c r="AB47" s="15">
        <v>0.28125</v>
      </c>
      <c r="AC47" s="15">
        <v>0.25</v>
      </c>
      <c r="AD47" s="15">
        <v>0.296875</v>
      </c>
      <c r="AE47" s="15">
        <v>0.171875</v>
      </c>
      <c r="AF47" s="15">
        <v>18</v>
      </c>
      <c r="AG47" s="15">
        <v>16</v>
      </c>
      <c r="AH47" s="15">
        <v>19</v>
      </c>
      <c r="AI47" s="15">
        <v>11</v>
      </c>
      <c r="AK47" s="14">
        <f>'2023_5ANO_MT'!$AB47/100</f>
        <v>2.8124999999999999E-3</v>
      </c>
      <c r="AL47" s="14">
        <f>'2023_5ANO_MT'!$AC47/100</f>
        <v>2.5000000000000001E-3</v>
      </c>
      <c r="AM47" s="14">
        <f>'2023_5ANO_MT'!$AD47/100</f>
        <v>2.96875E-3</v>
      </c>
      <c r="AN47" s="14">
        <f>'2023_5ANO_MT'!$AE47/100</f>
        <v>1.71875E-3</v>
      </c>
      <c r="AO47" s="14">
        <f t="shared" si="0"/>
        <v>0.01</v>
      </c>
    </row>
    <row r="48" spans="1:41" ht="14.25" customHeight="1">
      <c r="A48" s="14" t="s">
        <v>35</v>
      </c>
      <c r="B48" s="14" t="s">
        <v>36</v>
      </c>
      <c r="C48" s="14" t="s">
        <v>37</v>
      </c>
      <c r="D48" s="14" t="s">
        <v>38</v>
      </c>
      <c r="E48" s="14" t="s">
        <v>39</v>
      </c>
      <c r="F48" s="14" t="s">
        <v>143</v>
      </c>
      <c r="G48" s="14" t="s">
        <v>144</v>
      </c>
      <c r="H48" s="15">
        <v>3202009</v>
      </c>
      <c r="I48" s="14" t="s">
        <v>153</v>
      </c>
      <c r="J48" s="14" t="s">
        <v>43</v>
      </c>
      <c r="K48" s="14" t="s">
        <v>43</v>
      </c>
      <c r="L48" s="14" t="s">
        <v>43</v>
      </c>
      <c r="M48" s="14" t="s">
        <v>43</v>
      </c>
      <c r="N48" s="14" t="s">
        <v>154</v>
      </c>
      <c r="O48" s="14" t="s">
        <v>228</v>
      </c>
      <c r="P48" s="14" t="s">
        <v>46</v>
      </c>
      <c r="Q48" s="14" t="s">
        <v>226</v>
      </c>
      <c r="R48" s="14" t="s">
        <v>225</v>
      </c>
      <c r="S48" s="14" t="s">
        <v>49</v>
      </c>
      <c r="T48" s="14" t="s">
        <v>50</v>
      </c>
      <c r="U48" s="14">
        <v>120</v>
      </c>
      <c r="V48" s="14">
        <v>116</v>
      </c>
      <c r="W48" s="15">
        <v>96.666666669999998</v>
      </c>
      <c r="X48" s="15">
        <v>226.21218966000001</v>
      </c>
      <c r="Y48" s="15">
        <v>40.244130130000002</v>
      </c>
      <c r="Z48" s="14" t="s">
        <v>33</v>
      </c>
      <c r="AA48" s="14" t="s">
        <v>431</v>
      </c>
      <c r="AB48" s="15">
        <v>9.4827586200000008E-2</v>
      </c>
      <c r="AC48" s="15">
        <v>0.38793103449999999</v>
      </c>
      <c r="AD48" s="15">
        <v>0.37068965519999997</v>
      </c>
      <c r="AE48" s="15">
        <v>0.1465517241</v>
      </c>
      <c r="AF48" s="15">
        <v>11</v>
      </c>
      <c r="AG48" s="15">
        <v>45</v>
      </c>
      <c r="AH48" s="15">
        <v>43</v>
      </c>
      <c r="AI48" s="15">
        <v>17</v>
      </c>
      <c r="AK48" s="14">
        <f>'2023_5ANO_MT'!$AB48/100</f>
        <v>9.4827586200000008E-4</v>
      </c>
      <c r="AL48" s="14">
        <f>'2023_5ANO_MT'!$AC48/100</f>
        <v>3.8793103449999999E-3</v>
      </c>
      <c r="AM48" s="14">
        <f>'2023_5ANO_MT'!$AD48/100</f>
        <v>3.7068965519999999E-3</v>
      </c>
      <c r="AN48" s="14">
        <f>'2023_5ANO_MT'!$AE48/100</f>
        <v>1.4655172410000001E-3</v>
      </c>
      <c r="AO48" s="14">
        <f t="shared" si="0"/>
        <v>0.01</v>
      </c>
    </row>
    <row r="49" spans="1:41" ht="14.25" customHeight="1">
      <c r="A49" s="14" t="s">
        <v>35</v>
      </c>
      <c r="B49" s="14" t="s">
        <v>36</v>
      </c>
      <c r="C49" s="14" t="s">
        <v>37</v>
      </c>
      <c r="D49" s="14" t="s">
        <v>38</v>
      </c>
      <c r="E49" s="14" t="s">
        <v>39</v>
      </c>
      <c r="F49" s="14" t="s">
        <v>143</v>
      </c>
      <c r="G49" s="14" t="s">
        <v>144</v>
      </c>
      <c r="H49" s="15">
        <v>3202306</v>
      </c>
      <c r="I49" s="14" t="s">
        <v>155</v>
      </c>
      <c r="J49" s="14" t="s">
        <v>43</v>
      </c>
      <c r="K49" s="14" t="s">
        <v>43</v>
      </c>
      <c r="L49" s="14" t="s">
        <v>43</v>
      </c>
      <c r="M49" s="14" t="s">
        <v>43</v>
      </c>
      <c r="N49" s="14" t="s">
        <v>156</v>
      </c>
      <c r="O49" s="14" t="s">
        <v>228</v>
      </c>
      <c r="P49" s="14" t="s">
        <v>46</v>
      </c>
      <c r="Q49" s="14" t="s">
        <v>226</v>
      </c>
      <c r="R49" s="14" t="s">
        <v>225</v>
      </c>
      <c r="S49" s="14" t="s">
        <v>49</v>
      </c>
      <c r="T49" s="14" t="s">
        <v>50</v>
      </c>
      <c r="U49" s="14">
        <v>356</v>
      </c>
      <c r="V49" s="14">
        <v>341</v>
      </c>
      <c r="W49" s="15">
        <v>95.786516849999998</v>
      </c>
      <c r="X49" s="15">
        <v>225.84153372</v>
      </c>
      <c r="Y49" s="15">
        <v>45.587007</v>
      </c>
      <c r="Z49" s="14" t="s">
        <v>33</v>
      </c>
      <c r="AA49" s="14" t="s">
        <v>432</v>
      </c>
      <c r="AB49" s="15">
        <v>0.1407624633</v>
      </c>
      <c r="AC49" s="15">
        <v>0.36363636360000001</v>
      </c>
      <c r="AD49" s="15">
        <v>0.33431085039999997</v>
      </c>
      <c r="AE49" s="15">
        <v>0.16129032259999998</v>
      </c>
      <c r="AF49" s="15">
        <v>48</v>
      </c>
      <c r="AG49" s="15">
        <v>124</v>
      </c>
      <c r="AH49" s="15">
        <v>114</v>
      </c>
      <c r="AI49" s="15">
        <v>55</v>
      </c>
      <c r="AK49" s="14">
        <f>'2023_5ANO_MT'!$AB49/100</f>
        <v>1.407624633E-3</v>
      </c>
      <c r="AL49" s="14">
        <f>'2023_5ANO_MT'!$AC49/100</f>
        <v>3.6363636360000002E-3</v>
      </c>
      <c r="AM49" s="14">
        <f>'2023_5ANO_MT'!$AD49/100</f>
        <v>3.3431085039999997E-3</v>
      </c>
      <c r="AN49" s="14">
        <f>'2023_5ANO_MT'!$AE49/100</f>
        <v>1.6129032259999997E-3</v>
      </c>
      <c r="AO49" s="14">
        <f t="shared" si="0"/>
        <v>9.9999999989999998E-3</v>
      </c>
    </row>
    <row r="50" spans="1:41" ht="14.25" customHeight="1">
      <c r="A50" s="14" t="s">
        <v>35</v>
      </c>
      <c r="B50" s="14" t="s">
        <v>36</v>
      </c>
      <c r="C50" s="14" t="s">
        <v>37</v>
      </c>
      <c r="D50" s="14" t="s">
        <v>38</v>
      </c>
      <c r="E50" s="14" t="s">
        <v>39</v>
      </c>
      <c r="F50" s="14" t="s">
        <v>143</v>
      </c>
      <c r="G50" s="14" t="s">
        <v>144</v>
      </c>
      <c r="H50" s="15">
        <v>3202454</v>
      </c>
      <c r="I50" s="14" t="s">
        <v>157</v>
      </c>
      <c r="J50" s="14" t="s">
        <v>43</v>
      </c>
      <c r="K50" s="14" t="s">
        <v>43</v>
      </c>
      <c r="L50" s="14" t="s">
        <v>43</v>
      </c>
      <c r="M50" s="14" t="s">
        <v>43</v>
      </c>
      <c r="N50" s="14" t="s">
        <v>158</v>
      </c>
      <c r="O50" s="14" t="s">
        <v>228</v>
      </c>
      <c r="P50" s="14" t="s">
        <v>46</v>
      </c>
      <c r="Q50" s="14" t="s">
        <v>226</v>
      </c>
      <c r="R50" s="14" t="s">
        <v>225</v>
      </c>
      <c r="S50" s="14" t="s">
        <v>49</v>
      </c>
      <c r="T50" s="14" t="s">
        <v>50</v>
      </c>
      <c r="U50" s="14">
        <v>371</v>
      </c>
      <c r="V50" s="14">
        <v>348</v>
      </c>
      <c r="W50" s="15">
        <v>93.800539079999993</v>
      </c>
      <c r="X50" s="15">
        <v>212.71092240999999</v>
      </c>
      <c r="Y50" s="15">
        <v>46.181634189999997</v>
      </c>
      <c r="Z50" s="14" t="s">
        <v>32</v>
      </c>
      <c r="AA50" s="14" t="s">
        <v>433</v>
      </c>
      <c r="AB50" s="15">
        <v>0.24425287359999998</v>
      </c>
      <c r="AC50" s="15">
        <v>0.37931034480000003</v>
      </c>
      <c r="AD50" s="15">
        <v>0.2844827586</v>
      </c>
      <c r="AE50" s="15">
        <v>9.1954022999999996E-2</v>
      </c>
      <c r="AF50" s="15">
        <v>85</v>
      </c>
      <c r="AG50" s="15">
        <v>132</v>
      </c>
      <c r="AH50" s="15">
        <v>99</v>
      </c>
      <c r="AI50" s="15">
        <v>32</v>
      </c>
      <c r="AK50" s="14">
        <f>'2023_5ANO_MT'!$AB50/100</f>
        <v>2.4425287359999999E-3</v>
      </c>
      <c r="AL50" s="14">
        <f>'2023_5ANO_MT'!$AC50/100</f>
        <v>3.7931034480000003E-3</v>
      </c>
      <c r="AM50" s="14">
        <f>'2023_5ANO_MT'!$AD50/100</f>
        <v>2.8448275860000001E-3</v>
      </c>
      <c r="AN50" s="14">
        <f>'2023_5ANO_MT'!$AE50/100</f>
        <v>9.1954023E-4</v>
      </c>
      <c r="AO50" s="14">
        <f t="shared" si="0"/>
        <v>0.01</v>
      </c>
    </row>
    <row r="51" spans="1:41" ht="14.25" customHeight="1">
      <c r="A51" s="14" t="s">
        <v>35</v>
      </c>
      <c r="B51" s="14" t="s">
        <v>36</v>
      </c>
      <c r="C51" s="14" t="s">
        <v>37</v>
      </c>
      <c r="D51" s="14" t="s">
        <v>38</v>
      </c>
      <c r="E51" s="14" t="s">
        <v>39</v>
      </c>
      <c r="F51" s="14" t="s">
        <v>143</v>
      </c>
      <c r="G51" s="14" t="s">
        <v>144</v>
      </c>
      <c r="H51" s="15">
        <v>3202553</v>
      </c>
      <c r="I51" s="14" t="s">
        <v>159</v>
      </c>
      <c r="J51" s="14" t="s">
        <v>43</v>
      </c>
      <c r="K51" s="14" t="s">
        <v>43</v>
      </c>
      <c r="L51" s="14" t="s">
        <v>43</v>
      </c>
      <c r="M51" s="14" t="s">
        <v>43</v>
      </c>
      <c r="N51" s="14" t="s">
        <v>160</v>
      </c>
      <c r="O51" s="14" t="s">
        <v>228</v>
      </c>
      <c r="P51" s="14" t="s">
        <v>46</v>
      </c>
      <c r="Q51" s="14" t="s">
        <v>226</v>
      </c>
      <c r="R51" s="14" t="s">
        <v>225</v>
      </c>
      <c r="S51" s="14" t="s">
        <v>49</v>
      </c>
      <c r="T51" s="14" t="s">
        <v>50</v>
      </c>
      <c r="U51" s="14">
        <v>123</v>
      </c>
      <c r="V51" s="14">
        <v>120</v>
      </c>
      <c r="W51" s="15">
        <v>97.56097561</v>
      </c>
      <c r="X51" s="15">
        <v>224.61640833000001</v>
      </c>
      <c r="Y51" s="15">
        <v>43.093335039999999</v>
      </c>
      <c r="Z51" s="14" t="s">
        <v>32</v>
      </c>
      <c r="AA51" s="14" t="s">
        <v>434</v>
      </c>
      <c r="AB51" s="15">
        <v>0.1416666667</v>
      </c>
      <c r="AC51" s="15">
        <v>0.35</v>
      </c>
      <c r="AD51" s="15">
        <v>0.375</v>
      </c>
      <c r="AE51" s="15">
        <v>0.1333333333</v>
      </c>
      <c r="AF51" s="15">
        <v>17</v>
      </c>
      <c r="AG51" s="15">
        <v>42</v>
      </c>
      <c r="AH51" s="15">
        <v>45</v>
      </c>
      <c r="AI51" s="15">
        <v>16</v>
      </c>
      <c r="AK51" s="14">
        <f>'2023_5ANO_MT'!$AB51/100</f>
        <v>1.416666667E-3</v>
      </c>
      <c r="AL51" s="14">
        <f>'2023_5ANO_MT'!$AC51/100</f>
        <v>3.4999999999999996E-3</v>
      </c>
      <c r="AM51" s="14">
        <f>'2023_5ANO_MT'!$AD51/100</f>
        <v>3.7499999999999999E-3</v>
      </c>
      <c r="AN51" s="14">
        <f>'2023_5ANO_MT'!$AE51/100</f>
        <v>1.3333333329999999E-3</v>
      </c>
      <c r="AO51" s="14">
        <f t="shared" si="0"/>
        <v>0.01</v>
      </c>
    </row>
    <row r="52" spans="1:41" ht="14.25" customHeight="1">
      <c r="A52" s="14" t="s">
        <v>35</v>
      </c>
      <c r="B52" s="14" t="s">
        <v>36</v>
      </c>
      <c r="C52" s="14" t="s">
        <v>37</v>
      </c>
      <c r="D52" s="14" t="s">
        <v>38</v>
      </c>
      <c r="E52" s="14" t="s">
        <v>39</v>
      </c>
      <c r="F52" s="14" t="s">
        <v>143</v>
      </c>
      <c r="G52" s="14" t="s">
        <v>144</v>
      </c>
      <c r="H52" s="15">
        <v>3202652</v>
      </c>
      <c r="I52" s="14" t="s">
        <v>161</v>
      </c>
      <c r="J52" s="14" t="s">
        <v>43</v>
      </c>
      <c r="K52" s="14" t="s">
        <v>43</v>
      </c>
      <c r="L52" s="14" t="s">
        <v>43</v>
      </c>
      <c r="M52" s="14" t="s">
        <v>43</v>
      </c>
      <c r="N52" s="14" t="s">
        <v>162</v>
      </c>
      <c r="O52" s="14" t="s">
        <v>228</v>
      </c>
      <c r="P52" s="14" t="s">
        <v>46</v>
      </c>
      <c r="Q52" s="14" t="s">
        <v>226</v>
      </c>
      <c r="R52" s="14" t="s">
        <v>225</v>
      </c>
      <c r="S52" s="14" t="s">
        <v>49</v>
      </c>
      <c r="T52" s="14" t="s">
        <v>50</v>
      </c>
      <c r="U52" s="14">
        <v>182</v>
      </c>
      <c r="V52" s="14">
        <v>167</v>
      </c>
      <c r="W52" s="15">
        <v>91.758241760000004</v>
      </c>
      <c r="X52" s="15">
        <v>216.03814371000001</v>
      </c>
      <c r="Y52" s="15">
        <v>43.841628800000002</v>
      </c>
      <c r="Z52" s="14" t="s">
        <v>32</v>
      </c>
      <c r="AA52" s="14" t="s">
        <v>435</v>
      </c>
      <c r="AB52" s="15">
        <v>0.16766467070000002</v>
      </c>
      <c r="AC52" s="15">
        <v>0.40718562869999997</v>
      </c>
      <c r="AD52" s="15">
        <v>0.35329341319999996</v>
      </c>
      <c r="AE52" s="15">
        <v>7.1856287399999996E-2</v>
      </c>
      <c r="AF52" s="15">
        <v>28</v>
      </c>
      <c r="AG52" s="15">
        <v>68</v>
      </c>
      <c r="AH52" s="15">
        <v>59</v>
      </c>
      <c r="AI52" s="15">
        <v>12</v>
      </c>
      <c r="AK52" s="14">
        <f>'2023_5ANO_MT'!$AB52/100</f>
        <v>1.6766467070000002E-3</v>
      </c>
      <c r="AL52" s="14">
        <f>'2023_5ANO_MT'!$AC52/100</f>
        <v>4.0718562869999997E-3</v>
      </c>
      <c r="AM52" s="14">
        <f>'2023_5ANO_MT'!$AD52/100</f>
        <v>3.5329341319999996E-3</v>
      </c>
      <c r="AN52" s="14">
        <f>'2023_5ANO_MT'!$AE52/100</f>
        <v>7.1856287399999993E-4</v>
      </c>
      <c r="AO52" s="14">
        <f t="shared" si="0"/>
        <v>9.9999999999999985E-3</v>
      </c>
    </row>
    <row r="53" spans="1:41" ht="14.25" customHeight="1">
      <c r="A53" s="14" t="s">
        <v>35</v>
      </c>
      <c r="B53" s="14" t="s">
        <v>36</v>
      </c>
      <c r="C53" s="14" t="s">
        <v>37</v>
      </c>
      <c r="D53" s="14" t="s">
        <v>38</v>
      </c>
      <c r="E53" s="14" t="s">
        <v>39</v>
      </c>
      <c r="F53" s="14" t="s">
        <v>143</v>
      </c>
      <c r="G53" s="14" t="s">
        <v>144</v>
      </c>
      <c r="H53" s="15">
        <v>3203007</v>
      </c>
      <c r="I53" s="14" t="s">
        <v>163</v>
      </c>
      <c r="J53" s="14" t="s">
        <v>43</v>
      </c>
      <c r="K53" s="14" t="s">
        <v>43</v>
      </c>
      <c r="L53" s="14" t="s">
        <v>43</v>
      </c>
      <c r="M53" s="14" t="s">
        <v>43</v>
      </c>
      <c r="N53" s="14" t="s">
        <v>164</v>
      </c>
      <c r="O53" s="14" t="s">
        <v>228</v>
      </c>
      <c r="P53" s="14" t="s">
        <v>46</v>
      </c>
      <c r="Q53" s="14" t="s">
        <v>226</v>
      </c>
      <c r="R53" s="14" t="s">
        <v>225</v>
      </c>
      <c r="S53" s="14" t="s">
        <v>49</v>
      </c>
      <c r="T53" s="14" t="s">
        <v>50</v>
      </c>
      <c r="U53" s="14">
        <v>407</v>
      </c>
      <c r="V53" s="14">
        <v>371</v>
      </c>
      <c r="W53" s="15">
        <v>91.154791149999994</v>
      </c>
      <c r="X53" s="15">
        <v>223.97343395999999</v>
      </c>
      <c r="Y53" s="15">
        <v>43.945595019999999</v>
      </c>
      <c r="Z53" s="14" t="s">
        <v>32</v>
      </c>
      <c r="AA53" s="14" t="s">
        <v>436</v>
      </c>
      <c r="AB53" s="15">
        <v>0.16172506740000001</v>
      </c>
      <c r="AC53" s="15">
        <v>0.34231805929999998</v>
      </c>
      <c r="AD53" s="15">
        <v>0.36927223720000002</v>
      </c>
      <c r="AE53" s="15">
        <v>0.1266846361</v>
      </c>
      <c r="AF53" s="15">
        <v>60</v>
      </c>
      <c r="AG53" s="15">
        <v>127</v>
      </c>
      <c r="AH53" s="15">
        <v>137</v>
      </c>
      <c r="AI53" s="15">
        <v>47</v>
      </c>
      <c r="AK53" s="14">
        <f>'2023_5ANO_MT'!$AB53/100</f>
        <v>1.6172506740000001E-3</v>
      </c>
      <c r="AL53" s="14">
        <f>'2023_5ANO_MT'!$AC53/100</f>
        <v>3.4231805929999999E-3</v>
      </c>
      <c r="AM53" s="14">
        <f>'2023_5ANO_MT'!$AD53/100</f>
        <v>3.6927223720000001E-3</v>
      </c>
      <c r="AN53" s="14">
        <f>'2023_5ANO_MT'!$AE53/100</f>
        <v>1.2668463609999999E-3</v>
      </c>
      <c r="AO53" s="14">
        <f t="shared" si="0"/>
        <v>9.9999999999999985E-3</v>
      </c>
    </row>
    <row r="54" spans="1:41" ht="14.25" customHeight="1">
      <c r="A54" s="14" t="s">
        <v>35</v>
      </c>
      <c r="B54" s="14" t="s">
        <v>36</v>
      </c>
      <c r="C54" s="14" t="s">
        <v>37</v>
      </c>
      <c r="D54" s="14" t="s">
        <v>38</v>
      </c>
      <c r="E54" s="14" t="s">
        <v>39</v>
      </c>
      <c r="F54" s="14" t="s">
        <v>143</v>
      </c>
      <c r="G54" s="14" t="s">
        <v>144</v>
      </c>
      <c r="H54" s="15">
        <v>3203700</v>
      </c>
      <c r="I54" s="14" t="s">
        <v>165</v>
      </c>
      <c r="J54" s="14" t="s">
        <v>43</v>
      </c>
      <c r="K54" s="14" t="s">
        <v>43</v>
      </c>
      <c r="L54" s="14" t="s">
        <v>43</v>
      </c>
      <c r="M54" s="14" t="s">
        <v>43</v>
      </c>
      <c r="N54" s="14" t="s">
        <v>166</v>
      </c>
      <c r="O54" s="14" t="s">
        <v>228</v>
      </c>
      <c r="P54" s="14" t="s">
        <v>46</v>
      </c>
      <c r="Q54" s="14" t="s">
        <v>226</v>
      </c>
      <c r="R54" s="14" t="s">
        <v>225</v>
      </c>
      <c r="S54" s="14" t="s">
        <v>49</v>
      </c>
      <c r="T54" s="14" t="s">
        <v>50</v>
      </c>
      <c r="U54" s="14">
        <v>205</v>
      </c>
      <c r="V54" s="14">
        <v>194</v>
      </c>
      <c r="W54" s="15">
        <v>94.634146340000001</v>
      </c>
      <c r="X54" s="15">
        <v>241.62911855999999</v>
      </c>
      <c r="Y54" s="15">
        <v>47.793809090000003</v>
      </c>
      <c r="Z54" s="14" t="s">
        <v>33</v>
      </c>
      <c r="AA54" s="14" t="s">
        <v>437</v>
      </c>
      <c r="AB54" s="15">
        <v>9.7938144299999988E-2</v>
      </c>
      <c r="AC54" s="15">
        <v>0.2680412371</v>
      </c>
      <c r="AD54" s="15">
        <v>0.3711340206</v>
      </c>
      <c r="AE54" s="15">
        <v>0.26288659790000002</v>
      </c>
      <c r="AF54" s="15">
        <v>19</v>
      </c>
      <c r="AG54" s="15">
        <v>52</v>
      </c>
      <c r="AH54" s="15">
        <v>72</v>
      </c>
      <c r="AI54" s="15">
        <v>51</v>
      </c>
      <c r="AK54" s="14">
        <f>'2023_5ANO_MT'!$AB54/100</f>
        <v>9.7938144299999984E-4</v>
      </c>
      <c r="AL54" s="14">
        <f>'2023_5ANO_MT'!$AC54/100</f>
        <v>2.6804123709999999E-3</v>
      </c>
      <c r="AM54" s="14">
        <f>'2023_5ANO_MT'!$AD54/100</f>
        <v>3.7113402060000001E-3</v>
      </c>
      <c r="AN54" s="14">
        <f>'2023_5ANO_MT'!$AE54/100</f>
        <v>2.6288659790000002E-3</v>
      </c>
      <c r="AO54" s="14">
        <f t="shared" si="0"/>
        <v>9.9999999989999998E-3</v>
      </c>
    </row>
    <row r="55" spans="1:41" ht="14.25" customHeight="1">
      <c r="A55" s="14" t="s">
        <v>35</v>
      </c>
      <c r="B55" s="14" t="s">
        <v>36</v>
      </c>
      <c r="C55" s="14" t="s">
        <v>37</v>
      </c>
      <c r="D55" s="14" t="s">
        <v>38</v>
      </c>
      <c r="E55" s="14" t="s">
        <v>39</v>
      </c>
      <c r="F55" s="14" t="s">
        <v>143</v>
      </c>
      <c r="G55" s="14" t="s">
        <v>144</v>
      </c>
      <c r="H55" s="15">
        <v>3204807</v>
      </c>
      <c r="I55" s="14" t="s">
        <v>167</v>
      </c>
      <c r="J55" s="14" t="s">
        <v>43</v>
      </c>
      <c r="K55" s="14" t="s">
        <v>43</v>
      </c>
      <c r="L55" s="14" t="s">
        <v>43</v>
      </c>
      <c r="M55" s="14" t="s">
        <v>43</v>
      </c>
      <c r="N55" s="14" t="s">
        <v>168</v>
      </c>
      <c r="O55" s="14" t="s">
        <v>228</v>
      </c>
      <c r="P55" s="14" t="s">
        <v>46</v>
      </c>
      <c r="Q55" s="14" t="s">
        <v>226</v>
      </c>
      <c r="R55" s="14" t="s">
        <v>225</v>
      </c>
      <c r="S55" s="14" t="s">
        <v>49</v>
      </c>
      <c r="T55" s="14" t="s">
        <v>50</v>
      </c>
      <c r="U55" s="14">
        <v>145</v>
      </c>
      <c r="V55" s="14">
        <v>136</v>
      </c>
      <c r="W55" s="15">
        <v>93.793103450000004</v>
      </c>
      <c r="X55" s="15">
        <v>216.75872059</v>
      </c>
      <c r="Y55" s="15">
        <v>46.14222797</v>
      </c>
      <c r="Z55" s="14" t="s">
        <v>32</v>
      </c>
      <c r="AA55" s="14" t="s">
        <v>438</v>
      </c>
      <c r="AB55" s="15">
        <v>0.22058823530000002</v>
      </c>
      <c r="AC55" s="15">
        <v>0.3235294118</v>
      </c>
      <c r="AD55" s="15">
        <v>0.33823529409999997</v>
      </c>
      <c r="AE55" s="15">
        <v>0.1176470588</v>
      </c>
      <c r="AF55" s="15">
        <v>30</v>
      </c>
      <c r="AG55" s="15">
        <v>44</v>
      </c>
      <c r="AH55" s="15">
        <v>46</v>
      </c>
      <c r="AI55" s="15">
        <v>16</v>
      </c>
      <c r="AK55" s="14">
        <f>'2023_5ANO_MT'!$AB55/100</f>
        <v>2.205882353E-3</v>
      </c>
      <c r="AL55" s="14">
        <f>'2023_5ANO_MT'!$AC55/100</f>
        <v>3.2352941180000001E-3</v>
      </c>
      <c r="AM55" s="14">
        <f>'2023_5ANO_MT'!$AD55/100</f>
        <v>3.3823529409999996E-3</v>
      </c>
      <c r="AN55" s="14">
        <f>'2023_5ANO_MT'!$AE55/100</f>
        <v>1.176470588E-3</v>
      </c>
      <c r="AO55" s="14">
        <f t="shared" si="0"/>
        <v>0.01</v>
      </c>
    </row>
    <row r="56" spans="1:41" ht="14.25" customHeight="1">
      <c r="A56" s="14" t="s">
        <v>35</v>
      </c>
      <c r="B56" s="14" t="s">
        <v>36</v>
      </c>
      <c r="C56" s="14" t="s">
        <v>37</v>
      </c>
      <c r="D56" s="14" t="s">
        <v>38</v>
      </c>
      <c r="E56" s="14" t="s">
        <v>39</v>
      </c>
      <c r="F56" s="14" t="s">
        <v>169</v>
      </c>
      <c r="G56" s="14" t="s">
        <v>170</v>
      </c>
      <c r="H56" s="15">
        <v>3200607</v>
      </c>
      <c r="I56" s="14" t="s">
        <v>171</v>
      </c>
      <c r="J56" s="14" t="s">
        <v>43</v>
      </c>
      <c r="K56" s="14" t="s">
        <v>43</v>
      </c>
      <c r="L56" s="14" t="s">
        <v>43</v>
      </c>
      <c r="M56" s="14" t="s">
        <v>43</v>
      </c>
      <c r="N56" s="14" t="s">
        <v>172</v>
      </c>
      <c r="O56" s="14" t="s">
        <v>228</v>
      </c>
      <c r="P56" s="14" t="s">
        <v>46</v>
      </c>
      <c r="Q56" s="14" t="s">
        <v>226</v>
      </c>
      <c r="R56" s="14" t="s">
        <v>225</v>
      </c>
      <c r="S56" s="14" t="s">
        <v>49</v>
      </c>
      <c r="T56" s="14" t="s">
        <v>50</v>
      </c>
      <c r="U56" s="14">
        <v>1420</v>
      </c>
      <c r="V56" s="14">
        <v>1215</v>
      </c>
      <c r="W56" s="15">
        <v>85.563380280000004</v>
      </c>
      <c r="X56" s="15">
        <v>225.86309546999999</v>
      </c>
      <c r="Y56" s="15">
        <v>48.003984539999998</v>
      </c>
      <c r="Z56" s="14" t="s">
        <v>33</v>
      </c>
      <c r="AA56" s="14" t="s">
        <v>439</v>
      </c>
      <c r="AB56" s="15">
        <v>0.1679012346</v>
      </c>
      <c r="AC56" s="15">
        <v>0.34650205759999997</v>
      </c>
      <c r="AD56" s="15">
        <v>0.31851851850000001</v>
      </c>
      <c r="AE56" s="15">
        <v>0.16707818929999999</v>
      </c>
      <c r="AF56" s="15">
        <v>204</v>
      </c>
      <c r="AG56" s="15">
        <v>421</v>
      </c>
      <c r="AH56" s="15">
        <v>387</v>
      </c>
      <c r="AI56" s="15">
        <v>203</v>
      </c>
      <c r="AK56" s="14">
        <f>'2023_5ANO_MT'!$AB56/100</f>
        <v>1.679012346E-3</v>
      </c>
      <c r="AL56" s="14">
        <f>'2023_5ANO_MT'!$AC56/100</f>
        <v>3.4650205759999995E-3</v>
      </c>
      <c r="AM56" s="14">
        <f>'2023_5ANO_MT'!$AD56/100</f>
        <v>3.1851851850000002E-3</v>
      </c>
      <c r="AN56" s="14">
        <f>'2023_5ANO_MT'!$AE56/100</f>
        <v>1.6707818929999998E-3</v>
      </c>
      <c r="AO56" s="14">
        <f t="shared" si="0"/>
        <v>0.01</v>
      </c>
    </row>
    <row r="57" spans="1:41" ht="14.25" customHeight="1">
      <c r="A57" s="14" t="s">
        <v>35</v>
      </c>
      <c r="B57" s="14" t="s">
        <v>36</v>
      </c>
      <c r="C57" s="14" t="s">
        <v>37</v>
      </c>
      <c r="D57" s="14" t="s">
        <v>38</v>
      </c>
      <c r="E57" s="14" t="s">
        <v>39</v>
      </c>
      <c r="F57" s="14" t="s">
        <v>169</v>
      </c>
      <c r="G57" s="14" t="s">
        <v>170</v>
      </c>
      <c r="H57" s="15">
        <v>3202504</v>
      </c>
      <c r="I57" s="14" t="s">
        <v>173</v>
      </c>
      <c r="J57" s="14" t="s">
        <v>43</v>
      </c>
      <c r="K57" s="14" t="s">
        <v>43</v>
      </c>
      <c r="L57" s="14" t="s">
        <v>43</v>
      </c>
      <c r="M57" s="14" t="s">
        <v>43</v>
      </c>
      <c r="N57" s="14" t="s">
        <v>174</v>
      </c>
      <c r="O57" s="14" t="s">
        <v>228</v>
      </c>
      <c r="P57" s="14" t="s">
        <v>46</v>
      </c>
      <c r="Q57" s="14" t="s">
        <v>226</v>
      </c>
      <c r="R57" s="14" t="s">
        <v>225</v>
      </c>
      <c r="S57" s="14" t="s">
        <v>49</v>
      </c>
      <c r="T57" s="14" t="s">
        <v>50</v>
      </c>
      <c r="U57" s="14">
        <v>131</v>
      </c>
      <c r="V57" s="14">
        <v>122</v>
      </c>
      <c r="W57" s="15">
        <v>93.129770989999997</v>
      </c>
      <c r="X57" s="15">
        <v>227.00038524999999</v>
      </c>
      <c r="Y57" s="15">
        <v>44.425424470000003</v>
      </c>
      <c r="Z57" s="14" t="s">
        <v>33</v>
      </c>
      <c r="AA57" s="14" t="s">
        <v>440</v>
      </c>
      <c r="AB57" s="15">
        <v>9.8360655700000008E-2</v>
      </c>
      <c r="AC57" s="15">
        <v>0.4262295082</v>
      </c>
      <c r="AD57" s="15">
        <v>0.35245901639999999</v>
      </c>
      <c r="AE57" s="15">
        <v>0.12295081970000001</v>
      </c>
      <c r="AF57" s="15">
        <v>12</v>
      </c>
      <c r="AG57" s="15">
        <v>52</v>
      </c>
      <c r="AH57" s="15">
        <v>43</v>
      </c>
      <c r="AI57" s="15">
        <v>15</v>
      </c>
      <c r="AK57" s="14">
        <f>'2023_5ANO_MT'!$AB57/100</f>
        <v>9.8360655700000009E-4</v>
      </c>
      <c r="AL57" s="14">
        <f>'2023_5ANO_MT'!$AC57/100</f>
        <v>4.2622950819999998E-3</v>
      </c>
      <c r="AM57" s="14">
        <f>'2023_5ANO_MT'!$AD57/100</f>
        <v>3.524590164E-3</v>
      </c>
      <c r="AN57" s="14">
        <f>'2023_5ANO_MT'!$AE57/100</f>
        <v>1.2295081970000001E-3</v>
      </c>
      <c r="AO57" s="14">
        <f t="shared" si="0"/>
        <v>0.01</v>
      </c>
    </row>
    <row r="58" spans="1:41" ht="14.25" customHeight="1">
      <c r="A58" s="14" t="s">
        <v>35</v>
      </c>
      <c r="B58" s="14" t="s">
        <v>36</v>
      </c>
      <c r="C58" s="14" t="s">
        <v>37</v>
      </c>
      <c r="D58" s="14" t="s">
        <v>38</v>
      </c>
      <c r="E58" s="14" t="s">
        <v>39</v>
      </c>
      <c r="F58" s="14" t="s">
        <v>169</v>
      </c>
      <c r="G58" s="14" t="s">
        <v>170</v>
      </c>
      <c r="H58" s="15">
        <v>3203130</v>
      </c>
      <c r="I58" s="14" t="s">
        <v>175</v>
      </c>
      <c r="J58" s="14" t="s">
        <v>43</v>
      </c>
      <c r="K58" s="14" t="s">
        <v>43</v>
      </c>
      <c r="L58" s="14" t="s">
        <v>43</v>
      </c>
      <c r="M58" s="14" t="s">
        <v>43</v>
      </c>
      <c r="N58" s="14" t="s">
        <v>176</v>
      </c>
      <c r="O58" s="14" t="s">
        <v>228</v>
      </c>
      <c r="P58" s="14" t="s">
        <v>46</v>
      </c>
      <c r="Q58" s="14" t="s">
        <v>226</v>
      </c>
      <c r="R58" s="14" t="s">
        <v>225</v>
      </c>
      <c r="S58" s="14" t="s">
        <v>49</v>
      </c>
      <c r="T58" s="14" t="s">
        <v>50</v>
      </c>
      <c r="U58" s="14">
        <v>171</v>
      </c>
      <c r="V58" s="14">
        <v>156</v>
      </c>
      <c r="W58" s="15">
        <v>91.228070180000003</v>
      </c>
      <c r="X58" s="15">
        <v>221.51498076999999</v>
      </c>
      <c r="Y58" s="15">
        <v>46.565313770000003</v>
      </c>
      <c r="Z58" s="14" t="s">
        <v>32</v>
      </c>
      <c r="AA58" s="14" t="s">
        <v>441</v>
      </c>
      <c r="AB58" s="15">
        <v>0.18589743590000002</v>
      </c>
      <c r="AC58" s="15">
        <v>0.3653846154</v>
      </c>
      <c r="AD58" s="15">
        <v>0.33333333330000003</v>
      </c>
      <c r="AE58" s="15">
        <v>0.1153846154</v>
      </c>
      <c r="AF58" s="15">
        <v>29</v>
      </c>
      <c r="AG58" s="15">
        <v>57</v>
      </c>
      <c r="AH58" s="15">
        <v>52</v>
      </c>
      <c r="AI58" s="15">
        <v>18</v>
      </c>
      <c r="AK58" s="14">
        <f>'2023_5ANO_MT'!$AB58/100</f>
        <v>1.8589743590000001E-3</v>
      </c>
      <c r="AL58" s="14">
        <f>'2023_5ANO_MT'!$AC58/100</f>
        <v>3.6538461539999999E-3</v>
      </c>
      <c r="AM58" s="14">
        <f>'2023_5ANO_MT'!$AD58/100</f>
        <v>3.3333333330000004E-3</v>
      </c>
      <c r="AN58" s="14">
        <f>'2023_5ANO_MT'!$AE58/100</f>
        <v>1.1538461540000001E-3</v>
      </c>
      <c r="AO58" s="14">
        <f t="shared" si="0"/>
        <v>0.01</v>
      </c>
    </row>
    <row r="59" spans="1:41" ht="14.25" customHeight="1">
      <c r="A59" s="14" t="s">
        <v>35</v>
      </c>
      <c r="B59" s="14" t="s">
        <v>36</v>
      </c>
      <c r="C59" s="14" t="s">
        <v>37</v>
      </c>
      <c r="D59" s="14" t="s">
        <v>38</v>
      </c>
      <c r="E59" s="14" t="s">
        <v>39</v>
      </c>
      <c r="F59" s="14" t="s">
        <v>169</v>
      </c>
      <c r="G59" s="14" t="s">
        <v>170</v>
      </c>
      <c r="H59" s="15">
        <v>3203205</v>
      </c>
      <c r="I59" s="14" t="s">
        <v>177</v>
      </c>
      <c r="J59" s="14" t="s">
        <v>43</v>
      </c>
      <c r="K59" s="14" t="s">
        <v>43</v>
      </c>
      <c r="L59" s="14" t="s">
        <v>43</v>
      </c>
      <c r="M59" s="14" t="s">
        <v>43</v>
      </c>
      <c r="N59" s="14" t="s">
        <v>178</v>
      </c>
      <c r="O59" s="14" t="s">
        <v>228</v>
      </c>
      <c r="P59" s="14" t="s">
        <v>46</v>
      </c>
      <c r="Q59" s="14" t="s">
        <v>226</v>
      </c>
      <c r="R59" s="14" t="s">
        <v>225</v>
      </c>
      <c r="S59" s="14" t="s">
        <v>49</v>
      </c>
      <c r="T59" s="14" t="s">
        <v>50</v>
      </c>
      <c r="U59" s="14">
        <v>2133</v>
      </c>
      <c r="V59" s="14">
        <v>1856</v>
      </c>
      <c r="W59" s="15">
        <v>87.013595870000003</v>
      </c>
      <c r="X59" s="15">
        <v>222.18348545000001</v>
      </c>
      <c r="Y59" s="15">
        <v>47.182177799999998</v>
      </c>
      <c r="Z59" s="14" t="s">
        <v>32</v>
      </c>
      <c r="AA59" s="14" t="s">
        <v>442</v>
      </c>
      <c r="AB59" s="15">
        <v>0.171875</v>
      </c>
      <c r="AC59" s="15">
        <v>0.38200431029999998</v>
      </c>
      <c r="AD59" s="15">
        <v>0.30387931029999998</v>
      </c>
      <c r="AE59" s="15">
        <v>0.1422413793</v>
      </c>
      <c r="AF59" s="15">
        <v>319</v>
      </c>
      <c r="AG59" s="15">
        <v>709</v>
      </c>
      <c r="AH59" s="15">
        <v>564</v>
      </c>
      <c r="AI59" s="15">
        <v>264</v>
      </c>
      <c r="AK59" s="14">
        <f>'2023_5ANO_MT'!$AB59/100</f>
        <v>1.71875E-3</v>
      </c>
      <c r="AL59" s="14">
        <f>'2023_5ANO_MT'!$AC59/100</f>
        <v>3.820043103E-3</v>
      </c>
      <c r="AM59" s="14">
        <f>'2023_5ANO_MT'!$AD59/100</f>
        <v>3.0387931029999997E-3</v>
      </c>
      <c r="AN59" s="14">
        <f>'2023_5ANO_MT'!$AE59/100</f>
        <v>1.4224137930000001E-3</v>
      </c>
      <c r="AO59" s="14">
        <f t="shared" si="0"/>
        <v>9.9999999989999998E-3</v>
      </c>
    </row>
    <row r="60" spans="1:41" ht="14.25" customHeight="1">
      <c r="A60" s="14" t="s">
        <v>35</v>
      </c>
      <c r="B60" s="14" t="s">
        <v>36</v>
      </c>
      <c r="C60" s="14" t="s">
        <v>37</v>
      </c>
      <c r="D60" s="14" t="s">
        <v>38</v>
      </c>
      <c r="E60" s="14" t="s">
        <v>39</v>
      </c>
      <c r="F60" s="14" t="s">
        <v>169</v>
      </c>
      <c r="G60" s="14" t="s">
        <v>170</v>
      </c>
      <c r="H60" s="15">
        <v>3204351</v>
      </c>
      <c r="I60" s="14" t="s">
        <v>179</v>
      </c>
      <c r="J60" s="14" t="s">
        <v>43</v>
      </c>
      <c r="K60" s="14" t="s">
        <v>43</v>
      </c>
      <c r="L60" s="14" t="s">
        <v>43</v>
      </c>
      <c r="M60" s="14" t="s">
        <v>43</v>
      </c>
      <c r="N60" s="14" t="s">
        <v>180</v>
      </c>
      <c r="O60" s="14" t="s">
        <v>228</v>
      </c>
      <c r="P60" s="14" t="s">
        <v>46</v>
      </c>
      <c r="Q60" s="14" t="s">
        <v>226</v>
      </c>
      <c r="R60" s="14" t="s">
        <v>225</v>
      </c>
      <c r="S60" s="14" t="s">
        <v>49</v>
      </c>
      <c r="T60" s="14" t="s">
        <v>50</v>
      </c>
      <c r="U60" s="14">
        <v>313</v>
      </c>
      <c r="V60" s="14">
        <v>278</v>
      </c>
      <c r="W60" s="15">
        <v>88.817891369999998</v>
      </c>
      <c r="X60" s="15">
        <v>219.60270503999999</v>
      </c>
      <c r="Y60" s="15">
        <v>45.191958470000003</v>
      </c>
      <c r="Z60" s="14" t="s">
        <v>32</v>
      </c>
      <c r="AA60" s="14" t="s">
        <v>443</v>
      </c>
      <c r="AB60" s="15">
        <v>0.19784172659999999</v>
      </c>
      <c r="AC60" s="15">
        <v>0.3741007194</v>
      </c>
      <c r="AD60" s="15">
        <v>0.30215827340000001</v>
      </c>
      <c r="AE60" s="15">
        <v>0.1258992806</v>
      </c>
      <c r="AF60" s="15">
        <v>55</v>
      </c>
      <c r="AG60" s="15">
        <v>104</v>
      </c>
      <c r="AH60" s="15">
        <v>84</v>
      </c>
      <c r="AI60" s="15">
        <v>35</v>
      </c>
      <c r="AK60" s="14">
        <f>'2023_5ANO_MT'!$AB60/100</f>
        <v>1.9784172659999999E-3</v>
      </c>
      <c r="AL60" s="14">
        <f>'2023_5ANO_MT'!$AC60/100</f>
        <v>3.7410071939999998E-3</v>
      </c>
      <c r="AM60" s="14">
        <f>'2023_5ANO_MT'!$AD60/100</f>
        <v>3.0215827340000002E-3</v>
      </c>
      <c r="AN60" s="14">
        <f>'2023_5ANO_MT'!$AE60/100</f>
        <v>1.258992806E-3</v>
      </c>
      <c r="AO60" s="14">
        <f t="shared" si="0"/>
        <v>0.01</v>
      </c>
    </row>
    <row r="61" spans="1:41" ht="14.25" customHeight="1">
      <c r="A61" s="14" t="s">
        <v>35</v>
      </c>
      <c r="B61" s="14" t="s">
        <v>36</v>
      </c>
      <c r="C61" s="14" t="s">
        <v>37</v>
      </c>
      <c r="D61" s="14" t="s">
        <v>38</v>
      </c>
      <c r="E61" s="14" t="s">
        <v>39</v>
      </c>
      <c r="F61" s="14" t="s">
        <v>169</v>
      </c>
      <c r="G61" s="14" t="s">
        <v>170</v>
      </c>
      <c r="H61" s="15">
        <v>3205010</v>
      </c>
      <c r="I61" s="14" t="s">
        <v>181</v>
      </c>
      <c r="J61" s="14" t="s">
        <v>43</v>
      </c>
      <c r="K61" s="14" t="s">
        <v>43</v>
      </c>
      <c r="L61" s="14" t="s">
        <v>43</v>
      </c>
      <c r="M61" s="14" t="s">
        <v>43</v>
      </c>
      <c r="N61" s="14" t="s">
        <v>182</v>
      </c>
      <c r="O61" s="14" t="s">
        <v>228</v>
      </c>
      <c r="P61" s="14" t="s">
        <v>46</v>
      </c>
      <c r="Q61" s="14" t="s">
        <v>226</v>
      </c>
      <c r="R61" s="14" t="s">
        <v>225</v>
      </c>
      <c r="S61" s="14" t="s">
        <v>49</v>
      </c>
      <c r="T61" s="14" t="s">
        <v>50</v>
      </c>
      <c r="U61" s="14">
        <v>447</v>
      </c>
      <c r="V61" s="14">
        <v>399</v>
      </c>
      <c r="W61" s="15">
        <v>89.261744969999995</v>
      </c>
      <c r="X61" s="15">
        <v>209.0413183</v>
      </c>
      <c r="Y61" s="15">
        <v>43.8118433</v>
      </c>
      <c r="Z61" s="14" t="s">
        <v>32</v>
      </c>
      <c r="AA61" s="14" t="s">
        <v>444</v>
      </c>
      <c r="AB61" s="15">
        <v>0.24060150380000001</v>
      </c>
      <c r="AC61" s="15">
        <v>0.43609022559999999</v>
      </c>
      <c r="AD61" s="15">
        <v>0.24310776940000001</v>
      </c>
      <c r="AE61" s="15">
        <v>8.0200501299999991E-2</v>
      </c>
      <c r="AF61" s="15">
        <v>96</v>
      </c>
      <c r="AG61" s="15">
        <v>174</v>
      </c>
      <c r="AH61" s="15">
        <v>97</v>
      </c>
      <c r="AI61" s="15">
        <v>32</v>
      </c>
      <c r="AK61" s="14">
        <f>'2023_5ANO_MT'!$AB61/100</f>
        <v>2.4060150379999999E-3</v>
      </c>
      <c r="AL61" s="14">
        <f>'2023_5ANO_MT'!$AC61/100</f>
        <v>4.3609022559999997E-3</v>
      </c>
      <c r="AM61" s="14">
        <f>'2023_5ANO_MT'!$AD61/100</f>
        <v>2.4310776940000001E-3</v>
      </c>
      <c r="AN61" s="14">
        <f>'2023_5ANO_MT'!$AE61/100</f>
        <v>8.020050129999999E-4</v>
      </c>
      <c r="AO61" s="14">
        <f t="shared" si="0"/>
        <v>1.0000000000999999E-2</v>
      </c>
    </row>
    <row r="62" spans="1:41" ht="14.25" customHeight="1">
      <c r="A62" s="14" t="s">
        <v>35</v>
      </c>
      <c r="B62" s="14" t="s">
        <v>36</v>
      </c>
      <c r="C62" s="14" t="s">
        <v>37</v>
      </c>
      <c r="D62" s="14" t="s">
        <v>38</v>
      </c>
      <c r="E62" s="14" t="s">
        <v>39</v>
      </c>
      <c r="F62" s="14" t="s">
        <v>183</v>
      </c>
      <c r="G62" s="14" t="s">
        <v>184</v>
      </c>
      <c r="H62" s="15">
        <v>3201001</v>
      </c>
      <c r="I62" s="14" t="s">
        <v>185</v>
      </c>
      <c r="J62" s="14" t="s">
        <v>43</v>
      </c>
      <c r="K62" s="14" t="s">
        <v>43</v>
      </c>
      <c r="L62" s="14" t="s">
        <v>43</v>
      </c>
      <c r="M62" s="14" t="s">
        <v>43</v>
      </c>
      <c r="N62" s="14" t="s">
        <v>186</v>
      </c>
      <c r="O62" s="14" t="s">
        <v>228</v>
      </c>
      <c r="P62" s="14" t="s">
        <v>46</v>
      </c>
      <c r="Q62" s="14" t="s">
        <v>226</v>
      </c>
      <c r="R62" s="14" t="s">
        <v>225</v>
      </c>
      <c r="S62" s="14" t="s">
        <v>49</v>
      </c>
      <c r="T62" s="14" t="s">
        <v>50</v>
      </c>
      <c r="U62" s="14">
        <v>163</v>
      </c>
      <c r="V62" s="14">
        <v>151</v>
      </c>
      <c r="W62" s="15">
        <v>92.638036810000003</v>
      </c>
      <c r="X62" s="15">
        <v>227.68690728000001</v>
      </c>
      <c r="Y62" s="15">
        <v>50.328993650000001</v>
      </c>
      <c r="Z62" s="14" t="s">
        <v>33</v>
      </c>
      <c r="AA62" s="14" t="s">
        <v>445</v>
      </c>
      <c r="AB62" s="15">
        <v>0.15894039739999999</v>
      </c>
      <c r="AC62" s="15">
        <v>0.35761589399999999</v>
      </c>
      <c r="AD62" s="15">
        <v>0.29139072850000003</v>
      </c>
      <c r="AE62" s="15">
        <v>0.19205298009999999</v>
      </c>
      <c r="AF62" s="15">
        <v>24</v>
      </c>
      <c r="AG62" s="15">
        <v>54</v>
      </c>
      <c r="AH62" s="15">
        <v>44</v>
      </c>
      <c r="AI62" s="15">
        <v>29</v>
      </c>
      <c r="AK62" s="14">
        <f>'2023_5ANO_MT'!$AB62/100</f>
        <v>1.5894039739999999E-3</v>
      </c>
      <c r="AL62" s="14">
        <f>'2023_5ANO_MT'!$AC62/100</f>
        <v>3.57615894E-3</v>
      </c>
      <c r="AM62" s="14">
        <f>'2023_5ANO_MT'!$AD62/100</f>
        <v>2.9139072850000005E-3</v>
      </c>
      <c r="AN62" s="14">
        <f>'2023_5ANO_MT'!$AE62/100</f>
        <v>1.9205298009999999E-3</v>
      </c>
      <c r="AO62" s="14">
        <f t="shared" si="0"/>
        <v>0.01</v>
      </c>
    </row>
    <row r="63" spans="1:41" ht="14.25" customHeight="1">
      <c r="A63" s="14" t="s">
        <v>35</v>
      </c>
      <c r="B63" s="14" t="s">
        <v>36</v>
      </c>
      <c r="C63" s="14" t="s">
        <v>37</v>
      </c>
      <c r="D63" s="14" t="s">
        <v>38</v>
      </c>
      <c r="E63" s="14" t="s">
        <v>39</v>
      </c>
      <c r="F63" s="14" t="s">
        <v>183</v>
      </c>
      <c r="G63" s="14" t="s">
        <v>184</v>
      </c>
      <c r="H63" s="15">
        <v>3203502</v>
      </c>
      <c r="I63" s="14" t="s">
        <v>187</v>
      </c>
      <c r="J63" s="14" t="s">
        <v>43</v>
      </c>
      <c r="K63" s="14" t="s">
        <v>43</v>
      </c>
      <c r="L63" s="14" t="s">
        <v>43</v>
      </c>
      <c r="M63" s="14" t="s">
        <v>43</v>
      </c>
      <c r="N63" s="14" t="s">
        <v>188</v>
      </c>
      <c r="O63" s="14" t="s">
        <v>228</v>
      </c>
      <c r="P63" s="14" t="s">
        <v>46</v>
      </c>
      <c r="Q63" s="14" t="s">
        <v>226</v>
      </c>
      <c r="R63" s="14" t="s">
        <v>225</v>
      </c>
      <c r="S63" s="14" t="s">
        <v>49</v>
      </c>
      <c r="T63" s="14" t="s">
        <v>50</v>
      </c>
      <c r="U63" s="14">
        <v>249</v>
      </c>
      <c r="V63" s="14">
        <v>229</v>
      </c>
      <c r="W63" s="15">
        <v>91.967871489999993</v>
      </c>
      <c r="X63" s="15">
        <v>216.17204803000001</v>
      </c>
      <c r="Y63" s="15">
        <v>41.617896729999998</v>
      </c>
      <c r="Z63" s="14" t="s">
        <v>32</v>
      </c>
      <c r="AA63" s="14" t="s">
        <v>446</v>
      </c>
      <c r="AB63" s="15">
        <v>0.16593886460000001</v>
      </c>
      <c r="AC63" s="15">
        <v>0.43668122269999998</v>
      </c>
      <c r="AD63" s="15">
        <v>0.3231441048</v>
      </c>
      <c r="AE63" s="15">
        <v>7.4235807900000006E-2</v>
      </c>
      <c r="AF63" s="15">
        <v>38</v>
      </c>
      <c r="AG63" s="15">
        <v>100</v>
      </c>
      <c r="AH63" s="15">
        <v>74</v>
      </c>
      <c r="AI63" s="15">
        <v>17</v>
      </c>
      <c r="AK63" s="14">
        <f>'2023_5ANO_MT'!$AB63/100</f>
        <v>1.6593886460000002E-3</v>
      </c>
      <c r="AL63" s="14">
        <f>'2023_5ANO_MT'!$AC63/100</f>
        <v>4.3668122269999998E-3</v>
      </c>
      <c r="AM63" s="14">
        <f>'2023_5ANO_MT'!$AD63/100</f>
        <v>3.2314410480000001E-3</v>
      </c>
      <c r="AN63" s="14">
        <f>'2023_5ANO_MT'!$AE63/100</f>
        <v>7.4235807900000005E-4</v>
      </c>
      <c r="AO63" s="14">
        <f t="shared" si="0"/>
        <v>0.01</v>
      </c>
    </row>
    <row r="64" spans="1:41" ht="14.25" customHeight="1">
      <c r="A64" s="14" t="s">
        <v>35</v>
      </c>
      <c r="B64" s="14" t="s">
        <v>36</v>
      </c>
      <c r="C64" s="14" t="s">
        <v>37</v>
      </c>
      <c r="D64" s="14" t="s">
        <v>38</v>
      </c>
      <c r="E64" s="14" t="s">
        <v>39</v>
      </c>
      <c r="F64" s="14" t="s">
        <v>183</v>
      </c>
      <c r="G64" s="14" t="s">
        <v>184</v>
      </c>
      <c r="H64" s="15">
        <v>3203601</v>
      </c>
      <c r="I64" s="14" t="s">
        <v>189</v>
      </c>
      <c r="J64" s="14" t="s">
        <v>43</v>
      </c>
      <c r="K64" s="14" t="s">
        <v>43</v>
      </c>
      <c r="L64" s="14" t="s">
        <v>43</v>
      </c>
      <c r="M64" s="14" t="s">
        <v>43</v>
      </c>
      <c r="N64" s="14" t="s">
        <v>190</v>
      </c>
      <c r="O64" s="14" t="s">
        <v>228</v>
      </c>
      <c r="P64" s="14" t="s">
        <v>46</v>
      </c>
      <c r="Q64" s="14" t="s">
        <v>226</v>
      </c>
      <c r="R64" s="14" t="s">
        <v>225</v>
      </c>
      <c r="S64" s="14" t="s">
        <v>49</v>
      </c>
      <c r="T64" s="14" t="s">
        <v>50</v>
      </c>
      <c r="U64" s="14">
        <v>66</v>
      </c>
      <c r="V64" s="14">
        <v>62</v>
      </c>
      <c r="W64" s="15">
        <v>93.939393940000002</v>
      </c>
      <c r="X64" s="15">
        <v>228.21277419</v>
      </c>
      <c r="Y64" s="15">
        <v>42.339568239999998</v>
      </c>
      <c r="Z64" s="14" t="s">
        <v>33</v>
      </c>
      <c r="AA64" s="14" t="s">
        <v>447</v>
      </c>
      <c r="AB64" s="15">
        <v>8.064516129999999E-2</v>
      </c>
      <c r="AC64" s="15">
        <v>0.46774193549999998</v>
      </c>
      <c r="AD64" s="15">
        <v>0.32258064519999996</v>
      </c>
      <c r="AE64" s="15">
        <v>0.12903225809999999</v>
      </c>
      <c r="AF64" s="15">
        <v>5</v>
      </c>
      <c r="AG64" s="15">
        <v>29</v>
      </c>
      <c r="AH64" s="15">
        <v>20</v>
      </c>
      <c r="AI64" s="15">
        <v>8</v>
      </c>
      <c r="AK64" s="14">
        <f>'2023_5ANO_MT'!$AB64/100</f>
        <v>8.0645161299999985E-4</v>
      </c>
      <c r="AL64" s="14">
        <f>'2023_5ANO_MT'!$AC64/100</f>
        <v>4.6774193550000003E-3</v>
      </c>
      <c r="AM64" s="14">
        <f>'2023_5ANO_MT'!$AD64/100</f>
        <v>3.2258064519999994E-3</v>
      </c>
      <c r="AN64" s="14">
        <f>'2023_5ANO_MT'!$AE64/100</f>
        <v>1.2903225809999998E-3</v>
      </c>
      <c r="AO64" s="14">
        <f t="shared" si="0"/>
        <v>1.0000000000999999E-2</v>
      </c>
    </row>
    <row r="65" spans="1:41" ht="14.25" customHeight="1">
      <c r="A65" s="14" t="s">
        <v>35</v>
      </c>
      <c r="B65" s="14" t="s">
        <v>36</v>
      </c>
      <c r="C65" s="14" t="s">
        <v>37</v>
      </c>
      <c r="D65" s="14" t="s">
        <v>38</v>
      </c>
      <c r="E65" s="14" t="s">
        <v>39</v>
      </c>
      <c r="F65" s="14" t="s">
        <v>183</v>
      </c>
      <c r="G65" s="14" t="s">
        <v>184</v>
      </c>
      <c r="H65" s="15">
        <v>3203908</v>
      </c>
      <c r="I65" s="14" t="s">
        <v>191</v>
      </c>
      <c r="J65" s="14" t="s">
        <v>43</v>
      </c>
      <c r="K65" s="14" t="s">
        <v>43</v>
      </c>
      <c r="L65" s="14" t="s">
        <v>43</v>
      </c>
      <c r="M65" s="14" t="s">
        <v>43</v>
      </c>
      <c r="N65" s="14" t="s">
        <v>192</v>
      </c>
      <c r="O65" s="14" t="s">
        <v>228</v>
      </c>
      <c r="P65" s="14" t="s">
        <v>46</v>
      </c>
      <c r="Q65" s="14" t="s">
        <v>226</v>
      </c>
      <c r="R65" s="14" t="s">
        <v>225</v>
      </c>
      <c r="S65" s="14" t="s">
        <v>49</v>
      </c>
      <c r="T65" s="14" t="s">
        <v>50</v>
      </c>
      <c r="U65" s="14">
        <v>580</v>
      </c>
      <c r="V65" s="14">
        <v>544</v>
      </c>
      <c r="W65" s="15">
        <v>93.793103450000004</v>
      </c>
      <c r="X65" s="15">
        <v>245.95554595999999</v>
      </c>
      <c r="Y65" s="15">
        <v>50.605177140000002</v>
      </c>
      <c r="Z65" s="14" t="s">
        <v>33</v>
      </c>
      <c r="AA65" s="14" t="s">
        <v>448</v>
      </c>
      <c r="AB65" s="15">
        <v>9.0073529400000005E-2</v>
      </c>
      <c r="AC65" s="15">
        <v>0.2702205882</v>
      </c>
      <c r="AD65" s="15">
        <v>0.34375</v>
      </c>
      <c r="AE65" s="15">
        <v>0.29595588240000004</v>
      </c>
      <c r="AF65" s="15">
        <v>49</v>
      </c>
      <c r="AG65" s="15">
        <v>147</v>
      </c>
      <c r="AH65" s="15">
        <v>187</v>
      </c>
      <c r="AI65" s="15">
        <v>161</v>
      </c>
      <c r="AK65" s="14">
        <f>'2023_5ANO_MT'!$AB65/100</f>
        <v>9.0073529400000007E-4</v>
      </c>
      <c r="AL65" s="14">
        <f>'2023_5ANO_MT'!$AC65/100</f>
        <v>2.702205882E-3</v>
      </c>
      <c r="AM65" s="14">
        <f>'2023_5ANO_MT'!$AD65/100</f>
        <v>3.4375E-3</v>
      </c>
      <c r="AN65" s="14">
        <f>'2023_5ANO_MT'!$AE65/100</f>
        <v>2.9595588240000003E-3</v>
      </c>
      <c r="AO65" s="14">
        <f t="shared" si="0"/>
        <v>1.0000000000000002E-2</v>
      </c>
    </row>
    <row r="66" spans="1:41" ht="14.25" customHeight="1">
      <c r="A66" s="14" t="s">
        <v>35</v>
      </c>
      <c r="B66" s="14" t="s">
        <v>36</v>
      </c>
      <c r="C66" s="14" t="s">
        <v>37</v>
      </c>
      <c r="D66" s="14" t="s">
        <v>38</v>
      </c>
      <c r="E66" s="14" t="s">
        <v>39</v>
      </c>
      <c r="F66" s="14" t="s">
        <v>183</v>
      </c>
      <c r="G66" s="14" t="s">
        <v>184</v>
      </c>
      <c r="H66" s="15">
        <v>3204104</v>
      </c>
      <c r="I66" s="14" t="s">
        <v>193</v>
      </c>
      <c r="J66" s="14" t="s">
        <v>43</v>
      </c>
      <c r="K66" s="14" t="s">
        <v>43</v>
      </c>
      <c r="L66" s="14" t="s">
        <v>43</v>
      </c>
      <c r="M66" s="14" t="s">
        <v>43</v>
      </c>
      <c r="N66" s="14" t="s">
        <v>194</v>
      </c>
      <c r="O66" s="14" t="s">
        <v>228</v>
      </c>
      <c r="P66" s="14" t="s">
        <v>46</v>
      </c>
      <c r="Q66" s="14" t="s">
        <v>226</v>
      </c>
      <c r="R66" s="14" t="s">
        <v>225</v>
      </c>
      <c r="S66" s="14" t="s">
        <v>49</v>
      </c>
      <c r="T66" s="14" t="s">
        <v>50</v>
      </c>
      <c r="U66" s="14">
        <v>307</v>
      </c>
      <c r="V66" s="14">
        <v>283</v>
      </c>
      <c r="W66" s="15">
        <v>92.182410419999997</v>
      </c>
      <c r="X66" s="15">
        <v>224.10570670999999</v>
      </c>
      <c r="Y66" s="15">
        <v>45.484081619999998</v>
      </c>
      <c r="Z66" s="14" t="s">
        <v>32</v>
      </c>
      <c r="AA66" s="14" t="s">
        <v>449</v>
      </c>
      <c r="AB66" s="15">
        <v>0.17314487629999997</v>
      </c>
      <c r="AC66" s="15">
        <v>0.33215547700000003</v>
      </c>
      <c r="AD66" s="15">
        <v>0.37809187280000001</v>
      </c>
      <c r="AE66" s="15">
        <v>0.1166077739</v>
      </c>
      <c r="AF66" s="15">
        <v>49</v>
      </c>
      <c r="AG66" s="15">
        <v>94</v>
      </c>
      <c r="AH66" s="15">
        <v>107</v>
      </c>
      <c r="AI66" s="15">
        <v>33</v>
      </c>
      <c r="AK66" s="14">
        <f>'2023_5ANO_MT'!$AB66/100</f>
        <v>1.7314487629999998E-3</v>
      </c>
      <c r="AL66" s="14">
        <f>'2023_5ANO_MT'!$AC66/100</f>
        <v>3.3215547700000004E-3</v>
      </c>
      <c r="AM66" s="14">
        <f>'2023_5ANO_MT'!$AD66/100</f>
        <v>3.780918728E-3</v>
      </c>
      <c r="AN66" s="14">
        <f>'2023_5ANO_MT'!$AE66/100</f>
        <v>1.166077739E-3</v>
      </c>
      <c r="AO66" s="14">
        <f t="shared" si="0"/>
        <v>0.01</v>
      </c>
    </row>
    <row r="67" spans="1:41" ht="14.25" customHeight="1">
      <c r="A67" s="14" t="s">
        <v>35</v>
      </c>
      <c r="B67" s="14" t="s">
        <v>36</v>
      </c>
      <c r="C67" s="14" t="s">
        <v>37</v>
      </c>
      <c r="D67" s="14" t="s">
        <v>38</v>
      </c>
      <c r="E67" s="14" t="s">
        <v>39</v>
      </c>
      <c r="F67" s="14" t="s">
        <v>183</v>
      </c>
      <c r="G67" s="14" t="s">
        <v>184</v>
      </c>
      <c r="H67" s="15">
        <v>3204252</v>
      </c>
      <c r="I67" s="14" t="s">
        <v>195</v>
      </c>
      <c r="J67" s="14" t="s">
        <v>43</v>
      </c>
      <c r="K67" s="14" t="s">
        <v>43</v>
      </c>
      <c r="L67" s="14" t="s">
        <v>43</v>
      </c>
      <c r="M67" s="14" t="s">
        <v>43</v>
      </c>
      <c r="N67" s="14" t="s">
        <v>196</v>
      </c>
      <c r="O67" s="14" t="s">
        <v>228</v>
      </c>
      <c r="P67" s="14" t="s">
        <v>46</v>
      </c>
      <c r="Q67" s="14" t="s">
        <v>226</v>
      </c>
      <c r="R67" s="14" t="s">
        <v>225</v>
      </c>
      <c r="S67" s="14" t="s">
        <v>49</v>
      </c>
      <c r="T67" s="14" t="s">
        <v>50</v>
      </c>
      <c r="U67" s="14">
        <v>102</v>
      </c>
      <c r="V67" s="14">
        <v>100</v>
      </c>
      <c r="W67" s="15">
        <v>98.039215690000006</v>
      </c>
      <c r="X67" s="15">
        <v>225.21261999999999</v>
      </c>
      <c r="Y67" s="15">
        <v>51.46688391</v>
      </c>
      <c r="Z67" s="14" t="s">
        <v>32</v>
      </c>
      <c r="AA67" s="14" t="s">
        <v>450</v>
      </c>
      <c r="AB67" s="15">
        <v>0.22</v>
      </c>
      <c r="AC67" s="15">
        <v>0.26</v>
      </c>
      <c r="AD67" s="15">
        <v>0.34</v>
      </c>
      <c r="AE67" s="15">
        <v>0.18</v>
      </c>
      <c r="AF67" s="15">
        <v>22</v>
      </c>
      <c r="AG67" s="15">
        <v>26</v>
      </c>
      <c r="AH67" s="15">
        <v>34</v>
      </c>
      <c r="AI67" s="15">
        <v>18</v>
      </c>
      <c r="AK67" s="14">
        <f>'2023_5ANO_MT'!$AB67/100</f>
        <v>2.2000000000000001E-3</v>
      </c>
      <c r="AL67" s="14">
        <f>'2023_5ANO_MT'!$AC67/100</f>
        <v>2.5999999999999999E-3</v>
      </c>
      <c r="AM67" s="14">
        <f>'2023_5ANO_MT'!$AD67/100</f>
        <v>3.4000000000000002E-3</v>
      </c>
      <c r="AN67" s="14">
        <f>'2023_5ANO_MT'!$AE67/100</f>
        <v>1.8E-3</v>
      </c>
      <c r="AO67" s="14">
        <f t="shared" si="0"/>
        <v>0.01</v>
      </c>
    </row>
    <row r="68" spans="1:41" ht="14.25" customHeight="1">
      <c r="A68" s="14" t="s">
        <v>35</v>
      </c>
      <c r="B68" s="14" t="s">
        <v>36</v>
      </c>
      <c r="C68" s="14" t="s">
        <v>37</v>
      </c>
      <c r="D68" s="14" t="s">
        <v>38</v>
      </c>
      <c r="E68" s="14" t="s">
        <v>39</v>
      </c>
      <c r="F68" s="14" t="s">
        <v>183</v>
      </c>
      <c r="G68" s="14" t="s">
        <v>184</v>
      </c>
      <c r="H68" s="15">
        <v>3204708</v>
      </c>
      <c r="I68" s="14" t="s">
        <v>197</v>
      </c>
      <c r="J68" s="14" t="s">
        <v>43</v>
      </c>
      <c r="K68" s="14" t="s">
        <v>43</v>
      </c>
      <c r="L68" s="14" t="s">
        <v>43</v>
      </c>
      <c r="M68" s="14" t="s">
        <v>43</v>
      </c>
      <c r="N68" s="14" t="s">
        <v>198</v>
      </c>
      <c r="O68" s="14" t="s">
        <v>228</v>
      </c>
      <c r="P68" s="14" t="s">
        <v>46</v>
      </c>
      <c r="Q68" s="14" t="s">
        <v>226</v>
      </c>
      <c r="R68" s="14" t="s">
        <v>225</v>
      </c>
      <c r="S68" s="14" t="s">
        <v>49</v>
      </c>
      <c r="T68" s="14" t="s">
        <v>50</v>
      </c>
      <c r="U68" s="14">
        <v>351</v>
      </c>
      <c r="V68" s="14">
        <v>328</v>
      </c>
      <c r="W68" s="15">
        <v>93.447293450000004</v>
      </c>
      <c r="X68" s="15">
        <v>233.31909755999999</v>
      </c>
      <c r="Y68" s="15">
        <v>47.949112550000002</v>
      </c>
      <c r="Z68" s="14" t="s">
        <v>33</v>
      </c>
      <c r="AA68" s="14" t="s">
        <v>451</v>
      </c>
      <c r="AB68" s="15">
        <v>0.118902439</v>
      </c>
      <c r="AC68" s="15">
        <v>0.32621951220000001</v>
      </c>
      <c r="AD68" s="15">
        <v>0.36585365850000001</v>
      </c>
      <c r="AE68" s="15">
        <v>0.1890243902</v>
      </c>
      <c r="AF68" s="15">
        <v>39</v>
      </c>
      <c r="AG68" s="15">
        <v>107</v>
      </c>
      <c r="AH68" s="15">
        <v>120</v>
      </c>
      <c r="AI68" s="15">
        <v>62</v>
      </c>
      <c r="AK68" s="14">
        <f>'2023_5ANO_MT'!$AB68/100</f>
        <v>1.1890243900000001E-3</v>
      </c>
      <c r="AL68" s="14">
        <f>'2023_5ANO_MT'!$AC68/100</f>
        <v>3.2621951220000002E-3</v>
      </c>
      <c r="AM68" s="14">
        <f>'2023_5ANO_MT'!$AD68/100</f>
        <v>3.6585365850000003E-3</v>
      </c>
      <c r="AN68" s="14">
        <f>'2023_5ANO_MT'!$AE68/100</f>
        <v>1.8902439020000001E-3</v>
      </c>
      <c r="AO68" s="14">
        <f t="shared" si="0"/>
        <v>9.9999999990000015E-3</v>
      </c>
    </row>
    <row r="69" spans="1:41" ht="14.25" customHeight="1">
      <c r="A69" s="14" t="s">
        <v>35</v>
      </c>
      <c r="B69" s="14" t="s">
        <v>36</v>
      </c>
      <c r="C69" s="14" t="s">
        <v>37</v>
      </c>
      <c r="D69" s="14" t="s">
        <v>38</v>
      </c>
      <c r="E69" s="14" t="s">
        <v>39</v>
      </c>
      <c r="F69" s="14" t="s">
        <v>183</v>
      </c>
      <c r="G69" s="14" t="s">
        <v>184</v>
      </c>
      <c r="H69" s="15">
        <v>3205150</v>
      </c>
      <c r="I69" s="14" t="s">
        <v>199</v>
      </c>
      <c r="J69" s="14" t="s">
        <v>43</v>
      </c>
      <c r="K69" s="14" t="s">
        <v>43</v>
      </c>
      <c r="L69" s="14" t="s">
        <v>43</v>
      </c>
      <c r="M69" s="14" t="s">
        <v>43</v>
      </c>
      <c r="N69" s="14" t="s">
        <v>200</v>
      </c>
      <c r="O69" s="14" t="s">
        <v>228</v>
      </c>
      <c r="P69" s="14" t="s">
        <v>46</v>
      </c>
      <c r="Q69" s="14" t="s">
        <v>226</v>
      </c>
      <c r="R69" s="14" t="s">
        <v>225</v>
      </c>
      <c r="S69" s="14" t="s">
        <v>49</v>
      </c>
      <c r="T69" s="14" t="s">
        <v>50</v>
      </c>
      <c r="U69" s="14">
        <v>141</v>
      </c>
      <c r="V69" s="14">
        <v>130</v>
      </c>
      <c r="W69" s="15">
        <v>92.198581559999994</v>
      </c>
      <c r="X69" s="15">
        <v>231.39716923</v>
      </c>
      <c r="Y69" s="15">
        <v>45.241077840000003</v>
      </c>
      <c r="Z69" s="14" t="s">
        <v>33</v>
      </c>
      <c r="AA69" s="14" t="s">
        <v>452</v>
      </c>
      <c r="AB69" s="15">
        <v>0.1153846154</v>
      </c>
      <c r="AC69" s="15">
        <v>0.25384615379999997</v>
      </c>
      <c r="AD69" s="15">
        <v>0.48461538459999998</v>
      </c>
      <c r="AE69" s="15">
        <v>0.14615384619999999</v>
      </c>
      <c r="AF69" s="15">
        <v>15</v>
      </c>
      <c r="AG69" s="15">
        <v>33</v>
      </c>
      <c r="AH69" s="15">
        <v>63</v>
      </c>
      <c r="AI69" s="15">
        <v>19</v>
      </c>
      <c r="AK69" s="14">
        <f>'2023_5ANO_MT'!$AB69/100</f>
        <v>1.1538461540000001E-3</v>
      </c>
      <c r="AL69" s="14">
        <f>'2023_5ANO_MT'!$AC69/100</f>
        <v>2.5384615379999997E-3</v>
      </c>
      <c r="AM69" s="14">
        <f>'2023_5ANO_MT'!$AD69/100</f>
        <v>4.8461538459999998E-3</v>
      </c>
      <c r="AN69" s="14">
        <f>'2023_5ANO_MT'!$AE69/100</f>
        <v>1.461538462E-3</v>
      </c>
      <c r="AO69" s="14">
        <f t="shared" si="0"/>
        <v>9.9999999999999985E-3</v>
      </c>
    </row>
    <row r="70" spans="1:41" ht="14.25" customHeight="1">
      <c r="A70" s="14" t="s">
        <v>35</v>
      </c>
      <c r="B70" s="14" t="s">
        <v>36</v>
      </c>
      <c r="C70" s="14" t="s">
        <v>37</v>
      </c>
      <c r="D70" s="14" t="s">
        <v>38</v>
      </c>
      <c r="E70" s="14" t="s">
        <v>39</v>
      </c>
      <c r="F70" s="14" t="s">
        <v>183</v>
      </c>
      <c r="G70" s="14" t="s">
        <v>184</v>
      </c>
      <c r="H70" s="15">
        <v>3205176</v>
      </c>
      <c r="I70" s="14" t="s">
        <v>201</v>
      </c>
      <c r="J70" s="14" t="s">
        <v>43</v>
      </c>
      <c r="K70" s="14" t="s">
        <v>43</v>
      </c>
      <c r="L70" s="14" t="s">
        <v>43</v>
      </c>
      <c r="M70" s="14" t="s">
        <v>43</v>
      </c>
      <c r="N70" s="14" t="s">
        <v>202</v>
      </c>
      <c r="O70" s="14" t="s">
        <v>228</v>
      </c>
      <c r="P70" s="14" t="s">
        <v>46</v>
      </c>
      <c r="Q70" s="14" t="s">
        <v>226</v>
      </c>
      <c r="R70" s="14" t="s">
        <v>225</v>
      </c>
      <c r="S70" s="14" t="s">
        <v>49</v>
      </c>
      <c r="T70" s="14" t="s">
        <v>50</v>
      </c>
      <c r="U70" s="14">
        <v>142</v>
      </c>
      <c r="V70" s="14">
        <v>134</v>
      </c>
      <c r="W70" s="15">
        <v>94.36619718</v>
      </c>
      <c r="X70" s="15">
        <v>242.02148507000001</v>
      </c>
      <c r="Y70" s="15">
        <v>50.009803519999998</v>
      </c>
      <c r="Z70" s="14" t="s">
        <v>33</v>
      </c>
      <c r="AA70" s="14" t="s">
        <v>453</v>
      </c>
      <c r="AB70" s="15">
        <v>0.12686567159999998</v>
      </c>
      <c r="AC70" s="15">
        <v>0.22388059699999999</v>
      </c>
      <c r="AD70" s="15">
        <v>0.38059701490000003</v>
      </c>
      <c r="AE70" s="15">
        <v>0.2686567164</v>
      </c>
      <c r="AF70" s="15">
        <v>17</v>
      </c>
      <c r="AG70" s="15">
        <v>30</v>
      </c>
      <c r="AH70" s="15">
        <v>51</v>
      </c>
      <c r="AI70" s="15">
        <v>36</v>
      </c>
      <c r="AK70" s="14">
        <f>'2023_5ANO_MT'!$AB70/100</f>
        <v>1.2686567159999997E-3</v>
      </c>
      <c r="AL70" s="14">
        <f>'2023_5ANO_MT'!$AC70/100</f>
        <v>2.23880597E-3</v>
      </c>
      <c r="AM70" s="14">
        <f>'2023_5ANO_MT'!$AD70/100</f>
        <v>3.8059701490000004E-3</v>
      </c>
      <c r="AN70" s="14">
        <f>'2023_5ANO_MT'!$AE70/100</f>
        <v>2.6865671640000002E-3</v>
      </c>
      <c r="AO70" s="14">
        <f t="shared" si="0"/>
        <v>9.9999999989999998E-3</v>
      </c>
    </row>
    <row r="71" spans="1:41" ht="14.25" customHeight="1">
      <c r="A71" s="14" t="s">
        <v>35</v>
      </c>
      <c r="B71" s="14" t="s">
        <v>36</v>
      </c>
      <c r="C71" s="14" t="s">
        <v>37</v>
      </c>
      <c r="D71" s="14" t="s">
        <v>38</v>
      </c>
      <c r="E71" s="14" t="s">
        <v>39</v>
      </c>
      <c r="F71" s="14" t="s">
        <v>203</v>
      </c>
      <c r="G71" s="14" t="s">
        <v>204</v>
      </c>
      <c r="H71" s="15">
        <v>3201605</v>
      </c>
      <c r="I71" s="14" t="s">
        <v>205</v>
      </c>
      <c r="J71" s="14" t="s">
        <v>43</v>
      </c>
      <c r="K71" s="14" t="s">
        <v>43</v>
      </c>
      <c r="L71" s="14" t="s">
        <v>43</v>
      </c>
      <c r="M71" s="14" t="s">
        <v>43</v>
      </c>
      <c r="N71" s="14" t="s">
        <v>206</v>
      </c>
      <c r="O71" s="14" t="s">
        <v>228</v>
      </c>
      <c r="P71" s="14" t="s">
        <v>46</v>
      </c>
      <c r="Q71" s="14" t="s">
        <v>226</v>
      </c>
      <c r="R71" s="14" t="s">
        <v>225</v>
      </c>
      <c r="S71" s="14" t="s">
        <v>49</v>
      </c>
      <c r="T71" s="14" t="s">
        <v>50</v>
      </c>
      <c r="U71" s="14">
        <v>362</v>
      </c>
      <c r="V71" s="14">
        <v>342</v>
      </c>
      <c r="W71" s="15">
        <v>94.475138119999997</v>
      </c>
      <c r="X71" s="15">
        <v>216.85745614000001</v>
      </c>
      <c r="Y71" s="15">
        <v>42.546567119999999</v>
      </c>
      <c r="Z71" s="14" t="s">
        <v>32</v>
      </c>
      <c r="AA71" s="14" t="s">
        <v>454</v>
      </c>
      <c r="AB71" s="15">
        <v>0.20175438600000001</v>
      </c>
      <c r="AC71" s="15">
        <v>0.36257309939999999</v>
      </c>
      <c r="AD71" s="15">
        <v>0.35672514620000001</v>
      </c>
      <c r="AE71" s="15">
        <v>7.8947368399999995E-2</v>
      </c>
      <c r="AF71" s="15">
        <v>69</v>
      </c>
      <c r="AG71" s="15">
        <v>124</v>
      </c>
      <c r="AH71" s="15">
        <v>122</v>
      </c>
      <c r="AI71" s="15">
        <v>27</v>
      </c>
      <c r="AK71" s="14">
        <f>'2023_5ANO_MT'!$AB71/100</f>
        <v>2.0175438600000001E-3</v>
      </c>
      <c r="AL71" s="14">
        <f>'2023_5ANO_MT'!$AC71/100</f>
        <v>3.6257309939999997E-3</v>
      </c>
      <c r="AM71" s="14">
        <f>'2023_5ANO_MT'!$AD71/100</f>
        <v>3.5672514619999999E-3</v>
      </c>
      <c r="AN71" s="14">
        <f>'2023_5ANO_MT'!$AE71/100</f>
        <v>7.8947368399999993E-4</v>
      </c>
      <c r="AO71" s="14">
        <f t="shared" si="0"/>
        <v>9.9999999999999985E-3</v>
      </c>
    </row>
    <row r="72" spans="1:41" ht="14.25" customHeight="1">
      <c r="A72" s="14" t="s">
        <v>35</v>
      </c>
      <c r="B72" s="14" t="s">
        <v>36</v>
      </c>
      <c r="C72" s="14" t="s">
        <v>37</v>
      </c>
      <c r="D72" s="14" t="s">
        <v>38</v>
      </c>
      <c r="E72" s="14" t="s">
        <v>39</v>
      </c>
      <c r="F72" s="14" t="s">
        <v>203</v>
      </c>
      <c r="G72" s="14" t="s">
        <v>204</v>
      </c>
      <c r="H72" s="15">
        <v>3203056</v>
      </c>
      <c r="I72" s="14" t="s">
        <v>207</v>
      </c>
      <c r="J72" s="14" t="s">
        <v>43</v>
      </c>
      <c r="K72" s="14" t="s">
        <v>43</v>
      </c>
      <c r="L72" s="14" t="s">
        <v>43</v>
      </c>
      <c r="M72" s="14" t="s">
        <v>43</v>
      </c>
      <c r="N72" s="14" t="s">
        <v>208</v>
      </c>
      <c r="O72" s="14" t="s">
        <v>228</v>
      </c>
      <c r="P72" s="14" t="s">
        <v>46</v>
      </c>
      <c r="Q72" s="14" t="s">
        <v>226</v>
      </c>
      <c r="R72" s="14" t="s">
        <v>225</v>
      </c>
      <c r="S72" s="14" t="s">
        <v>49</v>
      </c>
      <c r="T72" s="14" t="s">
        <v>50</v>
      </c>
      <c r="U72" s="14">
        <v>478</v>
      </c>
      <c r="V72" s="14">
        <v>443</v>
      </c>
      <c r="W72" s="15">
        <v>92.677824270000002</v>
      </c>
      <c r="X72" s="15">
        <v>229.19986682000001</v>
      </c>
      <c r="Y72" s="15">
        <v>45.971024319999998</v>
      </c>
      <c r="Z72" s="14" t="s">
        <v>33</v>
      </c>
      <c r="AA72" s="14" t="s">
        <v>455</v>
      </c>
      <c r="AB72" s="15">
        <v>0.13544018060000002</v>
      </c>
      <c r="AC72" s="15">
        <v>0.34085778779999998</v>
      </c>
      <c r="AD72" s="15">
        <v>0.34537246049999998</v>
      </c>
      <c r="AE72" s="15">
        <v>0.1783295711</v>
      </c>
      <c r="AF72" s="15">
        <v>60</v>
      </c>
      <c r="AG72" s="15">
        <v>151</v>
      </c>
      <c r="AH72" s="15">
        <v>153</v>
      </c>
      <c r="AI72" s="15">
        <v>79</v>
      </c>
      <c r="AK72" s="14">
        <f>'2023_5ANO_MT'!$AB72/100</f>
        <v>1.3544018060000001E-3</v>
      </c>
      <c r="AL72" s="14">
        <f>'2023_5ANO_MT'!$AC72/100</f>
        <v>3.4085778779999998E-3</v>
      </c>
      <c r="AM72" s="14">
        <f>'2023_5ANO_MT'!$AD72/100</f>
        <v>3.4537246049999998E-3</v>
      </c>
      <c r="AN72" s="14">
        <f>'2023_5ANO_MT'!$AE72/100</f>
        <v>1.783295711E-3</v>
      </c>
      <c r="AO72" s="14">
        <f t="shared" si="0"/>
        <v>9.9999999999999985E-3</v>
      </c>
    </row>
    <row r="73" spans="1:41" ht="14.25" customHeight="1">
      <c r="A73" s="14" t="s">
        <v>35</v>
      </c>
      <c r="B73" s="14" t="s">
        <v>36</v>
      </c>
      <c r="C73" s="14" t="s">
        <v>37</v>
      </c>
      <c r="D73" s="14" t="s">
        <v>38</v>
      </c>
      <c r="E73" s="14" t="s">
        <v>39</v>
      </c>
      <c r="F73" s="14" t="s">
        <v>203</v>
      </c>
      <c r="G73" s="14" t="s">
        <v>204</v>
      </c>
      <c r="H73" s="15">
        <v>3204054</v>
      </c>
      <c r="I73" s="14" t="s">
        <v>209</v>
      </c>
      <c r="J73" s="14" t="s">
        <v>43</v>
      </c>
      <c r="K73" s="14" t="s">
        <v>43</v>
      </c>
      <c r="L73" s="14" t="s">
        <v>43</v>
      </c>
      <c r="M73" s="14" t="s">
        <v>43</v>
      </c>
      <c r="N73" s="14" t="s">
        <v>210</v>
      </c>
      <c r="O73" s="14" t="s">
        <v>228</v>
      </c>
      <c r="P73" s="14" t="s">
        <v>46</v>
      </c>
      <c r="Q73" s="14" t="s">
        <v>226</v>
      </c>
      <c r="R73" s="14" t="s">
        <v>225</v>
      </c>
      <c r="S73" s="14" t="s">
        <v>49</v>
      </c>
      <c r="T73" s="14" t="s">
        <v>50</v>
      </c>
      <c r="U73" s="14">
        <v>313</v>
      </c>
      <c r="V73" s="14">
        <v>295</v>
      </c>
      <c r="W73" s="15">
        <v>94.249201279999994</v>
      </c>
      <c r="X73" s="15">
        <v>219.57864746000001</v>
      </c>
      <c r="Y73" s="15">
        <v>45.433858379999997</v>
      </c>
      <c r="Z73" s="14" t="s">
        <v>32</v>
      </c>
      <c r="AA73" s="14" t="s">
        <v>456</v>
      </c>
      <c r="AB73" s="15">
        <v>0.17288135590000001</v>
      </c>
      <c r="AC73" s="15">
        <v>0.39661016949999994</v>
      </c>
      <c r="AD73" s="15">
        <v>0.2983050847</v>
      </c>
      <c r="AE73" s="15">
        <v>0.13220338979999999</v>
      </c>
      <c r="AF73" s="15">
        <v>51</v>
      </c>
      <c r="AG73" s="15">
        <v>117</v>
      </c>
      <c r="AH73" s="15">
        <v>88</v>
      </c>
      <c r="AI73" s="15">
        <v>39</v>
      </c>
      <c r="AK73" s="14">
        <f>'2023_5ANO_MT'!$AB73/100</f>
        <v>1.728813559E-3</v>
      </c>
      <c r="AL73" s="14">
        <f>'2023_5ANO_MT'!$AC73/100</f>
        <v>3.966101694999999E-3</v>
      </c>
      <c r="AM73" s="14">
        <f>'2023_5ANO_MT'!$AD73/100</f>
        <v>2.9830508470000002E-3</v>
      </c>
      <c r="AN73" s="14">
        <f>'2023_5ANO_MT'!$AE73/100</f>
        <v>1.3220338979999999E-3</v>
      </c>
      <c r="AO73" s="14">
        <f t="shared" si="0"/>
        <v>9.999999998999998E-3</v>
      </c>
    </row>
    <row r="74" spans="1:41" ht="14.25" customHeight="1">
      <c r="A74" s="14" t="s">
        <v>35</v>
      </c>
      <c r="B74" s="14" t="s">
        <v>36</v>
      </c>
      <c r="C74" s="14" t="s">
        <v>37</v>
      </c>
      <c r="D74" s="14" t="s">
        <v>38</v>
      </c>
      <c r="E74" s="14" t="s">
        <v>39</v>
      </c>
      <c r="F74" s="14" t="s">
        <v>203</v>
      </c>
      <c r="G74" s="14" t="s">
        <v>204</v>
      </c>
      <c r="H74" s="15">
        <v>3204906</v>
      </c>
      <c r="I74" s="14" t="s">
        <v>211</v>
      </c>
      <c r="J74" s="14" t="s">
        <v>43</v>
      </c>
      <c r="K74" s="14" t="s">
        <v>43</v>
      </c>
      <c r="L74" s="14" t="s">
        <v>43</v>
      </c>
      <c r="M74" s="14" t="s">
        <v>43</v>
      </c>
      <c r="N74" s="14" t="s">
        <v>212</v>
      </c>
      <c r="O74" s="14" t="s">
        <v>228</v>
      </c>
      <c r="P74" s="14" t="s">
        <v>46</v>
      </c>
      <c r="Q74" s="14" t="s">
        <v>226</v>
      </c>
      <c r="R74" s="14" t="s">
        <v>225</v>
      </c>
      <c r="S74" s="14" t="s">
        <v>49</v>
      </c>
      <c r="T74" s="14" t="s">
        <v>50</v>
      </c>
      <c r="U74" s="14">
        <v>1449</v>
      </c>
      <c r="V74" s="14">
        <v>1328</v>
      </c>
      <c r="W74" s="15">
        <v>91.649413390000007</v>
      </c>
      <c r="X74" s="15">
        <v>212.37524925</v>
      </c>
      <c r="Y74" s="15">
        <v>42.227826790000002</v>
      </c>
      <c r="Z74" s="14" t="s">
        <v>32</v>
      </c>
      <c r="AA74" s="14" t="s">
        <v>457</v>
      </c>
      <c r="AB74" s="15">
        <v>0.2153614458</v>
      </c>
      <c r="AC74" s="15">
        <v>0.41716867469999996</v>
      </c>
      <c r="AD74" s="15">
        <v>0.29367469880000002</v>
      </c>
      <c r="AE74" s="15">
        <v>7.379518069999999E-2</v>
      </c>
      <c r="AF74" s="15">
        <v>286</v>
      </c>
      <c r="AG74" s="15">
        <v>554</v>
      </c>
      <c r="AH74" s="15">
        <v>390</v>
      </c>
      <c r="AI74" s="15">
        <v>98</v>
      </c>
      <c r="AK74" s="14">
        <f>'2023_5ANO_MT'!$AB74/100</f>
        <v>2.1536144579999998E-3</v>
      </c>
      <c r="AL74" s="14">
        <f>'2023_5ANO_MT'!$AC74/100</f>
        <v>4.171686747E-3</v>
      </c>
      <c r="AM74" s="14">
        <f>'2023_5ANO_MT'!$AD74/100</f>
        <v>2.936746988E-3</v>
      </c>
      <c r="AN74" s="14">
        <f>'2023_5ANO_MT'!$AE74/100</f>
        <v>7.3795180699999996E-4</v>
      </c>
      <c r="AO74" s="14">
        <f t="shared" si="0"/>
        <v>0.01</v>
      </c>
    </row>
    <row r="75" spans="1:41" ht="14.25" customHeight="1">
      <c r="A75" s="14" t="s">
        <v>35</v>
      </c>
      <c r="B75" s="14" t="s">
        <v>36</v>
      </c>
      <c r="C75" s="14" t="s">
        <v>37</v>
      </c>
      <c r="D75" s="14" t="s">
        <v>38</v>
      </c>
      <c r="E75" s="14" t="s">
        <v>39</v>
      </c>
      <c r="F75" s="14" t="s">
        <v>213</v>
      </c>
      <c r="G75" s="14" t="s">
        <v>214</v>
      </c>
      <c r="H75" s="15">
        <v>3200300</v>
      </c>
      <c r="I75" s="14" t="s">
        <v>215</v>
      </c>
      <c r="J75" s="14" t="s">
        <v>43</v>
      </c>
      <c r="K75" s="14" t="s">
        <v>43</v>
      </c>
      <c r="L75" s="14" t="s">
        <v>43</v>
      </c>
      <c r="M75" s="14" t="s">
        <v>43</v>
      </c>
      <c r="N75" s="14" t="s">
        <v>216</v>
      </c>
      <c r="O75" s="14" t="s">
        <v>228</v>
      </c>
      <c r="P75" s="14" t="s">
        <v>46</v>
      </c>
      <c r="Q75" s="14" t="s">
        <v>226</v>
      </c>
      <c r="R75" s="14" t="s">
        <v>225</v>
      </c>
      <c r="S75" s="14" t="s">
        <v>49</v>
      </c>
      <c r="T75" s="14" t="s">
        <v>50</v>
      </c>
      <c r="U75" s="14">
        <v>177</v>
      </c>
      <c r="V75" s="14">
        <v>175</v>
      </c>
      <c r="W75" s="15">
        <v>98.870056500000004</v>
      </c>
      <c r="X75" s="15">
        <v>243.51355429</v>
      </c>
      <c r="Y75" s="15">
        <v>38.497961500000002</v>
      </c>
      <c r="Z75" s="14" t="s">
        <v>33</v>
      </c>
      <c r="AA75" s="14" t="s">
        <v>458</v>
      </c>
      <c r="AB75" s="15">
        <v>2.85714286E-2</v>
      </c>
      <c r="AC75" s="15">
        <v>0.33714285709999997</v>
      </c>
      <c r="AD75" s="15">
        <v>0.40571428570000001</v>
      </c>
      <c r="AE75" s="15">
        <v>0.22857142859999999</v>
      </c>
      <c r="AF75" s="15">
        <v>5</v>
      </c>
      <c r="AG75" s="15">
        <v>59</v>
      </c>
      <c r="AH75" s="15">
        <v>71</v>
      </c>
      <c r="AI75" s="15">
        <v>40</v>
      </c>
      <c r="AK75" s="14">
        <f>'2023_5ANO_MT'!$AB75/100</f>
        <v>2.85714286E-4</v>
      </c>
      <c r="AL75" s="14">
        <f>'2023_5ANO_MT'!$AC75/100</f>
        <v>3.3714285709999996E-3</v>
      </c>
      <c r="AM75" s="14">
        <f>'2023_5ANO_MT'!$AD75/100</f>
        <v>4.0571428570000002E-3</v>
      </c>
      <c r="AN75" s="14">
        <f>'2023_5ANO_MT'!$AE75/100</f>
        <v>2.285714286E-3</v>
      </c>
      <c r="AO75" s="14">
        <f t="shared" si="0"/>
        <v>9.9999999999999985E-3</v>
      </c>
    </row>
    <row r="76" spans="1:41" ht="14.25" customHeight="1">
      <c r="A76" s="14" t="s">
        <v>35</v>
      </c>
      <c r="B76" s="14" t="s">
        <v>36</v>
      </c>
      <c r="C76" s="14" t="s">
        <v>37</v>
      </c>
      <c r="D76" s="14" t="s">
        <v>38</v>
      </c>
      <c r="E76" s="14" t="s">
        <v>39</v>
      </c>
      <c r="F76" s="14" t="s">
        <v>213</v>
      </c>
      <c r="G76" s="14" t="s">
        <v>214</v>
      </c>
      <c r="H76" s="15">
        <v>3200409</v>
      </c>
      <c r="I76" s="14" t="s">
        <v>217</v>
      </c>
      <c r="J76" s="14" t="s">
        <v>43</v>
      </c>
      <c r="K76" s="14" t="s">
        <v>43</v>
      </c>
      <c r="L76" s="14" t="s">
        <v>43</v>
      </c>
      <c r="M76" s="14" t="s">
        <v>43</v>
      </c>
      <c r="N76" s="14" t="s">
        <v>218</v>
      </c>
      <c r="O76" s="14" t="s">
        <v>228</v>
      </c>
      <c r="P76" s="14" t="s">
        <v>46</v>
      </c>
      <c r="Q76" s="14" t="s">
        <v>226</v>
      </c>
      <c r="R76" s="14" t="s">
        <v>225</v>
      </c>
      <c r="S76" s="14" t="s">
        <v>49</v>
      </c>
      <c r="T76" s="14" t="s">
        <v>50</v>
      </c>
      <c r="U76" s="14">
        <v>440</v>
      </c>
      <c r="V76" s="14">
        <v>404</v>
      </c>
      <c r="W76" s="15">
        <v>91.818181820000007</v>
      </c>
      <c r="X76" s="15">
        <v>248.62065099</v>
      </c>
      <c r="Y76" s="15">
        <v>47.239532199999999</v>
      </c>
      <c r="Z76" s="14" t="s">
        <v>33</v>
      </c>
      <c r="AA76" s="14" t="s">
        <v>459</v>
      </c>
      <c r="AB76" s="15">
        <v>4.9504950499999999E-2</v>
      </c>
      <c r="AC76" s="15">
        <v>0.27227722770000001</v>
      </c>
      <c r="AD76" s="15">
        <v>0.39851485150000004</v>
      </c>
      <c r="AE76" s="15">
        <v>0.27970297030000002</v>
      </c>
      <c r="AF76" s="15">
        <v>20</v>
      </c>
      <c r="AG76" s="15">
        <v>110</v>
      </c>
      <c r="AH76" s="15">
        <v>161</v>
      </c>
      <c r="AI76" s="15">
        <v>113</v>
      </c>
      <c r="AK76" s="14">
        <f>'2023_5ANO_MT'!$AB76/100</f>
        <v>4.9504950499999994E-4</v>
      </c>
      <c r="AL76" s="14">
        <f>'2023_5ANO_MT'!$AC76/100</f>
        <v>2.7227722770000002E-3</v>
      </c>
      <c r="AM76" s="14">
        <f>'2023_5ANO_MT'!$AD76/100</f>
        <v>3.9851485150000001E-3</v>
      </c>
      <c r="AN76" s="14">
        <f>'2023_5ANO_MT'!$AE76/100</f>
        <v>2.7970297030000001E-3</v>
      </c>
      <c r="AO76" s="14">
        <f t="shared" si="0"/>
        <v>0.01</v>
      </c>
    </row>
    <row r="77" spans="1:41" ht="14.25" customHeight="1">
      <c r="A77" s="14" t="s">
        <v>35</v>
      </c>
      <c r="B77" s="14" t="s">
        <v>36</v>
      </c>
      <c r="C77" s="14" t="s">
        <v>37</v>
      </c>
      <c r="D77" s="14" t="s">
        <v>38</v>
      </c>
      <c r="E77" s="14" t="s">
        <v>39</v>
      </c>
      <c r="F77" s="14" t="s">
        <v>213</v>
      </c>
      <c r="G77" s="14" t="s">
        <v>214</v>
      </c>
      <c r="H77" s="15">
        <v>3202405</v>
      </c>
      <c r="I77" s="14" t="s">
        <v>219</v>
      </c>
      <c r="J77" s="14" t="s">
        <v>43</v>
      </c>
      <c r="K77" s="14" t="s">
        <v>43</v>
      </c>
      <c r="L77" s="14" t="s">
        <v>43</v>
      </c>
      <c r="M77" s="14" t="s">
        <v>43</v>
      </c>
      <c r="N77" s="14" t="s">
        <v>220</v>
      </c>
      <c r="O77" s="14" t="s">
        <v>228</v>
      </c>
      <c r="P77" s="14" t="s">
        <v>46</v>
      </c>
      <c r="Q77" s="14" t="s">
        <v>226</v>
      </c>
      <c r="R77" s="14" t="s">
        <v>225</v>
      </c>
      <c r="S77" s="14" t="s">
        <v>49</v>
      </c>
      <c r="T77" s="14" t="s">
        <v>50</v>
      </c>
      <c r="U77" s="14">
        <v>1728</v>
      </c>
      <c r="V77" s="14">
        <v>1561</v>
      </c>
      <c r="W77" s="15">
        <v>90.335648149999997</v>
      </c>
      <c r="X77" s="15">
        <v>227.33019666999999</v>
      </c>
      <c r="Y77" s="15">
        <v>44.790997789999999</v>
      </c>
      <c r="Z77" s="14" t="s">
        <v>33</v>
      </c>
      <c r="AA77" s="14" t="s">
        <v>460</v>
      </c>
      <c r="AB77" s="15">
        <v>0.13260730300000001</v>
      </c>
      <c r="AC77" s="15">
        <v>0.35361947469999999</v>
      </c>
      <c r="AD77" s="15">
        <v>0.37796284429999999</v>
      </c>
      <c r="AE77" s="15">
        <v>0.13581037800000001</v>
      </c>
      <c r="AF77" s="15">
        <v>207</v>
      </c>
      <c r="AG77" s="15">
        <v>552</v>
      </c>
      <c r="AH77" s="15">
        <v>590</v>
      </c>
      <c r="AI77" s="15">
        <v>212</v>
      </c>
      <c r="AK77" s="14">
        <f>'2023_5ANO_MT'!$AB77/100</f>
        <v>1.3260730300000002E-3</v>
      </c>
      <c r="AL77" s="14">
        <f>'2023_5ANO_MT'!$AC77/100</f>
        <v>3.5361947469999999E-3</v>
      </c>
      <c r="AM77" s="14">
        <f>'2023_5ANO_MT'!$AD77/100</f>
        <v>3.7796284429999997E-3</v>
      </c>
      <c r="AN77" s="14">
        <f>'2023_5ANO_MT'!$AE77/100</f>
        <v>1.3581037800000002E-3</v>
      </c>
      <c r="AO77" s="14">
        <f t="shared" si="0"/>
        <v>0.01</v>
      </c>
    </row>
    <row r="78" spans="1:41" ht="14.25" customHeight="1">
      <c r="A78" s="14" t="s">
        <v>35</v>
      </c>
      <c r="B78" s="14" t="s">
        <v>36</v>
      </c>
      <c r="C78" s="14" t="s">
        <v>37</v>
      </c>
      <c r="D78" s="14" t="s">
        <v>38</v>
      </c>
      <c r="E78" s="14" t="s">
        <v>39</v>
      </c>
      <c r="F78" s="14" t="s">
        <v>213</v>
      </c>
      <c r="G78" s="14" t="s">
        <v>214</v>
      </c>
      <c r="H78" s="15">
        <v>3204203</v>
      </c>
      <c r="I78" s="14" t="s">
        <v>221</v>
      </c>
      <c r="J78" s="14" t="s">
        <v>43</v>
      </c>
      <c r="K78" s="14" t="s">
        <v>43</v>
      </c>
      <c r="L78" s="14" t="s">
        <v>43</v>
      </c>
      <c r="M78" s="14" t="s">
        <v>43</v>
      </c>
      <c r="N78" s="14" t="s">
        <v>222</v>
      </c>
      <c r="O78" s="14" t="s">
        <v>228</v>
      </c>
      <c r="P78" s="14" t="s">
        <v>46</v>
      </c>
      <c r="Q78" s="14" t="s">
        <v>226</v>
      </c>
      <c r="R78" s="14" t="s">
        <v>225</v>
      </c>
      <c r="S78" s="14" t="s">
        <v>49</v>
      </c>
      <c r="T78" s="14" t="s">
        <v>50</v>
      </c>
      <c r="U78" s="14">
        <v>341</v>
      </c>
      <c r="V78" s="14">
        <v>321</v>
      </c>
      <c r="W78" s="15">
        <v>94.134897359999997</v>
      </c>
      <c r="X78" s="15">
        <v>237.57316822000001</v>
      </c>
      <c r="Y78" s="15">
        <v>43.873871289999997</v>
      </c>
      <c r="Z78" s="14" t="s">
        <v>33</v>
      </c>
      <c r="AA78" s="14" t="s">
        <v>461</v>
      </c>
      <c r="AB78" s="15">
        <v>8.7227414299999986E-2</v>
      </c>
      <c r="AC78" s="15">
        <v>0.28348909659999999</v>
      </c>
      <c r="AD78" s="15">
        <v>0.44548286599999998</v>
      </c>
      <c r="AE78" s="15">
        <v>0.1838006231</v>
      </c>
      <c r="AF78" s="15">
        <v>28</v>
      </c>
      <c r="AG78" s="15">
        <v>91</v>
      </c>
      <c r="AH78" s="15">
        <v>143</v>
      </c>
      <c r="AI78" s="15">
        <v>59</v>
      </c>
      <c r="AK78" s="14">
        <f>'2023_5ANO_MT'!$AB78/100</f>
        <v>8.7227414299999989E-4</v>
      </c>
      <c r="AL78" s="14">
        <f>'2023_5ANO_MT'!$AC78/100</f>
        <v>2.8348909660000001E-3</v>
      </c>
      <c r="AM78" s="14">
        <f>'2023_5ANO_MT'!$AD78/100</f>
        <v>4.4548286600000001E-3</v>
      </c>
      <c r="AN78" s="14">
        <f>'2023_5ANO_MT'!$AE78/100</f>
        <v>1.838006231E-3</v>
      </c>
      <c r="AO78" s="14">
        <f t="shared" si="0"/>
        <v>0.01</v>
      </c>
    </row>
    <row r="79" spans="1:41" ht="14.25" customHeight="1">
      <c r="A79" s="14" t="s">
        <v>35</v>
      </c>
      <c r="B79" s="14" t="s">
        <v>36</v>
      </c>
      <c r="C79" s="14" t="s">
        <v>37</v>
      </c>
      <c r="D79" s="14" t="s">
        <v>38</v>
      </c>
      <c r="E79" s="14" t="s">
        <v>39</v>
      </c>
      <c r="F79" s="14" t="s">
        <v>213</v>
      </c>
      <c r="G79" s="14" t="s">
        <v>214</v>
      </c>
      <c r="H79" s="15">
        <v>3205200</v>
      </c>
      <c r="I79" s="14" t="s">
        <v>223</v>
      </c>
      <c r="J79" s="14" t="s">
        <v>43</v>
      </c>
      <c r="K79" s="14" t="s">
        <v>43</v>
      </c>
      <c r="L79" s="14" t="s">
        <v>43</v>
      </c>
      <c r="M79" s="14" t="s">
        <v>43</v>
      </c>
      <c r="N79" s="14" t="s">
        <v>224</v>
      </c>
      <c r="O79" s="14" t="s">
        <v>228</v>
      </c>
      <c r="P79" s="14" t="s">
        <v>46</v>
      </c>
      <c r="Q79" s="14" t="s">
        <v>226</v>
      </c>
      <c r="R79" s="14" t="s">
        <v>225</v>
      </c>
      <c r="S79" s="14" t="s">
        <v>49</v>
      </c>
      <c r="T79" s="14" t="s">
        <v>50</v>
      </c>
      <c r="U79" s="14">
        <v>4575</v>
      </c>
      <c r="V79" s="14">
        <v>4102</v>
      </c>
      <c r="W79" s="15">
        <v>89.661202189999997</v>
      </c>
      <c r="X79" s="15">
        <v>221.01749878000001</v>
      </c>
      <c r="Y79" s="15">
        <v>45.324824049999997</v>
      </c>
      <c r="Z79" s="14" t="s">
        <v>32</v>
      </c>
      <c r="AA79" s="14" t="s">
        <v>462</v>
      </c>
      <c r="AB79" s="15">
        <v>0.1708922477</v>
      </c>
      <c r="AC79" s="15">
        <v>0.38249634319999998</v>
      </c>
      <c r="AD79" s="15">
        <v>0.32155046319999997</v>
      </c>
      <c r="AE79" s="15">
        <v>0.1250609459</v>
      </c>
      <c r="AF79" s="15">
        <v>701</v>
      </c>
      <c r="AG79" s="15">
        <v>1569</v>
      </c>
      <c r="AH79" s="15">
        <v>1319</v>
      </c>
      <c r="AI79" s="15">
        <v>513</v>
      </c>
      <c r="AK79" s="14">
        <f>'2023_5ANO_MT'!$AB79/100</f>
        <v>1.7089224769999999E-3</v>
      </c>
      <c r="AL79" s="14">
        <f>'2023_5ANO_MT'!$AC79/100</f>
        <v>3.8249634319999998E-3</v>
      </c>
      <c r="AM79" s="14">
        <f>'2023_5ANO_MT'!$AD79/100</f>
        <v>3.2155046319999997E-3</v>
      </c>
      <c r="AN79" s="14">
        <f>'2023_5ANO_MT'!$AE79/100</f>
        <v>1.2506094590000001E-3</v>
      </c>
      <c r="AO79" s="14">
        <f t="shared" si="0"/>
        <v>9.9999999999999985E-3</v>
      </c>
    </row>
    <row r="80" spans="1:41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9765625" defaultRowHeight="15" customHeight="1"/>
  <cols>
    <col min="1" max="1" width="15" customWidth="1"/>
    <col min="2" max="2" width="16.3984375" customWidth="1"/>
    <col min="3" max="3" width="11.3984375" customWidth="1"/>
    <col min="4" max="4" width="18.8984375" customWidth="1"/>
    <col min="5" max="6" width="21.3984375" customWidth="1"/>
    <col min="7" max="7" width="46.3984375" customWidth="1"/>
    <col min="8" max="8" width="22.59765625" customWidth="1"/>
    <col min="9" max="9" width="32.59765625" customWidth="1"/>
    <col min="10" max="10" width="18.8984375" customWidth="1"/>
    <col min="11" max="11" width="128.8984375" customWidth="1"/>
    <col min="12" max="12" width="25" customWidth="1"/>
    <col min="13" max="13" width="85" customWidth="1"/>
    <col min="14" max="14" width="25" customWidth="1"/>
    <col min="15" max="15" width="10" customWidth="1"/>
    <col min="16" max="16" width="16.3984375" customWidth="1"/>
    <col min="17" max="17" width="50" customWidth="1"/>
    <col min="18" max="18" width="28.8984375" customWidth="1"/>
    <col min="19" max="19" width="13.8984375" customWidth="1"/>
    <col min="20" max="20" width="31.3984375" customWidth="1"/>
    <col min="21" max="21" width="12.59765625" customWidth="1"/>
    <col min="22" max="22" width="11.3984375" customWidth="1"/>
    <col min="23" max="23" width="20" customWidth="1"/>
    <col min="24" max="25" width="18.8984375" customWidth="1"/>
    <col min="26" max="26" width="27.59765625" customWidth="1"/>
    <col min="27" max="28" width="25" customWidth="1"/>
    <col min="29" max="31" width="18.8984375" customWidth="1"/>
    <col min="32" max="32" width="22.59765625" customWidth="1"/>
    <col min="33" max="33" width="10" customWidth="1"/>
    <col min="34" max="34" width="16.3984375" customWidth="1"/>
    <col min="35" max="35" width="12.59765625" customWidth="1"/>
    <col min="36" max="41" width="8.59765625" customWidth="1"/>
  </cols>
  <sheetData>
    <row r="1" spans="1:41" ht="49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</row>
    <row r="2" spans="1:41" ht="14.25" customHeight="1">
      <c r="A2" s="14" t="s">
        <v>35</v>
      </c>
      <c r="B2" s="14" t="s">
        <v>36</v>
      </c>
      <c r="C2" s="14" t="s">
        <v>37</v>
      </c>
      <c r="D2" s="14" t="s">
        <v>38</v>
      </c>
      <c r="E2" s="14" t="s">
        <v>39</v>
      </c>
      <c r="F2" s="14" t="s">
        <v>40</v>
      </c>
      <c r="G2" s="14" t="s">
        <v>41</v>
      </c>
      <c r="H2" s="15">
        <v>3200102</v>
      </c>
      <c r="I2" s="14" t="s">
        <v>42</v>
      </c>
      <c r="J2" s="14" t="s">
        <v>43</v>
      </c>
      <c r="K2" s="14" t="s">
        <v>43</v>
      </c>
      <c r="L2" s="14" t="s">
        <v>43</v>
      </c>
      <c r="M2" s="14" t="s">
        <v>43</v>
      </c>
      <c r="N2" s="14" t="s">
        <v>44</v>
      </c>
      <c r="O2" s="14" t="s">
        <v>228</v>
      </c>
      <c r="P2" s="14" t="s">
        <v>46</v>
      </c>
      <c r="Q2" s="14" t="s">
        <v>226</v>
      </c>
      <c r="R2" s="14" t="s">
        <v>227</v>
      </c>
      <c r="S2" s="14" t="s">
        <v>49</v>
      </c>
      <c r="T2" s="14" t="s">
        <v>50</v>
      </c>
      <c r="U2" s="14">
        <v>325</v>
      </c>
      <c r="V2" s="14">
        <v>308</v>
      </c>
      <c r="W2" s="15">
        <v>94.769230769999993</v>
      </c>
      <c r="X2" s="15">
        <v>229.77733441999999</v>
      </c>
      <c r="Y2" s="15">
        <v>46.550715590000003</v>
      </c>
      <c r="Z2" s="14" t="s">
        <v>33</v>
      </c>
      <c r="AA2" s="14" t="s">
        <v>463</v>
      </c>
      <c r="AB2" s="15">
        <v>6.1688311699999998E-2</v>
      </c>
      <c r="AC2" s="15">
        <v>0.211038961</v>
      </c>
      <c r="AD2" s="15">
        <v>0.39285714290000001</v>
      </c>
      <c r="AE2" s="15">
        <v>0.33441558440000002</v>
      </c>
      <c r="AF2" s="15">
        <v>19</v>
      </c>
      <c r="AG2" s="15">
        <v>65</v>
      </c>
      <c r="AH2" s="15">
        <v>121</v>
      </c>
      <c r="AI2" s="15">
        <v>103</v>
      </c>
      <c r="AK2" s="14">
        <f>'2023_5ANO_LP'!$AB2/100</f>
        <v>6.16883117E-4</v>
      </c>
      <c r="AL2" s="14">
        <f>'2023_5ANO_LP'!$AC2/100</f>
        <v>2.11038961E-3</v>
      </c>
      <c r="AM2" s="14">
        <f>'2023_5ANO_LP'!$AD2/100</f>
        <v>3.9285714290000001E-3</v>
      </c>
      <c r="AN2" s="14">
        <f>'2023_5ANO_LP'!$AE2/100</f>
        <v>3.3441558440000002E-3</v>
      </c>
      <c r="AO2" s="14">
        <f t="shared" ref="AO2:AO79" si="0">SUM(AK2:AN2)</f>
        <v>0.01</v>
      </c>
    </row>
    <row r="3" spans="1:41" ht="14.25" customHeight="1">
      <c r="A3" s="14" t="s">
        <v>35</v>
      </c>
      <c r="B3" s="14" t="s">
        <v>36</v>
      </c>
      <c r="C3" s="14" t="s">
        <v>37</v>
      </c>
      <c r="D3" s="14" t="s">
        <v>38</v>
      </c>
      <c r="E3" s="14" t="s">
        <v>39</v>
      </c>
      <c r="F3" s="14" t="s">
        <v>40</v>
      </c>
      <c r="G3" s="14" t="s">
        <v>41</v>
      </c>
      <c r="H3" s="15">
        <v>3201159</v>
      </c>
      <c r="I3" s="14" t="s">
        <v>51</v>
      </c>
      <c r="J3" s="14" t="s">
        <v>43</v>
      </c>
      <c r="K3" s="14" t="s">
        <v>43</v>
      </c>
      <c r="L3" s="14" t="s">
        <v>43</v>
      </c>
      <c r="M3" s="14" t="s">
        <v>43</v>
      </c>
      <c r="N3" s="14" t="s">
        <v>52</v>
      </c>
      <c r="O3" s="14" t="s">
        <v>228</v>
      </c>
      <c r="P3" s="14" t="s">
        <v>46</v>
      </c>
      <c r="Q3" s="14" t="s">
        <v>226</v>
      </c>
      <c r="R3" s="14" t="s">
        <v>227</v>
      </c>
      <c r="S3" s="14" t="s">
        <v>49</v>
      </c>
      <c r="T3" s="14" t="s">
        <v>50</v>
      </c>
      <c r="U3" s="14">
        <v>194</v>
      </c>
      <c r="V3" s="14">
        <v>183</v>
      </c>
      <c r="W3" s="15">
        <v>94.329896910000002</v>
      </c>
      <c r="X3" s="15">
        <v>230.54626776000001</v>
      </c>
      <c r="Y3" s="15">
        <v>47.016625509999997</v>
      </c>
      <c r="Z3" s="14" t="s">
        <v>33</v>
      </c>
      <c r="AA3" s="14" t="s">
        <v>464</v>
      </c>
      <c r="AB3" s="15">
        <v>4.9180327900000001E-2</v>
      </c>
      <c r="AC3" s="15">
        <v>0.21857923499999998</v>
      </c>
      <c r="AD3" s="15">
        <v>0.35519125680000002</v>
      </c>
      <c r="AE3" s="15">
        <v>0.37704918030000001</v>
      </c>
      <c r="AF3" s="15">
        <v>9</v>
      </c>
      <c r="AG3" s="15">
        <v>40</v>
      </c>
      <c r="AH3" s="15">
        <v>65</v>
      </c>
      <c r="AI3" s="15">
        <v>69</v>
      </c>
      <c r="AK3" s="14">
        <f>'2023_5ANO_LP'!$AB3/100</f>
        <v>4.9180327900000004E-4</v>
      </c>
      <c r="AL3" s="14">
        <f>'2023_5ANO_LP'!$AC3/100</f>
        <v>2.1857923499999997E-3</v>
      </c>
      <c r="AM3" s="14">
        <f>'2023_5ANO_LP'!$AD3/100</f>
        <v>3.5519125680000003E-3</v>
      </c>
      <c r="AN3" s="14">
        <f>'2023_5ANO_LP'!$AE3/100</f>
        <v>3.7704918030000002E-3</v>
      </c>
      <c r="AO3" s="14">
        <f t="shared" si="0"/>
        <v>0.01</v>
      </c>
    </row>
    <row r="4" spans="1:41" ht="14.25" customHeight="1">
      <c r="A4" s="14" t="s">
        <v>35</v>
      </c>
      <c r="B4" s="14" t="s">
        <v>36</v>
      </c>
      <c r="C4" s="14" t="s">
        <v>37</v>
      </c>
      <c r="D4" s="14" t="s">
        <v>38</v>
      </c>
      <c r="E4" s="14" t="s">
        <v>39</v>
      </c>
      <c r="F4" s="14" t="s">
        <v>40</v>
      </c>
      <c r="G4" s="14" t="s">
        <v>41</v>
      </c>
      <c r="H4" s="15">
        <v>3201704</v>
      </c>
      <c r="I4" s="14" t="s">
        <v>53</v>
      </c>
      <c r="J4" s="14" t="s">
        <v>43</v>
      </c>
      <c r="K4" s="14" t="s">
        <v>43</v>
      </c>
      <c r="L4" s="14" t="s">
        <v>43</v>
      </c>
      <c r="M4" s="14" t="s">
        <v>43</v>
      </c>
      <c r="N4" s="14" t="s">
        <v>54</v>
      </c>
      <c r="O4" s="14" t="s">
        <v>228</v>
      </c>
      <c r="P4" s="14" t="s">
        <v>46</v>
      </c>
      <c r="Q4" s="14" t="s">
        <v>226</v>
      </c>
      <c r="R4" s="14" t="s">
        <v>227</v>
      </c>
      <c r="S4" s="14" t="s">
        <v>49</v>
      </c>
      <c r="T4" s="14" t="s">
        <v>50</v>
      </c>
      <c r="U4" s="14">
        <v>190</v>
      </c>
      <c r="V4" s="14">
        <v>185</v>
      </c>
      <c r="W4" s="15">
        <v>97.368421049999995</v>
      </c>
      <c r="X4" s="15">
        <v>234.7333027</v>
      </c>
      <c r="Y4" s="15">
        <v>46.472140449999998</v>
      </c>
      <c r="Z4" s="14" t="s">
        <v>33</v>
      </c>
      <c r="AA4" s="14" t="s">
        <v>465</v>
      </c>
      <c r="AB4" s="15">
        <v>3.2432432400000002E-2</v>
      </c>
      <c r="AC4" s="15">
        <v>0.23783783780000001</v>
      </c>
      <c r="AD4" s="15">
        <v>0.36756756760000003</v>
      </c>
      <c r="AE4" s="15">
        <v>0.36216216219999997</v>
      </c>
      <c r="AF4" s="15">
        <v>6</v>
      </c>
      <c r="AG4" s="15">
        <v>44</v>
      </c>
      <c r="AH4" s="15">
        <v>68</v>
      </c>
      <c r="AI4" s="15">
        <v>67</v>
      </c>
      <c r="AK4" s="14">
        <f>'2023_5ANO_LP'!$AB4/100</f>
        <v>3.2432432400000003E-4</v>
      </c>
      <c r="AL4" s="14">
        <f>'2023_5ANO_LP'!$AC4/100</f>
        <v>2.3783783780000002E-3</v>
      </c>
      <c r="AM4" s="14">
        <f>'2023_5ANO_LP'!$AD4/100</f>
        <v>3.6756756760000005E-3</v>
      </c>
      <c r="AN4" s="14">
        <f>'2023_5ANO_LP'!$AE4/100</f>
        <v>3.6216216219999999E-3</v>
      </c>
      <c r="AO4" s="14">
        <f t="shared" si="0"/>
        <v>0.01</v>
      </c>
    </row>
    <row r="5" spans="1:41" ht="14.25" customHeight="1">
      <c r="A5" s="14" t="s">
        <v>35</v>
      </c>
      <c r="B5" s="14" t="s">
        <v>36</v>
      </c>
      <c r="C5" s="14" t="s">
        <v>37</v>
      </c>
      <c r="D5" s="14" t="s">
        <v>38</v>
      </c>
      <c r="E5" s="14" t="s">
        <v>39</v>
      </c>
      <c r="F5" s="14" t="s">
        <v>40</v>
      </c>
      <c r="G5" s="14" t="s">
        <v>41</v>
      </c>
      <c r="H5" s="15">
        <v>3201902</v>
      </c>
      <c r="I5" s="14" t="s">
        <v>55</v>
      </c>
      <c r="J5" s="14" t="s">
        <v>43</v>
      </c>
      <c r="K5" s="14" t="s">
        <v>43</v>
      </c>
      <c r="L5" s="14" t="s">
        <v>43</v>
      </c>
      <c r="M5" s="14" t="s">
        <v>43</v>
      </c>
      <c r="N5" s="14" t="s">
        <v>56</v>
      </c>
      <c r="O5" s="14" t="s">
        <v>228</v>
      </c>
      <c r="P5" s="14" t="s">
        <v>46</v>
      </c>
      <c r="Q5" s="14" t="s">
        <v>226</v>
      </c>
      <c r="R5" s="14" t="s">
        <v>227</v>
      </c>
      <c r="S5" s="14" t="s">
        <v>49</v>
      </c>
      <c r="T5" s="14" t="s">
        <v>50</v>
      </c>
      <c r="U5" s="14">
        <v>410</v>
      </c>
      <c r="V5" s="14">
        <v>381</v>
      </c>
      <c r="W5" s="15">
        <v>92.926829269999999</v>
      </c>
      <c r="X5" s="15">
        <v>228.07277952999999</v>
      </c>
      <c r="Y5" s="15">
        <v>46.615984730000001</v>
      </c>
      <c r="Z5" s="14" t="s">
        <v>33</v>
      </c>
      <c r="AA5" s="14" t="s">
        <v>466</v>
      </c>
      <c r="AB5" s="15">
        <v>5.24934383E-2</v>
      </c>
      <c r="AC5" s="15">
        <v>0.217847769</v>
      </c>
      <c r="AD5" s="15">
        <v>0.43307086610000001</v>
      </c>
      <c r="AE5" s="15">
        <v>0.29658792649999999</v>
      </c>
      <c r="AF5" s="15">
        <v>20</v>
      </c>
      <c r="AG5" s="15">
        <v>83</v>
      </c>
      <c r="AH5" s="15">
        <v>165</v>
      </c>
      <c r="AI5" s="15">
        <v>113</v>
      </c>
      <c r="AK5" s="14">
        <f>'2023_5ANO_LP'!$AB5/100</f>
        <v>5.24934383E-4</v>
      </c>
      <c r="AL5" s="14">
        <f>'2023_5ANO_LP'!$AC5/100</f>
        <v>2.1784776900000001E-3</v>
      </c>
      <c r="AM5" s="14">
        <f>'2023_5ANO_LP'!$AD5/100</f>
        <v>4.3307086610000003E-3</v>
      </c>
      <c r="AN5" s="14">
        <f>'2023_5ANO_LP'!$AE5/100</f>
        <v>2.9658792650000001E-3</v>
      </c>
      <c r="AO5" s="14">
        <f t="shared" si="0"/>
        <v>9.9999999990000015E-3</v>
      </c>
    </row>
    <row r="6" spans="1:41" ht="14.25" customHeight="1">
      <c r="A6" s="14" t="s">
        <v>35</v>
      </c>
      <c r="B6" s="14" t="s">
        <v>36</v>
      </c>
      <c r="C6" s="14" t="s">
        <v>37</v>
      </c>
      <c r="D6" s="14" t="s">
        <v>38</v>
      </c>
      <c r="E6" s="14" t="s">
        <v>39</v>
      </c>
      <c r="F6" s="14" t="s">
        <v>40</v>
      </c>
      <c r="G6" s="14" t="s">
        <v>41</v>
      </c>
      <c r="H6" s="15">
        <v>3203163</v>
      </c>
      <c r="I6" s="14" t="s">
        <v>57</v>
      </c>
      <c r="J6" s="14" t="s">
        <v>43</v>
      </c>
      <c r="K6" s="14" t="s">
        <v>43</v>
      </c>
      <c r="L6" s="14" t="s">
        <v>43</v>
      </c>
      <c r="M6" s="14" t="s">
        <v>43</v>
      </c>
      <c r="N6" s="14" t="s">
        <v>58</v>
      </c>
      <c r="O6" s="14" t="s">
        <v>228</v>
      </c>
      <c r="P6" s="14" t="s">
        <v>46</v>
      </c>
      <c r="Q6" s="14" t="s">
        <v>226</v>
      </c>
      <c r="R6" s="14" t="s">
        <v>227</v>
      </c>
      <c r="S6" s="14" t="s">
        <v>49</v>
      </c>
      <c r="T6" s="14" t="s">
        <v>50</v>
      </c>
      <c r="U6" s="14">
        <v>115</v>
      </c>
      <c r="V6" s="14">
        <v>108</v>
      </c>
      <c r="W6" s="15">
        <v>93.913043479999999</v>
      </c>
      <c r="X6" s="15">
        <v>240.24181944</v>
      </c>
      <c r="Y6" s="15">
        <v>46.175709689999998</v>
      </c>
      <c r="Z6" s="14" t="s">
        <v>33</v>
      </c>
      <c r="AA6" s="14" t="s">
        <v>467</v>
      </c>
      <c r="AB6" s="15">
        <v>3.7037037000000002E-2</v>
      </c>
      <c r="AC6" s="15">
        <v>0.12962962960000002</v>
      </c>
      <c r="AD6" s="15">
        <v>0.41666666669999997</v>
      </c>
      <c r="AE6" s="15">
        <v>0.41666666669999997</v>
      </c>
      <c r="AF6" s="15">
        <v>4</v>
      </c>
      <c r="AG6" s="15">
        <v>14</v>
      </c>
      <c r="AH6" s="15">
        <v>45</v>
      </c>
      <c r="AI6" s="15">
        <v>45</v>
      </c>
      <c r="AK6" s="14">
        <f>'2023_5ANO_LP'!$AB6/100</f>
        <v>3.7037037000000001E-4</v>
      </c>
      <c r="AL6" s="14">
        <f>'2023_5ANO_LP'!$AC6/100</f>
        <v>1.2962962960000003E-3</v>
      </c>
      <c r="AM6" s="14">
        <f>'2023_5ANO_LP'!$AD6/100</f>
        <v>4.1666666669999998E-3</v>
      </c>
      <c r="AN6" s="14">
        <f>'2023_5ANO_LP'!$AE6/100</f>
        <v>4.1666666669999998E-3</v>
      </c>
      <c r="AO6" s="14">
        <f t="shared" si="0"/>
        <v>0.01</v>
      </c>
    </row>
    <row r="7" spans="1:41" ht="14.25" customHeight="1">
      <c r="A7" s="14" t="s">
        <v>35</v>
      </c>
      <c r="B7" s="14" t="s">
        <v>36</v>
      </c>
      <c r="C7" s="14" t="s">
        <v>37</v>
      </c>
      <c r="D7" s="14" t="s">
        <v>38</v>
      </c>
      <c r="E7" s="14" t="s">
        <v>39</v>
      </c>
      <c r="F7" s="14" t="s">
        <v>40</v>
      </c>
      <c r="G7" s="14" t="s">
        <v>41</v>
      </c>
      <c r="H7" s="15">
        <v>3204559</v>
      </c>
      <c r="I7" s="14" t="s">
        <v>59</v>
      </c>
      <c r="J7" s="14" t="s">
        <v>43</v>
      </c>
      <c r="K7" s="14" t="s">
        <v>43</v>
      </c>
      <c r="L7" s="14" t="s">
        <v>43</v>
      </c>
      <c r="M7" s="14" t="s">
        <v>43</v>
      </c>
      <c r="N7" s="14" t="s">
        <v>60</v>
      </c>
      <c r="O7" s="14" t="s">
        <v>228</v>
      </c>
      <c r="P7" s="14" t="s">
        <v>46</v>
      </c>
      <c r="Q7" s="14" t="s">
        <v>226</v>
      </c>
      <c r="R7" s="14" t="s">
        <v>227</v>
      </c>
      <c r="S7" s="14" t="s">
        <v>49</v>
      </c>
      <c r="T7" s="14" t="s">
        <v>50</v>
      </c>
      <c r="U7" s="14">
        <v>306</v>
      </c>
      <c r="V7" s="14">
        <v>290</v>
      </c>
      <c r="W7" s="15">
        <v>94.771241829999994</v>
      </c>
      <c r="X7" s="15">
        <v>225.94803447999999</v>
      </c>
      <c r="Y7" s="15">
        <v>42.684244200000002</v>
      </c>
      <c r="Z7" s="14" t="s">
        <v>33</v>
      </c>
      <c r="AA7" s="14" t="s">
        <v>468</v>
      </c>
      <c r="AB7" s="15">
        <v>4.4827586200000005E-2</v>
      </c>
      <c r="AC7" s="15">
        <v>0.2275862069</v>
      </c>
      <c r="AD7" s="15">
        <v>0.45172413789999999</v>
      </c>
      <c r="AE7" s="15">
        <v>0.27586206899999999</v>
      </c>
      <c r="AF7" s="15">
        <v>13</v>
      </c>
      <c r="AG7" s="15">
        <v>66</v>
      </c>
      <c r="AH7" s="15">
        <v>131</v>
      </c>
      <c r="AI7" s="15">
        <v>80</v>
      </c>
      <c r="AK7" s="14">
        <f>'2023_5ANO_LP'!$AB7/100</f>
        <v>4.4827586200000007E-4</v>
      </c>
      <c r="AL7" s="14">
        <f>'2023_5ANO_LP'!$AC7/100</f>
        <v>2.2758620690000002E-3</v>
      </c>
      <c r="AM7" s="14">
        <f>'2023_5ANO_LP'!$AD7/100</f>
        <v>4.5172413789999998E-3</v>
      </c>
      <c r="AN7" s="14">
        <f>'2023_5ANO_LP'!$AE7/100</f>
        <v>2.7586206899999997E-3</v>
      </c>
      <c r="AO7" s="14">
        <f t="shared" si="0"/>
        <v>0.01</v>
      </c>
    </row>
    <row r="8" spans="1:41" ht="14.25" customHeight="1">
      <c r="A8" s="14" t="s">
        <v>35</v>
      </c>
      <c r="B8" s="14" t="s">
        <v>36</v>
      </c>
      <c r="C8" s="14" t="s">
        <v>37</v>
      </c>
      <c r="D8" s="14" t="s">
        <v>38</v>
      </c>
      <c r="E8" s="14" t="s">
        <v>39</v>
      </c>
      <c r="F8" s="14" t="s">
        <v>40</v>
      </c>
      <c r="G8" s="14" t="s">
        <v>41</v>
      </c>
      <c r="H8" s="15">
        <v>3205069</v>
      </c>
      <c r="I8" s="14" t="s">
        <v>61</v>
      </c>
      <c r="J8" s="14" t="s">
        <v>43</v>
      </c>
      <c r="K8" s="14" t="s">
        <v>43</v>
      </c>
      <c r="L8" s="14" t="s">
        <v>43</v>
      </c>
      <c r="M8" s="14" t="s">
        <v>43</v>
      </c>
      <c r="N8" s="14" t="s">
        <v>62</v>
      </c>
      <c r="O8" s="14" t="s">
        <v>228</v>
      </c>
      <c r="P8" s="14" t="s">
        <v>46</v>
      </c>
      <c r="Q8" s="14" t="s">
        <v>226</v>
      </c>
      <c r="R8" s="14" t="s">
        <v>227</v>
      </c>
      <c r="S8" s="14" t="s">
        <v>49</v>
      </c>
      <c r="T8" s="14" t="s">
        <v>50</v>
      </c>
      <c r="U8" s="14">
        <v>123</v>
      </c>
      <c r="V8" s="14">
        <v>112</v>
      </c>
      <c r="W8" s="15">
        <v>91.056910569999999</v>
      </c>
      <c r="X8" s="15">
        <v>233.34916964000001</v>
      </c>
      <c r="Y8" s="15">
        <v>45.438036050000001</v>
      </c>
      <c r="Z8" s="14" t="s">
        <v>33</v>
      </c>
      <c r="AA8" s="14" t="s">
        <v>469</v>
      </c>
      <c r="AB8" s="15">
        <v>1.7857142900000001E-2</v>
      </c>
      <c r="AC8" s="15">
        <v>0.23214285709999999</v>
      </c>
      <c r="AD8" s="15">
        <v>0.40178571429999999</v>
      </c>
      <c r="AE8" s="15">
        <v>0.34821428570000001</v>
      </c>
      <c r="AF8" s="15">
        <v>2</v>
      </c>
      <c r="AG8" s="15">
        <v>26</v>
      </c>
      <c r="AH8" s="15">
        <v>45</v>
      </c>
      <c r="AI8" s="15">
        <v>39</v>
      </c>
      <c r="AK8" s="14">
        <f>'2023_5ANO_LP'!$AB8/100</f>
        <v>1.78571429E-4</v>
      </c>
      <c r="AL8" s="14">
        <f>'2023_5ANO_LP'!$AC8/100</f>
        <v>2.3214285709999998E-3</v>
      </c>
      <c r="AM8" s="14">
        <f>'2023_5ANO_LP'!$AD8/100</f>
        <v>4.0178571429999995E-3</v>
      </c>
      <c r="AN8" s="14">
        <f>'2023_5ANO_LP'!$AE8/100</f>
        <v>3.4821428570000002E-3</v>
      </c>
      <c r="AO8" s="14">
        <f t="shared" si="0"/>
        <v>9.9999999999999985E-3</v>
      </c>
    </row>
    <row r="9" spans="1:41" ht="14.25" customHeight="1">
      <c r="A9" s="14" t="s">
        <v>35</v>
      </c>
      <c r="B9" s="14" t="s">
        <v>36</v>
      </c>
      <c r="C9" s="14" t="s">
        <v>37</v>
      </c>
      <c r="D9" s="14" t="s">
        <v>38</v>
      </c>
      <c r="E9" s="14" t="s">
        <v>39</v>
      </c>
      <c r="F9" s="14" t="s">
        <v>63</v>
      </c>
      <c r="G9" s="14" t="s">
        <v>64</v>
      </c>
      <c r="H9" s="15">
        <v>3200169</v>
      </c>
      <c r="I9" s="14" t="s">
        <v>65</v>
      </c>
      <c r="J9" s="14" t="s">
        <v>43</v>
      </c>
      <c r="K9" s="14" t="s">
        <v>43</v>
      </c>
      <c r="L9" s="14" t="s">
        <v>43</v>
      </c>
      <c r="M9" s="14" t="s">
        <v>43</v>
      </c>
      <c r="N9" s="14" t="s">
        <v>66</v>
      </c>
      <c r="O9" s="14" t="s">
        <v>228</v>
      </c>
      <c r="P9" s="14" t="s">
        <v>46</v>
      </c>
      <c r="Q9" s="14" t="s">
        <v>226</v>
      </c>
      <c r="R9" s="14" t="s">
        <v>227</v>
      </c>
      <c r="S9" s="14" t="s">
        <v>49</v>
      </c>
      <c r="T9" s="14" t="s">
        <v>50</v>
      </c>
      <c r="U9" s="14">
        <v>154</v>
      </c>
      <c r="V9" s="14">
        <v>142</v>
      </c>
      <c r="W9" s="15">
        <v>92.207792209999994</v>
      </c>
      <c r="X9" s="15">
        <v>217.12507746</v>
      </c>
      <c r="Y9" s="15">
        <v>47.586559399999999</v>
      </c>
      <c r="Z9" s="14" t="s">
        <v>33</v>
      </c>
      <c r="AA9" s="14" t="s">
        <v>470</v>
      </c>
      <c r="AB9" s="15">
        <v>7.0422535199999997E-2</v>
      </c>
      <c r="AC9" s="15">
        <v>0.34507042249999997</v>
      </c>
      <c r="AD9" s="15">
        <v>0.34507042249999997</v>
      </c>
      <c r="AE9" s="15">
        <v>0.23943661970000002</v>
      </c>
      <c r="AF9" s="15">
        <v>10</v>
      </c>
      <c r="AG9" s="15">
        <v>49</v>
      </c>
      <c r="AH9" s="15">
        <v>49</v>
      </c>
      <c r="AI9" s="15">
        <v>34</v>
      </c>
      <c r="AK9" s="14">
        <f>'2023_5ANO_LP'!$AB9/100</f>
        <v>7.0422535199999995E-4</v>
      </c>
      <c r="AL9" s="14">
        <f>'2023_5ANO_LP'!$AC9/100</f>
        <v>3.4507042249999997E-3</v>
      </c>
      <c r="AM9" s="14">
        <f>'2023_5ANO_LP'!$AD9/100</f>
        <v>3.4507042249999997E-3</v>
      </c>
      <c r="AN9" s="14">
        <f>'2023_5ANO_LP'!$AE9/100</f>
        <v>2.3943661970000003E-3</v>
      </c>
      <c r="AO9" s="14">
        <f t="shared" si="0"/>
        <v>9.9999999989999998E-3</v>
      </c>
    </row>
    <row r="10" spans="1:41" ht="14.25" customHeight="1">
      <c r="A10" s="14" t="s">
        <v>35</v>
      </c>
      <c r="B10" s="14" t="s">
        <v>36</v>
      </c>
      <c r="C10" s="14" t="s">
        <v>37</v>
      </c>
      <c r="D10" s="14" t="s">
        <v>38</v>
      </c>
      <c r="E10" s="14" t="s">
        <v>39</v>
      </c>
      <c r="F10" s="14" t="s">
        <v>63</v>
      </c>
      <c r="G10" s="14" t="s">
        <v>64</v>
      </c>
      <c r="H10" s="15">
        <v>3200136</v>
      </c>
      <c r="I10" s="14" t="s">
        <v>67</v>
      </c>
      <c r="J10" s="14" t="s">
        <v>43</v>
      </c>
      <c r="K10" s="14" t="s">
        <v>43</v>
      </c>
      <c r="L10" s="14" t="s">
        <v>43</v>
      </c>
      <c r="M10" s="14" t="s">
        <v>43</v>
      </c>
      <c r="N10" s="14" t="s">
        <v>68</v>
      </c>
      <c r="O10" s="14" t="s">
        <v>228</v>
      </c>
      <c r="P10" s="14" t="s">
        <v>46</v>
      </c>
      <c r="Q10" s="14" t="s">
        <v>226</v>
      </c>
      <c r="R10" s="14" t="s">
        <v>227</v>
      </c>
      <c r="S10" s="14" t="s">
        <v>49</v>
      </c>
      <c r="T10" s="14" t="s">
        <v>50</v>
      </c>
      <c r="U10" s="14">
        <v>152</v>
      </c>
      <c r="V10" s="14">
        <v>143</v>
      </c>
      <c r="W10" s="15">
        <v>94.078947369999995</v>
      </c>
      <c r="X10" s="15">
        <v>229.70268530999999</v>
      </c>
      <c r="Y10" s="15">
        <v>44.358289069999998</v>
      </c>
      <c r="Z10" s="14" t="s">
        <v>33</v>
      </c>
      <c r="AA10" s="14" t="s">
        <v>471</v>
      </c>
      <c r="AB10" s="15">
        <v>2.7972027999999999E-2</v>
      </c>
      <c r="AC10" s="15">
        <v>0.25174825169999998</v>
      </c>
      <c r="AD10" s="15">
        <v>0.39860139859999999</v>
      </c>
      <c r="AE10" s="15">
        <v>0.32167832169999999</v>
      </c>
      <c r="AF10" s="15">
        <v>4</v>
      </c>
      <c r="AG10" s="15">
        <v>36</v>
      </c>
      <c r="AH10" s="15">
        <v>57</v>
      </c>
      <c r="AI10" s="15">
        <v>46</v>
      </c>
      <c r="AK10" s="14">
        <f>'2023_5ANO_LP'!$AB10/100</f>
        <v>2.7972027999999998E-4</v>
      </c>
      <c r="AL10" s="14">
        <f>'2023_5ANO_LP'!$AC10/100</f>
        <v>2.5174825169999998E-3</v>
      </c>
      <c r="AM10" s="14">
        <f>'2023_5ANO_LP'!$AD10/100</f>
        <v>3.9860139859999996E-3</v>
      </c>
      <c r="AN10" s="14">
        <f>'2023_5ANO_LP'!$AE10/100</f>
        <v>3.216783217E-3</v>
      </c>
      <c r="AO10" s="14">
        <f t="shared" si="0"/>
        <v>0.01</v>
      </c>
    </row>
    <row r="11" spans="1:41" ht="14.25" customHeight="1">
      <c r="A11" s="14" t="s">
        <v>35</v>
      </c>
      <c r="B11" s="14" t="s">
        <v>36</v>
      </c>
      <c r="C11" s="14" t="s">
        <v>37</v>
      </c>
      <c r="D11" s="14" t="s">
        <v>38</v>
      </c>
      <c r="E11" s="14" t="s">
        <v>39</v>
      </c>
      <c r="F11" s="14" t="s">
        <v>63</v>
      </c>
      <c r="G11" s="14" t="s">
        <v>64</v>
      </c>
      <c r="H11" s="15">
        <v>3200904</v>
      </c>
      <c r="I11" s="14" t="s">
        <v>69</v>
      </c>
      <c r="J11" s="14" t="s">
        <v>43</v>
      </c>
      <c r="K11" s="14" t="s">
        <v>43</v>
      </c>
      <c r="L11" s="14" t="s">
        <v>43</v>
      </c>
      <c r="M11" s="14" t="s">
        <v>43</v>
      </c>
      <c r="N11" s="14" t="s">
        <v>70</v>
      </c>
      <c r="O11" s="14" t="s">
        <v>228</v>
      </c>
      <c r="P11" s="14" t="s">
        <v>46</v>
      </c>
      <c r="Q11" s="14" t="s">
        <v>226</v>
      </c>
      <c r="R11" s="14" t="s">
        <v>227</v>
      </c>
      <c r="S11" s="14" t="s">
        <v>49</v>
      </c>
      <c r="T11" s="14" t="s">
        <v>50</v>
      </c>
      <c r="U11" s="14">
        <v>467</v>
      </c>
      <c r="V11" s="14">
        <v>436</v>
      </c>
      <c r="W11" s="15">
        <v>93.361884369999999</v>
      </c>
      <c r="X11" s="15">
        <v>230.63190137999999</v>
      </c>
      <c r="Y11" s="15">
        <v>45.424646850000002</v>
      </c>
      <c r="Z11" s="14" t="s">
        <v>33</v>
      </c>
      <c r="AA11" s="14" t="s">
        <v>472</v>
      </c>
      <c r="AB11" s="15">
        <v>5.0458715600000002E-2</v>
      </c>
      <c r="AC11" s="15">
        <v>0.21330275230000001</v>
      </c>
      <c r="AD11" s="15">
        <v>0.37614678900000004</v>
      </c>
      <c r="AE11" s="15">
        <v>0.36009174309999997</v>
      </c>
      <c r="AF11" s="15">
        <v>22</v>
      </c>
      <c r="AG11" s="15">
        <v>93</v>
      </c>
      <c r="AH11" s="15">
        <v>164</v>
      </c>
      <c r="AI11" s="15">
        <v>157</v>
      </c>
      <c r="AK11" s="14">
        <f>'2023_5ANO_LP'!$AB11/100</f>
        <v>5.0458715600000005E-4</v>
      </c>
      <c r="AL11" s="14">
        <f>'2023_5ANO_LP'!$AC11/100</f>
        <v>2.1330275230000001E-3</v>
      </c>
      <c r="AM11" s="14">
        <f>'2023_5ANO_LP'!$AD11/100</f>
        <v>3.7614678900000005E-3</v>
      </c>
      <c r="AN11" s="14">
        <f>'2023_5ANO_LP'!$AE11/100</f>
        <v>3.6009174309999999E-3</v>
      </c>
      <c r="AO11" s="14">
        <f t="shared" si="0"/>
        <v>0.01</v>
      </c>
    </row>
    <row r="12" spans="1:41" ht="14.25" customHeight="1">
      <c r="A12" s="14" t="s">
        <v>35</v>
      </c>
      <c r="B12" s="14" t="s">
        <v>36</v>
      </c>
      <c r="C12" s="14" t="s">
        <v>37</v>
      </c>
      <c r="D12" s="14" t="s">
        <v>38</v>
      </c>
      <c r="E12" s="14" t="s">
        <v>39</v>
      </c>
      <c r="F12" s="14" t="s">
        <v>63</v>
      </c>
      <c r="G12" s="14" t="s">
        <v>64</v>
      </c>
      <c r="H12" s="15">
        <v>3202108</v>
      </c>
      <c r="I12" s="14" t="s">
        <v>71</v>
      </c>
      <c r="J12" s="14" t="s">
        <v>43</v>
      </c>
      <c r="K12" s="14" t="s">
        <v>43</v>
      </c>
      <c r="L12" s="14" t="s">
        <v>43</v>
      </c>
      <c r="M12" s="14" t="s">
        <v>43</v>
      </c>
      <c r="N12" s="14" t="s">
        <v>72</v>
      </c>
      <c r="O12" s="14" t="s">
        <v>228</v>
      </c>
      <c r="P12" s="14" t="s">
        <v>46</v>
      </c>
      <c r="Q12" s="14" t="s">
        <v>226</v>
      </c>
      <c r="R12" s="14" t="s">
        <v>227</v>
      </c>
      <c r="S12" s="14" t="s">
        <v>49</v>
      </c>
      <c r="T12" s="14" t="s">
        <v>50</v>
      </c>
      <c r="U12" s="14">
        <v>215</v>
      </c>
      <c r="V12" s="14">
        <v>202</v>
      </c>
      <c r="W12" s="15">
        <v>93.953488370000002</v>
      </c>
      <c r="X12" s="15">
        <v>226.22711386</v>
      </c>
      <c r="Y12" s="15">
        <v>52.157230089999999</v>
      </c>
      <c r="Z12" s="14" t="s">
        <v>33</v>
      </c>
      <c r="AA12" s="14" t="s">
        <v>473</v>
      </c>
      <c r="AB12" s="15">
        <v>8.4158415799999997E-2</v>
      </c>
      <c r="AC12" s="15">
        <v>0.25742574260000001</v>
      </c>
      <c r="AD12" s="15">
        <v>0.31683168319999999</v>
      </c>
      <c r="AE12" s="15">
        <v>0.34158415840000006</v>
      </c>
      <c r="AF12" s="15">
        <v>17</v>
      </c>
      <c r="AG12" s="15">
        <v>52</v>
      </c>
      <c r="AH12" s="15">
        <v>64</v>
      </c>
      <c r="AI12" s="15">
        <v>69</v>
      </c>
      <c r="AK12" s="14">
        <f>'2023_5ANO_LP'!$AB12/100</f>
        <v>8.4158415799999995E-4</v>
      </c>
      <c r="AL12" s="14">
        <f>'2023_5ANO_LP'!$AC12/100</f>
        <v>2.574257426E-3</v>
      </c>
      <c r="AM12" s="14">
        <f>'2023_5ANO_LP'!$AD12/100</f>
        <v>3.1683168319999997E-3</v>
      </c>
      <c r="AN12" s="14">
        <f>'2023_5ANO_LP'!$AE12/100</f>
        <v>3.4158415840000005E-3</v>
      </c>
      <c r="AO12" s="14">
        <f t="shared" si="0"/>
        <v>0.01</v>
      </c>
    </row>
    <row r="13" spans="1:41" ht="14.25" customHeight="1">
      <c r="A13" s="14" t="s">
        <v>35</v>
      </c>
      <c r="B13" s="14" t="s">
        <v>36</v>
      </c>
      <c r="C13" s="14" t="s">
        <v>37</v>
      </c>
      <c r="D13" s="14" t="s">
        <v>38</v>
      </c>
      <c r="E13" s="14" t="s">
        <v>39</v>
      </c>
      <c r="F13" s="14" t="s">
        <v>63</v>
      </c>
      <c r="G13" s="14" t="s">
        <v>64</v>
      </c>
      <c r="H13" s="15">
        <v>3203304</v>
      </c>
      <c r="I13" s="14" t="s">
        <v>73</v>
      </c>
      <c r="J13" s="14" t="s">
        <v>43</v>
      </c>
      <c r="K13" s="14" t="s">
        <v>43</v>
      </c>
      <c r="L13" s="14" t="s">
        <v>43</v>
      </c>
      <c r="M13" s="14" t="s">
        <v>43</v>
      </c>
      <c r="N13" s="14" t="s">
        <v>74</v>
      </c>
      <c r="O13" s="14" t="s">
        <v>228</v>
      </c>
      <c r="P13" s="14" t="s">
        <v>46</v>
      </c>
      <c r="Q13" s="14" t="s">
        <v>226</v>
      </c>
      <c r="R13" s="14" t="s">
        <v>227</v>
      </c>
      <c r="S13" s="14" t="s">
        <v>49</v>
      </c>
      <c r="T13" s="14" t="s">
        <v>50</v>
      </c>
      <c r="U13" s="14">
        <v>172</v>
      </c>
      <c r="V13" s="14">
        <v>163</v>
      </c>
      <c r="W13" s="15">
        <v>94.767441860000005</v>
      </c>
      <c r="X13" s="15">
        <v>246.48220859</v>
      </c>
      <c r="Y13" s="15">
        <v>47.554499630000002</v>
      </c>
      <c r="Z13" s="14" t="s">
        <v>33</v>
      </c>
      <c r="AA13" s="14" t="s">
        <v>474</v>
      </c>
      <c r="AB13" s="15">
        <v>3.6809816000000002E-2</v>
      </c>
      <c r="AC13" s="15">
        <v>0.15337423310000001</v>
      </c>
      <c r="AD13" s="15">
        <v>0.26993865029999997</v>
      </c>
      <c r="AE13" s="15">
        <v>0.53987730059999994</v>
      </c>
      <c r="AF13" s="15">
        <v>6</v>
      </c>
      <c r="AG13" s="15">
        <v>25</v>
      </c>
      <c r="AH13" s="15">
        <v>44</v>
      </c>
      <c r="AI13" s="15">
        <v>88</v>
      </c>
      <c r="AK13" s="14">
        <f>'2023_5ANO_LP'!$AB13/100</f>
        <v>3.6809816000000004E-4</v>
      </c>
      <c r="AL13" s="14">
        <f>'2023_5ANO_LP'!$AC13/100</f>
        <v>1.533742331E-3</v>
      </c>
      <c r="AM13" s="14">
        <f>'2023_5ANO_LP'!$AD13/100</f>
        <v>2.6993865029999995E-3</v>
      </c>
      <c r="AN13" s="14">
        <f>'2023_5ANO_LP'!$AE13/100</f>
        <v>5.398773005999999E-3</v>
      </c>
      <c r="AO13" s="14">
        <f t="shared" si="0"/>
        <v>9.9999999999999985E-3</v>
      </c>
    </row>
    <row r="14" spans="1:41" ht="14.25" customHeight="1">
      <c r="A14" s="14" t="s">
        <v>35</v>
      </c>
      <c r="B14" s="14" t="s">
        <v>36</v>
      </c>
      <c r="C14" s="14" t="s">
        <v>37</v>
      </c>
      <c r="D14" s="14" t="s">
        <v>38</v>
      </c>
      <c r="E14" s="14" t="s">
        <v>39</v>
      </c>
      <c r="F14" s="14" t="s">
        <v>75</v>
      </c>
      <c r="G14" s="14" t="s">
        <v>76</v>
      </c>
      <c r="H14" s="15">
        <v>3200706</v>
      </c>
      <c r="I14" s="14" t="s">
        <v>77</v>
      </c>
      <c r="J14" s="14" t="s">
        <v>43</v>
      </c>
      <c r="K14" s="14" t="s">
        <v>43</v>
      </c>
      <c r="L14" s="14" t="s">
        <v>43</v>
      </c>
      <c r="M14" s="14" t="s">
        <v>43</v>
      </c>
      <c r="N14" s="14" t="s">
        <v>78</v>
      </c>
      <c r="O14" s="14" t="s">
        <v>228</v>
      </c>
      <c r="P14" s="14" t="s">
        <v>46</v>
      </c>
      <c r="Q14" s="14" t="s">
        <v>226</v>
      </c>
      <c r="R14" s="14" t="s">
        <v>227</v>
      </c>
      <c r="S14" s="14" t="s">
        <v>49</v>
      </c>
      <c r="T14" s="14" t="s">
        <v>50</v>
      </c>
      <c r="U14" s="14">
        <v>179</v>
      </c>
      <c r="V14" s="14">
        <v>170</v>
      </c>
      <c r="W14" s="15">
        <v>94.972067039999999</v>
      </c>
      <c r="X14" s="15">
        <v>229.96898823999999</v>
      </c>
      <c r="Y14" s="15">
        <v>43.63267037</v>
      </c>
      <c r="Z14" s="14" t="s">
        <v>33</v>
      </c>
      <c r="AA14" s="14" t="s">
        <v>475</v>
      </c>
      <c r="AB14" s="15">
        <v>5.8823529399999998E-2</v>
      </c>
      <c r="AC14" s="15">
        <v>0.18235294119999998</v>
      </c>
      <c r="AD14" s="15">
        <v>0.42352941180000003</v>
      </c>
      <c r="AE14" s="15">
        <v>0.3352941176</v>
      </c>
      <c r="AF14" s="15">
        <v>10</v>
      </c>
      <c r="AG14" s="15">
        <v>31</v>
      </c>
      <c r="AH14" s="15">
        <v>72</v>
      </c>
      <c r="AI14" s="15">
        <v>57</v>
      </c>
      <c r="AK14" s="14">
        <f>'2023_5ANO_LP'!$AB14/100</f>
        <v>5.8823529400000001E-4</v>
      </c>
      <c r="AL14" s="14">
        <f>'2023_5ANO_LP'!$AC14/100</f>
        <v>1.8235294119999998E-3</v>
      </c>
      <c r="AM14" s="14">
        <f>'2023_5ANO_LP'!$AD14/100</f>
        <v>4.2352941180000001E-3</v>
      </c>
      <c r="AN14" s="14">
        <f>'2023_5ANO_LP'!$AE14/100</f>
        <v>3.3529411760000001E-3</v>
      </c>
      <c r="AO14" s="14">
        <f t="shared" si="0"/>
        <v>0.01</v>
      </c>
    </row>
    <row r="15" spans="1:41" ht="14.25" customHeight="1">
      <c r="A15" s="14" t="s">
        <v>35</v>
      </c>
      <c r="B15" s="14" t="s">
        <v>36</v>
      </c>
      <c r="C15" s="14" t="s">
        <v>37</v>
      </c>
      <c r="D15" s="14" t="s">
        <v>38</v>
      </c>
      <c r="E15" s="14" t="s">
        <v>39</v>
      </c>
      <c r="F15" s="14" t="s">
        <v>75</v>
      </c>
      <c r="G15" s="14" t="s">
        <v>76</v>
      </c>
      <c r="H15" s="15">
        <v>3201209</v>
      </c>
      <c r="I15" s="14" t="s">
        <v>79</v>
      </c>
      <c r="J15" s="14" t="s">
        <v>43</v>
      </c>
      <c r="K15" s="14" t="s">
        <v>43</v>
      </c>
      <c r="L15" s="14" t="s">
        <v>43</v>
      </c>
      <c r="M15" s="14" t="s">
        <v>43</v>
      </c>
      <c r="N15" s="14" t="s">
        <v>80</v>
      </c>
      <c r="O15" s="14" t="s">
        <v>228</v>
      </c>
      <c r="P15" s="14" t="s">
        <v>46</v>
      </c>
      <c r="Q15" s="14" t="s">
        <v>226</v>
      </c>
      <c r="R15" s="14" t="s">
        <v>227</v>
      </c>
      <c r="S15" s="14" t="s">
        <v>49</v>
      </c>
      <c r="T15" s="14" t="s">
        <v>50</v>
      </c>
      <c r="U15" s="14">
        <v>2032</v>
      </c>
      <c r="V15" s="14">
        <v>1856</v>
      </c>
      <c r="W15" s="15">
        <v>91.338582680000002</v>
      </c>
      <c r="X15" s="15">
        <v>216.75435458000001</v>
      </c>
      <c r="Y15" s="15">
        <v>49.89399092</v>
      </c>
      <c r="Z15" s="14" t="s">
        <v>33</v>
      </c>
      <c r="AA15" s="14" t="s">
        <v>476</v>
      </c>
      <c r="AB15" s="15">
        <v>0.10614224139999999</v>
      </c>
      <c r="AC15" s="15">
        <v>0.27640086209999998</v>
      </c>
      <c r="AD15" s="15">
        <v>0.35183189659999997</v>
      </c>
      <c r="AE15" s="15">
        <v>0.265625</v>
      </c>
      <c r="AF15" s="15">
        <v>197</v>
      </c>
      <c r="AG15" s="15">
        <v>513</v>
      </c>
      <c r="AH15" s="15">
        <v>653</v>
      </c>
      <c r="AI15" s="15">
        <v>493</v>
      </c>
      <c r="AK15" s="14">
        <f>'2023_5ANO_LP'!$AB15/100</f>
        <v>1.0614224139999999E-3</v>
      </c>
      <c r="AL15" s="14">
        <f>'2023_5ANO_LP'!$AC15/100</f>
        <v>2.7640086209999998E-3</v>
      </c>
      <c r="AM15" s="14">
        <f>'2023_5ANO_LP'!$AD15/100</f>
        <v>3.5183189659999999E-3</v>
      </c>
      <c r="AN15" s="14">
        <f>'2023_5ANO_LP'!$AE15/100</f>
        <v>2.6562500000000002E-3</v>
      </c>
      <c r="AO15" s="14">
        <f t="shared" si="0"/>
        <v>1.0000000001000001E-2</v>
      </c>
    </row>
    <row r="16" spans="1:41" ht="14.25" customHeight="1">
      <c r="A16" s="14" t="s">
        <v>35</v>
      </c>
      <c r="B16" s="14" t="s">
        <v>36</v>
      </c>
      <c r="C16" s="14" t="s">
        <v>37</v>
      </c>
      <c r="D16" s="14" t="s">
        <v>38</v>
      </c>
      <c r="E16" s="14" t="s">
        <v>39</v>
      </c>
      <c r="F16" s="14" t="s">
        <v>75</v>
      </c>
      <c r="G16" s="14" t="s">
        <v>76</v>
      </c>
      <c r="H16" s="15">
        <v>3201407</v>
      </c>
      <c r="I16" s="14" t="s">
        <v>81</v>
      </c>
      <c r="J16" s="14" t="s">
        <v>43</v>
      </c>
      <c r="K16" s="14" t="s">
        <v>43</v>
      </c>
      <c r="L16" s="14" t="s">
        <v>43</v>
      </c>
      <c r="M16" s="14" t="s">
        <v>43</v>
      </c>
      <c r="N16" s="14" t="s">
        <v>82</v>
      </c>
      <c r="O16" s="14" t="s">
        <v>228</v>
      </c>
      <c r="P16" s="14" t="s">
        <v>46</v>
      </c>
      <c r="Q16" s="14" t="s">
        <v>226</v>
      </c>
      <c r="R16" s="14" t="s">
        <v>227</v>
      </c>
      <c r="S16" s="14" t="s">
        <v>49</v>
      </c>
      <c r="T16" s="14" t="s">
        <v>50</v>
      </c>
      <c r="U16" s="14">
        <v>432</v>
      </c>
      <c r="V16" s="14">
        <v>400</v>
      </c>
      <c r="W16" s="15">
        <v>92.592592589999995</v>
      </c>
      <c r="X16" s="15">
        <v>221.57394074999999</v>
      </c>
      <c r="Y16" s="15">
        <v>48.062158789999998</v>
      </c>
      <c r="Z16" s="14" t="s">
        <v>33</v>
      </c>
      <c r="AA16" s="14" t="s">
        <v>477</v>
      </c>
      <c r="AB16" s="15">
        <v>9.2499999999999999E-2</v>
      </c>
      <c r="AC16" s="15">
        <v>0.22750000000000001</v>
      </c>
      <c r="AD16" s="15">
        <v>0.40500000000000003</v>
      </c>
      <c r="AE16" s="15">
        <v>0.27500000000000002</v>
      </c>
      <c r="AF16" s="15">
        <v>37</v>
      </c>
      <c r="AG16" s="15">
        <v>91</v>
      </c>
      <c r="AH16" s="15">
        <v>162</v>
      </c>
      <c r="AI16" s="15">
        <v>110</v>
      </c>
      <c r="AK16" s="14">
        <f>'2023_5ANO_LP'!$AB16/100</f>
        <v>9.2500000000000004E-4</v>
      </c>
      <c r="AL16" s="14">
        <f>'2023_5ANO_LP'!$AC16/100</f>
        <v>2.2750000000000001E-3</v>
      </c>
      <c r="AM16" s="14">
        <f>'2023_5ANO_LP'!$AD16/100</f>
        <v>4.0500000000000006E-3</v>
      </c>
      <c r="AN16" s="14">
        <f>'2023_5ANO_LP'!$AE16/100</f>
        <v>2.7500000000000003E-3</v>
      </c>
      <c r="AO16" s="14">
        <f t="shared" si="0"/>
        <v>1.0000000000000002E-2</v>
      </c>
    </row>
    <row r="17" spans="1:41" ht="14.25" customHeight="1">
      <c r="A17" s="14" t="s">
        <v>35</v>
      </c>
      <c r="B17" s="14" t="s">
        <v>36</v>
      </c>
      <c r="C17" s="14" t="s">
        <v>37</v>
      </c>
      <c r="D17" s="14" t="s">
        <v>38</v>
      </c>
      <c r="E17" s="14" t="s">
        <v>39</v>
      </c>
      <c r="F17" s="14" t="s">
        <v>75</v>
      </c>
      <c r="G17" s="14" t="s">
        <v>76</v>
      </c>
      <c r="H17" s="15">
        <v>3202603</v>
      </c>
      <c r="I17" s="14" t="s">
        <v>83</v>
      </c>
      <c r="J17" s="14" t="s">
        <v>43</v>
      </c>
      <c r="K17" s="14" t="s">
        <v>43</v>
      </c>
      <c r="L17" s="14" t="s">
        <v>43</v>
      </c>
      <c r="M17" s="14" t="s">
        <v>43</v>
      </c>
      <c r="N17" s="14" t="s">
        <v>84</v>
      </c>
      <c r="O17" s="14" t="s">
        <v>228</v>
      </c>
      <c r="P17" s="14" t="s">
        <v>46</v>
      </c>
      <c r="Q17" s="14" t="s">
        <v>226</v>
      </c>
      <c r="R17" s="14" t="s">
        <v>227</v>
      </c>
      <c r="S17" s="14" t="s">
        <v>49</v>
      </c>
      <c r="T17" s="14" t="s">
        <v>50</v>
      </c>
      <c r="U17" s="14">
        <v>153</v>
      </c>
      <c r="V17" s="14">
        <v>146</v>
      </c>
      <c r="W17" s="15">
        <v>95.424836600000006</v>
      </c>
      <c r="X17" s="15">
        <v>234.98228082</v>
      </c>
      <c r="Y17" s="15">
        <v>44.476996079999999</v>
      </c>
      <c r="Z17" s="14" t="s">
        <v>33</v>
      </c>
      <c r="AA17" s="14" t="s">
        <v>478</v>
      </c>
      <c r="AB17" s="15">
        <v>2.73972603E-2</v>
      </c>
      <c r="AC17" s="15">
        <v>0.20547945210000002</v>
      </c>
      <c r="AD17" s="15">
        <v>0.38356164380000002</v>
      </c>
      <c r="AE17" s="15">
        <v>0.38356164380000002</v>
      </c>
      <c r="AF17" s="15">
        <v>4</v>
      </c>
      <c r="AG17" s="15">
        <v>30</v>
      </c>
      <c r="AH17" s="15">
        <v>56</v>
      </c>
      <c r="AI17" s="15">
        <v>56</v>
      </c>
      <c r="AK17" s="14">
        <f>'2023_5ANO_LP'!$AB17/100</f>
        <v>2.7397260300000002E-4</v>
      </c>
      <c r="AL17" s="14">
        <f>'2023_5ANO_LP'!$AC17/100</f>
        <v>2.0547945210000001E-3</v>
      </c>
      <c r="AM17" s="14">
        <f>'2023_5ANO_LP'!$AD17/100</f>
        <v>3.835616438E-3</v>
      </c>
      <c r="AN17" s="14">
        <f>'2023_5ANO_LP'!$AE17/100</f>
        <v>3.835616438E-3</v>
      </c>
      <c r="AO17" s="14">
        <f t="shared" si="0"/>
        <v>0.01</v>
      </c>
    </row>
    <row r="18" spans="1:41" ht="14.25" customHeight="1">
      <c r="A18" s="14" t="s">
        <v>35</v>
      </c>
      <c r="B18" s="14" t="s">
        <v>36</v>
      </c>
      <c r="C18" s="14" t="s">
        <v>37</v>
      </c>
      <c r="D18" s="14" t="s">
        <v>38</v>
      </c>
      <c r="E18" s="14" t="s">
        <v>39</v>
      </c>
      <c r="F18" s="14" t="s">
        <v>75</v>
      </c>
      <c r="G18" s="14" t="s">
        <v>76</v>
      </c>
      <c r="H18" s="15">
        <v>3202801</v>
      </c>
      <c r="I18" s="14" t="s">
        <v>85</v>
      </c>
      <c r="J18" s="14" t="s">
        <v>43</v>
      </c>
      <c r="K18" s="14" t="s">
        <v>43</v>
      </c>
      <c r="L18" s="14" t="s">
        <v>43</v>
      </c>
      <c r="M18" s="14" t="s">
        <v>43</v>
      </c>
      <c r="N18" s="14" t="s">
        <v>86</v>
      </c>
      <c r="O18" s="14" t="s">
        <v>228</v>
      </c>
      <c r="P18" s="14" t="s">
        <v>46</v>
      </c>
      <c r="Q18" s="14" t="s">
        <v>226</v>
      </c>
      <c r="R18" s="14" t="s">
        <v>227</v>
      </c>
      <c r="S18" s="14" t="s">
        <v>49</v>
      </c>
      <c r="T18" s="14" t="s">
        <v>50</v>
      </c>
      <c r="U18" s="14">
        <v>607</v>
      </c>
      <c r="V18" s="14">
        <v>558</v>
      </c>
      <c r="W18" s="15">
        <v>91.927512359999994</v>
      </c>
      <c r="X18" s="15">
        <v>216.87814695</v>
      </c>
      <c r="Y18" s="15">
        <v>49.84417448</v>
      </c>
      <c r="Z18" s="14" t="s">
        <v>33</v>
      </c>
      <c r="AA18" s="14" t="s">
        <v>479</v>
      </c>
      <c r="AB18" s="15">
        <v>0.11290322579999999</v>
      </c>
      <c r="AC18" s="15">
        <v>0.24731182799999998</v>
      </c>
      <c r="AD18" s="15">
        <v>0.37096774189999998</v>
      </c>
      <c r="AE18" s="15">
        <v>0.2688172043</v>
      </c>
      <c r="AF18" s="15">
        <v>63</v>
      </c>
      <c r="AG18" s="15">
        <v>138</v>
      </c>
      <c r="AH18" s="15">
        <v>207</v>
      </c>
      <c r="AI18" s="15">
        <v>150</v>
      </c>
      <c r="AK18" s="14">
        <f>'2023_5ANO_LP'!$AB18/100</f>
        <v>1.1290322579999999E-3</v>
      </c>
      <c r="AL18" s="14">
        <f>'2023_5ANO_LP'!$AC18/100</f>
        <v>2.47311828E-3</v>
      </c>
      <c r="AM18" s="14">
        <f>'2023_5ANO_LP'!$AD18/100</f>
        <v>3.7096774189999998E-3</v>
      </c>
      <c r="AN18" s="14">
        <f>'2023_5ANO_LP'!$AE18/100</f>
        <v>2.6881720430000002E-3</v>
      </c>
      <c r="AO18" s="14">
        <f t="shared" si="0"/>
        <v>0.01</v>
      </c>
    </row>
    <row r="19" spans="1:41" ht="14.25" customHeight="1">
      <c r="A19" s="14" t="s">
        <v>35</v>
      </c>
      <c r="B19" s="14" t="s">
        <v>36</v>
      </c>
      <c r="C19" s="14" t="s">
        <v>37</v>
      </c>
      <c r="D19" s="14" t="s">
        <v>38</v>
      </c>
      <c r="E19" s="14" t="s">
        <v>39</v>
      </c>
      <c r="F19" s="14" t="s">
        <v>75</v>
      </c>
      <c r="G19" s="14" t="s">
        <v>76</v>
      </c>
      <c r="H19" s="15">
        <v>3203106</v>
      </c>
      <c r="I19" s="14" t="s">
        <v>87</v>
      </c>
      <c r="J19" s="14" t="s">
        <v>43</v>
      </c>
      <c r="K19" s="14" t="s">
        <v>43</v>
      </c>
      <c r="L19" s="14" t="s">
        <v>43</v>
      </c>
      <c r="M19" s="14" t="s">
        <v>43</v>
      </c>
      <c r="N19" s="14" t="s">
        <v>88</v>
      </c>
      <c r="O19" s="14" t="s">
        <v>228</v>
      </c>
      <c r="P19" s="14" t="s">
        <v>46</v>
      </c>
      <c r="Q19" s="14" t="s">
        <v>226</v>
      </c>
      <c r="R19" s="14" t="s">
        <v>227</v>
      </c>
      <c r="S19" s="14" t="s">
        <v>49</v>
      </c>
      <c r="T19" s="14" t="s">
        <v>50</v>
      </c>
      <c r="U19" s="14">
        <v>135</v>
      </c>
      <c r="V19" s="14">
        <v>132</v>
      </c>
      <c r="W19" s="15">
        <v>97.777777779999994</v>
      </c>
      <c r="X19" s="15">
        <v>216.60662879</v>
      </c>
      <c r="Y19" s="15">
        <v>49.790649680000001</v>
      </c>
      <c r="Z19" s="14" t="s">
        <v>33</v>
      </c>
      <c r="AA19" s="14" t="s">
        <v>480</v>
      </c>
      <c r="AB19" s="15">
        <v>0.12121212119999999</v>
      </c>
      <c r="AC19" s="15">
        <v>0.25</v>
      </c>
      <c r="AD19" s="15">
        <v>0.3484848485</v>
      </c>
      <c r="AE19" s="15">
        <v>0.28030303029999998</v>
      </c>
      <c r="AF19" s="15">
        <v>16</v>
      </c>
      <c r="AG19" s="15">
        <v>33</v>
      </c>
      <c r="AH19" s="15">
        <v>46</v>
      </c>
      <c r="AI19" s="15">
        <v>37</v>
      </c>
      <c r="AK19" s="14">
        <f>'2023_5ANO_LP'!$AB19/100</f>
        <v>1.2121212120000001E-3</v>
      </c>
      <c r="AL19" s="14">
        <f>'2023_5ANO_LP'!$AC19/100</f>
        <v>2.5000000000000001E-3</v>
      </c>
      <c r="AM19" s="14">
        <f>'2023_5ANO_LP'!$AD19/100</f>
        <v>3.4848484849999998E-3</v>
      </c>
      <c r="AN19" s="14">
        <f>'2023_5ANO_LP'!$AE19/100</f>
        <v>2.8030303029999998E-3</v>
      </c>
      <c r="AO19" s="14">
        <f t="shared" si="0"/>
        <v>0.01</v>
      </c>
    </row>
    <row r="20" spans="1:41" ht="14.25" customHeight="1">
      <c r="A20" s="14" t="s">
        <v>35</v>
      </c>
      <c r="B20" s="14" t="s">
        <v>36</v>
      </c>
      <c r="C20" s="14" t="s">
        <v>37</v>
      </c>
      <c r="D20" s="14" t="s">
        <v>38</v>
      </c>
      <c r="E20" s="14" t="s">
        <v>39</v>
      </c>
      <c r="F20" s="14" t="s">
        <v>75</v>
      </c>
      <c r="G20" s="14" t="s">
        <v>76</v>
      </c>
      <c r="H20" s="15">
        <v>3203320</v>
      </c>
      <c r="I20" s="14" t="s">
        <v>89</v>
      </c>
      <c r="J20" s="14" t="s">
        <v>43</v>
      </c>
      <c r="K20" s="14" t="s">
        <v>43</v>
      </c>
      <c r="L20" s="14" t="s">
        <v>43</v>
      </c>
      <c r="M20" s="14" t="s">
        <v>43</v>
      </c>
      <c r="N20" s="14" t="s">
        <v>90</v>
      </c>
      <c r="O20" s="14" t="s">
        <v>228</v>
      </c>
      <c r="P20" s="14" t="s">
        <v>46</v>
      </c>
      <c r="Q20" s="14" t="s">
        <v>226</v>
      </c>
      <c r="R20" s="14" t="s">
        <v>227</v>
      </c>
      <c r="S20" s="14" t="s">
        <v>49</v>
      </c>
      <c r="T20" s="14" t="s">
        <v>50</v>
      </c>
      <c r="U20" s="14">
        <v>605</v>
      </c>
      <c r="V20" s="14">
        <v>546</v>
      </c>
      <c r="W20" s="15">
        <v>90.247933880000005</v>
      </c>
      <c r="X20" s="15">
        <v>221.83078938</v>
      </c>
      <c r="Y20" s="15">
        <v>45.730357249999997</v>
      </c>
      <c r="Z20" s="14" t="s">
        <v>33</v>
      </c>
      <c r="AA20" s="14" t="s">
        <v>481</v>
      </c>
      <c r="AB20" s="15">
        <v>7.8754578800000002E-2</v>
      </c>
      <c r="AC20" s="15">
        <v>0.24542124539999999</v>
      </c>
      <c r="AD20" s="15">
        <v>0.38278388280000003</v>
      </c>
      <c r="AE20" s="15">
        <v>0.29304029300000001</v>
      </c>
      <c r="AF20" s="15">
        <v>43</v>
      </c>
      <c r="AG20" s="15">
        <v>134</v>
      </c>
      <c r="AH20" s="15">
        <v>209</v>
      </c>
      <c r="AI20" s="15">
        <v>160</v>
      </c>
      <c r="AK20" s="14">
        <f>'2023_5ANO_LP'!$AB20/100</f>
        <v>7.8754578800000006E-4</v>
      </c>
      <c r="AL20" s="14">
        <f>'2023_5ANO_LP'!$AC20/100</f>
        <v>2.4542124539999998E-3</v>
      </c>
      <c r="AM20" s="14">
        <f>'2023_5ANO_LP'!$AD20/100</f>
        <v>3.8278388280000002E-3</v>
      </c>
      <c r="AN20" s="14">
        <f>'2023_5ANO_LP'!$AE20/100</f>
        <v>2.9304029300000001E-3</v>
      </c>
      <c r="AO20" s="14">
        <f t="shared" si="0"/>
        <v>0.01</v>
      </c>
    </row>
    <row r="21" spans="1:41" ht="14.25" customHeight="1">
      <c r="A21" s="14" t="s">
        <v>35</v>
      </c>
      <c r="B21" s="14" t="s">
        <v>36</v>
      </c>
      <c r="C21" s="14" t="s">
        <v>37</v>
      </c>
      <c r="D21" s="14" t="s">
        <v>38</v>
      </c>
      <c r="E21" s="14" t="s">
        <v>39</v>
      </c>
      <c r="F21" s="14" t="s">
        <v>75</v>
      </c>
      <c r="G21" s="14" t="s">
        <v>76</v>
      </c>
      <c r="H21" s="15">
        <v>3203403</v>
      </c>
      <c r="I21" s="14" t="s">
        <v>91</v>
      </c>
      <c r="J21" s="14" t="s">
        <v>43</v>
      </c>
      <c r="K21" s="14" t="s">
        <v>43</v>
      </c>
      <c r="L21" s="14" t="s">
        <v>43</v>
      </c>
      <c r="M21" s="14" t="s">
        <v>43</v>
      </c>
      <c r="N21" s="14" t="s">
        <v>92</v>
      </c>
      <c r="O21" s="14" t="s">
        <v>228</v>
      </c>
      <c r="P21" s="14" t="s">
        <v>46</v>
      </c>
      <c r="Q21" s="14" t="s">
        <v>226</v>
      </c>
      <c r="R21" s="14" t="s">
        <v>227</v>
      </c>
      <c r="S21" s="14" t="s">
        <v>49</v>
      </c>
      <c r="T21" s="14" t="s">
        <v>50</v>
      </c>
      <c r="U21" s="14">
        <v>305</v>
      </c>
      <c r="V21" s="14">
        <v>283</v>
      </c>
      <c r="W21" s="15">
        <v>92.786885249999997</v>
      </c>
      <c r="X21" s="15">
        <v>225.52756890000001</v>
      </c>
      <c r="Y21" s="15">
        <v>51.743137939999997</v>
      </c>
      <c r="Z21" s="14" t="s">
        <v>33</v>
      </c>
      <c r="AA21" s="14" t="s">
        <v>482</v>
      </c>
      <c r="AB21" s="15">
        <v>7.7738515899999999E-2</v>
      </c>
      <c r="AC21" s="15">
        <v>0.26148409890000002</v>
      </c>
      <c r="AD21" s="15">
        <v>0.31802120140000001</v>
      </c>
      <c r="AE21" s="15">
        <v>0.34275618369999994</v>
      </c>
      <c r="AF21" s="15">
        <v>22</v>
      </c>
      <c r="AG21" s="15">
        <v>74</v>
      </c>
      <c r="AH21" s="15">
        <v>90</v>
      </c>
      <c r="AI21" s="15">
        <v>97</v>
      </c>
      <c r="AK21" s="14">
        <f>'2023_5ANO_LP'!$AB21/100</f>
        <v>7.7738515900000003E-4</v>
      </c>
      <c r="AL21" s="14">
        <f>'2023_5ANO_LP'!$AC21/100</f>
        <v>2.6148409890000002E-3</v>
      </c>
      <c r="AM21" s="14">
        <f>'2023_5ANO_LP'!$AD21/100</f>
        <v>3.1802120139999999E-3</v>
      </c>
      <c r="AN21" s="14">
        <f>'2023_5ANO_LP'!$AE21/100</f>
        <v>3.4275618369999992E-3</v>
      </c>
      <c r="AO21" s="14">
        <f t="shared" si="0"/>
        <v>9.9999999989999998E-3</v>
      </c>
    </row>
    <row r="22" spans="1:41" ht="14.25" customHeight="1">
      <c r="A22" s="14" t="s">
        <v>35</v>
      </c>
      <c r="B22" s="14" t="s">
        <v>36</v>
      </c>
      <c r="C22" s="14" t="s">
        <v>37</v>
      </c>
      <c r="D22" s="14" t="s">
        <v>38</v>
      </c>
      <c r="E22" s="14" t="s">
        <v>39</v>
      </c>
      <c r="F22" s="14" t="s">
        <v>75</v>
      </c>
      <c r="G22" s="14" t="s">
        <v>76</v>
      </c>
      <c r="H22" s="15">
        <v>3203809</v>
      </c>
      <c r="I22" s="14" t="s">
        <v>93</v>
      </c>
      <c r="J22" s="14" t="s">
        <v>43</v>
      </c>
      <c r="K22" s="14" t="s">
        <v>43</v>
      </c>
      <c r="L22" s="14" t="s">
        <v>43</v>
      </c>
      <c r="M22" s="14" t="s">
        <v>43</v>
      </c>
      <c r="N22" s="14" t="s">
        <v>94</v>
      </c>
      <c r="O22" s="14" t="s">
        <v>228</v>
      </c>
      <c r="P22" s="14" t="s">
        <v>46</v>
      </c>
      <c r="Q22" s="14" t="s">
        <v>226</v>
      </c>
      <c r="R22" s="14" t="s">
        <v>227</v>
      </c>
      <c r="S22" s="14" t="s">
        <v>49</v>
      </c>
      <c r="T22" s="14" t="s">
        <v>50</v>
      </c>
      <c r="U22" s="14">
        <v>165</v>
      </c>
      <c r="V22" s="14">
        <v>159</v>
      </c>
      <c r="W22" s="15">
        <v>96.363636360000001</v>
      </c>
      <c r="X22" s="15">
        <v>220.08127673000001</v>
      </c>
      <c r="Y22" s="15">
        <v>51.878336740000002</v>
      </c>
      <c r="Z22" s="14" t="s">
        <v>33</v>
      </c>
      <c r="AA22" s="14" t="s">
        <v>483</v>
      </c>
      <c r="AB22" s="15">
        <v>9.4339622599999992E-2</v>
      </c>
      <c r="AC22" s="15">
        <v>0.25157232700000004</v>
      </c>
      <c r="AD22" s="15">
        <v>0.37106918239999997</v>
      </c>
      <c r="AE22" s="15">
        <v>0.28301886790000003</v>
      </c>
      <c r="AF22" s="15">
        <v>15</v>
      </c>
      <c r="AG22" s="15">
        <v>40</v>
      </c>
      <c r="AH22" s="15">
        <v>59</v>
      </c>
      <c r="AI22" s="15">
        <v>45</v>
      </c>
      <c r="AK22" s="14">
        <f>'2023_5ANO_LP'!$AB22/100</f>
        <v>9.4339622599999996E-4</v>
      </c>
      <c r="AL22" s="14">
        <f>'2023_5ANO_LP'!$AC22/100</f>
        <v>2.5157232700000003E-3</v>
      </c>
      <c r="AM22" s="14">
        <f>'2023_5ANO_LP'!$AD22/100</f>
        <v>3.7106918239999996E-3</v>
      </c>
      <c r="AN22" s="14">
        <f>'2023_5ANO_LP'!$AE22/100</f>
        <v>2.8301886790000003E-3</v>
      </c>
      <c r="AO22" s="14">
        <f t="shared" si="0"/>
        <v>9.9999999989999998E-3</v>
      </c>
    </row>
    <row r="23" spans="1:41" ht="14.25" customHeight="1">
      <c r="A23" s="14" t="s">
        <v>35</v>
      </c>
      <c r="B23" s="14" t="s">
        <v>36</v>
      </c>
      <c r="C23" s="14" t="s">
        <v>37</v>
      </c>
      <c r="D23" s="14" t="s">
        <v>38</v>
      </c>
      <c r="E23" s="14" t="s">
        <v>39</v>
      </c>
      <c r="F23" s="14" t="s">
        <v>75</v>
      </c>
      <c r="G23" s="14" t="s">
        <v>76</v>
      </c>
      <c r="H23" s="15">
        <v>3204302</v>
      </c>
      <c r="I23" s="14" t="s">
        <v>95</v>
      </c>
      <c r="J23" s="14" t="s">
        <v>43</v>
      </c>
      <c r="K23" s="14" t="s">
        <v>43</v>
      </c>
      <c r="L23" s="14" t="s">
        <v>43</v>
      </c>
      <c r="M23" s="14" t="s">
        <v>43</v>
      </c>
      <c r="N23" s="14" t="s">
        <v>96</v>
      </c>
      <c r="O23" s="14" t="s">
        <v>228</v>
      </c>
      <c r="P23" s="14" t="s">
        <v>46</v>
      </c>
      <c r="Q23" s="14" t="s">
        <v>226</v>
      </c>
      <c r="R23" s="14" t="s">
        <v>227</v>
      </c>
      <c r="S23" s="14" t="s">
        <v>49</v>
      </c>
      <c r="T23" s="14" t="s">
        <v>50</v>
      </c>
      <c r="U23" s="14">
        <v>203</v>
      </c>
      <c r="V23" s="14">
        <v>193</v>
      </c>
      <c r="W23" s="15">
        <v>95.073891630000006</v>
      </c>
      <c r="X23" s="15">
        <v>217.09729533999999</v>
      </c>
      <c r="Y23" s="15">
        <v>42.432618349999998</v>
      </c>
      <c r="Z23" s="14" t="s">
        <v>33</v>
      </c>
      <c r="AA23" s="14" t="s">
        <v>484</v>
      </c>
      <c r="AB23" s="15">
        <v>5.6994818699999998E-2</v>
      </c>
      <c r="AC23" s="15">
        <v>0.29533678759999998</v>
      </c>
      <c r="AD23" s="15">
        <v>0.4352331606</v>
      </c>
      <c r="AE23" s="15">
        <v>0.21243523320000002</v>
      </c>
      <c r="AF23" s="15">
        <v>11</v>
      </c>
      <c r="AG23" s="15">
        <v>57</v>
      </c>
      <c r="AH23" s="15">
        <v>84</v>
      </c>
      <c r="AI23" s="15">
        <v>41</v>
      </c>
      <c r="AK23" s="14">
        <f>'2023_5ANO_LP'!$AB23/100</f>
        <v>5.6994818699999993E-4</v>
      </c>
      <c r="AL23" s="14">
        <f>'2023_5ANO_LP'!$AC23/100</f>
        <v>2.9533678759999997E-3</v>
      </c>
      <c r="AM23" s="14">
        <f>'2023_5ANO_LP'!$AD23/100</f>
        <v>4.3523316060000003E-3</v>
      </c>
      <c r="AN23" s="14">
        <f>'2023_5ANO_LP'!$AE23/100</f>
        <v>2.1243523320000003E-3</v>
      </c>
      <c r="AO23" s="14">
        <f t="shared" si="0"/>
        <v>1.0000000001000001E-2</v>
      </c>
    </row>
    <row r="24" spans="1:41" ht="14.25" customHeight="1">
      <c r="A24" s="14" t="s">
        <v>35</v>
      </c>
      <c r="B24" s="14" t="s">
        <v>36</v>
      </c>
      <c r="C24" s="14" t="s">
        <v>37</v>
      </c>
      <c r="D24" s="14" t="s">
        <v>38</v>
      </c>
      <c r="E24" s="14" t="s">
        <v>39</v>
      </c>
      <c r="F24" s="14" t="s">
        <v>75</v>
      </c>
      <c r="G24" s="14" t="s">
        <v>76</v>
      </c>
      <c r="H24" s="15">
        <v>3204401</v>
      </c>
      <c r="I24" s="14" t="s">
        <v>97</v>
      </c>
      <c r="J24" s="14" t="s">
        <v>43</v>
      </c>
      <c r="K24" s="14" t="s">
        <v>43</v>
      </c>
      <c r="L24" s="14" t="s">
        <v>43</v>
      </c>
      <c r="M24" s="14" t="s">
        <v>43</v>
      </c>
      <c r="N24" s="14" t="s">
        <v>98</v>
      </c>
      <c r="O24" s="14" t="s">
        <v>228</v>
      </c>
      <c r="P24" s="14" t="s">
        <v>46</v>
      </c>
      <c r="Q24" s="14" t="s">
        <v>226</v>
      </c>
      <c r="R24" s="14" t="s">
        <v>227</v>
      </c>
      <c r="S24" s="14" t="s">
        <v>49</v>
      </c>
      <c r="T24" s="14" t="s">
        <v>50</v>
      </c>
      <c r="U24" s="14">
        <v>131</v>
      </c>
      <c r="V24" s="14">
        <v>126</v>
      </c>
      <c r="W24" s="15">
        <v>96.18320611</v>
      </c>
      <c r="X24" s="15">
        <v>233.42577778</v>
      </c>
      <c r="Y24" s="15">
        <v>46.104251910000002</v>
      </c>
      <c r="Z24" s="14" t="s">
        <v>33</v>
      </c>
      <c r="AA24" s="14" t="s">
        <v>485</v>
      </c>
      <c r="AB24" s="15">
        <v>3.1746031700000003E-2</v>
      </c>
      <c r="AC24" s="15">
        <v>0.253968254</v>
      </c>
      <c r="AD24" s="15">
        <v>0.30952380949999997</v>
      </c>
      <c r="AE24" s="15">
        <v>0.40476190480000002</v>
      </c>
      <c r="AF24" s="15">
        <v>4</v>
      </c>
      <c r="AG24" s="15">
        <v>32</v>
      </c>
      <c r="AH24" s="15">
        <v>39</v>
      </c>
      <c r="AI24" s="15">
        <v>51</v>
      </c>
      <c r="AK24" s="14">
        <f>'2023_5ANO_LP'!$AB24/100</f>
        <v>3.1746031700000002E-4</v>
      </c>
      <c r="AL24" s="14">
        <f>'2023_5ANO_LP'!$AC24/100</f>
        <v>2.5396825400000001E-3</v>
      </c>
      <c r="AM24" s="14">
        <f>'2023_5ANO_LP'!$AD24/100</f>
        <v>3.0952380949999998E-3</v>
      </c>
      <c r="AN24" s="14">
        <f>'2023_5ANO_LP'!$AE24/100</f>
        <v>4.0476190480000004E-3</v>
      </c>
      <c r="AO24" s="14">
        <f t="shared" si="0"/>
        <v>0.01</v>
      </c>
    </row>
    <row r="25" spans="1:41" ht="14.25" customHeight="1">
      <c r="A25" s="14" t="s">
        <v>35</v>
      </c>
      <c r="B25" s="14" t="s">
        <v>36</v>
      </c>
      <c r="C25" s="14" t="s">
        <v>37</v>
      </c>
      <c r="D25" s="14" t="s">
        <v>38</v>
      </c>
      <c r="E25" s="14" t="s">
        <v>39</v>
      </c>
      <c r="F25" s="14" t="s">
        <v>75</v>
      </c>
      <c r="G25" s="14" t="s">
        <v>76</v>
      </c>
      <c r="H25" s="15">
        <v>3205036</v>
      </c>
      <c r="I25" s="14" t="s">
        <v>99</v>
      </c>
      <c r="J25" s="14" t="s">
        <v>43</v>
      </c>
      <c r="K25" s="14" t="s">
        <v>43</v>
      </c>
      <c r="L25" s="14" t="s">
        <v>43</v>
      </c>
      <c r="M25" s="14" t="s">
        <v>43</v>
      </c>
      <c r="N25" s="14" t="s">
        <v>100</v>
      </c>
      <c r="O25" s="14" t="s">
        <v>228</v>
      </c>
      <c r="P25" s="14" t="s">
        <v>46</v>
      </c>
      <c r="Q25" s="14" t="s">
        <v>226</v>
      </c>
      <c r="R25" s="14" t="s">
        <v>227</v>
      </c>
      <c r="S25" s="14" t="s">
        <v>49</v>
      </c>
      <c r="T25" s="14" t="s">
        <v>50</v>
      </c>
      <c r="U25" s="14">
        <v>255</v>
      </c>
      <c r="V25" s="14">
        <v>230</v>
      </c>
      <c r="W25" s="15">
        <v>90.19607843</v>
      </c>
      <c r="X25" s="15">
        <v>222.70442435000001</v>
      </c>
      <c r="Y25" s="15">
        <v>49.829114660000002</v>
      </c>
      <c r="Z25" s="14" t="s">
        <v>33</v>
      </c>
      <c r="AA25" s="14" t="s">
        <v>486</v>
      </c>
      <c r="AB25" s="15">
        <v>8.6956521700000011E-2</v>
      </c>
      <c r="AC25" s="15">
        <v>0.24347826090000002</v>
      </c>
      <c r="AD25" s="15">
        <v>0.37391304349999999</v>
      </c>
      <c r="AE25" s="15">
        <v>0.29565217389999998</v>
      </c>
      <c r="AF25" s="15">
        <v>20</v>
      </c>
      <c r="AG25" s="15">
        <v>56</v>
      </c>
      <c r="AH25" s="15">
        <v>86</v>
      </c>
      <c r="AI25" s="15">
        <v>68</v>
      </c>
      <c r="AK25" s="14">
        <f>'2023_5ANO_LP'!$AB25/100</f>
        <v>8.695652170000001E-4</v>
      </c>
      <c r="AL25" s="14">
        <f>'2023_5ANO_LP'!$AC25/100</f>
        <v>2.4347826090000001E-3</v>
      </c>
      <c r="AM25" s="14">
        <f>'2023_5ANO_LP'!$AD25/100</f>
        <v>3.7391304349999998E-3</v>
      </c>
      <c r="AN25" s="14">
        <f>'2023_5ANO_LP'!$AE25/100</f>
        <v>2.9565217389999998E-3</v>
      </c>
      <c r="AO25" s="14">
        <f t="shared" si="0"/>
        <v>0.01</v>
      </c>
    </row>
    <row r="26" spans="1:41" ht="14.25" customHeight="1">
      <c r="A26" s="14" t="s">
        <v>35</v>
      </c>
      <c r="B26" s="14" t="s">
        <v>36</v>
      </c>
      <c r="C26" s="14" t="s">
        <v>37</v>
      </c>
      <c r="D26" s="14" t="s">
        <v>38</v>
      </c>
      <c r="E26" s="14" t="s">
        <v>39</v>
      </c>
      <c r="F26" s="14" t="s">
        <v>101</v>
      </c>
      <c r="G26" s="14" t="s">
        <v>102</v>
      </c>
      <c r="H26" s="15">
        <v>3202207</v>
      </c>
      <c r="I26" s="14" t="s">
        <v>103</v>
      </c>
      <c r="J26" s="14" t="s">
        <v>43</v>
      </c>
      <c r="K26" s="14" t="s">
        <v>43</v>
      </c>
      <c r="L26" s="14" t="s">
        <v>43</v>
      </c>
      <c r="M26" s="14" t="s">
        <v>43</v>
      </c>
      <c r="N26" s="14" t="s">
        <v>104</v>
      </c>
      <c r="O26" s="14" t="s">
        <v>228</v>
      </c>
      <c r="P26" s="14" t="s">
        <v>46</v>
      </c>
      <c r="Q26" s="14" t="s">
        <v>226</v>
      </c>
      <c r="R26" s="14" t="s">
        <v>227</v>
      </c>
      <c r="S26" s="14" t="s">
        <v>49</v>
      </c>
      <c r="T26" s="14" t="s">
        <v>50</v>
      </c>
      <c r="U26" s="14">
        <v>224</v>
      </c>
      <c r="V26" s="14">
        <v>205</v>
      </c>
      <c r="W26" s="15">
        <v>91.517857140000004</v>
      </c>
      <c r="X26" s="15">
        <v>212.16996585000001</v>
      </c>
      <c r="Y26" s="15">
        <v>47.735604789999996</v>
      </c>
      <c r="Z26" s="14" t="s">
        <v>33</v>
      </c>
      <c r="AA26" s="14" t="s">
        <v>487</v>
      </c>
      <c r="AB26" s="15">
        <v>0.1317073171</v>
      </c>
      <c r="AC26" s="15">
        <v>0.22926829269999999</v>
      </c>
      <c r="AD26" s="15">
        <v>0.42439024390000002</v>
      </c>
      <c r="AE26" s="15">
        <v>0.21463414629999999</v>
      </c>
      <c r="AF26" s="15">
        <v>27</v>
      </c>
      <c r="AG26" s="15">
        <v>47</v>
      </c>
      <c r="AH26" s="15">
        <v>87</v>
      </c>
      <c r="AI26" s="15">
        <v>44</v>
      </c>
      <c r="AK26" s="14">
        <f>'2023_5ANO_LP'!$AB26/100</f>
        <v>1.317073171E-3</v>
      </c>
      <c r="AL26" s="14">
        <f>'2023_5ANO_LP'!$AC26/100</f>
        <v>2.2926829270000001E-3</v>
      </c>
      <c r="AM26" s="14">
        <f>'2023_5ANO_LP'!$AD26/100</f>
        <v>4.2439024390000003E-3</v>
      </c>
      <c r="AN26" s="14">
        <f>'2023_5ANO_LP'!$AE26/100</f>
        <v>2.1463414629999998E-3</v>
      </c>
      <c r="AO26" s="14">
        <f t="shared" si="0"/>
        <v>9.9999999999999985E-3</v>
      </c>
    </row>
    <row r="27" spans="1:41" ht="14.25" customHeight="1">
      <c r="A27" s="14" t="s">
        <v>35</v>
      </c>
      <c r="B27" s="14" t="s">
        <v>36</v>
      </c>
      <c r="C27" s="14" t="s">
        <v>37</v>
      </c>
      <c r="D27" s="14" t="s">
        <v>38</v>
      </c>
      <c r="E27" s="14" t="s">
        <v>39</v>
      </c>
      <c r="F27" s="14" t="s">
        <v>101</v>
      </c>
      <c r="G27" s="14" t="s">
        <v>102</v>
      </c>
      <c r="H27" s="15">
        <v>3204609</v>
      </c>
      <c r="I27" s="14" t="s">
        <v>105</v>
      </c>
      <c r="J27" s="14" t="s">
        <v>43</v>
      </c>
      <c r="K27" s="14" t="s">
        <v>43</v>
      </c>
      <c r="L27" s="14" t="s">
        <v>43</v>
      </c>
      <c r="M27" s="14" t="s">
        <v>43</v>
      </c>
      <c r="N27" s="14" t="s">
        <v>106</v>
      </c>
      <c r="O27" s="14" t="s">
        <v>228</v>
      </c>
      <c r="P27" s="14" t="s">
        <v>46</v>
      </c>
      <c r="Q27" s="14" t="s">
        <v>226</v>
      </c>
      <c r="R27" s="14" t="s">
        <v>227</v>
      </c>
      <c r="S27" s="14" t="s">
        <v>49</v>
      </c>
      <c r="T27" s="14" t="s">
        <v>50</v>
      </c>
      <c r="U27" s="14">
        <v>224</v>
      </c>
      <c r="V27" s="14">
        <v>212</v>
      </c>
      <c r="W27" s="15">
        <v>94.642857140000004</v>
      </c>
      <c r="X27" s="15">
        <v>240.84290093999999</v>
      </c>
      <c r="Y27" s="15">
        <v>48.06519686</v>
      </c>
      <c r="Z27" s="14" t="s">
        <v>33</v>
      </c>
      <c r="AA27" s="14" t="s">
        <v>488</v>
      </c>
      <c r="AB27" s="15">
        <v>5.1886792500000001E-2</v>
      </c>
      <c r="AC27" s="15">
        <v>0.14150943399999999</v>
      </c>
      <c r="AD27" s="15">
        <v>0.32547169809999998</v>
      </c>
      <c r="AE27" s="15">
        <v>0.48113207549999998</v>
      </c>
      <c r="AF27" s="15">
        <v>11</v>
      </c>
      <c r="AG27" s="15">
        <v>30</v>
      </c>
      <c r="AH27" s="15">
        <v>69</v>
      </c>
      <c r="AI27" s="15">
        <v>102</v>
      </c>
      <c r="AK27" s="14">
        <f>'2023_5ANO_LP'!$AB27/100</f>
        <v>5.1886792499999999E-4</v>
      </c>
      <c r="AL27" s="14">
        <f>'2023_5ANO_LP'!$AC27/100</f>
        <v>1.4150943399999999E-3</v>
      </c>
      <c r="AM27" s="14">
        <f>'2023_5ANO_LP'!$AD27/100</f>
        <v>3.2547169809999999E-3</v>
      </c>
      <c r="AN27" s="14">
        <f>'2023_5ANO_LP'!$AE27/100</f>
        <v>4.811320755E-3</v>
      </c>
      <c r="AO27" s="14">
        <f t="shared" si="0"/>
        <v>1.0000000001000001E-2</v>
      </c>
    </row>
    <row r="28" spans="1:41" ht="14.25" customHeight="1">
      <c r="A28" s="14" t="s">
        <v>35</v>
      </c>
      <c r="B28" s="14" t="s">
        <v>36</v>
      </c>
      <c r="C28" s="14" t="s">
        <v>37</v>
      </c>
      <c r="D28" s="14" t="s">
        <v>38</v>
      </c>
      <c r="E28" s="14" t="s">
        <v>39</v>
      </c>
      <c r="F28" s="14" t="s">
        <v>101</v>
      </c>
      <c r="G28" s="14" t="s">
        <v>102</v>
      </c>
      <c r="H28" s="15">
        <v>3205002</v>
      </c>
      <c r="I28" s="14" t="s">
        <v>107</v>
      </c>
      <c r="J28" s="14" t="s">
        <v>43</v>
      </c>
      <c r="K28" s="14" t="s">
        <v>43</v>
      </c>
      <c r="L28" s="14" t="s">
        <v>43</v>
      </c>
      <c r="M28" s="14" t="s">
        <v>43</v>
      </c>
      <c r="N28" s="14" t="s">
        <v>108</v>
      </c>
      <c r="O28" s="14" t="s">
        <v>228</v>
      </c>
      <c r="P28" s="14" t="s">
        <v>46</v>
      </c>
      <c r="Q28" s="14" t="s">
        <v>226</v>
      </c>
      <c r="R28" s="14" t="s">
        <v>227</v>
      </c>
      <c r="S28" s="14" t="s">
        <v>49</v>
      </c>
      <c r="T28" s="14" t="s">
        <v>50</v>
      </c>
      <c r="U28" s="14">
        <v>5873</v>
      </c>
      <c r="V28" s="14">
        <v>5008</v>
      </c>
      <c r="W28" s="15">
        <v>85.271581819999994</v>
      </c>
      <c r="X28" s="15">
        <v>201.31624798000001</v>
      </c>
      <c r="Y28" s="15">
        <v>48.756035320000002</v>
      </c>
      <c r="Z28" s="14" t="s">
        <v>33</v>
      </c>
      <c r="AA28" s="14" t="s">
        <v>489</v>
      </c>
      <c r="AB28" s="15">
        <v>0.17332268370000001</v>
      </c>
      <c r="AC28" s="15">
        <v>0.31329872200000003</v>
      </c>
      <c r="AD28" s="15">
        <v>0.35223642169999997</v>
      </c>
      <c r="AE28" s="15">
        <v>0.16114217249999999</v>
      </c>
      <c r="AF28" s="15">
        <v>868</v>
      </c>
      <c r="AG28" s="15">
        <v>1569</v>
      </c>
      <c r="AH28" s="15">
        <v>1764</v>
      </c>
      <c r="AI28" s="15">
        <v>807</v>
      </c>
      <c r="AK28" s="14">
        <f>'2023_5ANO_LP'!$AB28/100</f>
        <v>1.7332268370000002E-3</v>
      </c>
      <c r="AL28" s="14">
        <f>'2023_5ANO_LP'!$AC28/100</f>
        <v>3.1329872200000003E-3</v>
      </c>
      <c r="AM28" s="14">
        <f>'2023_5ANO_LP'!$AD28/100</f>
        <v>3.5223642169999996E-3</v>
      </c>
      <c r="AN28" s="14">
        <f>'2023_5ANO_LP'!$AE28/100</f>
        <v>1.611421725E-3</v>
      </c>
      <c r="AO28" s="14">
        <f t="shared" si="0"/>
        <v>9.9999999989999998E-3</v>
      </c>
    </row>
    <row r="29" spans="1:41" ht="14.25" customHeight="1">
      <c r="A29" s="14" t="s">
        <v>35</v>
      </c>
      <c r="B29" s="14" t="s">
        <v>36</v>
      </c>
      <c r="C29" s="14" t="s">
        <v>37</v>
      </c>
      <c r="D29" s="14" t="s">
        <v>38</v>
      </c>
      <c r="E29" s="14" t="s">
        <v>39</v>
      </c>
      <c r="F29" s="14" t="s">
        <v>101</v>
      </c>
      <c r="G29" s="14" t="s">
        <v>102</v>
      </c>
      <c r="H29" s="15">
        <v>3205309</v>
      </c>
      <c r="I29" s="14" t="s">
        <v>109</v>
      </c>
      <c r="J29" s="14" t="s">
        <v>43</v>
      </c>
      <c r="K29" s="14" t="s">
        <v>43</v>
      </c>
      <c r="L29" s="14" t="s">
        <v>43</v>
      </c>
      <c r="M29" s="14" t="s">
        <v>43</v>
      </c>
      <c r="N29" s="14" t="s">
        <v>110</v>
      </c>
      <c r="O29" s="14" t="s">
        <v>228</v>
      </c>
      <c r="P29" s="14" t="s">
        <v>46</v>
      </c>
      <c r="Q29" s="14" t="s">
        <v>226</v>
      </c>
      <c r="R29" s="14" t="s">
        <v>227</v>
      </c>
      <c r="S29" s="14" t="s">
        <v>49</v>
      </c>
      <c r="T29" s="14" t="s">
        <v>50</v>
      </c>
      <c r="U29" s="14">
        <v>2901</v>
      </c>
      <c r="V29" s="14">
        <v>2659</v>
      </c>
      <c r="W29" s="15">
        <v>91.658048949999994</v>
      </c>
      <c r="X29" s="15">
        <v>216.68727192</v>
      </c>
      <c r="Y29" s="15">
        <v>49.729520659999999</v>
      </c>
      <c r="Z29" s="14" t="s">
        <v>33</v>
      </c>
      <c r="AA29" s="14" t="s">
        <v>490</v>
      </c>
      <c r="AB29" s="15">
        <v>0.107935314</v>
      </c>
      <c r="AC29" s="15">
        <v>0.27002632570000001</v>
      </c>
      <c r="AD29" s="15">
        <v>0.35953365929999997</v>
      </c>
      <c r="AE29" s="15">
        <v>0.26175253850000002</v>
      </c>
      <c r="AF29" s="15">
        <v>287</v>
      </c>
      <c r="AG29" s="15">
        <v>718</v>
      </c>
      <c r="AH29" s="15">
        <v>956</v>
      </c>
      <c r="AI29" s="15">
        <v>696</v>
      </c>
      <c r="AK29" s="14">
        <f>'2023_5ANO_LP'!$AB29/100</f>
        <v>1.07935314E-3</v>
      </c>
      <c r="AL29" s="14">
        <f>'2023_5ANO_LP'!$AC29/100</f>
        <v>2.7002632570000003E-3</v>
      </c>
      <c r="AM29" s="14">
        <f>'2023_5ANO_LP'!$AD29/100</f>
        <v>3.5953365929999996E-3</v>
      </c>
      <c r="AN29" s="14">
        <f>'2023_5ANO_LP'!$AE29/100</f>
        <v>2.6175253850000001E-3</v>
      </c>
      <c r="AO29" s="14">
        <f t="shared" si="0"/>
        <v>9.9924783749999989E-3</v>
      </c>
    </row>
    <row r="30" spans="1:41" ht="14.25" customHeight="1">
      <c r="A30" s="14" t="s">
        <v>35</v>
      </c>
      <c r="B30" s="14" t="s">
        <v>36</v>
      </c>
      <c r="C30" s="14" t="s">
        <v>37</v>
      </c>
      <c r="D30" s="14" t="s">
        <v>38</v>
      </c>
      <c r="E30" s="14" t="s">
        <v>39</v>
      </c>
      <c r="F30" s="14" t="s">
        <v>111</v>
      </c>
      <c r="G30" s="14" t="s">
        <v>112</v>
      </c>
      <c r="H30" s="15">
        <v>3201308</v>
      </c>
      <c r="I30" s="14" t="s">
        <v>113</v>
      </c>
      <c r="J30" s="14" t="s">
        <v>43</v>
      </c>
      <c r="K30" s="14" t="s">
        <v>43</v>
      </c>
      <c r="L30" s="14" t="s">
        <v>43</v>
      </c>
      <c r="M30" s="14" t="s">
        <v>43</v>
      </c>
      <c r="N30" s="14" t="s">
        <v>114</v>
      </c>
      <c r="O30" s="14" t="s">
        <v>228</v>
      </c>
      <c r="P30" s="14" t="s">
        <v>46</v>
      </c>
      <c r="Q30" s="14" t="s">
        <v>226</v>
      </c>
      <c r="R30" s="14" t="s">
        <v>227</v>
      </c>
      <c r="S30" s="14" t="s">
        <v>49</v>
      </c>
      <c r="T30" s="14" t="s">
        <v>50</v>
      </c>
      <c r="U30" s="14">
        <v>4664</v>
      </c>
      <c r="V30" s="14">
        <v>4127</v>
      </c>
      <c r="W30" s="15">
        <v>88.486277869999995</v>
      </c>
      <c r="X30" s="15">
        <v>202.23247710000001</v>
      </c>
      <c r="Y30" s="15">
        <v>49.74400018</v>
      </c>
      <c r="Z30" s="14" t="s">
        <v>33</v>
      </c>
      <c r="AA30" s="14" t="s">
        <v>491</v>
      </c>
      <c r="AB30" s="15">
        <v>0.17082626609999998</v>
      </c>
      <c r="AC30" s="15">
        <v>0.3305064211</v>
      </c>
      <c r="AD30" s="15">
        <v>0.31790646960000002</v>
      </c>
      <c r="AE30" s="15">
        <v>0.18076084319999999</v>
      </c>
      <c r="AF30" s="15">
        <v>705</v>
      </c>
      <c r="AG30" s="15">
        <v>1364</v>
      </c>
      <c r="AH30" s="15">
        <v>1312</v>
      </c>
      <c r="AI30" s="15">
        <v>746</v>
      </c>
      <c r="AK30" s="14">
        <f>'2023_5ANO_LP'!$AB30/100</f>
        <v>1.7082626609999998E-3</v>
      </c>
      <c r="AL30" s="14">
        <f>'2023_5ANO_LP'!$AC30/100</f>
        <v>3.3050642109999999E-3</v>
      </c>
      <c r="AM30" s="14">
        <f>'2023_5ANO_LP'!$AD30/100</f>
        <v>3.1790646960000004E-3</v>
      </c>
      <c r="AN30" s="14">
        <f>'2023_5ANO_LP'!$AE30/100</f>
        <v>1.8076084319999998E-3</v>
      </c>
      <c r="AO30" s="14">
        <f t="shared" si="0"/>
        <v>1.0000000000000002E-2</v>
      </c>
    </row>
    <row r="31" spans="1:41" ht="14.25" customHeight="1">
      <c r="A31" s="14" t="s">
        <v>35</v>
      </c>
      <c r="B31" s="14" t="s">
        <v>36</v>
      </c>
      <c r="C31" s="14" t="s">
        <v>37</v>
      </c>
      <c r="D31" s="14" t="s">
        <v>38</v>
      </c>
      <c r="E31" s="14" t="s">
        <v>39</v>
      </c>
      <c r="F31" s="14" t="s">
        <v>111</v>
      </c>
      <c r="G31" s="14" t="s">
        <v>112</v>
      </c>
      <c r="H31" s="15">
        <v>3203346</v>
      </c>
      <c r="I31" s="14" t="s">
        <v>115</v>
      </c>
      <c r="J31" s="14" t="s">
        <v>43</v>
      </c>
      <c r="K31" s="14" t="s">
        <v>43</v>
      </c>
      <c r="L31" s="14" t="s">
        <v>43</v>
      </c>
      <c r="M31" s="14" t="s">
        <v>43</v>
      </c>
      <c r="N31" s="14" t="s">
        <v>116</v>
      </c>
      <c r="O31" s="14" t="s">
        <v>228</v>
      </c>
      <c r="P31" s="14" t="s">
        <v>46</v>
      </c>
      <c r="Q31" s="14" t="s">
        <v>226</v>
      </c>
      <c r="R31" s="14" t="s">
        <v>227</v>
      </c>
      <c r="S31" s="14" t="s">
        <v>49</v>
      </c>
      <c r="T31" s="14" t="s">
        <v>50</v>
      </c>
      <c r="U31" s="14">
        <v>253</v>
      </c>
      <c r="V31" s="14">
        <v>241</v>
      </c>
      <c r="W31" s="15">
        <v>95.256917000000001</v>
      </c>
      <c r="X31" s="15">
        <v>225.31761825999999</v>
      </c>
      <c r="Y31" s="15">
        <v>46.160524590000001</v>
      </c>
      <c r="Z31" s="14" t="s">
        <v>33</v>
      </c>
      <c r="AA31" s="14" t="s">
        <v>492</v>
      </c>
      <c r="AB31" s="15">
        <v>4.5643153500000005E-2</v>
      </c>
      <c r="AC31" s="15">
        <v>0.26556016599999999</v>
      </c>
      <c r="AD31" s="15">
        <v>0.41493775929999999</v>
      </c>
      <c r="AE31" s="15">
        <v>0.27385892119999999</v>
      </c>
      <c r="AF31" s="15">
        <v>11</v>
      </c>
      <c r="AG31" s="15">
        <v>64</v>
      </c>
      <c r="AH31" s="15">
        <v>100</v>
      </c>
      <c r="AI31" s="15">
        <v>66</v>
      </c>
      <c r="AK31" s="14">
        <f>'2023_5ANO_LP'!$AB31/100</f>
        <v>4.5643153500000007E-4</v>
      </c>
      <c r="AL31" s="14">
        <f>'2023_5ANO_LP'!$AC31/100</f>
        <v>2.65560166E-3</v>
      </c>
      <c r="AM31" s="14">
        <f>'2023_5ANO_LP'!$AD31/100</f>
        <v>4.1493775929999999E-3</v>
      </c>
      <c r="AN31" s="14">
        <f>'2023_5ANO_LP'!$AE31/100</f>
        <v>2.7385892120000001E-3</v>
      </c>
      <c r="AO31" s="14">
        <f t="shared" si="0"/>
        <v>0.01</v>
      </c>
    </row>
    <row r="32" spans="1:41" ht="14.25" customHeight="1">
      <c r="A32" s="14" t="s">
        <v>35</v>
      </c>
      <c r="B32" s="14" t="s">
        <v>36</v>
      </c>
      <c r="C32" s="14" t="s">
        <v>37</v>
      </c>
      <c r="D32" s="14" t="s">
        <v>38</v>
      </c>
      <c r="E32" s="14" t="s">
        <v>39</v>
      </c>
      <c r="F32" s="14" t="s">
        <v>111</v>
      </c>
      <c r="G32" s="14" t="s">
        <v>112</v>
      </c>
      <c r="H32" s="15">
        <v>3204500</v>
      </c>
      <c r="I32" s="14" t="s">
        <v>117</v>
      </c>
      <c r="J32" s="14" t="s">
        <v>43</v>
      </c>
      <c r="K32" s="14" t="s">
        <v>43</v>
      </c>
      <c r="L32" s="14" t="s">
        <v>43</v>
      </c>
      <c r="M32" s="14" t="s">
        <v>43</v>
      </c>
      <c r="N32" s="14" t="s">
        <v>118</v>
      </c>
      <c r="O32" s="14" t="s">
        <v>228</v>
      </c>
      <c r="P32" s="14" t="s">
        <v>46</v>
      </c>
      <c r="Q32" s="14" t="s">
        <v>226</v>
      </c>
      <c r="R32" s="14" t="s">
        <v>227</v>
      </c>
      <c r="S32" s="14" t="s">
        <v>49</v>
      </c>
      <c r="T32" s="14" t="s">
        <v>50</v>
      </c>
      <c r="U32" s="14">
        <v>157</v>
      </c>
      <c r="V32" s="14">
        <v>146</v>
      </c>
      <c r="W32" s="15">
        <v>92.993630569999993</v>
      </c>
      <c r="X32" s="15">
        <v>212.89188766999999</v>
      </c>
      <c r="Y32" s="15">
        <v>45.321042210000002</v>
      </c>
      <c r="Z32" s="14" t="s">
        <v>33</v>
      </c>
      <c r="AA32" s="14" t="s">
        <v>493</v>
      </c>
      <c r="AB32" s="15">
        <v>8.9041095899999992E-2</v>
      </c>
      <c r="AC32" s="15">
        <v>0.31506849320000002</v>
      </c>
      <c r="AD32" s="15">
        <v>0.39726027399999997</v>
      </c>
      <c r="AE32" s="15">
        <v>0.19863013699999998</v>
      </c>
      <c r="AF32" s="15">
        <v>13</v>
      </c>
      <c r="AG32" s="15">
        <v>46</v>
      </c>
      <c r="AH32" s="15">
        <v>58</v>
      </c>
      <c r="AI32" s="15">
        <v>29</v>
      </c>
      <c r="AK32" s="14">
        <f>'2023_5ANO_LP'!$AB32/100</f>
        <v>8.9041095899999997E-4</v>
      </c>
      <c r="AL32" s="14">
        <f>'2023_5ANO_LP'!$AC32/100</f>
        <v>3.1506849320000001E-3</v>
      </c>
      <c r="AM32" s="14">
        <f>'2023_5ANO_LP'!$AD32/100</f>
        <v>3.9726027400000001E-3</v>
      </c>
      <c r="AN32" s="14">
        <f>'2023_5ANO_LP'!$AE32/100</f>
        <v>1.98630137E-3</v>
      </c>
      <c r="AO32" s="14">
        <f t="shared" si="0"/>
        <v>1.0000000001000001E-2</v>
      </c>
    </row>
    <row r="33" spans="1:41" ht="14.25" customHeight="1">
      <c r="A33" s="14" t="s">
        <v>35</v>
      </c>
      <c r="B33" s="14" t="s">
        <v>36</v>
      </c>
      <c r="C33" s="14" t="s">
        <v>37</v>
      </c>
      <c r="D33" s="14" t="s">
        <v>38</v>
      </c>
      <c r="E33" s="14" t="s">
        <v>39</v>
      </c>
      <c r="F33" s="14" t="s">
        <v>111</v>
      </c>
      <c r="G33" s="14" t="s">
        <v>112</v>
      </c>
      <c r="H33" s="15">
        <v>3205101</v>
      </c>
      <c r="I33" s="14" t="s">
        <v>119</v>
      </c>
      <c r="J33" s="14" t="s">
        <v>43</v>
      </c>
      <c r="K33" s="14" t="s">
        <v>43</v>
      </c>
      <c r="L33" s="14" t="s">
        <v>43</v>
      </c>
      <c r="M33" s="14" t="s">
        <v>43</v>
      </c>
      <c r="N33" s="14" t="s">
        <v>120</v>
      </c>
      <c r="O33" s="14" t="s">
        <v>228</v>
      </c>
      <c r="P33" s="14" t="s">
        <v>46</v>
      </c>
      <c r="Q33" s="14" t="s">
        <v>226</v>
      </c>
      <c r="R33" s="14" t="s">
        <v>227</v>
      </c>
      <c r="S33" s="14" t="s">
        <v>49</v>
      </c>
      <c r="T33" s="14" t="s">
        <v>50</v>
      </c>
      <c r="U33" s="14">
        <v>1101</v>
      </c>
      <c r="V33" s="14">
        <v>1010</v>
      </c>
      <c r="W33" s="15">
        <v>91.734786560000003</v>
      </c>
      <c r="X33" s="15">
        <v>222.71935743</v>
      </c>
      <c r="Y33" s="15">
        <v>46.843577959999998</v>
      </c>
      <c r="Z33" s="14" t="s">
        <v>33</v>
      </c>
      <c r="AA33" s="14" t="s">
        <v>494</v>
      </c>
      <c r="AB33" s="15">
        <v>7.3267326699999996E-2</v>
      </c>
      <c r="AC33" s="15">
        <v>0.24455445539999998</v>
      </c>
      <c r="AD33" s="15">
        <v>0.3821782178</v>
      </c>
      <c r="AE33" s="15">
        <v>0.3</v>
      </c>
      <c r="AF33" s="15">
        <v>74</v>
      </c>
      <c r="AG33" s="15">
        <v>247</v>
      </c>
      <c r="AH33" s="15">
        <v>386</v>
      </c>
      <c r="AI33" s="15">
        <v>303</v>
      </c>
      <c r="AK33" s="14">
        <f>'2023_5ANO_LP'!$AB33/100</f>
        <v>7.32673267E-4</v>
      </c>
      <c r="AL33" s="14">
        <f>'2023_5ANO_LP'!$AC33/100</f>
        <v>2.445544554E-3</v>
      </c>
      <c r="AM33" s="14">
        <f>'2023_5ANO_LP'!$AD33/100</f>
        <v>3.8217821779999999E-3</v>
      </c>
      <c r="AN33" s="14">
        <f>'2023_5ANO_LP'!$AE33/100</f>
        <v>3.0000000000000001E-3</v>
      </c>
      <c r="AO33" s="14">
        <f t="shared" si="0"/>
        <v>9.9999999989999998E-3</v>
      </c>
    </row>
    <row r="34" spans="1:41" ht="14.25" customHeight="1">
      <c r="A34" s="14" t="s">
        <v>35</v>
      </c>
      <c r="B34" s="14" t="s">
        <v>36</v>
      </c>
      <c r="C34" s="14" t="s">
        <v>37</v>
      </c>
      <c r="D34" s="14" t="s">
        <v>38</v>
      </c>
      <c r="E34" s="14" t="s">
        <v>39</v>
      </c>
      <c r="F34" s="14" t="s">
        <v>121</v>
      </c>
      <c r="G34" s="14" t="s">
        <v>122</v>
      </c>
      <c r="H34" s="15">
        <v>3200359</v>
      </c>
      <c r="I34" s="14" t="s">
        <v>123</v>
      </c>
      <c r="J34" s="14" t="s">
        <v>43</v>
      </c>
      <c r="K34" s="14" t="s">
        <v>43</v>
      </c>
      <c r="L34" s="14" t="s">
        <v>43</v>
      </c>
      <c r="M34" s="14" t="s">
        <v>43</v>
      </c>
      <c r="N34" s="14" t="s">
        <v>124</v>
      </c>
      <c r="O34" s="14" t="s">
        <v>228</v>
      </c>
      <c r="P34" s="14" t="s">
        <v>46</v>
      </c>
      <c r="Q34" s="14" t="s">
        <v>226</v>
      </c>
      <c r="R34" s="14" t="s">
        <v>227</v>
      </c>
      <c r="S34" s="14" t="s">
        <v>49</v>
      </c>
      <c r="T34" s="14" t="s">
        <v>50</v>
      </c>
      <c r="U34" s="14">
        <v>93</v>
      </c>
      <c r="V34" s="14">
        <v>89</v>
      </c>
      <c r="W34" s="15">
        <v>95.698924730000002</v>
      </c>
      <c r="X34" s="15">
        <v>233.52742696999999</v>
      </c>
      <c r="Y34" s="15">
        <v>51.442065839999998</v>
      </c>
      <c r="Z34" s="14" t="s">
        <v>33</v>
      </c>
      <c r="AA34" s="14" t="s">
        <v>495</v>
      </c>
      <c r="AB34" s="15">
        <v>5.6179775299999998E-2</v>
      </c>
      <c r="AC34" s="15">
        <v>0.20224719100000002</v>
      </c>
      <c r="AD34" s="15">
        <v>0.3595505618</v>
      </c>
      <c r="AE34" s="15">
        <v>0.38202247189999999</v>
      </c>
      <c r="AF34" s="15">
        <v>5</v>
      </c>
      <c r="AG34" s="15">
        <v>18</v>
      </c>
      <c r="AH34" s="15">
        <v>32</v>
      </c>
      <c r="AI34" s="15">
        <v>34</v>
      </c>
      <c r="AK34" s="14">
        <f>'2023_5ANO_LP'!$AB34/100</f>
        <v>5.6179775299999997E-4</v>
      </c>
      <c r="AL34" s="14">
        <f>'2023_5ANO_LP'!$AC34/100</f>
        <v>2.0224719100000003E-3</v>
      </c>
      <c r="AM34" s="14">
        <f>'2023_5ANO_LP'!$AD34/100</f>
        <v>3.5955056179999998E-3</v>
      </c>
      <c r="AN34" s="14">
        <f>'2023_5ANO_LP'!$AE34/100</f>
        <v>3.8202247189999998E-3</v>
      </c>
      <c r="AO34" s="14">
        <f t="shared" si="0"/>
        <v>0.01</v>
      </c>
    </row>
    <row r="35" spans="1:41" ht="14.25" customHeight="1">
      <c r="A35" s="14" t="s">
        <v>35</v>
      </c>
      <c r="B35" s="14" t="s">
        <v>36</v>
      </c>
      <c r="C35" s="14" t="s">
        <v>37</v>
      </c>
      <c r="D35" s="14" t="s">
        <v>38</v>
      </c>
      <c r="E35" s="14" t="s">
        <v>39</v>
      </c>
      <c r="F35" s="14" t="s">
        <v>121</v>
      </c>
      <c r="G35" s="14" t="s">
        <v>122</v>
      </c>
      <c r="H35" s="15">
        <v>3200805</v>
      </c>
      <c r="I35" s="14" t="s">
        <v>125</v>
      </c>
      <c r="J35" s="14" t="s">
        <v>43</v>
      </c>
      <c r="K35" s="14" t="s">
        <v>43</v>
      </c>
      <c r="L35" s="14" t="s">
        <v>43</v>
      </c>
      <c r="M35" s="14" t="s">
        <v>43</v>
      </c>
      <c r="N35" s="14" t="s">
        <v>126</v>
      </c>
      <c r="O35" s="14" t="s">
        <v>228</v>
      </c>
      <c r="P35" s="14" t="s">
        <v>46</v>
      </c>
      <c r="Q35" s="14" t="s">
        <v>226</v>
      </c>
      <c r="R35" s="14" t="s">
        <v>227</v>
      </c>
      <c r="S35" s="14" t="s">
        <v>49</v>
      </c>
      <c r="T35" s="14" t="s">
        <v>50</v>
      </c>
      <c r="U35" s="14">
        <v>345</v>
      </c>
      <c r="V35" s="14">
        <v>291</v>
      </c>
      <c r="W35" s="15">
        <v>84.347826089999998</v>
      </c>
      <c r="X35" s="15">
        <v>208.18515808000001</v>
      </c>
      <c r="Y35" s="15">
        <v>47.412078100000002</v>
      </c>
      <c r="Z35" s="14" t="s">
        <v>33</v>
      </c>
      <c r="AA35" s="14" t="s">
        <v>496</v>
      </c>
      <c r="AB35" s="15">
        <v>0.1408934708</v>
      </c>
      <c r="AC35" s="15">
        <v>0.264604811</v>
      </c>
      <c r="AD35" s="15">
        <v>0.38487972510000001</v>
      </c>
      <c r="AE35" s="15">
        <v>0.20962199309999999</v>
      </c>
      <c r="AF35" s="15">
        <v>41</v>
      </c>
      <c r="AG35" s="15">
        <v>77</v>
      </c>
      <c r="AH35" s="15">
        <v>112</v>
      </c>
      <c r="AI35" s="15">
        <v>61</v>
      </c>
      <c r="AK35" s="14">
        <f>'2023_5ANO_LP'!$AB35/100</f>
        <v>1.4089347080000001E-3</v>
      </c>
      <c r="AL35" s="14">
        <f>'2023_5ANO_LP'!$AC35/100</f>
        <v>2.6460481099999998E-3</v>
      </c>
      <c r="AM35" s="14">
        <f>'2023_5ANO_LP'!$AD35/100</f>
        <v>3.848797251E-3</v>
      </c>
      <c r="AN35" s="14">
        <f>'2023_5ANO_LP'!$AE35/100</f>
        <v>2.096219931E-3</v>
      </c>
      <c r="AO35" s="14">
        <f t="shared" si="0"/>
        <v>9.9999999999999985E-3</v>
      </c>
    </row>
    <row r="36" spans="1:41" ht="14.25" customHeight="1">
      <c r="A36" s="14" t="s">
        <v>35</v>
      </c>
      <c r="B36" s="14" t="s">
        <v>36</v>
      </c>
      <c r="C36" s="14" t="s">
        <v>37</v>
      </c>
      <c r="D36" s="14" t="s">
        <v>38</v>
      </c>
      <c r="E36" s="14" t="s">
        <v>39</v>
      </c>
      <c r="F36" s="14" t="s">
        <v>121</v>
      </c>
      <c r="G36" s="14" t="s">
        <v>122</v>
      </c>
      <c r="H36" s="15">
        <v>3201506</v>
      </c>
      <c r="I36" s="14" t="s">
        <v>127</v>
      </c>
      <c r="J36" s="14" t="s">
        <v>43</v>
      </c>
      <c r="K36" s="14" t="s">
        <v>43</v>
      </c>
      <c r="L36" s="14" t="s">
        <v>43</v>
      </c>
      <c r="M36" s="14" t="s">
        <v>43</v>
      </c>
      <c r="N36" s="14" t="s">
        <v>128</v>
      </c>
      <c r="O36" s="14" t="s">
        <v>228</v>
      </c>
      <c r="P36" s="14" t="s">
        <v>46</v>
      </c>
      <c r="Q36" s="14" t="s">
        <v>226</v>
      </c>
      <c r="R36" s="14" t="s">
        <v>227</v>
      </c>
      <c r="S36" s="14" t="s">
        <v>49</v>
      </c>
      <c r="T36" s="14" t="s">
        <v>50</v>
      </c>
      <c r="U36" s="14">
        <v>1158</v>
      </c>
      <c r="V36" s="14">
        <v>1034</v>
      </c>
      <c r="W36" s="15">
        <v>89.291882560000005</v>
      </c>
      <c r="X36" s="15">
        <v>214.11300338000001</v>
      </c>
      <c r="Y36" s="15">
        <v>46.806553639999997</v>
      </c>
      <c r="Z36" s="14" t="s">
        <v>33</v>
      </c>
      <c r="AA36" s="14" t="s">
        <v>497</v>
      </c>
      <c r="AB36" s="15">
        <v>9.7678916800000001E-2</v>
      </c>
      <c r="AC36" s="15">
        <v>0.28916827849999999</v>
      </c>
      <c r="AD36" s="15">
        <v>0.38104448740000002</v>
      </c>
      <c r="AE36" s="15">
        <v>0.23210831720000002</v>
      </c>
      <c r="AF36" s="15">
        <v>101</v>
      </c>
      <c r="AG36" s="15">
        <v>299</v>
      </c>
      <c r="AH36" s="15">
        <v>394</v>
      </c>
      <c r="AI36" s="15">
        <v>240</v>
      </c>
      <c r="AK36" s="14">
        <f>'2023_5ANO_LP'!$AB36/100</f>
        <v>9.7678916800000002E-4</v>
      </c>
      <c r="AL36" s="14">
        <f>'2023_5ANO_LP'!$AC36/100</f>
        <v>2.8916827849999999E-3</v>
      </c>
      <c r="AM36" s="14">
        <f>'2023_5ANO_LP'!$AD36/100</f>
        <v>3.810444874E-3</v>
      </c>
      <c r="AN36" s="14">
        <f>'2023_5ANO_LP'!$AE36/100</f>
        <v>2.3210831720000004E-3</v>
      </c>
      <c r="AO36" s="14">
        <f t="shared" si="0"/>
        <v>9.9999999990000015E-3</v>
      </c>
    </row>
    <row r="37" spans="1:41" ht="14.25" customHeight="1">
      <c r="A37" s="14" t="s">
        <v>35</v>
      </c>
      <c r="B37" s="14" t="s">
        <v>36</v>
      </c>
      <c r="C37" s="14" t="s">
        <v>37</v>
      </c>
      <c r="D37" s="14" t="s">
        <v>38</v>
      </c>
      <c r="E37" s="14" t="s">
        <v>39</v>
      </c>
      <c r="F37" s="14" t="s">
        <v>121</v>
      </c>
      <c r="G37" s="14" t="s">
        <v>122</v>
      </c>
      <c r="H37" s="15">
        <v>3202256</v>
      </c>
      <c r="I37" s="14" t="s">
        <v>129</v>
      </c>
      <c r="J37" s="14" t="s">
        <v>43</v>
      </c>
      <c r="K37" s="14" t="s">
        <v>43</v>
      </c>
      <c r="L37" s="14" t="s">
        <v>43</v>
      </c>
      <c r="M37" s="14" t="s">
        <v>43</v>
      </c>
      <c r="N37" s="14" t="s">
        <v>130</v>
      </c>
      <c r="O37" s="14" t="s">
        <v>228</v>
      </c>
      <c r="P37" s="14" t="s">
        <v>46</v>
      </c>
      <c r="Q37" s="14" t="s">
        <v>226</v>
      </c>
      <c r="R37" s="14" t="s">
        <v>227</v>
      </c>
      <c r="S37" s="14" t="s">
        <v>49</v>
      </c>
      <c r="T37" s="14" t="s">
        <v>50</v>
      </c>
      <c r="U37" s="14">
        <v>88</v>
      </c>
      <c r="V37" s="14">
        <v>80</v>
      </c>
      <c r="W37" s="15">
        <v>90.909090910000003</v>
      </c>
      <c r="X37" s="15">
        <v>224.66721250000001</v>
      </c>
      <c r="Y37" s="15">
        <v>45.838654490000003</v>
      </c>
      <c r="Z37" s="14" t="s">
        <v>33</v>
      </c>
      <c r="AA37" s="14" t="s">
        <v>498</v>
      </c>
      <c r="AB37" s="15">
        <v>3.7499999999999999E-2</v>
      </c>
      <c r="AC37" s="15">
        <v>0.3</v>
      </c>
      <c r="AD37" s="15">
        <v>0.35</v>
      </c>
      <c r="AE37" s="15">
        <v>0.3125</v>
      </c>
      <c r="AF37" s="15">
        <v>3</v>
      </c>
      <c r="AG37" s="15">
        <v>24</v>
      </c>
      <c r="AH37" s="15">
        <v>28</v>
      </c>
      <c r="AI37" s="15">
        <v>25</v>
      </c>
      <c r="AK37" s="14">
        <f>'2023_5ANO_LP'!$AB37/100</f>
        <v>3.7500000000000001E-4</v>
      </c>
      <c r="AL37" s="14">
        <f>'2023_5ANO_LP'!$AC37/100</f>
        <v>3.0000000000000001E-3</v>
      </c>
      <c r="AM37" s="14">
        <f>'2023_5ANO_LP'!$AD37/100</f>
        <v>3.4999999999999996E-3</v>
      </c>
      <c r="AN37" s="14">
        <f>'2023_5ANO_LP'!$AE37/100</f>
        <v>3.1250000000000002E-3</v>
      </c>
      <c r="AO37" s="14">
        <f t="shared" si="0"/>
        <v>9.9999999999999985E-3</v>
      </c>
    </row>
    <row r="38" spans="1:41" ht="14.25" customHeight="1">
      <c r="A38" s="14" t="s">
        <v>35</v>
      </c>
      <c r="B38" s="14" t="s">
        <v>36</v>
      </c>
      <c r="C38" s="14" t="s">
        <v>37</v>
      </c>
      <c r="D38" s="14" t="s">
        <v>38</v>
      </c>
      <c r="E38" s="14" t="s">
        <v>39</v>
      </c>
      <c r="F38" s="14" t="s">
        <v>121</v>
      </c>
      <c r="G38" s="14" t="s">
        <v>122</v>
      </c>
      <c r="H38" s="15">
        <v>3202702</v>
      </c>
      <c r="I38" s="14" t="s">
        <v>131</v>
      </c>
      <c r="J38" s="14" t="s">
        <v>43</v>
      </c>
      <c r="K38" s="14" t="s">
        <v>43</v>
      </c>
      <c r="L38" s="14" t="s">
        <v>43</v>
      </c>
      <c r="M38" s="14" t="s">
        <v>43</v>
      </c>
      <c r="N38" s="14" t="s">
        <v>132</v>
      </c>
      <c r="O38" s="14" t="s">
        <v>228</v>
      </c>
      <c r="P38" s="14" t="s">
        <v>46</v>
      </c>
      <c r="Q38" s="14" t="s">
        <v>226</v>
      </c>
      <c r="R38" s="14" t="s">
        <v>227</v>
      </c>
      <c r="S38" s="14" t="s">
        <v>49</v>
      </c>
      <c r="T38" s="14" t="s">
        <v>50</v>
      </c>
      <c r="U38" s="14">
        <v>155</v>
      </c>
      <c r="V38" s="14">
        <v>140</v>
      </c>
      <c r="W38" s="15">
        <v>90.322580650000006</v>
      </c>
      <c r="X38" s="15">
        <v>225.90017857000001</v>
      </c>
      <c r="Y38" s="15">
        <v>45.235933109999998</v>
      </c>
      <c r="Z38" s="14" t="s">
        <v>33</v>
      </c>
      <c r="AA38" s="14" t="s">
        <v>499</v>
      </c>
      <c r="AB38" s="15">
        <v>5.7142857100000007E-2</v>
      </c>
      <c r="AC38" s="15">
        <v>0.22857142859999999</v>
      </c>
      <c r="AD38" s="15">
        <v>0.42857142860000003</v>
      </c>
      <c r="AE38" s="15">
        <v>0.28571428569999996</v>
      </c>
      <c r="AF38" s="15">
        <v>8</v>
      </c>
      <c r="AG38" s="15">
        <v>32</v>
      </c>
      <c r="AH38" s="15">
        <v>60</v>
      </c>
      <c r="AI38" s="15">
        <v>40</v>
      </c>
      <c r="AK38" s="14">
        <f>'2023_5ANO_LP'!$AB38/100</f>
        <v>5.7142857100000001E-4</v>
      </c>
      <c r="AL38" s="14">
        <f>'2023_5ANO_LP'!$AC38/100</f>
        <v>2.285714286E-3</v>
      </c>
      <c r="AM38" s="14">
        <f>'2023_5ANO_LP'!$AD38/100</f>
        <v>4.2857142860000001E-3</v>
      </c>
      <c r="AN38" s="14">
        <f>'2023_5ANO_LP'!$AE38/100</f>
        <v>2.8571428569999996E-3</v>
      </c>
      <c r="AO38" s="14">
        <f t="shared" si="0"/>
        <v>9.9999999999999985E-3</v>
      </c>
    </row>
    <row r="39" spans="1:41" ht="14.25" customHeight="1">
      <c r="A39" s="14" t="s">
        <v>35</v>
      </c>
      <c r="B39" s="14" t="s">
        <v>36</v>
      </c>
      <c r="C39" s="14" t="s">
        <v>37</v>
      </c>
      <c r="D39" s="14" t="s">
        <v>38</v>
      </c>
      <c r="E39" s="14" t="s">
        <v>39</v>
      </c>
      <c r="F39" s="14" t="s">
        <v>121</v>
      </c>
      <c r="G39" s="14" t="s">
        <v>122</v>
      </c>
      <c r="H39" s="15">
        <v>3202900</v>
      </c>
      <c r="I39" s="14" t="s">
        <v>133</v>
      </c>
      <c r="J39" s="14" t="s">
        <v>43</v>
      </c>
      <c r="K39" s="14" t="s">
        <v>43</v>
      </c>
      <c r="L39" s="14" t="s">
        <v>43</v>
      </c>
      <c r="M39" s="14" t="s">
        <v>43</v>
      </c>
      <c r="N39" s="14" t="s">
        <v>134</v>
      </c>
      <c r="O39" s="14" t="s">
        <v>228</v>
      </c>
      <c r="P39" s="14" t="s">
        <v>46</v>
      </c>
      <c r="Q39" s="14" t="s">
        <v>226</v>
      </c>
      <c r="R39" s="14" t="s">
        <v>227</v>
      </c>
      <c r="S39" s="14" t="s">
        <v>49</v>
      </c>
      <c r="T39" s="14" t="s">
        <v>50</v>
      </c>
      <c r="U39" s="14">
        <v>103</v>
      </c>
      <c r="V39" s="14">
        <v>101</v>
      </c>
      <c r="W39" s="15">
        <v>98.058252429999996</v>
      </c>
      <c r="X39" s="15">
        <v>240.07782177999999</v>
      </c>
      <c r="Y39" s="15">
        <v>47.40532254</v>
      </c>
      <c r="Z39" s="14" t="s">
        <v>33</v>
      </c>
      <c r="AA39" s="14" t="s">
        <v>500</v>
      </c>
      <c r="AB39" s="15">
        <v>2.9702970299999999E-2</v>
      </c>
      <c r="AC39" s="15">
        <v>0.17821782180000001</v>
      </c>
      <c r="AD39" s="15">
        <v>0.38613861389999998</v>
      </c>
      <c r="AE39" s="15">
        <v>0.4059405941</v>
      </c>
      <c r="AF39" s="15">
        <v>3</v>
      </c>
      <c r="AG39" s="15">
        <v>18</v>
      </c>
      <c r="AH39" s="15">
        <v>39</v>
      </c>
      <c r="AI39" s="15">
        <v>41</v>
      </c>
      <c r="AK39" s="14">
        <f>'2023_5ANO_LP'!$AB39/100</f>
        <v>2.9702970299999999E-4</v>
      </c>
      <c r="AL39" s="14">
        <f>'2023_5ANO_LP'!$AC39/100</f>
        <v>1.7821782180000001E-3</v>
      </c>
      <c r="AM39" s="14">
        <f>'2023_5ANO_LP'!$AD39/100</f>
        <v>3.861386139E-3</v>
      </c>
      <c r="AN39" s="14">
        <f>'2023_5ANO_LP'!$AE39/100</f>
        <v>4.0594059409999996E-3</v>
      </c>
      <c r="AO39" s="14">
        <f t="shared" si="0"/>
        <v>1.0000000001000001E-2</v>
      </c>
    </row>
    <row r="40" spans="1:41" ht="14.25" customHeight="1">
      <c r="A40" s="14" t="s">
        <v>35</v>
      </c>
      <c r="B40" s="14" t="s">
        <v>36</v>
      </c>
      <c r="C40" s="14" t="s">
        <v>37</v>
      </c>
      <c r="D40" s="14" t="s">
        <v>38</v>
      </c>
      <c r="E40" s="14" t="s">
        <v>39</v>
      </c>
      <c r="F40" s="14" t="s">
        <v>121</v>
      </c>
      <c r="G40" s="14" t="s">
        <v>122</v>
      </c>
      <c r="H40" s="15">
        <v>3203353</v>
      </c>
      <c r="I40" s="14" t="s">
        <v>135</v>
      </c>
      <c r="J40" s="14" t="s">
        <v>43</v>
      </c>
      <c r="K40" s="14" t="s">
        <v>43</v>
      </c>
      <c r="L40" s="14" t="s">
        <v>43</v>
      </c>
      <c r="M40" s="14" t="s">
        <v>43</v>
      </c>
      <c r="N40" s="14" t="s">
        <v>136</v>
      </c>
      <c r="O40" s="14" t="s">
        <v>228</v>
      </c>
      <c r="P40" s="14" t="s">
        <v>46</v>
      </c>
      <c r="Q40" s="14" t="s">
        <v>226</v>
      </c>
      <c r="R40" s="14" t="s">
        <v>227</v>
      </c>
      <c r="S40" s="14" t="s">
        <v>49</v>
      </c>
      <c r="T40" s="14" t="s">
        <v>50</v>
      </c>
      <c r="U40" s="14">
        <v>154</v>
      </c>
      <c r="V40" s="14">
        <v>140</v>
      </c>
      <c r="W40" s="15">
        <v>90.909090910000003</v>
      </c>
      <c r="X40" s="15">
        <v>227.28916429</v>
      </c>
      <c r="Y40" s="15">
        <v>48.548141610000002</v>
      </c>
      <c r="Z40" s="14" t="s">
        <v>33</v>
      </c>
      <c r="AA40" s="14" t="s">
        <v>501</v>
      </c>
      <c r="AB40" s="15">
        <v>6.4285714300000005E-2</v>
      </c>
      <c r="AC40" s="15">
        <v>0.21428571430000001</v>
      </c>
      <c r="AD40" s="15">
        <v>0.4142857143</v>
      </c>
      <c r="AE40" s="15">
        <v>0.3071428571</v>
      </c>
      <c r="AF40" s="15">
        <v>9</v>
      </c>
      <c r="AG40" s="15">
        <v>30</v>
      </c>
      <c r="AH40" s="15">
        <v>58</v>
      </c>
      <c r="AI40" s="15">
        <v>43</v>
      </c>
      <c r="AK40" s="14">
        <f>'2023_5ANO_LP'!$AB40/100</f>
        <v>6.4285714300000001E-4</v>
      </c>
      <c r="AL40" s="14">
        <f>'2023_5ANO_LP'!$AC40/100</f>
        <v>2.142857143E-3</v>
      </c>
      <c r="AM40" s="14">
        <f>'2023_5ANO_LP'!$AD40/100</f>
        <v>4.1428571429999997E-3</v>
      </c>
      <c r="AN40" s="14">
        <f>'2023_5ANO_LP'!$AE40/100</f>
        <v>3.0714285710000001E-3</v>
      </c>
      <c r="AO40" s="14">
        <f t="shared" si="0"/>
        <v>0.01</v>
      </c>
    </row>
    <row r="41" spans="1:41" ht="14.25" customHeight="1">
      <c r="A41" s="14" t="s">
        <v>35</v>
      </c>
      <c r="B41" s="14" t="s">
        <v>36</v>
      </c>
      <c r="C41" s="14" t="s">
        <v>37</v>
      </c>
      <c r="D41" s="14" t="s">
        <v>38</v>
      </c>
      <c r="E41" s="14" t="s">
        <v>39</v>
      </c>
      <c r="F41" s="14" t="s">
        <v>121</v>
      </c>
      <c r="G41" s="14" t="s">
        <v>122</v>
      </c>
      <c r="H41" s="15">
        <v>3204005</v>
      </c>
      <c r="I41" s="14" t="s">
        <v>137</v>
      </c>
      <c r="J41" s="14" t="s">
        <v>43</v>
      </c>
      <c r="K41" s="14" t="s">
        <v>43</v>
      </c>
      <c r="L41" s="14" t="s">
        <v>43</v>
      </c>
      <c r="M41" s="14" t="s">
        <v>43</v>
      </c>
      <c r="N41" s="14" t="s">
        <v>138</v>
      </c>
      <c r="O41" s="14" t="s">
        <v>228</v>
      </c>
      <c r="P41" s="14" t="s">
        <v>46</v>
      </c>
      <c r="Q41" s="14" t="s">
        <v>226</v>
      </c>
      <c r="R41" s="14" t="s">
        <v>227</v>
      </c>
      <c r="S41" s="14" t="s">
        <v>49</v>
      </c>
      <c r="T41" s="14" t="s">
        <v>50</v>
      </c>
      <c r="U41" s="14">
        <v>179</v>
      </c>
      <c r="V41" s="14">
        <v>164</v>
      </c>
      <c r="W41" s="15">
        <v>91.620111730000005</v>
      </c>
      <c r="X41" s="15">
        <v>225.09782927000001</v>
      </c>
      <c r="Y41" s="15">
        <v>53.466657349999998</v>
      </c>
      <c r="Z41" s="14" t="s">
        <v>33</v>
      </c>
      <c r="AA41" s="14" t="s">
        <v>502</v>
      </c>
      <c r="AB41" s="15">
        <v>0.1036585366</v>
      </c>
      <c r="AC41" s="15">
        <v>0.1890243902</v>
      </c>
      <c r="AD41" s="15">
        <v>0.34146341460000001</v>
      </c>
      <c r="AE41" s="15">
        <v>0.36585365850000001</v>
      </c>
      <c r="AF41" s="15">
        <v>17</v>
      </c>
      <c r="AG41" s="15">
        <v>31</v>
      </c>
      <c r="AH41" s="15">
        <v>56</v>
      </c>
      <c r="AI41" s="15">
        <v>60</v>
      </c>
      <c r="AK41" s="14">
        <f>'2023_5ANO_LP'!$AB41/100</f>
        <v>1.0365853660000001E-3</v>
      </c>
      <c r="AL41" s="14">
        <f>'2023_5ANO_LP'!$AC41/100</f>
        <v>1.8902439020000001E-3</v>
      </c>
      <c r="AM41" s="14">
        <f>'2023_5ANO_LP'!$AD41/100</f>
        <v>3.414634146E-3</v>
      </c>
      <c r="AN41" s="14">
        <f>'2023_5ANO_LP'!$AE41/100</f>
        <v>3.6585365850000003E-3</v>
      </c>
      <c r="AO41" s="14">
        <f t="shared" si="0"/>
        <v>9.9999999989999998E-3</v>
      </c>
    </row>
    <row r="42" spans="1:41" ht="14.25" customHeight="1">
      <c r="A42" s="14" t="s">
        <v>35</v>
      </c>
      <c r="B42" s="14" t="s">
        <v>36</v>
      </c>
      <c r="C42" s="14" t="s">
        <v>37</v>
      </c>
      <c r="D42" s="14" t="s">
        <v>38</v>
      </c>
      <c r="E42" s="14" t="s">
        <v>39</v>
      </c>
      <c r="F42" s="14" t="s">
        <v>121</v>
      </c>
      <c r="G42" s="14" t="s">
        <v>122</v>
      </c>
      <c r="H42" s="15">
        <v>3204658</v>
      </c>
      <c r="I42" s="14" t="s">
        <v>139</v>
      </c>
      <c r="J42" s="14" t="s">
        <v>43</v>
      </c>
      <c r="K42" s="14" t="s">
        <v>43</v>
      </c>
      <c r="L42" s="14" t="s">
        <v>43</v>
      </c>
      <c r="M42" s="14" t="s">
        <v>43</v>
      </c>
      <c r="N42" s="14" t="s">
        <v>140</v>
      </c>
      <c r="O42" s="14" t="s">
        <v>228</v>
      </c>
      <c r="P42" s="14" t="s">
        <v>46</v>
      </c>
      <c r="Q42" s="14" t="s">
        <v>226</v>
      </c>
      <c r="R42" s="14" t="s">
        <v>227</v>
      </c>
      <c r="S42" s="14" t="s">
        <v>49</v>
      </c>
      <c r="T42" s="14" t="s">
        <v>50</v>
      </c>
      <c r="U42" s="14">
        <v>116</v>
      </c>
      <c r="V42" s="14">
        <v>105</v>
      </c>
      <c r="W42" s="15">
        <v>90.517241380000002</v>
      </c>
      <c r="X42" s="15">
        <v>227.50446667</v>
      </c>
      <c r="Y42" s="15">
        <v>51.422202319999997</v>
      </c>
      <c r="Z42" s="14" t="s">
        <v>33</v>
      </c>
      <c r="AA42" s="14" t="s">
        <v>503</v>
      </c>
      <c r="AB42" s="15">
        <v>9.5238095199999998E-2</v>
      </c>
      <c r="AC42" s="15">
        <v>0.25714285710000001</v>
      </c>
      <c r="AD42" s="15">
        <v>0.29523809519999999</v>
      </c>
      <c r="AE42" s="15">
        <v>0.3523809524</v>
      </c>
      <c r="AF42" s="15">
        <v>10</v>
      </c>
      <c r="AG42" s="15">
        <v>27</v>
      </c>
      <c r="AH42" s="15">
        <v>31</v>
      </c>
      <c r="AI42" s="15">
        <v>37</v>
      </c>
      <c r="AK42" s="14">
        <f>'2023_5ANO_LP'!$AB42/100</f>
        <v>9.5238095199999995E-4</v>
      </c>
      <c r="AL42" s="14">
        <f>'2023_5ANO_LP'!$AC42/100</f>
        <v>2.5714285710000001E-3</v>
      </c>
      <c r="AM42" s="14">
        <f>'2023_5ANO_LP'!$AD42/100</f>
        <v>2.9523809519999998E-3</v>
      </c>
      <c r="AN42" s="14">
        <f>'2023_5ANO_LP'!$AE42/100</f>
        <v>3.5238095240000002E-3</v>
      </c>
      <c r="AO42" s="14">
        <f t="shared" si="0"/>
        <v>9.9999999989999998E-3</v>
      </c>
    </row>
    <row r="43" spans="1:41" ht="14.25" customHeight="1">
      <c r="A43" s="14" t="s">
        <v>35</v>
      </c>
      <c r="B43" s="14" t="s">
        <v>36</v>
      </c>
      <c r="C43" s="14" t="s">
        <v>37</v>
      </c>
      <c r="D43" s="14" t="s">
        <v>38</v>
      </c>
      <c r="E43" s="14" t="s">
        <v>39</v>
      </c>
      <c r="F43" s="14" t="s">
        <v>121</v>
      </c>
      <c r="G43" s="14" t="s">
        <v>122</v>
      </c>
      <c r="H43" s="15">
        <v>3204955</v>
      </c>
      <c r="I43" s="14" t="s">
        <v>141</v>
      </c>
      <c r="J43" s="14" t="s">
        <v>43</v>
      </c>
      <c r="K43" s="14" t="s">
        <v>43</v>
      </c>
      <c r="L43" s="14" t="s">
        <v>43</v>
      </c>
      <c r="M43" s="14" t="s">
        <v>43</v>
      </c>
      <c r="N43" s="14" t="s">
        <v>142</v>
      </c>
      <c r="O43" s="14" t="s">
        <v>228</v>
      </c>
      <c r="P43" s="14" t="s">
        <v>46</v>
      </c>
      <c r="Q43" s="14" t="s">
        <v>226</v>
      </c>
      <c r="R43" s="14" t="s">
        <v>227</v>
      </c>
      <c r="S43" s="14" t="s">
        <v>49</v>
      </c>
      <c r="T43" s="14" t="s">
        <v>50</v>
      </c>
      <c r="U43" s="14">
        <v>69</v>
      </c>
      <c r="V43" s="14">
        <v>66</v>
      </c>
      <c r="W43" s="15">
        <v>95.652173910000002</v>
      </c>
      <c r="X43" s="15">
        <v>244.20213636</v>
      </c>
      <c r="Y43" s="15">
        <v>42.203613330000003</v>
      </c>
      <c r="Z43" s="14" t="s">
        <v>33</v>
      </c>
      <c r="AA43" s="14" t="s">
        <v>504</v>
      </c>
      <c r="AB43" s="15">
        <v>0</v>
      </c>
      <c r="AC43" s="15">
        <v>0.196969697</v>
      </c>
      <c r="AD43" s="15">
        <v>0.36363636360000001</v>
      </c>
      <c r="AE43" s="15">
        <v>0.43939393940000004</v>
      </c>
      <c r="AF43" s="15">
        <v>0</v>
      </c>
      <c r="AG43" s="15">
        <v>13</v>
      </c>
      <c r="AH43" s="15">
        <v>24</v>
      </c>
      <c r="AI43" s="15">
        <v>29</v>
      </c>
      <c r="AK43" s="14">
        <f>'2023_5ANO_LP'!$AB43/100</f>
        <v>0</v>
      </c>
      <c r="AL43" s="14">
        <f>'2023_5ANO_LP'!$AC43/100</f>
        <v>1.96969697E-3</v>
      </c>
      <c r="AM43" s="14">
        <f>'2023_5ANO_LP'!$AD43/100</f>
        <v>3.6363636360000002E-3</v>
      </c>
      <c r="AN43" s="14">
        <f>'2023_5ANO_LP'!$AE43/100</f>
        <v>4.3939393940000005E-3</v>
      </c>
      <c r="AO43" s="14">
        <f t="shared" si="0"/>
        <v>0.01</v>
      </c>
    </row>
    <row r="44" spans="1:41" ht="14.25" customHeight="1">
      <c r="A44" s="14" t="s">
        <v>35</v>
      </c>
      <c r="B44" s="14" t="s">
        <v>36</v>
      </c>
      <c r="C44" s="14" t="s">
        <v>37</v>
      </c>
      <c r="D44" s="14" t="s">
        <v>38</v>
      </c>
      <c r="E44" s="14" t="s">
        <v>39</v>
      </c>
      <c r="F44" s="14" t="s">
        <v>143</v>
      </c>
      <c r="G44" s="14" t="s">
        <v>144</v>
      </c>
      <c r="H44" s="15">
        <v>3200201</v>
      </c>
      <c r="I44" s="14" t="s">
        <v>145</v>
      </c>
      <c r="J44" s="14" t="s">
        <v>43</v>
      </c>
      <c r="K44" s="14" t="s">
        <v>43</v>
      </c>
      <c r="L44" s="14" t="s">
        <v>43</v>
      </c>
      <c r="M44" s="14" t="s">
        <v>43</v>
      </c>
      <c r="N44" s="14" t="s">
        <v>146</v>
      </c>
      <c r="O44" s="14" t="s">
        <v>228</v>
      </c>
      <c r="P44" s="14" t="s">
        <v>46</v>
      </c>
      <c r="Q44" s="14" t="s">
        <v>226</v>
      </c>
      <c r="R44" s="14" t="s">
        <v>227</v>
      </c>
      <c r="S44" s="14" t="s">
        <v>49</v>
      </c>
      <c r="T44" s="14" t="s">
        <v>50</v>
      </c>
      <c r="U44" s="14">
        <v>259</v>
      </c>
      <c r="V44" s="14">
        <v>242</v>
      </c>
      <c r="W44" s="15">
        <v>93.43629344</v>
      </c>
      <c r="X44" s="15">
        <v>210.80891736000001</v>
      </c>
      <c r="Y44" s="15">
        <v>48.415777579999997</v>
      </c>
      <c r="Z44" s="14" t="s">
        <v>33</v>
      </c>
      <c r="AA44" s="14" t="s">
        <v>505</v>
      </c>
      <c r="AB44" s="15">
        <v>0.11157024789999999</v>
      </c>
      <c r="AC44" s="15">
        <v>0.29752066119999998</v>
      </c>
      <c r="AD44" s="15">
        <v>0.38842975209999997</v>
      </c>
      <c r="AE44" s="15">
        <v>0.20247933880000002</v>
      </c>
      <c r="AF44" s="15">
        <v>27</v>
      </c>
      <c r="AG44" s="15">
        <v>72</v>
      </c>
      <c r="AH44" s="15">
        <v>94</v>
      </c>
      <c r="AI44" s="15">
        <v>49</v>
      </c>
      <c r="AK44" s="14">
        <f>'2023_5ANO_LP'!$AB44/100</f>
        <v>1.1157024789999999E-3</v>
      </c>
      <c r="AL44" s="14">
        <f>'2023_5ANO_LP'!$AC44/100</f>
        <v>2.9752066119999999E-3</v>
      </c>
      <c r="AM44" s="14">
        <f>'2023_5ANO_LP'!$AD44/100</f>
        <v>3.8842975209999997E-3</v>
      </c>
      <c r="AN44" s="14">
        <f>'2023_5ANO_LP'!$AE44/100</f>
        <v>2.0247933880000002E-3</v>
      </c>
      <c r="AO44" s="14">
        <f t="shared" si="0"/>
        <v>0.01</v>
      </c>
    </row>
    <row r="45" spans="1:41" ht="14.25" customHeight="1">
      <c r="A45" s="14" t="s">
        <v>35</v>
      </c>
      <c r="B45" s="14" t="s">
        <v>36</v>
      </c>
      <c r="C45" s="14" t="s">
        <v>37</v>
      </c>
      <c r="D45" s="14" t="s">
        <v>38</v>
      </c>
      <c r="E45" s="14" t="s">
        <v>39</v>
      </c>
      <c r="F45" s="14" t="s">
        <v>143</v>
      </c>
      <c r="G45" s="14" t="s">
        <v>144</v>
      </c>
      <c r="H45" s="15">
        <v>3200508</v>
      </c>
      <c r="I45" s="14" t="s">
        <v>147</v>
      </c>
      <c r="J45" s="14" t="s">
        <v>43</v>
      </c>
      <c r="K45" s="14" t="s">
        <v>43</v>
      </c>
      <c r="L45" s="14" t="s">
        <v>43</v>
      </c>
      <c r="M45" s="14" t="s">
        <v>43</v>
      </c>
      <c r="N45" s="14" t="s">
        <v>148</v>
      </c>
      <c r="O45" s="14" t="s">
        <v>228</v>
      </c>
      <c r="P45" s="14" t="s">
        <v>46</v>
      </c>
      <c r="Q45" s="14" t="s">
        <v>226</v>
      </c>
      <c r="R45" s="14" t="s">
        <v>227</v>
      </c>
      <c r="S45" s="14" t="s">
        <v>49</v>
      </c>
      <c r="T45" s="14" t="s">
        <v>50</v>
      </c>
      <c r="U45" s="14">
        <v>86</v>
      </c>
      <c r="V45" s="14">
        <v>76</v>
      </c>
      <c r="W45" s="15">
        <v>88.372093019999994</v>
      </c>
      <c r="X45" s="15">
        <v>190.02621052999999</v>
      </c>
      <c r="Y45" s="15">
        <v>49.449482039999999</v>
      </c>
      <c r="Z45" s="14" t="s">
        <v>32</v>
      </c>
      <c r="AA45" s="14" t="s">
        <v>506</v>
      </c>
      <c r="AB45" s="15">
        <v>0.22368421049999998</v>
      </c>
      <c r="AC45" s="15">
        <v>0.38157894740000003</v>
      </c>
      <c r="AD45" s="15">
        <v>0.27631578950000002</v>
      </c>
      <c r="AE45" s="15">
        <v>0.11842105260000001</v>
      </c>
      <c r="AF45" s="15">
        <v>17</v>
      </c>
      <c r="AG45" s="15">
        <v>29</v>
      </c>
      <c r="AH45" s="15">
        <v>21</v>
      </c>
      <c r="AI45" s="15">
        <v>9</v>
      </c>
      <c r="AK45" s="14">
        <f>'2023_5ANO_LP'!$AB45/100</f>
        <v>2.2368421049999998E-3</v>
      </c>
      <c r="AL45" s="14">
        <f>'2023_5ANO_LP'!$AC45/100</f>
        <v>3.8157894740000003E-3</v>
      </c>
      <c r="AM45" s="14">
        <f>'2023_5ANO_LP'!$AD45/100</f>
        <v>2.7631578950000004E-3</v>
      </c>
      <c r="AN45" s="14">
        <f>'2023_5ANO_LP'!$AE45/100</f>
        <v>1.1842105260000001E-3</v>
      </c>
      <c r="AO45" s="14">
        <f t="shared" si="0"/>
        <v>0.01</v>
      </c>
    </row>
    <row r="46" spans="1:41" ht="14.25" customHeight="1">
      <c r="A46" s="14" t="s">
        <v>35</v>
      </c>
      <c r="B46" s="14" t="s">
        <v>36</v>
      </c>
      <c r="C46" s="14" t="s">
        <v>37</v>
      </c>
      <c r="D46" s="14" t="s">
        <v>38</v>
      </c>
      <c r="E46" s="14" t="s">
        <v>39</v>
      </c>
      <c r="F46" s="14" t="s">
        <v>143</v>
      </c>
      <c r="G46" s="14" t="s">
        <v>144</v>
      </c>
      <c r="H46" s="15">
        <v>3201100</v>
      </c>
      <c r="I46" s="14" t="s">
        <v>149</v>
      </c>
      <c r="J46" s="14" t="s">
        <v>43</v>
      </c>
      <c r="K46" s="14" t="s">
        <v>43</v>
      </c>
      <c r="L46" s="14" t="s">
        <v>43</v>
      </c>
      <c r="M46" s="14" t="s">
        <v>43</v>
      </c>
      <c r="N46" s="14" t="s">
        <v>150</v>
      </c>
      <c r="O46" s="14" t="s">
        <v>228</v>
      </c>
      <c r="P46" s="14" t="s">
        <v>46</v>
      </c>
      <c r="Q46" s="14" t="s">
        <v>226</v>
      </c>
      <c r="R46" s="14" t="s">
        <v>227</v>
      </c>
      <c r="S46" s="14" t="s">
        <v>49</v>
      </c>
      <c r="T46" s="14" t="s">
        <v>50</v>
      </c>
      <c r="U46" s="14">
        <v>87</v>
      </c>
      <c r="V46" s="14">
        <v>83</v>
      </c>
      <c r="W46" s="15">
        <v>95.402298849999994</v>
      </c>
      <c r="X46" s="15">
        <v>218.26543373000001</v>
      </c>
      <c r="Y46" s="15">
        <v>40.550880679999999</v>
      </c>
      <c r="Z46" s="14" t="s">
        <v>33</v>
      </c>
      <c r="AA46" s="14" t="s">
        <v>507</v>
      </c>
      <c r="AB46" s="15">
        <v>3.6144578300000001E-2</v>
      </c>
      <c r="AC46" s="15">
        <v>0.313253012</v>
      </c>
      <c r="AD46" s="15">
        <v>0.45783132530000004</v>
      </c>
      <c r="AE46" s="15">
        <v>0.19277108429999998</v>
      </c>
      <c r="AF46" s="15">
        <v>3</v>
      </c>
      <c r="AG46" s="15">
        <v>26</v>
      </c>
      <c r="AH46" s="15">
        <v>38</v>
      </c>
      <c r="AI46" s="15">
        <v>16</v>
      </c>
      <c r="AK46" s="14">
        <f>'2023_5ANO_LP'!$AB46/100</f>
        <v>3.6144578300000002E-4</v>
      </c>
      <c r="AL46" s="14">
        <f>'2023_5ANO_LP'!$AC46/100</f>
        <v>3.1325301200000001E-3</v>
      </c>
      <c r="AM46" s="14">
        <f>'2023_5ANO_LP'!$AD46/100</f>
        <v>4.5783132529999999E-3</v>
      </c>
      <c r="AN46" s="14">
        <f>'2023_5ANO_LP'!$AE46/100</f>
        <v>1.9277108429999997E-3</v>
      </c>
      <c r="AO46" s="14">
        <f t="shared" si="0"/>
        <v>9.9999999989999998E-3</v>
      </c>
    </row>
    <row r="47" spans="1:41" ht="14.25" customHeight="1">
      <c r="A47" s="14" t="s">
        <v>35</v>
      </c>
      <c r="B47" s="14" t="s">
        <v>36</v>
      </c>
      <c r="C47" s="14" t="s">
        <v>37</v>
      </c>
      <c r="D47" s="14" t="s">
        <v>38</v>
      </c>
      <c r="E47" s="14" t="s">
        <v>39</v>
      </c>
      <c r="F47" s="14" t="s">
        <v>143</v>
      </c>
      <c r="G47" s="14" t="s">
        <v>144</v>
      </c>
      <c r="H47" s="15">
        <v>3201803</v>
      </c>
      <c r="I47" s="14" t="s">
        <v>151</v>
      </c>
      <c r="J47" s="14" t="s">
        <v>43</v>
      </c>
      <c r="K47" s="14" t="s">
        <v>43</v>
      </c>
      <c r="L47" s="14" t="s">
        <v>43</v>
      </c>
      <c r="M47" s="14" t="s">
        <v>43</v>
      </c>
      <c r="N47" s="14" t="s">
        <v>152</v>
      </c>
      <c r="O47" s="14" t="s">
        <v>228</v>
      </c>
      <c r="P47" s="14" t="s">
        <v>46</v>
      </c>
      <c r="Q47" s="14" t="s">
        <v>226</v>
      </c>
      <c r="R47" s="14" t="s">
        <v>227</v>
      </c>
      <c r="S47" s="14" t="s">
        <v>49</v>
      </c>
      <c r="T47" s="14" t="s">
        <v>50</v>
      </c>
      <c r="U47" s="14">
        <v>65</v>
      </c>
      <c r="V47" s="14">
        <v>64</v>
      </c>
      <c r="W47" s="15">
        <v>98.46153846</v>
      </c>
      <c r="X47" s="15">
        <v>203.57140625</v>
      </c>
      <c r="Y47" s="15">
        <v>54.256557170000001</v>
      </c>
      <c r="Z47" s="14" t="s">
        <v>33</v>
      </c>
      <c r="AA47" s="14" t="s">
        <v>508</v>
      </c>
      <c r="AB47" s="15">
        <v>0.21875</v>
      </c>
      <c r="AC47" s="15">
        <v>0.234375</v>
      </c>
      <c r="AD47" s="15">
        <v>0.3125</v>
      </c>
      <c r="AE47" s="15">
        <v>0.234375</v>
      </c>
      <c r="AF47" s="15">
        <v>14</v>
      </c>
      <c r="AG47" s="15">
        <v>15</v>
      </c>
      <c r="AH47" s="15">
        <v>20</v>
      </c>
      <c r="AI47" s="15">
        <v>15</v>
      </c>
      <c r="AK47" s="14">
        <f>'2023_5ANO_LP'!$AB47/100</f>
        <v>2.1875000000000002E-3</v>
      </c>
      <c r="AL47" s="14">
        <f>'2023_5ANO_LP'!$AC47/100</f>
        <v>2.3437499999999999E-3</v>
      </c>
      <c r="AM47" s="14">
        <f>'2023_5ANO_LP'!$AD47/100</f>
        <v>3.1250000000000002E-3</v>
      </c>
      <c r="AN47" s="14">
        <f>'2023_5ANO_LP'!$AE47/100</f>
        <v>2.3437499999999999E-3</v>
      </c>
      <c r="AO47" s="14">
        <f t="shared" si="0"/>
        <v>0.01</v>
      </c>
    </row>
    <row r="48" spans="1:41" ht="14.25" customHeight="1">
      <c r="A48" s="14" t="s">
        <v>35</v>
      </c>
      <c r="B48" s="14" t="s">
        <v>36</v>
      </c>
      <c r="C48" s="14" t="s">
        <v>37</v>
      </c>
      <c r="D48" s="14" t="s">
        <v>38</v>
      </c>
      <c r="E48" s="14" t="s">
        <v>39</v>
      </c>
      <c r="F48" s="14" t="s">
        <v>143</v>
      </c>
      <c r="G48" s="14" t="s">
        <v>144</v>
      </c>
      <c r="H48" s="15">
        <v>3202009</v>
      </c>
      <c r="I48" s="14" t="s">
        <v>153</v>
      </c>
      <c r="J48" s="14" t="s">
        <v>43</v>
      </c>
      <c r="K48" s="14" t="s">
        <v>43</v>
      </c>
      <c r="L48" s="14" t="s">
        <v>43</v>
      </c>
      <c r="M48" s="14" t="s">
        <v>43</v>
      </c>
      <c r="N48" s="14" t="s">
        <v>154</v>
      </c>
      <c r="O48" s="14" t="s">
        <v>228</v>
      </c>
      <c r="P48" s="14" t="s">
        <v>46</v>
      </c>
      <c r="Q48" s="14" t="s">
        <v>226</v>
      </c>
      <c r="R48" s="14" t="s">
        <v>227</v>
      </c>
      <c r="S48" s="14" t="s">
        <v>49</v>
      </c>
      <c r="T48" s="14" t="s">
        <v>50</v>
      </c>
      <c r="U48" s="14">
        <v>120</v>
      </c>
      <c r="V48" s="14">
        <v>116</v>
      </c>
      <c r="W48" s="15">
        <v>96.666666669999998</v>
      </c>
      <c r="X48" s="15">
        <v>216.09890516999999</v>
      </c>
      <c r="Y48" s="15">
        <v>42.867220889999999</v>
      </c>
      <c r="Z48" s="14" t="s">
        <v>33</v>
      </c>
      <c r="AA48" s="14" t="s">
        <v>509</v>
      </c>
      <c r="AB48" s="15">
        <v>6.0344827600000005E-2</v>
      </c>
      <c r="AC48" s="15">
        <v>0.29310344829999996</v>
      </c>
      <c r="AD48" s="15">
        <v>0.43103448280000001</v>
      </c>
      <c r="AE48" s="15">
        <v>0.2155172414</v>
      </c>
      <c r="AF48" s="15">
        <v>7</v>
      </c>
      <c r="AG48" s="15">
        <v>34</v>
      </c>
      <c r="AH48" s="15">
        <v>50</v>
      </c>
      <c r="AI48" s="15">
        <v>25</v>
      </c>
      <c r="AK48" s="14">
        <f>'2023_5ANO_LP'!$AB48/100</f>
        <v>6.0344827600000001E-4</v>
      </c>
      <c r="AL48" s="14">
        <f>'2023_5ANO_LP'!$AC48/100</f>
        <v>2.9310344829999997E-3</v>
      </c>
      <c r="AM48" s="14">
        <f>'2023_5ANO_LP'!$AD48/100</f>
        <v>4.310344828E-3</v>
      </c>
      <c r="AN48" s="14">
        <f>'2023_5ANO_LP'!$AE48/100</f>
        <v>2.155172414E-3</v>
      </c>
      <c r="AO48" s="14">
        <f t="shared" si="0"/>
        <v>1.0000000000999999E-2</v>
      </c>
    </row>
    <row r="49" spans="1:41" ht="14.25" customHeight="1">
      <c r="A49" s="14" t="s">
        <v>35</v>
      </c>
      <c r="B49" s="14" t="s">
        <v>36</v>
      </c>
      <c r="C49" s="14" t="s">
        <v>37</v>
      </c>
      <c r="D49" s="14" t="s">
        <v>38</v>
      </c>
      <c r="E49" s="14" t="s">
        <v>39</v>
      </c>
      <c r="F49" s="14" t="s">
        <v>143</v>
      </c>
      <c r="G49" s="14" t="s">
        <v>144</v>
      </c>
      <c r="H49" s="15">
        <v>3202306</v>
      </c>
      <c r="I49" s="14" t="s">
        <v>155</v>
      </c>
      <c r="J49" s="14" t="s">
        <v>43</v>
      </c>
      <c r="K49" s="14" t="s">
        <v>43</v>
      </c>
      <c r="L49" s="14" t="s">
        <v>43</v>
      </c>
      <c r="M49" s="14" t="s">
        <v>43</v>
      </c>
      <c r="N49" s="14" t="s">
        <v>156</v>
      </c>
      <c r="O49" s="14" t="s">
        <v>228</v>
      </c>
      <c r="P49" s="14" t="s">
        <v>46</v>
      </c>
      <c r="Q49" s="14" t="s">
        <v>226</v>
      </c>
      <c r="R49" s="14" t="s">
        <v>227</v>
      </c>
      <c r="S49" s="14" t="s">
        <v>49</v>
      </c>
      <c r="T49" s="14" t="s">
        <v>50</v>
      </c>
      <c r="U49" s="14">
        <v>356</v>
      </c>
      <c r="V49" s="14">
        <v>342</v>
      </c>
      <c r="W49" s="15">
        <v>96.067415729999993</v>
      </c>
      <c r="X49" s="15">
        <v>220.48513216000001</v>
      </c>
      <c r="Y49" s="15">
        <v>49.681909820000001</v>
      </c>
      <c r="Z49" s="14" t="s">
        <v>33</v>
      </c>
      <c r="AA49" s="14" t="s">
        <v>510</v>
      </c>
      <c r="AB49" s="15">
        <v>0.1023391813</v>
      </c>
      <c r="AC49" s="15">
        <v>0.24853801170000001</v>
      </c>
      <c r="AD49" s="15">
        <v>0.36549707599999998</v>
      </c>
      <c r="AE49" s="15">
        <v>0.28362573099999999</v>
      </c>
      <c r="AF49" s="15">
        <v>35</v>
      </c>
      <c r="AG49" s="15">
        <v>85</v>
      </c>
      <c r="AH49" s="15">
        <v>125</v>
      </c>
      <c r="AI49" s="15">
        <v>97</v>
      </c>
      <c r="AK49" s="14">
        <f>'2023_5ANO_LP'!$AB49/100</f>
        <v>1.023391813E-3</v>
      </c>
      <c r="AL49" s="14">
        <f>'2023_5ANO_LP'!$AC49/100</f>
        <v>2.4853801170000001E-3</v>
      </c>
      <c r="AM49" s="14">
        <f>'2023_5ANO_LP'!$AD49/100</f>
        <v>3.6549707599999996E-3</v>
      </c>
      <c r="AN49" s="14">
        <f>'2023_5ANO_LP'!$AE49/100</f>
        <v>2.8362573100000001E-3</v>
      </c>
      <c r="AO49" s="14">
        <f t="shared" si="0"/>
        <v>0.01</v>
      </c>
    </row>
    <row r="50" spans="1:41" ht="14.25" customHeight="1">
      <c r="A50" s="14" t="s">
        <v>35</v>
      </c>
      <c r="B50" s="14" t="s">
        <v>36</v>
      </c>
      <c r="C50" s="14" t="s">
        <v>37</v>
      </c>
      <c r="D50" s="14" t="s">
        <v>38</v>
      </c>
      <c r="E50" s="14" t="s">
        <v>39</v>
      </c>
      <c r="F50" s="14" t="s">
        <v>143</v>
      </c>
      <c r="G50" s="14" t="s">
        <v>144</v>
      </c>
      <c r="H50" s="15">
        <v>3202454</v>
      </c>
      <c r="I50" s="14" t="s">
        <v>157</v>
      </c>
      <c r="J50" s="14" t="s">
        <v>43</v>
      </c>
      <c r="K50" s="14" t="s">
        <v>43</v>
      </c>
      <c r="L50" s="14" t="s">
        <v>43</v>
      </c>
      <c r="M50" s="14" t="s">
        <v>43</v>
      </c>
      <c r="N50" s="14" t="s">
        <v>158</v>
      </c>
      <c r="O50" s="14" t="s">
        <v>228</v>
      </c>
      <c r="P50" s="14" t="s">
        <v>46</v>
      </c>
      <c r="Q50" s="14" t="s">
        <v>226</v>
      </c>
      <c r="R50" s="14" t="s">
        <v>227</v>
      </c>
      <c r="S50" s="14" t="s">
        <v>49</v>
      </c>
      <c r="T50" s="14" t="s">
        <v>50</v>
      </c>
      <c r="U50" s="14">
        <v>371</v>
      </c>
      <c r="V50" s="14">
        <v>349</v>
      </c>
      <c r="W50" s="15">
        <v>94.070080860000004</v>
      </c>
      <c r="X50" s="15">
        <v>203.84443553</v>
      </c>
      <c r="Y50" s="15">
        <v>47.644665959999998</v>
      </c>
      <c r="Z50" s="14" t="s">
        <v>33</v>
      </c>
      <c r="AA50" s="14" t="s">
        <v>511</v>
      </c>
      <c r="AB50" s="15">
        <v>0.14613180519999999</v>
      </c>
      <c r="AC50" s="15">
        <v>0.340974212</v>
      </c>
      <c r="AD50" s="15">
        <v>0.33810888249999999</v>
      </c>
      <c r="AE50" s="15">
        <v>0.1747851003</v>
      </c>
      <c r="AF50" s="15">
        <v>51</v>
      </c>
      <c r="AG50" s="15">
        <v>119</v>
      </c>
      <c r="AH50" s="15">
        <v>118</v>
      </c>
      <c r="AI50" s="15">
        <v>61</v>
      </c>
      <c r="AK50" s="14">
        <f>'2023_5ANO_LP'!$AB50/100</f>
        <v>1.4613180519999999E-3</v>
      </c>
      <c r="AL50" s="14">
        <f>'2023_5ANO_LP'!$AC50/100</f>
        <v>3.4097421199999998E-3</v>
      </c>
      <c r="AM50" s="14">
        <f>'2023_5ANO_LP'!$AD50/100</f>
        <v>3.3810888249999997E-3</v>
      </c>
      <c r="AN50" s="14">
        <f>'2023_5ANO_LP'!$AE50/100</f>
        <v>1.7478510029999999E-3</v>
      </c>
      <c r="AO50" s="14">
        <f t="shared" si="0"/>
        <v>9.9999999999999985E-3</v>
      </c>
    </row>
    <row r="51" spans="1:41" ht="14.25" customHeight="1">
      <c r="A51" s="14" t="s">
        <v>35</v>
      </c>
      <c r="B51" s="14" t="s">
        <v>36</v>
      </c>
      <c r="C51" s="14" t="s">
        <v>37</v>
      </c>
      <c r="D51" s="14" t="s">
        <v>38</v>
      </c>
      <c r="E51" s="14" t="s">
        <v>39</v>
      </c>
      <c r="F51" s="14" t="s">
        <v>143</v>
      </c>
      <c r="G51" s="14" t="s">
        <v>144</v>
      </c>
      <c r="H51" s="15">
        <v>3202553</v>
      </c>
      <c r="I51" s="14" t="s">
        <v>159</v>
      </c>
      <c r="J51" s="14" t="s">
        <v>43</v>
      </c>
      <c r="K51" s="14" t="s">
        <v>43</v>
      </c>
      <c r="L51" s="14" t="s">
        <v>43</v>
      </c>
      <c r="M51" s="14" t="s">
        <v>43</v>
      </c>
      <c r="N51" s="14" t="s">
        <v>160</v>
      </c>
      <c r="O51" s="14" t="s">
        <v>228</v>
      </c>
      <c r="P51" s="14" t="s">
        <v>46</v>
      </c>
      <c r="Q51" s="14" t="s">
        <v>226</v>
      </c>
      <c r="R51" s="14" t="s">
        <v>227</v>
      </c>
      <c r="S51" s="14" t="s">
        <v>49</v>
      </c>
      <c r="T51" s="14" t="s">
        <v>50</v>
      </c>
      <c r="U51" s="14">
        <v>123</v>
      </c>
      <c r="V51" s="14">
        <v>120</v>
      </c>
      <c r="W51" s="15">
        <v>97.56097561</v>
      </c>
      <c r="X51" s="15">
        <v>214.21568332999999</v>
      </c>
      <c r="Y51" s="15">
        <v>42.496834800000002</v>
      </c>
      <c r="Z51" s="14" t="s">
        <v>33</v>
      </c>
      <c r="AA51" s="14" t="s">
        <v>512</v>
      </c>
      <c r="AB51" s="15">
        <v>8.3333333300000006E-2</v>
      </c>
      <c r="AC51" s="15">
        <v>0.27500000000000002</v>
      </c>
      <c r="AD51" s="15">
        <v>0.44166666669999999</v>
      </c>
      <c r="AE51" s="15">
        <v>0.2</v>
      </c>
      <c r="AF51" s="15">
        <v>10</v>
      </c>
      <c r="AG51" s="15">
        <v>33</v>
      </c>
      <c r="AH51" s="15">
        <v>53</v>
      </c>
      <c r="AI51" s="15">
        <v>24</v>
      </c>
      <c r="AK51" s="14">
        <f>'2023_5ANO_LP'!$AB51/100</f>
        <v>8.3333333300000009E-4</v>
      </c>
      <c r="AL51" s="14">
        <f>'2023_5ANO_LP'!$AC51/100</f>
        <v>2.7500000000000003E-3</v>
      </c>
      <c r="AM51" s="14">
        <f>'2023_5ANO_LP'!$AD51/100</f>
        <v>4.416666667E-3</v>
      </c>
      <c r="AN51" s="14">
        <f>'2023_5ANO_LP'!$AE51/100</f>
        <v>2E-3</v>
      </c>
      <c r="AO51" s="14">
        <f t="shared" si="0"/>
        <v>0.01</v>
      </c>
    </row>
    <row r="52" spans="1:41" ht="14.25" customHeight="1">
      <c r="A52" s="14" t="s">
        <v>35</v>
      </c>
      <c r="B52" s="14" t="s">
        <v>36</v>
      </c>
      <c r="C52" s="14" t="s">
        <v>37</v>
      </c>
      <c r="D52" s="14" t="s">
        <v>38</v>
      </c>
      <c r="E52" s="14" t="s">
        <v>39</v>
      </c>
      <c r="F52" s="14" t="s">
        <v>143</v>
      </c>
      <c r="G52" s="14" t="s">
        <v>144</v>
      </c>
      <c r="H52" s="15">
        <v>3202652</v>
      </c>
      <c r="I52" s="14" t="s">
        <v>161</v>
      </c>
      <c r="J52" s="14" t="s">
        <v>43</v>
      </c>
      <c r="K52" s="14" t="s">
        <v>43</v>
      </c>
      <c r="L52" s="14" t="s">
        <v>43</v>
      </c>
      <c r="M52" s="14" t="s">
        <v>43</v>
      </c>
      <c r="N52" s="14" t="s">
        <v>162</v>
      </c>
      <c r="O52" s="14" t="s">
        <v>228</v>
      </c>
      <c r="P52" s="14" t="s">
        <v>46</v>
      </c>
      <c r="Q52" s="14" t="s">
        <v>226</v>
      </c>
      <c r="R52" s="14" t="s">
        <v>227</v>
      </c>
      <c r="S52" s="14" t="s">
        <v>49</v>
      </c>
      <c r="T52" s="14" t="s">
        <v>50</v>
      </c>
      <c r="U52" s="14">
        <v>182</v>
      </c>
      <c r="V52" s="14">
        <v>167</v>
      </c>
      <c r="W52" s="15">
        <v>91.758241760000004</v>
      </c>
      <c r="X52" s="15">
        <v>206.13657484999999</v>
      </c>
      <c r="Y52" s="15">
        <v>47.581450150000002</v>
      </c>
      <c r="Z52" s="14" t="s">
        <v>33</v>
      </c>
      <c r="AA52" s="14" t="s">
        <v>513</v>
      </c>
      <c r="AB52" s="15">
        <v>0.12574850299999998</v>
      </c>
      <c r="AC52" s="15">
        <v>0.34131736529999995</v>
      </c>
      <c r="AD52" s="15">
        <v>0.35329341319999996</v>
      </c>
      <c r="AE52" s="15">
        <v>0.1796407186</v>
      </c>
      <c r="AF52" s="15">
        <v>21</v>
      </c>
      <c r="AG52" s="15">
        <v>57</v>
      </c>
      <c r="AH52" s="15">
        <v>59</v>
      </c>
      <c r="AI52" s="15">
        <v>30</v>
      </c>
      <c r="AK52" s="14">
        <f>'2023_5ANO_LP'!$AB52/100</f>
        <v>1.2574850299999999E-3</v>
      </c>
      <c r="AL52" s="14">
        <f>'2023_5ANO_LP'!$AC52/100</f>
        <v>3.4131736529999994E-3</v>
      </c>
      <c r="AM52" s="14">
        <f>'2023_5ANO_LP'!$AD52/100</f>
        <v>3.5329341319999996E-3</v>
      </c>
      <c r="AN52" s="14">
        <f>'2023_5ANO_LP'!$AE52/100</f>
        <v>1.796407186E-3</v>
      </c>
      <c r="AO52" s="14">
        <f t="shared" si="0"/>
        <v>1.0000000000999999E-2</v>
      </c>
    </row>
    <row r="53" spans="1:41" ht="14.25" customHeight="1">
      <c r="A53" s="14" t="s">
        <v>35</v>
      </c>
      <c r="B53" s="14" t="s">
        <v>36</v>
      </c>
      <c r="C53" s="14" t="s">
        <v>37</v>
      </c>
      <c r="D53" s="14" t="s">
        <v>38</v>
      </c>
      <c r="E53" s="14" t="s">
        <v>39</v>
      </c>
      <c r="F53" s="14" t="s">
        <v>143</v>
      </c>
      <c r="G53" s="14" t="s">
        <v>144</v>
      </c>
      <c r="H53" s="15">
        <v>3203007</v>
      </c>
      <c r="I53" s="14" t="s">
        <v>163</v>
      </c>
      <c r="J53" s="14" t="s">
        <v>43</v>
      </c>
      <c r="K53" s="14" t="s">
        <v>43</v>
      </c>
      <c r="L53" s="14" t="s">
        <v>43</v>
      </c>
      <c r="M53" s="14" t="s">
        <v>43</v>
      </c>
      <c r="N53" s="14" t="s">
        <v>164</v>
      </c>
      <c r="O53" s="14" t="s">
        <v>228</v>
      </c>
      <c r="P53" s="14" t="s">
        <v>46</v>
      </c>
      <c r="Q53" s="14" t="s">
        <v>226</v>
      </c>
      <c r="R53" s="14" t="s">
        <v>227</v>
      </c>
      <c r="S53" s="14" t="s">
        <v>49</v>
      </c>
      <c r="T53" s="14" t="s">
        <v>50</v>
      </c>
      <c r="U53" s="14">
        <v>407</v>
      </c>
      <c r="V53" s="14">
        <v>370</v>
      </c>
      <c r="W53" s="15">
        <v>90.909090910000003</v>
      </c>
      <c r="X53" s="15">
        <v>211.64240000000001</v>
      </c>
      <c r="Y53" s="15">
        <v>47.637178210000002</v>
      </c>
      <c r="Z53" s="14" t="s">
        <v>33</v>
      </c>
      <c r="AA53" s="14" t="s">
        <v>514</v>
      </c>
      <c r="AB53" s="15">
        <v>0.1135135135</v>
      </c>
      <c r="AC53" s="15">
        <v>0.29729729729999999</v>
      </c>
      <c r="AD53" s="15">
        <v>0.38918918920000001</v>
      </c>
      <c r="AE53" s="15">
        <v>0.2</v>
      </c>
      <c r="AF53" s="15">
        <v>42</v>
      </c>
      <c r="AG53" s="15">
        <v>110</v>
      </c>
      <c r="AH53" s="15">
        <v>144</v>
      </c>
      <c r="AI53" s="15">
        <v>74</v>
      </c>
      <c r="AK53" s="14">
        <f>'2023_5ANO_LP'!$AB53/100</f>
        <v>1.1351351349999999E-3</v>
      </c>
      <c r="AL53" s="14">
        <f>'2023_5ANO_LP'!$AC53/100</f>
        <v>2.972972973E-3</v>
      </c>
      <c r="AM53" s="14">
        <f>'2023_5ANO_LP'!$AD53/100</f>
        <v>3.8918918920000001E-3</v>
      </c>
      <c r="AN53" s="14">
        <f>'2023_5ANO_LP'!$AE53/100</f>
        <v>2E-3</v>
      </c>
      <c r="AO53" s="14">
        <f t="shared" si="0"/>
        <v>0.01</v>
      </c>
    </row>
    <row r="54" spans="1:41" ht="14.25" customHeight="1">
      <c r="A54" s="14" t="s">
        <v>35</v>
      </c>
      <c r="B54" s="14" t="s">
        <v>36</v>
      </c>
      <c r="C54" s="14" t="s">
        <v>37</v>
      </c>
      <c r="D54" s="14" t="s">
        <v>38</v>
      </c>
      <c r="E54" s="14" t="s">
        <v>39</v>
      </c>
      <c r="F54" s="14" t="s">
        <v>143</v>
      </c>
      <c r="G54" s="14" t="s">
        <v>144</v>
      </c>
      <c r="H54" s="15">
        <v>3203700</v>
      </c>
      <c r="I54" s="14" t="s">
        <v>165</v>
      </c>
      <c r="J54" s="14" t="s">
        <v>43</v>
      </c>
      <c r="K54" s="14" t="s">
        <v>43</v>
      </c>
      <c r="L54" s="14" t="s">
        <v>43</v>
      </c>
      <c r="M54" s="14" t="s">
        <v>43</v>
      </c>
      <c r="N54" s="14" t="s">
        <v>166</v>
      </c>
      <c r="O54" s="14" t="s">
        <v>228</v>
      </c>
      <c r="P54" s="14" t="s">
        <v>46</v>
      </c>
      <c r="Q54" s="14" t="s">
        <v>226</v>
      </c>
      <c r="R54" s="14" t="s">
        <v>227</v>
      </c>
      <c r="S54" s="14" t="s">
        <v>49</v>
      </c>
      <c r="T54" s="14" t="s">
        <v>50</v>
      </c>
      <c r="U54" s="14">
        <v>205</v>
      </c>
      <c r="V54" s="14">
        <v>194</v>
      </c>
      <c r="W54" s="15">
        <v>94.634146340000001</v>
      </c>
      <c r="X54" s="15">
        <v>239.30477784000001</v>
      </c>
      <c r="Y54" s="15">
        <v>50.609834630000002</v>
      </c>
      <c r="Z54" s="14" t="s">
        <v>33</v>
      </c>
      <c r="AA54" s="14" t="s">
        <v>515</v>
      </c>
      <c r="AB54" s="15">
        <v>6.7010309300000001E-2</v>
      </c>
      <c r="AC54" s="15">
        <v>0.16494845359999999</v>
      </c>
      <c r="AD54" s="15">
        <v>0.29896907220000002</v>
      </c>
      <c r="AE54" s="15">
        <v>0.46907216490000003</v>
      </c>
      <c r="AF54" s="15">
        <v>13</v>
      </c>
      <c r="AG54" s="15">
        <v>32</v>
      </c>
      <c r="AH54" s="15">
        <v>58</v>
      </c>
      <c r="AI54" s="15">
        <v>91</v>
      </c>
      <c r="AK54" s="14">
        <f>'2023_5ANO_LP'!$AB54/100</f>
        <v>6.7010309299999997E-4</v>
      </c>
      <c r="AL54" s="14">
        <f>'2023_5ANO_LP'!$AC54/100</f>
        <v>1.6494845359999999E-3</v>
      </c>
      <c r="AM54" s="14">
        <f>'2023_5ANO_LP'!$AD54/100</f>
        <v>2.9896907220000003E-3</v>
      </c>
      <c r="AN54" s="14">
        <f>'2023_5ANO_LP'!$AE54/100</f>
        <v>4.6907216490000006E-3</v>
      </c>
      <c r="AO54" s="14">
        <f t="shared" si="0"/>
        <v>1.0000000000000002E-2</v>
      </c>
    </row>
    <row r="55" spans="1:41" ht="14.25" customHeight="1">
      <c r="A55" s="14" t="s">
        <v>35</v>
      </c>
      <c r="B55" s="14" t="s">
        <v>36</v>
      </c>
      <c r="C55" s="14" t="s">
        <v>37</v>
      </c>
      <c r="D55" s="14" t="s">
        <v>38</v>
      </c>
      <c r="E55" s="14" t="s">
        <v>39</v>
      </c>
      <c r="F55" s="14" t="s">
        <v>143</v>
      </c>
      <c r="G55" s="14" t="s">
        <v>144</v>
      </c>
      <c r="H55" s="15">
        <v>3204807</v>
      </c>
      <c r="I55" s="14" t="s">
        <v>167</v>
      </c>
      <c r="J55" s="14" t="s">
        <v>43</v>
      </c>
      <c r="K55" s="14" t="s">
        <v>43</v>
      </c>
      <c r="L55" s="14" t="s">
        <v>43</v>
      </c>
      <c r="M55" s="14" t="s">
        <v>43</v>
      </c>
      <c r="N55" s="14" t="s">
        <v>168</v>
      </c>
      <c r="O55" s="14" t="s">
        <v>228</v>
      </c>
      <c r="P55" s="14" t="s">
        <v>46</v>
      </c>
      <c r="Q55" s="14" t="s">
        <v>226</v>
      </c>
      <c r="R55" s="14" t="s">
        <v>227</v>
      </c>
      <c r="S55" s="14" t="s">
        <v>49</v>
      </c>
      <c r="T55" s="14" t="s">
        <v>50</v>
      </c>
      <c r="U55" s="14">
        <v>145</v>
      </c>
      <c r="V55" s="14">
        <v>136</v>
      </c>
      <c r="W55" s="15">
        <v>93.793103450000004</v>
      </c>
      <c r="X55" s="15">
        <v>210.94699265</v>
      </c>
      <c r="Y55" s="15">
        <v>47.259288980000001</v>
      </c>
      <c r="Z55" s="14" t="s">
        <v>33</v>
      </c>
      <c r="AA55" s="14" t="s">
        <v>516</v>
      </c>
      <c r="AB55" s="15">
        <v>0.1176470588</v>
      </c>
      <c r="AC55" s="15">
        <v>0.34558823529999999</v>
      </c>
      <c r="AD55" s="15">
        <v>0.31617647059999998</v>
      </c>
      <c r="AE55" s="15">
        <v>0.22058823530000002</v>
      </c>
      <c r="AF55" s="15">
        <v>16</v>
      </c>
      <c r="AG55" s="15">
        <v>47</v>
      </c>
      <c r="AH55" s="15">
        <v>43</v>
      </c>
      <c r="AI55" s="15">
        <v>30</v>
      </c>
      <c r="AK55" s="14">
        <f>'2023_5ANO_LP'!$AB55/100</f>
        <v>1.176470588E-3</v>
      </c>
      <c r="AL55" s="14">
        <f>'2023_5ANO_LP'!$AC55/100</f>
        <v>3.4558823529999999E-3</v>
      </c>
      <c r="AM55" s="14">
        <f>'2023_5ANO_LP'!$AD55/100</f>
        <v>3.1617647059999998E-3</v>
      </c>
      <c r="AN55" s="14">
        <f>'2023_5ANO_LP'!$AE55/100</f>
        <v>2.205882353E-3</v>
      </c>
      <c r="AO55" s="14">
        <f t="shared" si="0"/>
        <v>9.9999999999999985E-3</v>
      </c>
    </row>
    <row r="56" spans="1:41" ht="14.25" customHeight="1">
      <c r="A56" s="14" t="s">
        <v>35</v>
      </c>
      <c r="B56" s="14" t="s">
        <v>36</v>
      </c>
      <c r="C56" s="14" t="s">
        <v>37</v>
      </c>
      <c r="D56" s="14" t="s">
        <v>38</v>
      </c>
      <c r="E56" s="14" t="s">
        <v>39</v>
      </c>
      <c r="F56" s="14" t="s">
        <v>169</v>
      </c>
      <c r="G56" s="14" t="s">
        <v>170</v>
      </c>
      <c r="H56" s="15">
        <v>3200607</v>
      </c>
      <c r="I56" s="14" t="s">
        <v>171</v>
      </c>
      <c r="J56" s="14" t="s">
        <v>43</v>
      </c>
      <c r="K56" s="14" t="s">
        <v>43</v>
      </c>
      <c r="L56" s="14" t="s">
        <v>43</v>
      </c>
      <c r="M56" s="14" t="s">
        <v>43</v>
      </c>
      <c r="N56" s="14" t="s">
        <v>172</v>
      </c>
      <c r="O56" s="14" t="s">
        <v>228</v>
      </c>
      <c r="P56" s="14" t="s">
        <v>46</v>
      </c>
      <c r="Q56" s="14" t="s">
        <v>226</v>
      </c>
      <c r="R56" s="14" t="s">
        <v>227</v>
      </c>
      <c r="S56" s="14" t="s">
        <v>49</v>
      </c>
      <c r="T56" s="14" t="s">
        <v>50</v>
      </c>
      <c r="U56" s="14">
        <v>1420</v>
      </c>
      <c r="V56" s="14">
        <v>1212</v>
      </c>
      <c r="W56" s="15">
        <v>85.352112680000005</v>
      </c>
      <c r="X56" s="15">
        <v>218.57152277</v>
      </c>
      <c r="Y56" s="15">
        <v>50.482783329999997</v>
      </c>
      <c r="Z56" s="14" t="s">
        <v>33</v>
      </c>
      <c r="AA56" s="14" t="s">
        <v>517</v>
      </c>
      <c r="AB56" s="15">
        <v>0.11138613859999999</v>
      </c>
      <c r="AC56" s="15">
        <v>0.23927392739999997</v>
      </c>
      <c r="AD56" s="15">
        <v>0.37211221119999999</v>
      </c>
      <c r="AE56" s="15">
        <v>0.27722772280000002</v>
      </c>
      <c r="AF56" s="15">
        <v>135</v>
      </c>
      <c r="AG56" s="15">
        <v>290</v>
      </c>
      <c r="AH56" s="15">
        <v>451</v>
      </c>
      <c r="AI56" s="15">
        <v>336</v>
      </c>
      <c r="AK56" s="14">
        <f>'2023_5ANO_LP'!$AB56/100</f>
        <v>1.1138613859999998E-3</v>
      </c>
      <c r="AL56" s="14">
        <f>'2023_5ANO_LP'!$AC56/100</f>
        <v>2.3927392739999998E-3</v>
      </c>
      <c r="AM56" s="14">
        <f>'2023_5ANO_LP'!$AD56/100</f>
        <v>3.7211221119999999E-3</v>
      </c>
      <c r="AN56" s="14">
        <f>'2023_5ANO_LP'!$AE56/100</f>
        <v>2.772277228E-3</v>
      </c>
      <c r="AO56" s="14">
        <f t="shared" si="0"/>
        <v>9.9999999999999985E-3</v>
      </c>
    </row>
    <row r="57" spans="1:41" ht="14.25" customHeight="1">
      <c r="A57" s="14" t="s">
        <v>35</v>
      </c>
      <c r="B57" s="14" t="s">
        <v>36</v>
      </c>
      <c r="C57" s="14" t="s">
        <v>37</v>
      </c>
      <c r="D57" s="14" t="s">
        <v>38</v>
      </c>
      <c r="E57" s="14" t="s">
        <v>39</v>
      </c>
      <c r="F57" s="14" t="s">
        <v>169</v>
      </c>
      <c r="G57" s="14" t="s">
        <v>170</v>
      </c>
      <c r="H57" s="15">
        <v>3202504</v>
      </c>
      <c r="I57" s="14" t="s">
        <v>173</v>
      </c>
      <c r="J57" s="14" t="s">
        <v>43</v>
      </c>
      <c r="K57" s="14" t="s">
        <v>43</v>
      </c>
      <c r="L57" s="14" t="s">
        <v>43</v>
      </c>
      <c r="M57" s="14" t="s">
        <v>43</v>
      </c>
      <c r="N57" s="14" t="s">
        <v>174</v>
      </c>
      <c r="O57" s="14" t="s">
        <v>228</v>
      </c>
      <c r="P57" s="14" t="s">
        <v>46</v>
      </c>
      <c r="Q57" s="14" t="s">
        <v>226</v>
      </c>
      <c r="R57" s="14" t="s">
        <v>227</v>
      </c>
      <c r="S57" s="14" t="s">
        <v>49</v>
      </c>
      <c r="T57" s="14" t="s">
        <v>50</v>
      </c>
      <c r="U57" s="14">
        <v>131</v>
      </c>
      <c r="V57" s="14">
        <v>122</v>
      </c>
      <c r="W57" s="15">
        <v>93.129770989999997</v>
      </c>
      <c r="X57" s="15">
        <v>221.70503278999999</v>
      </c>
      <c r="Y57" s="15">
        <v>45.014783749999999</v>
      </c>
      <c r="Z57" s="14" t="s">
        <v>33</v>
      </c>
      <c r="AA57" s="14" t="s">
        <v>518</v>
      </c>
      <c r="AB57" s="15">
        <v>5.7377049199999995E-2</v>
      </c>
      <c r="AC57" s="15">
        <v>0.26229508200000001</v>
      </c>
      <c r="AD57" s="15">
        <v>0.38524590160000005</v>
      </c>
      <c r="AE57" s="15">
        <v>0.29508196720000002</v>
      </c>
      <c r="AF57" s="15">
        <v>7</v>
      </c>
      <c r="AG57" s="15">
        <v>32</v>
      </c>
      <c r="AH57" s="15">
        <v>47</v>
      </c>
      <c r="AI57" s="15">
        <v>36</v>
      </c>
      <c r="AK57" s="14">
        <f>'2023_5ANO_LP'!$AB57/100</f>
        <v>5.7377049199999991E-4</v>
      </c>
      <c r="AL57" s="14">
        <f>'2023_5ANO_LP'!$AC57/100</f>
        <v>2.62295082E-3</v>
      </c>
      <c r="AM57" s="14">
        <f>'2023_5ANO_LP'!$AD57/100</f>
        <v>3.8524590160000007E-3</v>
      </c>
      <c r="AN57" s="14">
        <f>'2023_5ANO_LP'!$AE57/100</f>
        <v>2.9508196720000003E-3</v>
      </c>
      <c r="AO57" s="14">
        <f t="shared" si="0"/>
        <v>1.0000000000000002E-2</v>
      </c>
    </row>
    <row r="58" spans="1:41" ht="14.25" customHeight="1">
      <c r="A58" s="14" t="s">
        <v>35</v>
      </c>
      <c r="B58" s="14" t="s">
        <v>36</v>
      </c>
      <c r="C58" s="14" t="s">
        <v>37</v>
      </c>
      <c r="D58" s="14" t="s">
        <v>38</v>
      </c>
      <c r="E58" s="14" t="s">
        <v>39</v>
      </c>
      <c r="F58" s="14" t="s">
        <v>169</v>
      </c>
      <c r="G58" s="14" t="s">
        <v>170</v>
      </c>
      <c r="H58" s="15">
        <v>3203130</v>
      </c>
      <c r="I58" s="14" t="s">
        <v>175</v>
      </c>
      <c r="J58" s="14" t="s">
        <v>43</v>
      </c>
      <c r="K58" s="14" t="s">
        <v>43</v>
      </c>
      <c r="L58" s="14" t="s">
        <v>43</v>
      </c>
      <c r="M58" s="14" t="s">
        <v>43</v>
      </c>
      <c r="N58" s="14" t="s">
        <v>176</v>
      </c>
      <c r="O58" s="14" t="s">
        <v>228</v>
      </c>
      <c r="P58" s="14" t="s">
        <v>46</v>
      </c>
      <c r="Q58" s="14" t="s">
        <v>226</v>
      </c>
      <c r="R58" s="14" t="s">
        <v>227</v>
      </c>
      <c r="S58" s="14" t="s">
        <v>49</v>
      </c>
      <c r="T58" s="14" t="s">
        <v>50</v>
      </c>
      <c r="U58" s="14">
        <v>171</v>
      </c>
      <c r="V58" s="14">
        <v>156</v>
      </c>
      <c r="W58" s="15">
        <v>91.228070180000003</v>
      </c>
      <c r="X58" s="15">
        <v>220.46460256</v>
      </c>
      <c r="Y58" s="15">
        <v>50.873395950000003</v>
      </c>
      <c r="Z58" s="14" t="s">
        <v>33</v>
      </c>
      <c r="AA58" s="14" t="s">
        <v>519</v>
      </c>
      <c r="AB58" s="15">
        <v>8.9743589700000015E-2</v>
      </c>
      <c r="AC58" s="15">
        <v>0.29487179489999998</v>
      </c>
      <c r="AD58" s="15">
        <v>0.33333333330000003</v>
      </c>
      <c r="AE58" s="15">
        <v>0.28205128210000002</v>
      </c>
      <c r="AF58" s="15">
        <v>14</v>
      </c>
      <c r="AG58" s="15">
        <v>46</v>
      </c>
      <c r="AH58" s="15">
        <v>52</v>
      </c>
      <c r="AI58" s="15">
        <v>44</v>
      </c>
      <c r="AK58" s="14">
        <f>'2023_5ANO_LP'!$AB58/100</f>
        <v>8.9743589700000013E-4</v>
      </c>
      <c r="AL58" s="14">
        <f>'2023_5ANO_LP'!$AC58/100</f>
        <v>2.9487179489999997E-3</v>
      </c>
      <c r="AM58" s="14">
        <f>'2023_5ANO_LP'!$AD58/100</f>
        <v>3.3333333330000004E-3</v>
      </c>
      <c r="AN58" s="14">
        <f>'2023_5ANO_LP'!$AE58/100</f>
        <v>2.820512821E-3</v>
      </c>
      <c r="AO58" s="14">
        <f t="shared" si="0"/>
        <v>0.01</v>
      </c>
    </row>
    <row r="59" spans="1:41" ht="14.25" customHeight="1">
      <c r="A59" s="14" t="s">
        <v>35</v>
      </c>
      <c r="B59" s="14" t="s">
        <v>36</v>
      </c>
      <c r="C59" s="14" t="s">
        <v>37</v>
      </c>
      <c r="D59" s="14" t="s">
        <v>38</v>
      </c>
      <c r="E59" s="14" t="s">
        <v>39</v>
      </c>
      <c r="F59" s="14" t="s">
        <v>169</v>
      </c>
      <c r="G59" s="14" t="s">
        <v>170</v>
      </c>
      <c r="H59" s="15">
        <v>3203205</v>
      </c>
      <c r="I59" s="14" t="s">
        <v>177</v>
      </c>
      <c r="J59" s="14" t="s">
        <v>43</v>
      </c>
      <c r="K59" s="14" t="s">
        <v>43</v>
      </c>
      <c r="L59" s="14" t="s">
        <v>43</v>
      </c>
      <c r="M59" s="14" t="s">
        <v>43</v>
      </c>
      <c r="N59" s="14" t="s">
        <v>178</v>
      </c>
      <c r="O59" s="14" t="s">
        <v>228</v>
      </c>
      <c r="P59" s="14" t="s">
        <v>46</v>
      </c>
      <c r="Q59" s="14" t="s">
        <v>226</v>
      </c>
      <c r="R59" s="14" t="s">
        <v>227</v>
      </c>
      <c r="S59" s="14" t="s">
        <v>49</v>
      </c>
      <c r="T59" s="14" t="s">
        <v>50</v>
      </c>
      <c r="U59" s="14">
        <v>2133</v>
      </c>
      <c r="V59" s="14">
        <v>1855</v>
      </c>
      <c r="W59" s="15">
        <v>86.966713549999994</v>
      </c>
      <c r="X59" s="15">
        <v>214.13700349999999</v>
      </c>
      <c r="Y59" s="15">
        <v>49.447948570000001</v>
      </c>
      <c r="Z59" s="14" t="s">
        <v>33</v>
      </c>
      <c r="AA59" s="14" t="s">
        <v>520</v>
      </c>
      <c r="AB59" s="15">
        <v>0.1110512129</v>
      </c>
      <c r="AC59" s="15">
        <v>0.2862533693</v>
      </c>
      <c r="AD59" s="15">
        <v>0.36603773580000004</v>
      </c>
      <c r="AE59" s="15">
        <v>0.23665768190000003</v>
      </c>
      <c r="AF59" s="15">
        <v>206</v>
      </c>
      <c r="AG59" s="15">
        <v>531</v>
      </c>
      <c r="AH59" s="15">
        <v>679</v>
      </c>
      <c r="AI59" s="15">
        <v>439</v>
      </c>
      <c r="AK59" s="14">
        <f>'2023_5ANO_LP'!$AB59/100</f>
        <v>1.110512129E-3</v>
      </c>
      <c r="AL59" s="14">
        <f>'2023_5ANO_LP'!$AC59/100</f>
        <v>2.8625336929999998E-3</v>
      </c>
      <c r="AM59" s="14">
        <f>'2023_5ANO_LP'!$AD59/100</f>
        <v>3.6603773580000006E-3</v>
      </c>
      <c r="AN59" s="14">
        <f>'2023_5ANO_LP'!$AE59/100</f>
        <v>2.3665768190000002E-3</v>
      </c>
      <c r="AO59" s="14">
        <f t="shared" si="0"/>
        <v>9.9999999989999998E-3</v>
      </c>
    </row>
    <row r="60" spans="1:41" ht="14.25" customHeight="1">
      <c r="A60" s="14" t="s">
        <v>35</v>
      </c>
      <c r="B60" s="14" t="s">
        <v>36</v>
      </c>
      <c r="C60" s="14" t="s">
        <v>37</v>
      </c>
      <c r="D60" s="14" t="s">
        <v>38</v>
      </c>
      <c r="E60" s="14" t="s">
        <v>39</v>
      </c>
      <c r="F60" s="14" t="s">
        <v>169</v>
      </c>
      <c r="G60" s="14" t="s">
        <v>170</v>
      </c>
      <c r="H60" s="15">
        <v>3204351</v>
      </c>
      <c r="I60" s="14" t="s">
        <v>179</v>
      </c>
      <c r="J60" s="14" t="s">
        <v>43</v>
      </c>
      <c r="K60" s="14" t="s">
        <v>43</v>
      </c>
      <c r="L60" s="14" t="s">
        <v>43</v>
      </c>
      <c r="M60" s="14" t="s">
        <v>43</v>
      </c>
      <c r="N60" s="14" t="s">
        <v>180</v>
      </c>
      <c r="O60" s="14" t="s">
        <v>228</v>
      </c>
      <c r="P60" s="14" t="s">
        <v>46</v>
      </c>
      <c r="Q60" s="14" t="s">
        <v>226</v>
      </c>
      <c r="R60" s="14" t="s">
        <v>227</v>
      </c>
      <c r="S60" s="14" t="s">
        <v>49</v>
      </c>
      <c r="T60" s="14" t="s">
        <v>50</v>
      </c>
      <c r="U60" s="14">
        <v>313</v>
      </c>
      <c r="V60" s="14">
        <v>278</v>
      </c>
      <c r="W60" s="15">
        <v>88.817891369999998</v>
      </c>
      <c r="X60" s="15">
        <v>213.31551475000001</v>
      </c>
      <c r="Y60" s="15">
        <v>49.605281089999998</v>
      </c>
      <c r="Z60" s="14" t="s">
        <v>33</v>
      </c>
      <c r="AA60" s="14" t="s">
        <v>521</v>
      </c>
      <c r="AB60" s="15">
        <v>0.10791366910000001</v>
      </c>
      <c r="AC60" s="15">
        <v>0.30575539569999999</v>
      </c>
      <c r="AD60" s="15">
        <v>0.36330935250000002</v>
      </c>
      <c r="AE60" s="15">
        <v>0.2230215827</v>
      </c>
      <c r="AF60" s="15">
        <v>30</v>
      </c>
      <c r="AG60" s="15">
        <v>85</v>
      </c>
      <c r="AH60" s="15">
        <v>101</v>
      </c>
      <c r="AI60" s="15">
        <v>62</v>
      </c>
      <c r="AK60" s="14">
        <f>'2023_5ANO_LP'!$AB60/100</f>
        <v>1.0791366910000001E-3</v>
      </c>
      <c r="AL60" s="14">
        <f>'2023_5ANO_LP'!$AC60/100</f>
        <v>3.0575539569999998E-3</v>
      </c>
      <c r="AM60" s="14">
        <f>'2023_5ANO_LP'!$AD60/100</f>
        <v>3.6330935250000001E-3</v>
      </c>
      <c r="AN60" s="14">
        <f>'2023_5ANO_LP'!$AE60/100</f>
        <v>2.230215827E-3</v>
      </c>
      <c r="AO60" s="14">
        <f t="shared" si="0"/>
        <v>0.01</v>
      </c>
    </row>
    <row r="61" spans="1:41" ht="14.25" customHeight="1">
      <c r="A61" s="14" t="s">
        <v>35</v>
      </c>
      <c r="B61" s="14" t="s">
        <v>36</v>
      </c>
      <c r="C61" s="14" t="s">
        <v>37</v>
      </c>
      <c r="D61" s="14" t="s">
        <v>38</v>
      </c>
      <c r="E61" s="14" t="s">
        <v>39</v>
      </c>
      <c r="F61" s="14" t="s">
        <v>169</v>
      </c>
      <c r="G61" s="14" t="s">
        <v>170</v>
      </c>
      <c r="H61" s="15">
        <v>3205010</v>
      </c>
      <c r="I61" s="14" t="s">
        <v>181</v>
      </c>
      <c r="J61" s="14" t="s">
        <v>43</v>
      </c>
      <c r="K61" s="14" t="s">
        <v>43</v>
      </c>
      <c r="L61" s="14" t="s">
        <v>43</v>
      </c>
      <c r="M61" s="14" t="s">
        <v>43</v>
      </c>
      <c r="N61" s="14" t="s">
        <v>182</v>
      </c>
      <c r="O61" s="14" t="s">
        <v>228</v>
      </c>
      <c r="P61" s="14" t="s">
        <v>46</v>
      </c>
      <c r="Q61" s="14" t="s">
        <v>226</v>
      </c>
      <c r="R61" s="14" t="s">
        <v>227</v>
      </c>
      <c r="S61" s="14" t="s">
        <v>49</v>
      </c>
      <c r="T61" s="14" t="s">
        <v>50</v>
      </c>
      <c r="U61" s="14">
        <v>447</v>
      </c>
      <c r="V61" s="14">
        <v>399</v>
      </c>
      <c r="W61" s="15">
        <v>89.261744969999995</v>
      </c>
      <c r="X61" s="15">
        <v>207.37265639</v>
      </c>
      <c r="Y61" s="15">
        <v>48.581422150000002</v>
      </c>
      <c r="Z61" s="14" t="s">
        <v>33</v>
      </c>
      <c r="AA61" s="14" t="s">
        <v>522</v>
      </c>
      <c r="AB61" s="15">
        <v>0.13283208020000001</v>
      </c>
      <c r="AC61" s="15">
        <v>0.29072681700000003</v>
      </c>
      <c r="AD61" s="15">
        <v>0.38095238100000001</v>
      </c>
      <c r="AE61" s="15">
        <v>0.19548872179999999</v>
      </c>
      <c r="AF61" s="15">
        <v>53</v>
      </c>
      <c r="AG61" s="15">
        <v>116</v>
      </c>
      <c r="AH61" s="15">
        <v>152</v>
      </c>
      <c r="AI61" s="15">
        <v>78</v>
      </c>
      <c r="AK61" s="14">
        <f>'2023_5ANO_LP'!$AB61/100</f>
        <v>1.3283208020000001E-3</v>
      </c>
      <c r="AL61" s="14">
        <f>'2023_5ANO_LP'!$AC61/100</f>
        <v>2.9072681700000004E-3</v>
      </c>
      <c r="AM61" s="14">
        <f>'2023_5ANO_LP'!$AD61/100</f>
        <v>3.8095238100000002E-3</v>
      </c>
      <c r="AN61" s="14">
        <f>'2023_5ANO_LP'!$AE61/100</f>
        <v>1.9548872179999998E-3</v>
      </c>
      <c r="AO61" s="14">
        <f t="shared" si="0"/>
        <v>1.0000000000000002E-2</v>
      </c>
    </row>
    <row r="62" spans="1:41" ht="14.25" customHeight="1">
      <c r="A62" s="14" t="s">
        <v>35</v>
      </c>
      <c r="B62" s="14" t="s">
        <v>36</v>
      </c>
      <c r="C62" s="14" t="s">
        <v>37</v>
      </c>
      <c r="D62" s="14" t="s">
        <v>38</v>
      </c>
      <c r="E62" s="14" t="s">
        <v>39</v>
      </c>
      <c r="F62" s="14" t="s">
        <v>183</v>
      </c>
      <c r="G62" s="14" t="s">
        <v>184</v>
      </c>
      <c r="H62" s="15">
        <v>3201001</v>
      </c>
      <c r="I62" s="14" t="s">
        <v>185</v>
      </c>
      <c r="J62" s="14" t="s">
        <v>43</v>
      </c>
      <c r="K62" s="14" t="s">
        <v>43</v>
      </c>
      <c r="L62" s="14" t="s">
        <v>43</v>
      </c>
      <c r="M62" s="14" t="s">
        <v>43</v>
      </c>
      <c r="N62" s="14" t="s">
        <v>186</v>
      </c>
      <c r="O62" s="14" t="s">
        <v>228</v>
      </c>
      <c r="P62" s="14" t="s">
        <v>46</v>
      </c>
      <c r="Q62" s="14" t="s">
        <v>226</v>
      </c>
      <c r="R62" s="14" t="s">
        <v>227</v>
      </c>
      <c r="S62" s="14" t="s">
        <v>49</v>
      </c>
      <c r="T62" s="14" t="s">
        <v>50</v>
      </c>
      <c r="U62" s="14">
        <v>163</v>
      </c>
      <c r="V62" s="14">
        <v>151</v>
      </c>
      <c r="W62" s="15">
        <v>92.638036810000003</v>
      </c>
      <c r="X62" s="15">
        <v>223.54739072999999</v>
      </c>
      <c r="Y62" s="15">
        <v>52.067074859999998</v>
      </c>
      <c r="Z62" s="14" t="s">
        <v>33</v>
      </c>
      <c r="AA62" s="14" t="s">
        <v>523</v>
      </c>
      <c r="AB62" s="15">
        <v>9.2715231800000006E-2</v>
      </c>
      <c r="AC62" s="15">
        <v>0.2516556291</v>
      </c>
      <c r="AD62" s="15">
        <v>0.37086092720000002</v>
      </c>
      <c r="AE62" s="15">
        <v>0.28476821190000001</v>
      </c>
      <c r="AF62" s="15">
        <v>14</v>
      </c>
      <c r="AG62" s="15">
        <v>38</v>
      </c>
      <c r="AH62" s="15">
        <v>56</v>
      </c>
      <c r="AI62" s="15">
        <v>43</v>
      </c>
      <c r="AK62" s="14">
        <f>'2023_5ANO_LP'!$AB62/100</f>
        <v>9.2715231800000002E-4</v>
      </c>
      <c r="AL62" s="14">
        <f>'2023_5ANO_LP'!$AC62/100</f>
        <v>2.5165562909999998E-3</v>
      </c>
      <c r="AM62" s="14">
        <f>'2023_5ANO_LP'!$AD62/100</f>
        <v>3.7086092720000001E-3</v>
      </c>
      <c r="AN62" s="14">
        <f>'2023_5ANO_LP'!$AE62/100</f>
        <v>2.8476821190000002E-3</v>
      </c>
      <c r="AO62" s="14">
        <f t="shared" si="0"/>
        <v>0.01</v>
      </c>
    </row>
    <row r="63" spans="1:41" ht="14.25" customHeight="1">
      <c r="A63" s="14" t="s">
        <v>35</v>
      </c>
      <c r="B63" s="14" t="s">
        <v>36</v>
      </c>
      <c r="C63" s="14" t="s">
        <v>37</v>
      </c>
      <c r="D63" s="14" t="s">
        <v>38</v>
      </c>
      <c r="E63" s="14" t="s">
        <v>39</v>
      </c>
      <c r="F63" s="14" t="s">
        <v>183</v>
      </c>
      <c r="G63" s="14" t="s">
        <v>184</v>
      </c>
      <c r="H63" s="15">
        <v>3203502</v>
      </c>
      <c r="I63" s="14" t="s">
        <v>187</v>
      </c>
      <c r="J63" s="14" t="s">
        <v>43</v>
      </c>
      <c r="K63" s="14" t="s">
        <v>43</v>
      </c>
      <c r="L63" s="14" t="s">
        <v>43</v>
      </c>
      <c r="M63" s="14" t="s">
        <v>43</v>
      </c>
      <c r="N63" s="14" t="s">
        <v>188</v>
      </c>
      <c r="O63" s="14" t="s">
        <v>228</v>
      </c>
      <c r="P63" s="14" t="s">
        <v>46</v>
      </c>
      <c r="Q63" s="14" t="s">
        <v>226</v>
      </c>
      <c r="R63" s="14" t="s">
        <v>227</v>
      </c>
      <c r="S63" s="14" t="s">
        <v>49</v>
      </c>
      <c r="T63" s="14" t="s">
        <v>50</v>
      </c>
      <c r="U63" s="14">
        <v>249</v>
      </c>
      <c r="V63" s="14">
        <v>229</v>
      </c>
      <c r="W63" s="15">
        <v>91.967871489999993</v>
      </c>
      <c r="X63" s="15">
        <v>207.59648472000001</v>
      </c>
      <c r="Y63" s="15">
        <v>49.000406689999998</v>
      </c>
      <c r="Z63" s="14" t="s">
        <v>33</v>
      </c>
      <c r="AA63" s="14" t="s">
        <v>524</v>
      </c>
      <c r="AB63" s="15">
        <v>0.15283842789999999</v>
      </c>
      <c r="AC63" s="15">
        <v>0.3100436681</v>
      </c>
      <c r="AD63" s="15">
        <v>0.34497816589999997</v>
      </c>
      <c r="AE63" s="15">
        <v>0.192139738</v>
      </c>
      <c r="AF63" s="15">
        <v>35</v>
      </c>
      <c r="AG63" s="15">
        <v>71</v>
      </c>
      <c r="AH63" s="15">
        <v>79</v>
      </c>
      <c r="AI63" s="15">
        <v>44</v>
      </c>
      <c r="AK63" s="14">
        <f>'2023_5ANO_LP'!$AB63/100</f>
        <v>1.528384279E-3</v>
      </c>
      <c r="AL63" s="14">
        <f>'2023_5ANO_LP'!$AC63/100</f>
        <v>3.1004366810000001E-3</v>
      </c>
      <c r="AM63" s="14">
        <f>'2023_5ANO_LP'!$AD63/100</f>
        <v>3.4497816589999998E-3</v>
      </c>
      <c r="AN63" s="14">
        <f>'2023_5ANO_LP'!$AE63/100</f>
        <v>1.92139738E-3</v>
      </c>
      <c r="AO63" s="14">
        <f t="shared" si="0"/>
        <v>9.9999999989999998E-3</v>
      </c>
    </row>
    <row r="64" spans="1:41" ht="14.25" customHeight="1">
      <c r="A64" s="14" t="s">
        <v>35</v>
      </c>
      <c r="B64" s="14" t="s">
        <v>36</v>
      </c>
      <c r="C64" s="14" t="s">
        <v>37</v>
      </c>
      <c r="D64" s="14" t="s">
        <v>38</v>
      </c>
      <c r="E64" s="14" t="s">
        <v>39</v>
      </c>
      <c r="F64" s="14" t="s">
        <v>183</v>
      </c>
      <c r="G64" s="14" t="s">
        <v>184</v>
      </c>
      <c r="H64" s="15">
        <v>3203601</v>
      </c>
      <c r="I64" s="14" t="s">
        <v>189</v>
      </c>
      <c r="J64" s="14" t="s">
        <v>43</v>
      </c>
      <c r="K64" s="14" t="s">
        <v>43</v>
      </c>
      <c r="L64" s="14" t="s">
        <v>43</v>
      </c>
      <c r="M64" s="14" t="s">
        <v>43</v>
      </c>
      <c r="N64" s="14" t="s">
        <v>190</v>
      </c>
      <c r="O64" s="14" t="s">
        <v>228</v>
      </c>
      <c r="P64" s="14" t="s">
        <v>46</v>
      </c>
      <c r="Q64" s="14" t="s">
        <v>226</v>
      </c>
      <c r="R64" s="14" t="s">
        <v>227</v>
      </c>
      <c r="S64" s="14" t="s">
        <v>49</v>
      </c>
      <c r="T64" s="14" t="s">
        <v>50</v>
      </c>
      <c r="U64" s="14">
        <v>66</v>
      </c>
      <c r="V64" s="14">
        <v>62</v>
      </c>
      <c r="W64" s="15">
        <v>93.939393940000002</v>
      </c>
      <c r="X64" s="15">
        <v>219.27070968000001</v>
      </c>
      <c r="Y64" s="15">
        <v>52.331794530000003</v>
      </c>
      <c r="Z64" s="14" t="s">
        <v>33</v>
      </c>
      <c r="AA64" s="14" t="s">
        <v>525</v>
      </c>
      <c r="AB64" s="15">
        <v>0.11290322579999999</v>
      </c>
      <c r="AC64" s="15">
        <v>0.2419354839</v>
      </c>
      <c r="AD64" s="15">
        <v>0.33870967739999996</v>
      </c>
      <c r="AE64" s="15">
        <v>0.3064516129</v>
      </c>
      <c r="AF64" s="15">
        <v>7</v>
      </c>
      <c r="AG64" s="15">
        <v>15</v>
      </c>
      <c r="AH64" s="15">
        <v>21</v>
      </c>
      <c r="AI64" s="15">
        <v>19</v>
      </c>
      <c r="AK64" s="14">
        <f>'2023_5ANO_LP'!$AB64/100</f>
        <v>1.1290322579999999E-3</v>
      </c>
      <c r="AL64" s="14">
        <f>'2023_5ANO_LP'!$AC64/100</f>
        <v>2.419354839E-3</v>
      </c>
      <c r="AM64" s="14">
        <f>'2023_5ANO_LP'!$AD64/100</f>
        <v>3.3870967739999995E-3</v>
      </c>
      <c r="AN64" s="14">
        <f>'2023_5ANO_LP'!$AE64/100</f>
        <v>3.0645161290000001E-3</v>
      </c>
      <c r="AO64" s="14">
        <f t="shared" si="0"/>
        <v>0.01</v>
      </c>
    </row>
    <row r="65" spans="1:41" ht="14.25" customHeight="1">
      <c r="A65" s="14" t="s">
        <v>35</v>
      </c>
      <c r="B65" s="14" t="s">
        <v>36</v>
      </c>
      <c r="C65" s="14" t="s">
        <v>37</v>
      </c>
      <c r="D65" s="14" t="s">
        <v>38</v>
      </c>
      <c r="E65" s="14" t="s">
        <v>39</v>
      </c>
      <c r="F65" s="14" t="s">
        <v>183</v>
      </c>
      <c r="G65" s="14" t="s">
        <v>184</v>
      </c>
      <c r="H65" s="15">
        <v>3203908</v>
      </c>
      <c r="I65" s="14" t="s">
        <v>191</v>
      </c>
      <c r="J65" s="14" t="s">
        <v>43</v>
      </c>
      <c r="K65" s="14" t="s">
        <v>43</v>
      </c>
      <c r="L65" s="14" t="s">
        <v>43</v>
      </c>
      <c r="M65" s="14" t="s">
        <v>43</v>
      </c>
      <c r="N65" s="14" t="s">
        <v>192</v>
      </c>
      <c r="O65" s="14" t="s">
        <v>228</v>
      </c>
      <c r="P65" s="14" t="s">
        <v>46</v>
      </c>
      <c r="Q65" s="14" t="s">
        <v>226</v>
      </c>
      <c r="R65" s="14" t="s">
        <v>227</v>
      </c>
      <c r="S65" s="14" t="s">
        <v>49</v>
      </c>
      <c r="T65" s="14" t="s">
        <v>50</v>
      </c>
      <c r="U65" s="14">
        <v>580</v>
      </c>
      <c r="V65" s="14">
        <v>543</v>
      </c>
      <c r="W65" s="15">
        <v>93.620689659999996</v>
      </c>
      <c r="X65" s="15">
        <v>234.75757274</v>
      </c>
      <c r="Y65" s="15">
        <v>50.781147949999998</v>
      </c>
      <c r="Z65" s="14" t="s">
        <v>33</v>
      </c>
      <c r="AA65" s="14" t="s">
        <v>526</v>
      </c>
      <c r="AB65" s="15">
        <v>4.2357274399999999E-2</v>
      </c>
      <c r="AC65" s="15">
        <v>0.23020257829999999</v>
      </c>
      <c r="AD65" s="15">
        <v>0.34806629829999997</v>
      </c>
      <c r="AE65" s="15">
        <v>0.37937384899999999</v>
      </c>
      <c r="AF65" s="15">
        <v>23</v>
      </c>
      <c r="AG65" s="15">
        <v>125</v>
      </c>
      <c r="AH65" s="15">
        <v>189</v>
      </c>
      <c r="AI65" s="15">
        <v>206</v>
      </c>
      <c r="AK65" s="14">
        <f>'2023_5ANO_LP'!$AB65/100</f>
        <v>4.23572744E-4</v>
      </c>
      <c r="AL65" s="14">
        <f>'2023_5ANO_LP'!$AC65/100</f>
        <v>2.302025783E-3</v>
      </c>
      <c r="AM65" s="14">
        <f>'2023_5ANO_LP'!$AD65/100</f>
        <v>3.4806629829999998E-3</v>
      </c>
      <c r="AN65" s="14">
        <f>'2023_5ANO_LP'!$AE65/100</f>
        <v>3.7937384899999998E-3</v>
      </c>
      <c r="AO65" s="14">
        <f t="shared" si="0"/>
        <v>0.01</v>
      </c>
    </row>
    <row r="66" spans="1:41" ht="14.25" customHeight="1">
      <c r="A66" s="14" t="s">
        <v>35</v>
      </c>
      <c r="B66" s="14" t="s">
        <v>36</v>
      </c>
      <c r="C66" s="14" t="s">
        <v>37</v>
      </c>
      <c r="D66" s="14" t="s">
        <v>38</v>
      </c>
      <c r="E66" s="14" t="s">
        <v>39</v>
      </c>
      <c r="F66" s="14" t="s">
        <v>183</v>
      </c>
      <c r="G66" s="14" t="s">
        <v>184</v>
      </c>
      <c r="H66" s="15">
        <v>3204104</v>
      </c>
      <c r="I66" s="14" t="s">
        <v>193</v>
      </c>
      <c r="J66" s="14" t="s">
        <v>43</v>
      </c>
      <c r="K66" s="14" t="s">
        <v>43</v>
      </c>
      <c r="L66" s="14" t="s">
        <v>43</v>
      </c>
      <c r="M66" s="14" t="s">
        <v>43</v>
      </c>
      <c r="N66" s="14" t="s">
        <v>194</v>
      </c>
      <c r="O66" s="14" t="s">
        <v>228</v>
      </c>
      <c r="P66" s="14" t="s">
        <v>46</v>
      </c>
      <c r="Q66" s="14" t="s">
        <v>226</v>
      </c>
      <c r="R66" s="14" t="s">
        <v>227</v>
      </c>
      <c r="S66" s="14" t="s">
        <v>49</v>
      </c>
      <c r="T66" s="14" t="s">
        <v>50</v>
      </c>
      <c r="U66" s="14">
        <v>307</v>
      </c>
      <c r="V66" s="14">
        <v>283</v>
      </c>
      <c r="W66" s="15">
        <v>92.182410419999997</v>
      </c>
      <c r="X66" s="15">
        <v>214.16134170000001</v>
      </c>
      <c r="Y66" s="15">
        <v>50.198993309999999</v>
      </c>
      <c r="Z66" s="14" t="s">
        <v>33</v>
      </c>
      <c r="AA66" s="14" t="s">
        <v>527</v>
      </c>
      <c r="AB66" s="15">
        <v>0.109540636</v>
      </c>
      <c r="AC66" s="15">
        <v>0.29681978799999997</v>
      </c>
      <c r="AD66" s="15">
        <v>0.35335689049999996</v>
      </c>
      <c r="AE66" s="15">
        <v>0.24028268550000001</v>
      </c>
      <c r="AF66" s="15">
        <v>31</v>
      </c>
      <c r="AG66" s="15">
        <v>84</v>
      </c>
      <c r="AH66" s="15">
        <v>100</v>
      </c>
      <c r="AI66" s="15">
        <v>68</v>
      </c>
      <c r="AK66" s="14">
        <f>'2023_5ANO_LP'!$AB66/100</f>
        <v>1.09540636E-3</v>
      </c>
      <c r="AL66" s="14">
        <f>'2023_5ANO_LP'!$AC66/100</f>
        <v>2.9681978799999996E-3</v>
      </c>
      <c r="AM66" s="14">
        <f>'2023_5ANO_LP'!$AD66/100</f>
        <v>3.5335689049999998E-3</v>
      </c>
      <c r="AN66" s="14">
        <f>'2023_5ANO_LP'!$AE66/100</f>
        <v>2.4028268549999999E-3</v>
      </c>
      <c r="AO66" s="14">
        <f t="shared" si="0"/>
        <v>9.9999999999999985E-3</v>
      </c>
    </row>
    <row r="67" spans="1:41" ht="14.25" customHeight="1">
      <c r="A67" s="14" t="s">
        <v>35</v>
      </c>
      <c r="B67" s="14" t="s">
        <v>36</v>
      </c>
      <c r="C67" s="14" t="s">
        <v>37</v>
      </c>
      <c r="D67" s="14" t="s">
        <v>38</v>
      </c>
      <c r="E67" s="14" t="s">
        <v>39</v>
      </c>
      <c r="F67" s="14" t="s">
        <v>183</v>
      </c>
      <c r="G67" s="14" t="s">
        <v>184</v>
      </c>
      <c r="H67" s="15">
        <v>3204252</v>
      </c>
      <c r="I67" s="14" t="s">
        <v>195</v>
      </c>
      <c r="J67" s="14" t="s">
        <v>43</v>
      </c>
      <c r="K67" s="14" t="s">
        <v>43</v>
      </c>
      <c r="L67" s="14" t="s">
        <v>43</v>
      </c>
      <c r="M67" s="14" t="s">
        <v>43</v>
      </c>
      <c r="N67" s="14" t="s">
        <v>196</v>
      </c>
      <c r="O67" s="14" t="s">
        <v>228</v>
      </c>
      <c r="P67" s="14" t="s">
        <v>46</v>
      </c>
      <c r="Q67" s="14" t="s">
        <v>226</v>
      </c>
      <c r="R67" s="14" t="s">
        <v>227</v>
      </c>
      <c r="S67" s="14" t="s">
        <v>49</v>
      </c>
      <c r="T67" s="14" t="s">
        <v>50</v>
      </c>
      <c r="U67" s="14">
        <v>102</v>
      </c>
      <c r="V67" s="14">
        <v>100</v>
      </c>
      <c r="W67" s="15">
        <v>98.039215690000006</v>
      </c>
      <c r="X67" s="15">
        <v>211.36341999999999</v>
      </c>
      <c r="Y67" s="15">
        <v>45.890313319999997</v>
      </c>
      <c r="Z67" s="14" t="s">
        <v>33</v>
      </c>
      <c r="AA67" s="14" t="s">
        <v>528</v>
      </c>
      <c r="AB67" s="15">
        <v>0.09</v>
      </c>
      <c r="AC67" s="15">
        <v>0.34</v>
      </c>
      <c r="AD67" s="15">
        <v>0.35</v>
      </c>
      <c r="AE67" s="15">
        <v>0.22</v>
      </c>
      <c r="AF67" s="15">
        <v>9</v>
      </c>
      <c r="AG67" s="15">
        <v>34</v>
      </c>
      <c r="AH67" s="15">
        <v>35</v>
      </c>
      <c r="AI67" s="15">
        <v>22</v>
      </c>
      <c r="AK67" s="14">
        <f>'2023_5ANO_LP'!$AB67/100</f>
        <v>8.9999999999999998E-4</v>
      </c>
      <c r="AL67" s="14">
        <f>'2023_5ANO_LP'!$AC67/100</f>
        <v>3.4000000000000002E-3</v>
      </c>
      <c r="AM67" s="14">
        <f>'2023_5ANO_LP'!$AD67/100</f>
        <v>3.4999999999999996E-3</v>
      </c>
      <c r="AN67" s="14">
        <f>'2023_5ANO_LP'!$AE67/100</f>
        <v>2.2000000000000001E-3</v>
      </c>
      <c r="AO67" s="14">
        <f t="shared" si="0"/>
        <v>0.01</v>
      </c>
    </row>
    <row r="68" spans="1:41" ht="14.25" customHeight="1">
      <c r="A68" s="14" t="s">
        <v>35</v>
      </c>
      <c r="B68" s="14" t="s">
        <v>36</v>
      </c>
      <c r="C68" s="14" t="s">
        <v>37</v>
      </c>
      <c r="D68" s="14" t="s">
        <v>38</v>
      </c>
      <c r="E68" s="14" t="s">
        <v>39</v>
      </c>
      <c r="F68" s="14" t="s">
        <v>183</v>
      </c>
      <c r="G68" s="14" t="s">
        <v>184</v>
      </c>
      <c r="H68" s="15">
        <v>3204708</v>
      </c>
      <c r="I68" s="14" t="s">
        <v>197</v>
      </c>
      <c r="J68" s="14" t="s">
        <v>43</v>
      </c>
      <c r="K68" s="14" t="s">
        <v>43</v>
      </c>
      <c r="L68" s="14" t="s">
        <v>43</v>
      </c>
      <c r="M68" s="14" t="s">
        <v>43</v>
      </c>
      <c r="N68" s="14" t="s">
        <v>198</v>
      </c>
      <c r="O68" s="14" t="s">
        <v>228</v>
      </c>
      <c r="P68" s="14" t="s">
        <v>46</v>
      </c>
      <c r="Q68" s="14" t="s">
        <v>226</v>
      </c>
      <c r="R68" s="14" t="s">
        <v>227</v>
      </c>
      <c r="S68" s="14" t="s">
        <v>49</v>
      </c>
      <c r="T68" s="14" t="s">
        <v>50</v>
      </c>
      <c r="U68" s="14">
        <v>351</v>
      </c>
      <c r="V68" s="14">
        <v>328</v>
      </c>
      <c r="W68" s="15">
        <v>93.447293450000004</v>
      </c>
      <c r="X68" s="15">
        <v>225.96161280000001</v>
      </c>
      <c r="Y68" s="15">
        <v>46.979755099999998</v>
      </c>
      <c r="Z68" s="14" t="s">
        <v>33</v>
      </c>
      <c r="AA68" s="14" t="s">
        <v>529</v>
      </c>
      <c r="AB68" s="15">
        <v>6.4024390200000003E-2</v>
      </c>
      <c r="AC68" s="15">
        <v>0.237804878</v>
      </c>
      <c r="AD68" s="15">
        <v>0.39024390240000001</v>
      </c>
      <c r="AE68" s="15">
        <v>0.30792682930000004</v>
      </c>
      <c r="AF68" s="15">
        <v>21</v>
      </c>
      <c r="AG68" s="15">
        <v>78</v>
      </c>
      <c r="AH68" s="15">
        <v>128</v>
      </c>
      <c r="AI68" s="15">
        <v>101</v>
      </c>
      <c r="AK68" s="14">
        <f>'2023_5ANO_LP'!$AB68/100</f>
        <v>6.4024390200000006E-4</v>
      </c>
      <c r="AL68" s="14">
        <f>'2023_5ANO_LP'!$AC68/100</f>
        <v>2.3780487800000001E-3</v>
      </c>
      <c r="AM68" s="14">
        <f>'2023_5ANO_LP'!$AD68/100</f>
        <v>3.9024390240000001E-3</v>
      </c>
      <c r="AN68" s="14">
        <f>'2023_5ANO_LP'!$AE68/100</f>
        <v>3.0792682930000006E-3</v>
      </c>
      <c r="AO68" s="14">
        <f t="shared" si="0"/>
        <v>9.9999999990000015E-3</v>
      </c>
    </row>
    <row r="69" spans="1:41" ht="14.25" customHeight="1">
      <c r="A69" s="14" t="s">
        <v>35</v>
      </c>
      <c r="B69" s="14" t="s">
        <v>36</v>
      </c>
      <c r="C69" s="14" t="s">
        <v>37</v>
      </c>
      <c r="D69" s="14" t="s">
        <v>38</v>
      </c>
      <c r="E69" s="14" t="s">
        <v>39</v>
      </c>
      <c r="F69" s="14" t="s">
        <v>183</v>
      </c>
      <c r="G69" s="14" t="s">
        <v>184</v>
      </c>
      <c r="H69" s="15">
        <v>3205150</v>
      </c>
      <c r="I69" s="14" t="s">
        <v>199</v>
      </c>
      <c r="J69" s="14" t="s">
        <v>43</v>
      </c>
      <c r="K69" s="14" t="s">
        <v>43</v>
      </c>
      <c r="L69" s="14" t="s">
        <v>43</v>
      </c>
      <c r="M69" s="14" t="s">
        <v>43</v>
      </c>
      <c r="N69" s="14" t="s">
        <v>200</v>
      </c>
      <c r="O69" s="14" t="s">
        <v>228</v>
      </c>
      <c r="P69" s="14" t="s">
        <v>46</v>
      </c>
      <c r="Q69" s="14" t="s">
        <v>226</v>
      </c>
      <c r="R69" s="14" t="s">
        <v>227</v>
      </c>
      <c r="S69" s="14" t="s">
        <v>49</v>
      </c>
      <c r="T69" s="14" t="s">
        <v>50</v>
      </c>
      <c r="U69" s="14">
        <v>141</v>
      </c>
      <c r="V69" s="14">
        <v>130</v>
      </c>
      <c r="W69" s="15">
        <v>92.198581559999994</v>
      </c>
      <c r="X69" s="15">
        <v>225.87730769000001</v>
      </c>
      <c r="Y69" s="15">
        <v>42.812549660000002</v>
      </c>
      <c r="Z69" s="14" t="s">
        <v>33</v>
      </c>
      <c r="AA69" s="14" t="s">
        <v>530</v>
      </c>
      <c r="AB69" s="15">
        <v>4.6153846200000001E-2</v>
      </c>
      <c r="AC69" s="15">
        <v>0.2076923077</v>
      </c>
      <c r="AD69" s="15">
        <v>0.4615384615</v>
      </c>
      <c r="AE69" s="15">
        <v>0.28461538460000002</v>
      </c>
      <c r="AF69" s="15">
        <v>6</v>
      </c>
      <c r="AG69" s="15">
        <v>27</v>
      </c>
      <c r="AH69" s="15">
        <v>60</v>
      </c>
      <c r="AI69" s="15">
        <v>37</v>
      </c>
      <c r="AK69" s="14">
        <f>'2023_5ANO_LP'!$AB69/100</f>
        <v>4.61538462E-4</v>
      </c>
      <c r="AL69" s="14">
        <f>'2023_5ANO_LP'!$AC69/100</f>
        <v>2.0769230769999997E-3</v>
      </c>
      <c r="AM69" s="14">
        <f>'2023_5ANO_LP'!$AD69/100</f>
        <v>4.6153846149999999E-3</v>
      </c>
      <c r="AN69" s="14">
        <f>'2023_5ANO_LP'!$AE69/100</f>
        <v>2.8461538460000002E-3</v>
      </c>
      <c r="AO69" s="14">
        <f t="shared" si="0"/>
        <v>0.01</v>
      </c>
    </row>
    <row r="70" spans="1:41" ht="14.25" customHeight="1">
      <c r="A70" s="14" t="s">
        <v>35</v>
      </c>
      <c r="B70" s="14" t="s">
        <v>36</v>
      </c>
      <c r="C70" s="14" t="s">
        <v>37</v>
      </c>
      <c r="D70" s="14" t="s">
        <v>38</v>
      </c>
      <c r="E70" s="14" t="s">
        <v>39</v>
      </c>
      <c r="F70" s="14" t="s">
        <v>183</v>
      </c>
      <c r="G70" s="14" t="s">
        <v>184</v>
      </c>
      <c r="H70" s="15">
        <v>3205176</v>
      </c>
      <c r="I70" s="14" t="s">
        <v>201</v>
      </c>
      <c r="J70" s="14" t="s">
        <v>43</v>
      </c>
      <c r="K70" s="14" t="s">
        <v>43</v>
      </c>
      <c r="L70" s="14" t="s">
        <v>43</v>
      </c>
      <c r="M70" s="14" t="s">
        <v>43</v>
      </c>
      <c r="N70" s="14" t="s">
        <v>202</v>
      </c>
      <c r="O70" s="14" t="s">
        <v>228</v>
      </c>
      <c r="P70" s="14" t="s">
        <v>46</v>
      </c>
      <c r="Q70" s="14" t="s">
        <v>226</v>
      </c>
      <c r="R70" s="14" t="s">
        <v>227</v>
      </c>
      <c r="S70" s="14" t="s">
        <v>49</v>
      </c>
      <c r="T70" s="14" t="s">
        <v>50</v>
      </c>
      <c r="U70" s="14">
        <v>142</v>
      </c>
      <c r="V70" s="14">
        <v>134</v>
      </c>
      <c r="W70" s="15">
        <v>94.36619718</v>
      </c>
      <c r="X70" s="15">
        <v>224.71342537000001</v>
      </c>
      <c r="Y70" s="15">
        <v>52.688026290000003</v>
      </c>
      <c r="Z70" s="14" t="s">
        <v>33</v>
      </c>
      <c r="AA70" s="14" t="s">
        <v>531</v>
      </c>
      <c r="AB70" s="15">
        <v>8.9552238800000003E-2</v>
      </c>
      <c r="AC70" s="15">
        <v>0.2462686567</v>
      </c>
      <c r="AD70" s="15">
        <v>0.29104477610000001</v>
      </c>
      <c r="AE70" s="15">
        <v>0.37313432839999999</v>
      </c>
      <c r="AF70" s="15">
        <v>12</v>
      </c>
      <c r="AG70" s="15">
        <v>33</v>
      </c>
      <c r="AH70" s="15">
        <v>39</v>
      </c>
      <c r="AI70" s="15">
        <v>50</v>
      </c>
      <c r="AK70" s="14">
        <f>'2023_5ANO_LP'!$AB70/100</f>
        <v>8.9552238800000002E-4</v>
      </c>
      <c r="AL70" s="14">
        <f>'2023_5ANO_LP'!$AC70/100</f>
        <v>2.4626865669999999E-3</v>
      </c>
      <c r="AM70" s="14">
        <f>'2023_5ANO_LP'!$AD70/100</f>
        <v>2.910447761E-3</v>
      </c>
      <c r="AN70" s="14">
        <f>'2023_5ANO_LP'!$AE70/100</f>
        <v>3.731343284E-3</v>
      </c>
      <c r="AO70" s="14">
        <f t="shared" si="0"/>
        <v>0.01</v>
      </c>
    </row>
    <row r="71" spans="1:41" ht="14.25" customHeight="1">
      <c r="A71" s="14" t="s">
        <v>35</v>
      </c>
      <c r="B71" s="14" t="s">
        <v>36</v>
      </c>
      <c r="C71" s="14" t="s">
        <v>37</v>
      </c>
      <c r="D71" s="14" t="s">
        <v>38</v>
      </c>
      <c r="E71" s="14" t="s">
        <v>39</v>
      </c>
      <c r="F71" s="14" t="s">
        <v>203</v>
      </c>
      <c r="G71" s="14" t="s">
        <v>204</v>
      </c>
      <c r="H71" s="15">
        <v>3201605</v>
      </c>
      <c r="I71" s="14" t="s">
        <v>205</v>
      </c>
      <c r="J71" s="14" t="s">
        <v>43</v>
      </c>
      <c r="K71" s="14" t="s">
        <v>43</v>
      </c>
      <c r="L71" s="14" t="s">
        <v>43</v>
      </c>
      <c r="M71" s="14" t="s">
        <v>43</v>
      </c>
      <c r="N71" s="14" t="s">
        <v>206</v>
      </c>
      <c r="O71" s="14" t="s">
        <v>228</v>
      </c>
      <c r="P71" s="14" t="s">
        <v>46</v>
      </c>
      <c r="Q71" s="14" t="s">
        <v>226</v>
      </c>
      <c r="R71" s="14" t="s">
        <v>227</v>
      </c>
      <c r="S71" s="14" t="s">
        <v>49</v>
      </c>
      <c r="T71" s="14" t="s">
        <v>50</v>
      </c>
      <c r="U71" s="14">
        <v>362</v>
      </c>
      <c r="V71" s="14">
        <v>342</v>
      </c>
      <c r="W71" s="15">
        <v>94.475138119999997</v>
      </c>
      <c r="X71" s="15">
        <v>212.56320468000001</v>
      </c>
      <c r="Y71" s="15">
        <v>47.921155990000003</v>
      </c>
      <c r="Z71" s="14" t="s">
        <v>33</v>
      </c>
      <c r="AA71" s="14" t="s">
        <v>532</v>
      </c>
      <c r="AB71" s="15">
        <v>8.4795321600000001E-2</v>
      </c>
      <c r="AC71" s="15">
        <v>0.33040935670000005</v>
      </c>
      <c r="AD71" s="15">
        <v>0.35087719300000003</v>
      </c>
      <c r="AE71" s="15">
        <v>0.23391812869999998</v>
      </c>
      <c r="AF71" s="15">
        <v>29</v>
      </c>
      <c r="AG71" s="15">
        <v>113</v>
      </c>
      <c r="AH71" s="15">
        <v>120</v>
      </c>
      <c r="AI71" s="15">
        <v>80</v>
      </c>
      <c r="AK71" s="14">
        <f>'2023_5ANO_LP'!$AB71/100</f>
        <v>8.4795321600000004E-4</v>
      </c>
      <c r="AL71" s="14">
        <f>'2023_5ANO_LP'!$AC71/100</f>
        <v>3.3040935670000005E-3</v>
      </c>
      <c r="AM71" s="14">
        <f>'2023_5ANO_LP'!$AD71/100</f>
        <v>3.5087719300000001E-3</v>
      </c>
      <c r="AN71" s="14">
        <f>'2023_5ANO_LP'!$AE71/100</f>
        <v>2.3391812869999998E-3</v>
      </c>
      <c r="AO71" s="14">
        <f t="shared" si="0"/>
        <v>0.01</v>
      </c>
    </row>
    <row r="72" spans="1:41" ht="14.25" customHeight="1">
      <c r="A72" s="14" t="s">
        <v>35</v>
      </c>
      <c r="B72" s="14" t="s">
        <v>36</v>
      </c>
      <c r="C72" s="14" t="s">
        <v>37</v>
      </c>
      <c r="D72" s="14" t="s">
        <v>38</v>
      </c>
      <c r="E72" s="14" t="s">
        <v>39</v>
      </c>
      <c r="F72" s="14" t="s">
        <v>203</v>
      </c>
      <c r="G72" s="14" t="s">
        <v>204</v>
      </c>
      <c r="H72" s="15">
        <v>3203056</v>
      </c>
      <c r="I72" s="14" t="s">
        <v>207</v>
      </c>
      <c r="J72" s="14" t="s">
        <v>43</v>
      </c>
      <c r="K72" s="14" t="s">
        <v>43</v>
      </c>
      <c r="L72" s="14" t="s">
        <v>43</v>
      </c>
      <c r="M72" s="14" t="s">
        <v>43</v>
      </c>
      <c r="N72" s="14" t="s">
        <v>208</v>
      </c>
      <c r="O72" s="14" t="s">
        <v>228</v>
      </c>
      <c r="P72" s="14" t="s">
        <v>46</v>
      </c>
      <c r="Q72" s="14" t="s">
        <v>226</v>
      </c>
      <c r="R72" s="14" t="s">
        <v>227</v>
      </c>
      <c r="S72" s="14" t="s">
        <v>49</v>
      </c>
      <c r="T72" s="14" t="s">
        <v>50</v>
      </c>
      <c r="U72" s="14">
        <v>478</v>
      </c>
      <c r="V72" s="14">
        <v>443</v>
      </c>
      <c r="W72" s="15">
        <v>92.677824270000002</v>
      </c>
      <c r="X72" s="15">
        <v>216.06233634</v>
      </c>
      <c r="Y72" s="15">
        <v>44.801152080000001</v>
      </c>
      <c r="Z72" s="14" t="s">
        <v>33</v>
      </c>
      <c r="AA72" s="14" t="s">
        <v>533</v>
      </c>
      <c r="AB72" s="15">
        <v>7.2234762999999994E-2</v>
      </c>
      <c r="AC72" s="15">
        <v>0.30474040629999999</v>
      </c>
      <c r="AD72" s="15">
        <v>0.40180586910000005</v>
      </c>
      <c r="AE72" s="15">
        <v>0.22121896159999999</v>
      </c>
      <c r="AF72" s="15">
        <v>32</v>
      </c>
      <c r="AG72" s="15">
        <v>135</v>
      </c>
      <c r="AH72" s="15">
        <v>178</v>
      </c>
      <c r="AI72" s="15">
        <v>98</v>
      </c>
      <c r="AK72" s="14">
        <f>'2023_5ANO_LP'!$AB72/100</f>
        <v>7.223476299999999E-4</v>
      </c>
      <c r="AL72" s="14">
        <f>'2023_5ANO_LP'!$AC72/100</f>
        <v>3.0474040629999998E-3</v>
      </c>
      <c r="AM72" s="14">
        <f>'2023_5ANO_LP'!$AD72/100</f>
        <v>4.0180586910000008E-3</v>
      </c>
      <c r="AN72" s="14">
        <f>'2023_5ANO_LP'!$AE72/100</f>
        <v>2.212189616E-3</v>
      </c>
      <c r="AO72" s="14">
        <f t="shared" si="0"/>
        <v>1.0000000000000002E-2</v>
      </c>
    </row>
    <row r="73" spans="1:41" ht="14.25" customHeight="1">
      <c r="A73" s="14" t="s">
        <v>35</v>
      </c>
      <c r="B73" s="14" t="s">
        <v>36</v>
      </c>
      <c r="C73" s="14" t="s">
        <v>37</v>
      </c>
      <c r="D73" s="14" t="s">
        <v>38</v>
      </c>
      <c r="E73" s="14" t="s">
        <v>39</v>
      </c>
      <c r="F73" s="14" t="s">
        <v>203</v>
      </c>
      <c r="G73" s="14" t="s">
        <v>204</v>
      </c>
      <c r="H73" s="15">
        <v>3204054</v>
      </c>
      <c r="I73" s="14" t="s">
        <v>209</v>
      </c>
      <c r="J73" s="14" t="s">
        <v>43</v>
      </c>
      <c r="K73" s="14" t="s">
        <v>43</v>
      </c>
      <c r="L73" s="14" t="s">
        <v>43</v>
      </c>
      <c r="M73" s="14" t="s">
        <v>43</v>
      </c>
      <c r="N73" s="14" t="s">
        <v>210</v>
      </c>
      <c r="O73" s="14" t="s">
        <v>228</v>
      </c>
      <c r="P73" s="14" t="s">
        <v>46</v>
      </c>
      <c r="Q73" s="14" t="s">
        <v>226</v>
      </c>
      <c r="R73" s="14" t="s">
        <v>227</v>
      </c>
      <c r="S73" s="14" t="s">
        <v>49</v>
      </c>
      <c r="T73" s="14" t="s">
        <v>50</v>
      </c>
      <c r="U73" s="14">
        <v>313</v>
      </c>
      <c r="V73" s="14">
        <v>295</v>
      </c>
      <c r="W73" s="15">
        <v>94.249201279999994</v>
      </c>
      <c r="X73" s="15">
        <v>210.46430881000001</v>
      </c>
      <c r="Y73" s="15">
        <v>49.444889600000003</v>
      </c>
      <c r="Z73" s="14" t="s">
        <v>33</v>
      </c>
      <c r="AA73" s="14" t="s">
        <v>534</v>
      </c>
      <c r="AB73" s="15">
        <v>0.12881355929999999</v>
      </c>
      <c r="AC73" s="15">
        <v>0.27796610170000002</v>
      </c>
      <c r="AD73" s="15">
        <v>0.38644067800000004</v>
      </c>
      <c r="AE73" s="15">
        <v>0.206779661</v>
      </c>
      <c r="AF73" s="15">
        <v>38</v>
      </c>
      <c r="AG73" s="15">
        <v>82</v>
      </c>
      <c r="AH73" s="15">
        <v>114</v>
      </c>
      <c r="AI73" s="15">
        <v>61</v>
      </c>
      <c r="AK73" s="14">
        <f>'2023_5ANO_LP'!$AB73/100</f>
        <v>1.2881355929999999E-3</v>
      </c>
      <c r="AL73" s="14">
        <f>'2023_5ANO_LP'!$AC73/100</f>
        <v>2.779661017E-3</v>
      </c>
      <c r="AM73" s="14">
        <f>'2023_5ANO_LP'!$AD73/100</f>
        <v>3.8644067800000003E-3</v>
      </c>
      <c r="AN73" s="14">
        <f>'2023_5ANO_LP'!$AE73/100</f>
        <v>2.0677966099999999E-3</v>
      </c>
      <c r="AO73" s="14">
        <f t="shared" si="0"/>
        <v>0.01</v>
      </c>
    </row>
    <row r="74" spans="1:41" ht="14.25" customHeight="1">
      <c r="A74" s="14" t="s">
        <v>35</v>
      </c>
      <c r="B74" s="14" t="s">
        <v>36</v>
      </c>
      <c r="C74" s="14" t="s">
        <v>37</v>
      </c>
      <c r="D74" s="14" t="s">
        <v>38</v>
      </c>
      <c r="E74" s="14" t="s">
        <v>39</v>
      </c>
      <c r="F74" s="14" t="s">
        <v>203</v>
      </c>
      <c r="G74" s="14" t="s">
        <v>204</v>
      </c>
      <c r="H74" s="15">
        <v>3204906</v>
      </c>
      <c r="I74" s="14" t="s">
        <v>211</v>
      </c>
      <c r="J74" s="14" t="s">
        <v>43</v>
      </c>
      <c r="K74" s="14" t="s">
        <v>43</v>
      </c>
      <c r="L74" s="14" t="s">
        <v>43</v>
      </c>
      <c r="M74" s="14" t="s">
        <v>43</v>
      </c>
      <c r="N74" s="14" t="s">
        <v>212</v>
      </c>
      <c r="O74" s="14" t="s">
        <v>228</v>
      </c>
      <c r="P74" s="14" t="s">
        <v>46</v>
      </c>
      <c r="Q74" s="14" t="s">
        <v>226</v>
      </c>
      <c r="R74" s="14" t="s">
        <v>227</v>
      </c>
      <c r="S74" s="14" t="s">
        <v>49</v>
      </c>
      <c r="T74" s="14" t="s">
        <v>50</v>
      </c>
      <c r="U74" s="14">
        <v>1449</v>
      </c>
      <c r="V74" s="14">
        <v>1329</v>
      </c>
      <c r="W74" s="15">
        <v>91.718426500000007</v>
      </c>
      <c r="X74" s="15">
        <v>203.52926087</v>
      </c>
      <c r="Y74" s="15">
        <v>45.902886870000003</v>
      </c>
      <c r="Z74" s="14" t="s">
        <v>33</v>
      </c>
      <c r="AA74" s="14" t="s">
        <v>535</v>
      </c>
      <c r="AB74" s="15">
        <v>0.13769751689999998</v>
      </c>
      <c r="AC74" s="15">
        <v>0.33935289689999998</v>
      </c>
      <c r="AD74" s="15">
        <v>0.3626787058</v>
      </c>
      <c r="AE74" s="15">
        <v>0.16027088039999998</v>
      </c>
      <c r="AF74" s="15">
        <v>183</v>
      </c>
      <c r="AG74" s="15">
        <v>451</v>
      </c>
      <c r="AH74" s="15">
        <v>482</v>
      </c>
      <c r="AI74" s="15">
        <v>213</v>
      </c>
      <c r="AK74" s="14">
        <f>'2023_5ANO_LP'!$AB74/100</f>
        <v>1.3769751689999999E-3</v>
      </c>
      <c r="AL74" s="14">
        <f>'2023_5ANO_LP'!$AC74/100</f>
        <v>3.3935289689999999E-3</v>
      </c>
      <c r="AM74" s="14">
        <f>'2023_5ANO_LP'!$AD74/100</f>
        <v>3.626787058E-3</v>
      </c>
      <c r="AN74" s="14">
        <f>'2023_5ANO_LP'!$AE74/100</f>
        <v>1.6027088039999998E-3</v>
      </c>
      <c r="AO74" s="14">
        <f t="shared" si="0"/>
        <v>9.9999999999999985E-3</v>
      </c>
    </row>
    <row r="75" spans="1:41" ht="14.25" customHeight="1">
      <c r="A75" s="14" t="s">
        <v>35</v>
      </c>
      <c r="B75" s="14" t="s">
        <v>36</v>
      </c>
      <c r="C75" s="14" t="s">
        <v>37</v>
      </c>
      <c r="D75" s="14" t="s">
        <v>38</v>
      </c>
      <c r="E75" s="14" t="s">
        <v>39</v>
      </c>
      <c r="F75" s="14" t="s">
        <v>213</v>
      </c>
      <c r="G75" s="14" t="s">
        <v>214</v>
      </c>
      <c r="H75" s="15">
        <v>3200300</v>
      </c>
      <c r="I75" s="14" t="s">
        <v>215</v>
      </c>
      <c r="J75" s="14" t="s">
        <v>43</v>
      </c>
      <c r="K75" s="14" t="s">
        <v>43</v>
      </c>
      <c r="L75" s="14" t="s">
        <v>43</v>
      </c>
      <c r="M75" s="14" t="s">
        <v>43</v>
      </c>
      <c r="N75" s="14" t="s">
        <v>216</v>
      </c>
      <c r="O75" s="14" t="s">
        <v>228</v>
      </c>
      <c r="P75" s="14" t="s">
        <v>46</v>
      </c>
      <c r="Q75" s="14" t="s">
        <v>226</v>
      </c>
      <c r="R75" s="14" t="s">
        <v>227</v>
      </c>
      <c r="S75" s="14" t="s">
        <v>49</v>
      </c>
      <c r="T75" s="14" t="s">
        <v>50</v>
      </c>
      <c r="U75" s="14">
        <v>177</v>
      </c>
      <c r="V75" s="14">
        <v>175</v>
      </c>
      <c r="W75" s="15">
        <v>98.870056500000004</v>
      </c>
      <c r="X75" s="15">
        <v>233.45903999999999</v>
      </c>
      <c r="Y75" s="15">
        <v>46.051183289999997</v>
      </c>
      <c r="Z75" s="14" t="s">
        <v>33</v>
      </c>
      <c r="AA75" s="14" t="s">
        <v>536</v>
      </c>
      <c r="AB75" s="15">
        <v>3.4285714299999999E-2</v>
      </c>
      <c r="AC75" s="15">
        <v>0.18857142860000001</v>
      </c>
      <c r="AD75" s="15">
        <v>0.41142857139999994</v>
      </c>
      <c r="AE75" s="15">
        <v>0.36571428570000003</v>
      </c>
      <c r="AF75" s="15">
        <v>6</v>
      </c>
      <c r="AG75" s="15">
        <v>33</v>
      </c>
      <c r="AH75" s="15">
        <v>72</v>
      </c>
      <c r="AI75" s="15">
        <v>64</v>
      </c>
      <c r="AK75" s="14">
        <f>'2023_5ANO_LP'!$AB75/100</f>
        <v>3.4285714299999998E-4</v>
      </c>
      <c r="AL75" s="14">
        <f>'2023_5ANO_LP'!$AC75/100</f>
        <v>1.8857142860000001E-3</v>
      </c>
      <c r="AM75" s="14">
        <f>'2023_5ANO_LP'!$AD75/100</f>
        <v>4.1142857139999994E-3</v>
      </c>
      <c r="AN75" s="14">
        <f>'2023_5ANO_LP'!$AE75/100</f>
        <v>3.6571428570000004E-3</v>
      </c>
      <c r="AO75" s="14">
        <f t="shared" si="0"/>
        <v>0.01</v>
      </c>
    </row>
    <row r="76" spans="1:41" ht="14.25" customHeight="1">
      <c r="A76" s="14" t="s">
        <v>35</v>
      </c>
      <c r="B76" s="14" t="s">
        <v>36</v>
      </c>
      <c r="C76" s="14" t="s">
        <v>37</v>
      </c>
      <c r="D76" s="14" t="s">
        <v>38</v>
      </c>
      <c r="E76" s="14" t="s">
        <v>39</v>
      </c>
      <c r="F76" s="14" t="s">
        <v>213</v>
      </c>
      <c r="G76" s="14" t="s">
        <v>214</v>
      </c>
      <c r="H76" s="15">
        <v>3200409</v>
      </c>
      <c r="I76" s="14" t="s">
        <v>217</v>
      </c>
      <c r="J76" s="14" t="s">
        <v>43</v>
      </c>
      <c r="K76" s="14" t="s">
        <v>43</v>
      </c>
      <c r="L76" s="14" t="s">
        <v>43</v>
      </c>
      <c r="M76" s="14" t="s">
        <v>43</v>
      </c>
      <c r="N76" s="14" t="s">
        <v>218</v>
      </c>
      <c r="O76" s="14" t="s">
        <v>228</v>
      </c>
      <c r="P76" s="14" t="s">
        <v>46</v>
      </c>
      <c r="Q76" s="14" t="s">
        <v>226</v>
      </c>
      <c r="R76" s="14" t="s">
        <v>227</v>
      </c>
      <c r="S76" s="14" t="s">
        <v>49</v>
      </c>
      <c r="T76" s="14" t="s">
        <v>50</v>
      </c>
      <c r="U76" s="14">
        <v>440</v>
      </c>
      <c r="V76" s="14">
        <v>405</v>
      </c>
      <c r="W76" s="15">
        <v>92.045454550000002</v>
      </c>
      <c r="X76" s="15">
        <v>236.4794</v>
      </c>
      <c r="Y76" s="15">
        <v>47.810253799999998</v>
      </c>
      <c r="Z76" s="14" t="s">
        <v>33</v>
      </c>
      <c r="AA76" s="14" t="s">
        <v>537</v>
      </c>
      <c r="AB76" s="15">
        <v>3.9506172799999996E-2</v>
      </c>
      <c r="AC76" s="15">
        <v>0.18765432100000001</v>
      </c>
      <c r="AD76" s="15">
        <v>0.37530864200000003</v>
      </c>
      <c r="AE76" s="15">
        <v>0.3975308642</v>
      </c>
      <c r="AF76" s="15">
        <v>16</v>
      </c>
      <c r="AG76" s="15">
        <v>76</v>
      </c>
      <c r="AH76" s="15">
        <v>152</v>
      </c>
      <c r="AI76" s="15">
        <v>161</v>
      </c>
      <c r="AK76" s="14">
        <f>'2023_5ANO_LP'!$AB76/100</f>
        <v>3.9506172799999995E-4</v>
      </c>
      <c r="AL76" s="14">
        <f>'2023_5ANO_LP'!$AC76/100</f>
        <v>1.8765432100000001E-3</v>
      </c>
      <c r="AM76" s="14">
        <f>'2023_5ANO_LP'!$AD76/100</f>
        <v>3.7530864200000002E-3</v>
      </c>
      <c r="AN76" s="14">
        <f>'2023_5ANO_LP'!$AE76/100</f>
        <v>3.9753086420000004E-3</v>
      </c>
      <c r="AO76" s="14">
        <f t="shared" si="0"/>
        <v>0.01</v>
      </c>
    </row>
    <row r="77" spans="1:41" ht="14.25" customHeight="1">
      <c r="A77" s="14" t="s">
        <v>35</v>
      </c>
      <c r="B77" s="14" t="s">
        <v>36</v>
      </c>
      <c r="C77" s="14" t="s">
        <v>37</v>
      </c>
      <c r="D77" s="14" t="s">
        <v>38</v>
      </c>
      <c r="E77" s="14" t="s">
        <v>39</v>
      </c>
      <c r="F77" s="14" t="s">
        <v>213</v>
      </c>
      <c r="G77" s="14" t="s">
        <v>214</v>
      </c>
      <c r="H77" s="15">
        <v>3202405</v>
      </c>
      <c r="I77" s="14" t="s">
        <v>219</v>
      </c>
      <c r="J77" s="14" t="s">
        <v>43</v>
      </c>
      <c r="K77" s="14" t="s">
        <v>43</v>
      </c>
      <c r="L77" s="14" t="s">
        <v>43</v>
      </c>
      <c r="M77" s="14" t="s">
        <v>43</v>
      </c>
      <c r="N77" s="14" t="s">
        <v>220</v>
      </c>
      <c r="O77" s="14" t="s">
        <v>228</v>
      </c>
      <c r="P77" s="14" t="s">
        <v>46</v>
      </c>
      <c r="Q77" s="14" t="s">
        <v>226</v>
      </c>
      <c r="R77" s="14" t="s">
        <v>227</v>
      </c>
      <c r="S77" s="14" t="s">
        <v>49</v>
      </c>
      <c r="T77" s="14" t="s">
        <v>50</v>
      </c>
      <c r="U77" s="14">
        <v>1728</v>
      </c>
      <c r="V77" s="14">
        <v>1561</v>
      </c>
      <c r="W77" s="15">
        <v>90.335648149999997</v>
      </c>
      <c r="X77" s="15">
        <v>221.38135041999999</v>
      </c>
      <c r="Y77" s="15">
        <v>47.386766549999997</v>
      </c>
      <c r="Z77" s="14" t="s">
        <v>33</v>
      </c>
      <c r="AA77" s="14" t="s">
        <v>538</v>
      </c>
      <c r="AB77" s="15">
        <v>7.2389493900000004E-2</v>
      </c>
      <c r="AC77" s="15">
        <v>0.26969891100000004</v>
      </c>
      <c r="AD77" s="15">
        <v>0.3677130045</v>
      </c>
      <c r="AE77" s="15">
        <v>0.29019859060000003</v>
      </c>
      <c r="AF77" s="15">
        <v>113</v>
      </c>
      <c r="AG77" s="15">
        <v>421</v>
      </c>
      <c r="AH77" s="15">
        <v>574</v>
      </c>
      <c r="AI77" s="15">
        <v>453</v>
      </c>
      <c r="AK77" s="14">
        <f>'2023_5ANO_LP'!$AB77/100</f>
        <v>7.2389493900000003E-4</v>
      </c>
      <c r="AL77" s="14">
        <f>'2023_5ANO_LP'!$AC77/100</f>
        <v>2.6969891100000003E-3</v>
      </c>
      <c r="AM77" s="14">
        <f>'2023_5ANO_LP'!$AD77/100</f>
        <v>3.6771300450000001E-3</v>
      </c>
      <c r="AN77" s="14">
        <f>'2023_5ANO_LP'!$AE77/100</f>
        <v>2.9019859060000004E-3</v>
      </c>
      <c r="AO77" s="14">
        <f t="shared" si="0"/>
        <v>0.01</v>
      </c>
    </row>
    <row r="78" spans="1:41" ht="14.25" customHeight="1">
      <c r="A78" s="14" t="s">
        <v>35</v>
      </c>
      <c r="B78" s="14" t="s">
        <v>36</v>
      </c>
      <c r="C78" s="14" t="s">
        <v>37</v>
      </c>
      <c r="D78" s="14" t="s">
        <v>38</v>
      </c>
      <c r="E78" s="14" t="s">
        <v>39</v>
      </c>
      <c r="F78" s="14" t="s">
        <v>213</v>
      </c>
      <c r="G78" s="14" t="s">
        <v>214</v>
      </c>
      <c r="H78" s="15">
        <v>3204203</v>
      </c>
      <c r="I78" s="14" t="s">
        <v>221</v>
      </c>
      <c r="J78" s="14" t="s">
        <v>43</v>
      </c>
      <c r="K78" s="14" t="s">
        <v>43</v>
      </c>
      <c r="L78" s="14" t="s">
        <v>43</v>
      </c>
      <c r="M78" s="14" t="s">
        <v>43</v>
      </c>
      <c r="N78" s="14" t="s">
        <v>222</v>
      </c>
      <c r="O78" s="14" t="s">
        <v>228</v>
      </c>
      <c r="P78" s="14" t="s">
        <v>46</v>
      </c>
      <c r="Q78" s="14" t="s">
        <v>226</v>
      </c>
      <c r="R78" s="14" t="s">
        <v>227</v>
      </c>
      <c r="S78" s="14" t="s">
        <v>49</v>
      </c>
      <c r="T78" s="14" t="s">
        <v>50</v>
      </c>
      <c r="U78" s="14">
        <v>341</v>
      </c>
      <c r="V78" s="14">
        <v>320</v>
      </c>
      <c r="W78" s="15">
        <v>93.841642230000005</v>
      </c>
      <c r="X78" s="15">
        <v>228.29282499999999</v>
      </c>
      <c r="Y78" s="15">
        <v>48.297596380000002</v>
      </c>
      <c r="Z78" s="14" t="s">
        <v>33</v>
      </c>
      <c r="AA78" s="14" t="s">
        <v>539</v>
      </c>
      <c r="AB78" s="15">
        <v>6.8750000000000006E-2</v>
      </c>
      <c r="AC78" s="15">
        <v>0.21562500000000001</v>
      </c>
      <c r="AD78" s="15">
        <v>0.38124999999999998</v>
      </c>
      <c r="AE78" s="15">
        <v>0.33437499999999998</v>
      </c>
      <c r="AF78" s="15">
        <v>22</v>
      </c>
      <c r="AG78" s="15">
        <v>69</v>
      </c>
      <c r="AH78" s="15">
        <v>122</v>
      </c>
      <c r="AI78" s="15">
        <v>107</v>
      </c>
      <c r="AK78" s="14">
        <f>'2023_5ANO_LP'!$AB78/100</f>
        <v>6.8750000000000007E-4</v>
      </c>
      <c r="AL78" s="14">
        <f>'2023_5ANO_LP'!$AC78/100</f>
        <v>2.1562500000000002E-3</v>
      </c>
      <c r="AM78" s="14">
        <f>'2023_5ANO_LP'!$AD78/100</f>
        <v>3.8124999999999999E-3</v>
      </c>
      <c r="AN78" s="14">
        <f>'2023_5ANO_LP'!$AE78/100</f>
        <v>3.3437499999999999E-3</v>
      </c>
      <c r="AO78" s="14">
        <f t="shared" si="0"/>
        <v>0.01</v>
      </c>
    </row>
    <row r="79" spans="1:41" ht="14.25" customHeight="1">
      <c r="A79" s="14" t="s">
        <v>35</v>
      </c>
      <c r="B79" s="14" t="s">
        <v>36</v>
      </c>
      <c r="C79" s="14" t="s">
        <v>37</v>
      </c>
      <c r="D79" s="14" t="s">
        <v>38</v>
      </c>
      <c r="E79" s="14" t="s">
        <v>39</v>
      </c>
      <c r="F79" s="14" t="s">
        <v>213</v>
      </c>
      <c r="G79" s="14" t="s">
        <v>214</v>
      </c>
      <c r="H79" s="15">
        <v>3205200</v>
      </c>
      <c r="I79" s="14" t="s">
        <v>223</v>
      </c>
      <c r="J79" s="14" t="s">
        <v>43</v>
      </c>
      <c r="K79" s="14" t="s">
        <v>43</v>
      </c>
      <c r="L79" s="14" t="s">
        <v>43</v>
      </c>
      <c r="M79" s="14" t="s">
        <v>43</v>
      </c>
      <c r="N79" s="14" t="s">
        <v>224</v>
      </c>
      <c r="O79" s="14" t="s">
        <v>228</v>
      </c>
      <c r="P79" s="14" t="s">
        <v>46</v>
      </c>
      <c r="Q79" s="14" t="s">
        <v>226</v>
      </c>
      <c r="R79" s="14" t="s">
        <v>227</v>
      </c>
      <c r="S79" s="14" t="s">
        <v>49</v>
      </c>
      <c r="T79" s="14" t="s">
        <v>50</v>
      </c>
      <c r="U79" s="14">
        <v>4575</v>
      </c>
      <c r="V79" s="14">
        <v>4113</v>
      </c>
      <c r="W79" s="15">
        <v>89.901639340000003</v>
      </c>
      <c r="X79" s="15">
        <v>213.63410056000001</v>
      </c>
      <c r="Y79" s="15">
        <v>49.950146050000001</v>
      </c>
      <c r="Z79" s="14" t="s">
        <v>33</v>
      </c>
      <c r="AA79" s="14" t="s">
        <v>540</v>
      </c>
      <c r="AB79" s="15">
        <v>0.12399708240000001</v>
      </c>
      <c r="AC79" s="15">
        <v>0.27255044979999998</v>
      </c>
      <c r="AD79" s="15">
        <v>0.35667396060000001</v>
      </c>
      <c r="AE79" s="15">
        <v>0.2467785072</v>
      </c>
      <c r="AF79" s="15">
        <v>510</v>
      </c>
      <c r="AG79" s="15">
        <v>1121</v>
      </c>
      <c r="AH79" s="15">
        <v>1467</v>
      </c>
      <c r="AI79" s="15">
        <v>1015</v>
      </c>
      <c r="AK79" s="14">
        <f>'2023_5ANO_LP'!$AB79/100</f>
        <v>1.2399708240000001E-3</v>
      </c>
      <c r="AL79" s="14">
        <f>'2023_5ANO_LP'!$AC79/100</f>
        <v>2.7255044979999999E-3</v>
      </c>
      <c r="AM79" s="14">
        <f>'2023_5ANO_LP'!$AD79/100</f>
        <v>3.5667396059999999E-3</v>
      </c>
      <c r="AN79" s="14">
        <f>'2023_5ANO_LP'!$AE79/100</f>
        <v>2.4677850719999998E-3</v>
      </c>
      <c r="AO79" s="14">
        <f t="shared" si="0"/>
        <v>0.01</v>
      </c>
    </row>
    <row r="80" spans="1:41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K2:AO79" xr:uid="{00000000-0009-0000-0000-000007000000}"/>
  <pageMargins left="0.75" right="0.75" top="1" bottom="1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defaultColWidth="12.59765625" defaultRowHeight="15" customHeight="1"/>
  <cols>
    <col min="1" max="2" width="8.59765625" customWidth="1"/>
    <col min="3" max="3" width="32.8984375" customWidth="1"/>
    <col min="4" max="5" width="12.5" customWidth="1"/>
    <col min="6" max="26" width="8.59765625" customWidth="1"/>
  </cols>
  <sheetData>
    <row r="1" spans="1:5" ht="14.25" customHeight="1">
      <c r="A1" s="16" t="s">
        <v>541</v>
      </c>
      <c r="B1" s="16" t="s">
        <v>16</v>
      </c>
      <c r="C1" s="16" t="s">
        <v>542</v>
      </c>
      <c r="D1" s="17" t="s">
        <v>543</v>
      </c>
      <c r="E1" s="17" t="s">
        <v>24</v>
      </c>
    </row>
    <row r="2" spans="1:5" ht="14.25" customHeight="1">
      <c r="A2" s="69">
        <v>2022</v>
      </c>
      <c r="B2" s="72" t="s">
        <v>544</v>
      </c>
      <c r="C2" s="18" t="s">
        <v>545</v>
      </c>
      <c r="D2" s="5" t="s">
        <v>546</v>
      </c>
      <c r="E2" s="5" t="s">
        <v>547</v>
      </c>
    </row>
    <row r="3" spans="1:5" ht="14.25" customHeight="1">
      <c r="A3" s="70"/>
      <c r="B3" s="73"/>
      <c r="C3" s="19" t="s">
        <v>225</v>
      </c>
      <c r="D3" s="5" t="s">
        <v>548</v>
      </c>
      <c r="E3" s="5" t="s">
        <v>549</v>
      </c>
    </row>
    <row r="4" spans="1:5" ht="14.25" customHeight="1">
      <c r="A4" s="70"/>
      <c r="B4" s="74" t="s">
        <v>550</v>
      </c>
      <c r="C4" s="19" t="s">
        <v>227</v>
      </c>
      <c r="D4" s="5" t="s">
        <v>551</v>
      </c>
      <c r="E4" s="5" t="s">
        <v>552</v>
      </c>
    </row>
    <row r="5" spans="1:5" ht="14.25" customHeight="1">
      <c r="A5" s="71"/>
      <c r="B5" s="75"/>
      <c r="C5" s="20" t="s">
        <v>225</v>
      </c>
      <c r="D5" s="5" t="s">
        <v>553</v>
      </c>
      <c r="E5" s="5" t="s">
        <v>554</v>
      </c>
    </row>
    <row r="6" spans="1:5" ht="14.25" customHeight="1">
      <c r="A6" s="21"/>
      <c r="B6" s="21"/>
      <c r="C6" s="21"/>
      <c r="D6" s="21"/>
      <c r="E6" s="21"/>
    </row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A5"/>
    <mergeCell ref="B2:B3"/>
    <mergeCell ref="B4:B5"/>
  </mergeCells>
  <pageMargins left="0.511811024" right="0.511811024" top="0.78740157499999996" bottom="0.78740157499999996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7F7F"/>
  </sheetPr>
  <dimension ref="A1:CY1001"/>
  <sheetViews>
    <sheetView showGridLines="0" workbookViewId="0">
      <selection activeCell="I16" sqref="I16"/>
    </sheetView>
  </sheetViews>
  <sheetFormatPr defaultColWidth="12.59765625" defaultRowHeight="15" customHeight="1"/>
  <cols>
    <col min="1" max="1" width="9.69921875" customWidth="1"/>
    <col min="2" max="2" width="28.19921875" customWidth="1"/>
    <col min="3" max="4" width="8.19921875" customWidth="1"/>
    <col min="5" max="6" width="12.09765625" customWidth="1"/>
    <col min="7" max="7" width="11.3984375" customWidth="1"/>
    <col min="8" max="8" width="12.19921875" customWidth="1"/>
    <col min="9" max="9" width="13.09765625" customWidth="1"/>
    <col min="10" max="10" width="11.8984375" customWidth="1"/>
    <col min="11" max="11" width="15.19921875" customWidth="1"/>
    <col min="12" max="12" width="14.19921875" customWidth="1"/>
    <col min="13" max="13" width="12.3984375" customWidth="1"/>
    <col min="14" max="14" width="11.59765625" customWidth="1"/>
    <col min="15" max="16" width="10.3984375" customWidth="1"/>
    <col min="17" max="17" width="11.8984375" customWidth="1"/>
    <col min="18" max="18" width="11.19921875" customWidth="1"/>
    <col min="19" max="19" width="12.8984375" customWidth="1"/>
    <col min="20" max="20" width="8.19921875" customWidth="1"/>
    <col min="21" max="21" width="13.59765625" customWidth="1"/>
    <col min="22" max="22" width="12.3984375" customWidth="1"/>
    <col min="23" max="23" width="14.5" customWidth="1"/>
    <col min="24" max="24" width="14.69921875" customWidth="1"/>
    <col min="25" max="25" width="12.8984375" customWidth="1"/>
    <col min="26" max="26" width="12.09765625" customWidth="1"/>
    <col min="27" max="28" width="10.8984375" customWidth="1"/>
    <col min="29" max="29" width="12.3984375" customWidth="1"/>
    <col min="30" max="30" width="11.69921875" customWidth="1"/>
    <col min="31" max="31" width="8.19921875" customWidth="1"/>
    <col min="32" max="32" width="12.19921875" customWidth="1"/>
    <col min="33" max="33" width="13.09765625" customWidth="1"/>
    <col min="34" max="34" width="11.8984375" customWidth="1"/>
    <col min="35" max="35" width="14" customWidth="1"/>
    <col min="36" max="36" width="14.19921875" customWidth="1"/>
    <col min="37" max="37" width="12.3984375" customWidth="1"/>
    <col min="38" max="38" width="11.59765625" customWidth="1"/>
    <col min="39" max="40" width="10.3984375" customWidth="1"/>
    <col min="41" max="41" width="11.8984375" customWidth="1"/>
    <col min="42" max="42" width="11.19921875" customWidth="1"/>
    <col min="43" max="43" width="12.8984375" customWidth="1"/>
    <col min="44" max="44" width="13.59765625" customWidth="1"/>
    <col min="45" max="45" width="12.3984375" customWidth="1"/>
    <col min="46" max="46" width="14.5" customWidth="1"/>
    <col min="47" max="47" width="14.69921875" customWidth="1"/>
    <col min="48" max="48" width="12.8984375" customWidth="1"/>
    <col min="49" max="49" width="12.09765625" customWidth="1"/>
    <col min="50" max="51" width="10.8984375" customWidth="1"/>
    <col min="52" max="52" width="12.3984375" customWidth="1"/>
    <col min="53" max="53" width="11.69921875" customWidth="1"/>
    <col min="54" max="54" width="8.19921875" customWidth="1"/>
    <col min="55" max="55" width="9.59765625" customWidth="1"/>
    <col min="56" max="56" width="8.8984375" customWidth="1"/>
    <col min="57" max="57" width="8.19921875" customWidth="1"/>
    <col min="58" max="58" width="12.19921875" customWidth="1"/>
    <col min="59" max="59" width="13.09765625" customWidth="1"/>
    <col min="60" max="60" width="11.8984375" customWidth="1"/>
    <col min="61" max="61" width="14" customWidth="1"/>
    <col min="62" max="62" width="14.19921875" customWidth="1"/>
    <col min="63" max="63" width="12.3984375" customWidth="1"/>
    <col min="64" max="64" width="11.59765625" customWidth="1"/>
    <col min="65" max="66" width="10.3984375" customWidth="1"/>
    <col min="67" max="67" width="11.8984375" customWidth="1"/>
    <col min="68" max="68" width="11.19921875" customWidth="1"/>
    <col min="69" max="69" width="12.8984375" customWidth="1"/>
    <col min="70" max="70" width="13.59765625" customWidth="1"/>
    <col min="71" max="71" width="12.3984375" customWidth="1"/>
    <col min="72" max="72" width="14.5" customWidth="1"/>
    <col min="73" max="73" width="14.69921875" customWidth="1"/>
    <col min="74" max="74" width="12.8984375" customWidth="1"/>
    <col min="75" max="75" width="12.09765625" customWidth="1"/>
    <col min="76" max="77" width="10.8984375" customWidth="1"/>
    <col min="78" max="78" width="12.3984375" customWidth="1"/>
    <col min="79" max="79" width="11.69921875" customWidth="1"/>
    <col min="80" max="80" width="8.19921875" customWidth="1"/>
    <col min="81" max="81" width="12.19921875" customWidth="1"/>
    <col min="82" max="82" width="13.09765625" customWidth="1"/>
    <col min="83" max="83" width="11.8984375" customWidth="1"/>
    <col min="84" max="84" width="14" customWidth="1"/>
    <col min="85" max="85" width="14.19921875" customWidth="1"/>
    <col min="86" max="86" width="12.3984375" customWidth="1"/>
    <col min="87" max="87" width="11.59765625" customWidth="1"/>
    <col min="88" max="89" width="10.3984375" customWidth="1"/>
    <col min="90" max="90" width="11.8984375" customWidth="1"/>
    <col min="91" max="91" width="11.19921875" customWidth="1"/>
    <col min="92" max="92" width="12.8984375" customWidth="1"/>
    <col min="93" max="93" width="13.59765625" customWidth="1"/>
    <col min="94" max="94" width="12.3984375" customWidth="1"/>
    <col min="95" max="95" width="14.5" customWidth="1"/>
    <col min="96" max="96" width="14.69921875" customWidth="1"/>
    <col min="97" max="97" width="12.8984375" customWidth="1"/>
    <col min="98" max="98" width="12.09765625" customWidth="1"/>
    <col min="99" max="100" width="10.8984375" customWidth="1"/>
    <col min="101" max="101" width="12.3984375" customWidth="1"/>
    <col min="102" max="102" width="11.69921875" customWidth="1"/>
    <col min="103" max="103" width="4" customWidth="1"/>
  </cols>
  <sheetData>
    <row r="1" spans="1:103" ht="14.25" customHeight="1">
      <c r="A1" s="22" t="s">
        <v>555</v>
      </c>
      <c r="B1" s="22" t="s">
        <v>8</v>
      </c>
      <c r="C1" s="22" t="s">
        <v>556</v>
      </c>
      <c r="D1" s="79" t="s">
        <v>557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8"/>
      <c r="BB1" s="76" t="s">
        <v>558</v>
      </c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7"/>
      <c r="CA1" s="77"/>
      <c r="CB1" s="77"/>
      <c r="CC1" s="77"/>
      <c r="CD1" s="77"/>
      <c r="CE1" s="77"/>
      <c r="CF1" s="77"/>
      <c r="CG1" s="77"/>
      <c r="CH1" s="77"/>
      <c r="CI1" s="77"/>
      <c r="CJ1" s="77"/>
      <c r="CK1" s="77"/>
      <c r="CL1" s="77"/>
      <c r="CM1" s="77"/>
      <c r="CN1" s="77"/>
      <c r="CO1" s="77"/>
      <c r="CP1" s="77"/>
      <c r="CQ1" s="77"/>
      <c r="CR1" s="77"/>
      <c r="CS1" s="77"/>
      <c r="CT1" s="77"/>
      <c r="CU1" s="77"/>
      <c r="CV1" s="77"/>
      <c r="CW1" s="77"/>
      <c r="CX1" s="78"/>
      <c r="CY1" s="23"/>
    </row>
    <row r="2" spans="1:103" ht="14.25" customHeight="1">
      <c r="A2" s="22"/>
      <c r="B2" s="22"/>
      <c r="C2" s="22"/>
      <c r="D2" s="24" t="s">
        <v>704</v>
      </c>
      <c r="E2" s="24" t="s">
        <v>705</v>
      </c>
      <c r="F2" s="25" t="s">
        <v>707</v>
      </c>
      <c r="G2" s="26" t="s">
        <v>706</v>
      </c>
      <c r="H2" s="79" t="s">
        <v>559</v>
      </c>
      <c r="I2" s="77"/>
      <c r="J2" s="77"/>
      <c r="K2" s="77"/>
      <c r="L2" s="77"/>
      <c r="M2" s="77"/>
      <c r="N2" s="77"/>
      <c r="O2" s="77"/>
      <c r="P2" s="77"/>
      <c r="Q2" s="77"/>
      <c r="R2" s="78"/>
      <c r="S2" s="79" t="s">
        <v>560</v>
      </c>
      <c r="T2" s="77"/>
      <c r="U2" s="77"/>
      <c r="V2" s="77"/>
      <c r="W2" s="77"/>
      <c r="X2" s="77"/>
      <c r="Y2" s="77"/>
      <c r="Z2" s="77"/>
      <c r="AA2" s="77"/>
      <c r="AB2" s="77"/>
      <c r="AC2" s="77"/>
      <c r="AD2" s="78"/>
      <c r="AE2" s="27" t="s">
        <v>561</v>
      </c>
      <c r="AF2" s="79" t="s">
        <v>562</v>
      </c>
      <c r="AG2" s="77"/>
      <c r="AH2" s="77"/>
      <c r="AI2" s="77"/>
      <c r="AJ2" s="77"/>
      <c r="AK2" s="77"/>
      <c r="AL2" s="77"/>
      <c r="AM2" s="77"/>
      <c r="AN2" s="77"/>
      <c r="AO2" s="77"/>
      <c r="AP2" s="78"/>
      <c r="AQ2" s="79" t="s">
        <v>563</v>
      </c>
      <c r="AR2" s="77"/>
      <c r="AS2" s="77"/>
      <c r="AT2" s="77"/>
      <c r="AU2" s="77"/>
      <c r="AV2" s="77"/>
      <c r="AW2" s="77"/>
      <c r="AX2" s="77"/>
      <c r="AY2" s="77"/>
      <c r="AZ2" s="77"/>
      <c r="BA2" s="78"/>
      <c r="BB2" s="28" t="s">
        <v>564</v>
      </c>
      <c r="BC2" s="28" t="s">
        <v>565</v>
      </c>
      <c r="BD2" s="28" t="s">
        <v>566</v>
      </c>
      <c r="BE2" s="28" t="s">
        <v>567</v>
      </c>
      <c r="BF2" s="76" t="s">
        <v>559</v>
      </c>
      <c r="BG2" s="77"/>
      <c r="BH2" s="77"/>
      <c r="BI2" s="77"/>
      <c r="BJ2" s="77"/>
      <c r="BK2" s="77"/>
      <c r="BL2" s="77"/>
      <c r="BM2" s="77"/>
      <c r="BN2" s="77"/>
      <c r="BO2" s="77"/>
      <c r="BP2" s="78"/>
      <c r="BQ2" s="76" t="s">
        <v>560</v>
      </c>
      <c r="BR2" s="77"/>
      <c r="BS2" s="77"/>
      <c r="BT2" s="77"/>
      <c r="BU2" s="77"/>
      <c r="BV2" s="77"/>
      <c r="BW2" s="77"/>
      <c r="BX2" s="77"/>
      <c r="BY2" s="77"/>
      <c r="BZ2" s="77"/>
      <c r="CA2" s="78"/>
      <c r="CB2" s="28" t="s">
        <v>568</v>
      </c>
      <c r="CC2" s="76" t="s">
        <v>562</v>
      </c>
      <c r="CD2" s="77"/>
      <c r="CE2" s="77"/>
      <c r="CF2" s="77"/>
      <c r="CG2" s="77"/>
      <c r="CH2" s="77"/>
      <c r="CI2" s="77"/>
      <c r="CJ2" s="77"/>
      <c r="CK2" s="77"/>
      <c r="CL2" s="77"/>
      <c r="CM2" s="78"/>
      <c r="CN2" s="76" t="s">
        <v>563</v>
      </c>
      <c r="CO2" s="77"/>
      <c r="CP2" s="77"/>
      <c r="CQ2" s="77"/>
      <c r="CR2" s="77"/>
      <c r="CS2" s="77"/>
      <c r="CT2" s="77"/>
      <c r="CU2" s="77"/>
      <c r="CV2" s="77"/>
      <c r="CW2" s="77"/>
      <c r="CX2" s="78"/>
      <c r="CY2" s="23"/>
    </row>
    <row r="3" spans="1:103" ht="14.25" customHeight="1">
      <c r="A3" s="29"/>
      <c r="B3" s="29"/>
      <c r="C3" s="29"/>
      <c r="D3" s="30"/>
      <c r="E3" s="30"/>
      <c r="F3" s="31"/>
      <c r="G3" s="32"/>
      <c r="H3" s="30" t="s">
        <v>708</v>
      </c>
      <c r="I3" s="30" t="s">
        <v>569</v>
      </c>
      <c r="J3" s="30" t="s">
        <v>570</v>
      </c>
      <c r="K3" s="30" t="s">
        <v>571</v>
      </c>
      <c r="L3" s="30" t="s">
        <v>572</v>
      </c>
      <c r="M3" s="30" t="s">
        <v>573</v>
      </c>
      <c r="N3" s="30" t="s">
        <v>574</v>
      </c>
      <c r="O3" s="30" t="s">
        <v>575</v>
      </c>
      <c r="P3" s="30" t="s">
        <v>576</v>
      </c>
      <c r="Q3" s="30" t="s">
        <v>577</v>
      </c>
      <c r="R3" s="30" t="s">
        <v>578</v>
      </c>
      <c r="S3" s="30" t="s">
        <v>579</v>
      </c>
      <c r="T3" s="30"/>
      <c r="U3" s="30" t="s">
        <v>580</v>
      </c>
      <c r="V3" s="30" t="s">
        <v>581</v>
      </c>
      <c r="W3" s="30" t="s">
        <v>582</v>
      </c>
      <c r="X3" s="30" t="s">
        <v>583</v>
      </c>
      <c r="Y3" s="30" t="s">
        <v>584</v>
      </c>
      <c r="Z3" s="30" t="s">
        <v>585</v>
      </c>
      <c r="AA3" s="30" t="s">
        <v>586</v>
      </c>
      <c r="AB3" s="30" t="s">
        <v>587</v>
      </c>
      <c r="AC3" s="30" t="s">
        <v>588</v>
      </c>
      <c r="AD3" s="30" t="s">
        <v>589</v>
      </c>
      <c r="AE3" s="33"/>
      <c r="AF3" s="30" t="s">
        <v>590</v>
      </c>
      <c r="AG3" s="30" t="s">
        <v>591</v>
      </c>
      <c r="AH3" s="30" t="s">
        <v>592</v>
      </c>
      <c r="AI3" s="30" t="s">
        <v>593</v>
      </c>
      <c r="AJ3" s="30" t="s">
        <v>594</v>
      </c>
      <c r="AK3" s="30" t="s">
        <v>595</v>
      </c>
      <c r="AL3" s="30" t="s">
        <v>596</v>
      </c>
      <c r="AM3" s="30" t="s">
        <v>597</v>
      </c>
      <c r="AN3" s="30" t="s">
        <v>598</v>
      </c>
      <c r="AO3" s="30" t="s">
        <v>599</v>
      </c>
      <c r="AP3" s="30" t="s">
        <v>600</v>
      </c>
      <c r="AQ3" s="30" t="s">
        <v>601</v>
      </c>
      <c r="AR3" s="30" t="s">
        <v>602</v>
      </c>
      <c r="AS3" s="30" t="s">
        <v>603</v>
      </c>
      <c r="AT3" s="30" t="s">
        <v>604</v>
      </c>
      <c r="AU3" s="30" t="s">
        <v>605</v>
      </c>
      <c r="AV3" s="30" t="s">
        <v>606</v>
      </c>
      <c r="AW3" s="30" t="s">
        <v>607</v>
      </c>
      <c r="AX3" s="30" t="s">
        <v>608</v>
      </c>
      <c r="AY3" s="30" t="s">
        <v>609</v>
      </c>
      <c r="AZ3" s="30" t="s">
        <v>610</v>
      </c>
      <c r="BA3" s="30" t="s">
        <v>611</v>
      </c>
      <c r="BB3" s="34"/>
      <c r="BC3" s="34"/>
      <c r="BD3" s="34"/>
      <c r="BE3" s="34"/>
      <c r="BF3" s="34" t="s">
        <v>612</v>
      </c>
      <c r="BG3" s="34" t="s">
        <v>613</v>
      </c>
      <c r="BH3" s="34" t="s">
        <v>614</v>
      </c>
      <c r="BI3" s="34" t="s">
        <v>615</v>
      </c>
      <c r="BJ3" s="34" t="s">
        <v>616</v>
      </c>
      <c r="BK3" s="34" t="s">
        <v>617</v>
      </c>
      <c r="BL3" s="34" t="s">
        <v>618</v>
      </c>
      <c r="BM3" s="34" t="s">
        <v>619</v>
      </c>
      <c r="BN3" s="34" t="s">
        <v>620</v>
      </c>
      <c r="BO3" s="34" t="s">
        <v>621</v>
      </c>
      <c r="BP3" s="34" t="s">
        <v>622</v>
      </c>
      <c r="BQ3" s="34" t="s">
        <v>623</v>
      </c>
      <c r="BR3" s="34" t="s">
        <v>624</v>
      </c>
      <c r="BS3" s="34" t="s">
        <v>625</v>
      </c>
      <c r="BT3" s="34" t="s">
        <v>626</v>
      </c>
      <c r="BU3" s="34" t="s">
        <v>627</v>
      </c>
      <c r="BV3" s="34" t="s">
        <v>628</v>
      </c>
      <c r="BW3" s="34" t="s">
        <v>629</v>
      </c>
      <c r="BX3" s="34" t="s">
        <v>630</v>
      </c>
      <c r="BY3" s="34" t="s">
        <v>631</v>
      </c>
      <c r="BZ3" s="34" t="s">
        <v>632</v>
      </c>
      <c r="CA3" s="34" t="s">
        <v>633</v>
      </c>
      <c r="CB3" s="34"/>
      <c r="CC3" s="34" t="s">
        <v>634</v>
      </c>
      <c r="CD3" s="34" t="s">
        <v>635</v>
      </c>
      <c r="CE3" s="34" t="s">
        <v>636</v>
      </c>
      <c r="CF3" s="34" t="s">
        <v>637</v>
      </c>
      <c r="CG3" s="34" t="s">
        <v>638</v>
      </c>
      <c r="CH3" s="34" t="s">
        <v>639</v>
      </c>
      <c r="CI3" s="34" t="s">
        <v>640</v>
      </c>
      <c r="CJ3" s="34" t="s">
        <v>641</v>
      </c>
      <c r="CK3" s="34" t="s">
        <v>642</v>
      </c>
      <c r="CL3" s="34" t="s">
        <v>643</v>
      </c>
      <c r="CM3" s="34" t="s">
        <v>644</v>
      </c>
      <c r="CN3" s="34" t="s">
        <v>645</v>
      </c>
      <c r="CO3" s="34" t="s">
        <v>646</v>
      </c>
      <c r="CP3" s="34" t="s">
        <v>647</v>
      </c>
      <c r="CQ3" s="34" t="s">
        <v>648</v>
      </c>
      <c r="CR3" s="34" t="s">
        <v>649</v>
      </c>
      <c r="CS3" s="34" t="s">
        <v>650</v>
      </c>
      <c r="CT3" s="34" t="s">
        <v>651</v>
      </c>
      <c r="CU3" s="34" t="s">
        <v>652</v>
      </c>
      <c r="CV3" s="34" t="s">
        <v>653</v>
      </c>
      <c r="CW3" s="34" t="s">
        <v>654</v>
      </c>
      <c r="CX3" s="34" t="s">
        <v>655</v>
      </c>
      <c r="CY3" s="23"/>
    </row>
    <row r="4" spans="1:103" ht="15.75" customHeight="1">
      <c r="A4" s="15"/>
      <c r="B4" s="15"/>
      <c r="C4" s="35"/>
      <c r="D4" s="35"/>
      <c r="E4" s="35"/>
      <c r="F4" s="35"/>
      <c r="G4" s="35"/>
      <c r="H4" s="35"/>
      <c r="I4" s="35"/>
      <c r="J4" s="36"/>
      <c r="K4" s="36"/>
      <c r="L4" s="36"/>
      <c r="M4" s="35"/>
      <c r="N4" s="36"/>
      <c r="O4" s="36"/>
      <c r="P4" s="36"/>
      <c r="Q4" s="36"/>
      <c r="R4" s="36"/>
      <c r="S4" s="35"/>
      <c r="T4" s="35"/>
      <c r="U4" s="35"/>
      <c r="V4" s="36"/>
      <c r="W4" s="36"/>
      <c r="X4" s="36"/>
      <c r="Y4" s="35"/>
      <c r="Z4" s="36"/>
      <c r="AA4" s="36"/>
      <c r="AB4" s="36"/>
      <c r="AC4" s="36"/>
      <c r="AD4" s="36"/>
      <c r="AE4" s="35"/>
      <c r="AF4" s="35"/>
      <c r="AG4" s="35"/>
      <c r="AH4" s="36"/>
      <c r="AI4" s="36"/>
      <c r="AJ4" s="36"/>
      <c r="AK4" s="35"/>
      <c r="AL4" s="36"/>
      <c r="AM4" s="36"/>
      <c r="AN4" s="36"/>
      <c r="AO4" s="36"/>
      <c r="AP4" s="36"/>
      <c r="AQ4" s="35"/>
      <c r="AR4" s="35"/>
      <c r="AS4" s="36"/>
      <c r="AT4" s="36"/>
      <c r="AU4" s="36"/>
      <c r="AV4" s="35"/>
      <c r="AW4" s="36"/>
      <c r="AX4" s="36"/>
      <c r="AY4" s="36"/>
      <c r="AZ4" s="36"/>
      <c r="BA4" s="36"/>
      <c r="BB4" s="35"/>
      <c r="BC4" s="35"/>
      <c r="BD4" s="35"/>
      <c r="BE4" s="35"/>
      <c r="BF4" s="35"/>
      <c r="BG4" s="35"/>
      <c r="BH4" s="36"/>
      <c r="BI4" s="36"/>
      <c r="BJ4" s="36"/>
      <c r="BK4" s="35"/>
      <c r="BL4" s="36"/>
      <c r="BM4" s="36"/>
      <c r="BN4" s="36"/>
      <c r="BO4" s="36"/>
      <c r="BP4" s="36"/>
      <c r="BQ4" s="35"/>
      <c r="BR4" s="35"/>
      <c r="BS4" s="36"/>
      <c r="BT4" s="36"/>
      <c r="BU4" s="36"/>
      <c r="BV4" s="35"/>
      <c r="BW4" s="36"/>
      <c r="BX4" s="36"/>
      <c r="BY4" s="36"/>
      <c r="BZ4" s="36"/>
      <c r="CA4" s="36"/>
      <c r="CB4" s="35"/>
      <c r="CC4" s="35"/>
      <c r="CD4" s="35"/>
      <c r="CE4" s="36"/>
      <c r="CF4" s="36"/>
      <c r="CG4" s="36"/>
      <c r="CH4" s="35"/>
      <c r="CI4" s="36"/>
      <c r="CJ4" s="36"/>
      <c r="CK4" s="36"/>
      <c r="CL4" s="36"/>
      <c r="CM4" s="36"/>
      <c r="CN4" s="35"/>
      <c r="CO4" s="35"/>
      <c r="CP4" s="36"/>
      <c r="CQ4" s="36"/>
      <c r="CR4" s="36"/>
      <c r="CS4" s="35"/>
      <c r="CT4" s="36"/>
      <c r="CU4" s="36"/>
      <c r="CV4" s="36"/>
      <c r="CW4" s="36"/>
      <c r="CX4" s="36"/>
      <c r="CY4" s="35"/>
    </row>
    <row r="5" spans="1:103" ht="15.75" customHeight="1">
      <c r="A5" s="37">
        <v>3200102</v>
      </c>
      <c r="B5" s="37" t="s">
        <v>42</v>
      </c>
      <c r="C5" s="38">
        <f t="shared" ref="C5:C82" si="0">0.6*D5+0.4*BB5</f>
        <v>0.66016134577392249</v>
      </c>
      <c r="D5" s="38">
        <f t="shared" ref="D5:D82" si="1">0.5*G5+0.5*E5</f>
        <v>0.66540303433780412</v>
      </c>
      <c r="E5" s="38">
        <f t="shared" ref="E5:E82" si="2">(F5-MIN($F$5:$F$82))/(MAX($F$5:$F$82)-MIN($F$5:$F$82))</f>
        <v>0.53203626683433514</v>
      </c>
      <c r="F5" s="38">
        <f t="shared" ref="F5:F82" si="3">G5-AE5</f>
        <v>5.0511147867423167E-2</v>
      </c>
      <c r="G5" s="38">
        <f t="shared" ref="G5:G82" si="4">0.6*H5+0.4*S5</f>
        <v>0.798769801841273</v>
      </c>
      <c r="H5" s="38">
        <f t="shared" ref="H5:H82" si="5">(0.5*I5+0.25*M5+0.25*R5)</f>
        <v>0.81614308344656283</v>
      </c>
      <c r="I5" s="38">
        <f t="shared" ref="I5:I82" si="6">(J5-K5)/(L5-K5)</f>
        <v>0.67640522251455404</v>
      </c>
      <c r="J5" s="39">
        <f>VLOOKUP(A5,'2023_2ANO_LP_LTR + ECT'!$H:$X,17,0)</f>
        <v>733.33625530999996</v>
      </c>
      <c r="K5" s="39">
        <f>'REF - Profic Média e DP 2022'!$D$2-3*'REF - Profic Média e DP 2022'!$E$2</f>
        <v>295.99944314000004</v>
      </c>
      <c r="L5" s="39">
        <f>'REF - Profic Média e DP 2022'!$D$2+3*'REF - Profic Média e DP 2022'!$E$2</f>
        <v>942.55981496000004</v>
      </c>
      <c r="M5" s="38">
        <f t="shared" ref="M5:M82" si="7">(0.3*O5+0.7*(P5+Q5))/0.7</f>
        <v>0.94360902255714307</v>
      </c>
      <c r="N5" s="39">
        <f>VLOOKUP($A5,'2023_2ANO_LP_LTR + ECT'!$H:$AE,21,0)</f>
        <v>2.6315789500000002E-2</v>
      </c>
      <c r="O5" s="39">
        <f>VLOOKUP($A5,'2023_2ANO_LP_LTR + ECT'!$H:$AE,22,0)</f>
        <v>5.2631578899999996E-2</v>
      </c>
      <c r="P5" s="39">
        <f>VLOOKUP($A5,'2023_2ANO_LP_LTR + ECT'!$H:$AE,23,0)</f>
        <v>0.25</v>
      </c>
      <c r="Q5" s="39">
        <f>VLOOKUP($A5,'2023_2ANO_LP_LTR + ECT'!$H:$AE,24,0)</f>
        <v>0.67105263160000006</v>
      </c>
      <c r="R5" s="39">
        <f>VLOOKUP($A5,'2023_2ANO_LP_LTR + ECT'!$H:$AE,16,0)/100</f>
        <v>0.96815286619999996</v>
      </c>
      <c r="S5" s="38">
        <f t="shared" ref="S5:S82" si="8">(0.5*U5+0.25*Y5+0.25*AD5)</f>
        <v>0.77270987943333835</v>
      </c>
      <c r="T5" s="38">
        <v>0.77270987943333802</v>
      </c>
      <c r="U5" s="38">
        <f t="shared" ref="U5:U82" si="9">(V5-W5)/(X5-W5)</f>
        <v>0.61231357743096237</v>
      </c>
      <c r="V5" s="39">
        <f>VLOOKUP(A5,'2023_2ANO_MT'!$H:$X,17,0)</f>
        <v>580.06915842000001</v>
      </c>
      <c r="W5" s="39">
        <f>'REF - Profic Média e DP 2022'!$D$3-3*'REF - Profic Média e DP 2022'!$E$3</f>
        <v>256.66072584</v>
      </c>
      <c r="X5" s="39">
        <f>'REF - Profic Média e DP 2022'!$D$3+3*'REF - Profic Média e DP 2022'!$E$3</f>
        <v>784.8352503000001</v>
      </c>
      <c r="Y5" s="38">
        <f t="shared" ref="Y5:Y82" si="10">(0.3*AA5+0.7*(AB5+AC5))/0.7</f>
        <v>0.89816124467142877</v>
      </c>
      <c r="Z5" s="39">
        <f>VLOOKUP($A5,'2023_2ANO_MT'!$H:$AE,21,0)</f>
        <v>2.6402640299999999E-2</v>
      </c>
      <c r="AA5" s="39">
        <f>VLOOKUP($A5,'2023_2ANO_MT'!$H:$AE,22,0)</f>
        <v>0.13201320129999999</v>
      </c>
      <c r="AB5" s="39">
        <f>VLOOKUP($A5,'2023_2ANO_MT'!$H:$AE,23,0)</f>
        <v>0.37953795380000005</v>
      </c>
      <c r="AC5" s="39">
        <f>VLOOKUP($A5,'2023_2ANO_MT'!$H:$AE,24,0)</f>
        <v>0.46204620460000001</v>
      </c>
      <c r="AD5" s="39">
        <f>VLOOKUP($A5,'2023_2ANO_MT'!$H:$AE,16,0)/100</f>
        <v>0.96805111819999989</v>
      </c>
      <c r="AE5" s="38">
        <f t="shared" ref="AE5:AE82" si="11">0.6*AF5+0.4*AQ5</f>
        <v>0.74825865397384983</v>
      </c>
      <c r="AF5" s="38">
        <f t="shared" ref="AF5:AF82" si="12">(0.5*AG5+0.25*AK5+0.25*AP5)</f>
        <v>0.75516595698157762</v>
      </c>
      <c r="AG5" s="38">
        <f t="shared" ref="AG5:AG82" si="13">(AH5-AI5)/(AJ5-AI5)</f>
        <v>0.60096826387029822</v>
      </c>
      <c r="AH5" s="39">
        <f>VLOOKUP($A5,'2022_2ANO_LP_LTR + ECT'!H:X,17,0)</f>
        <v>684.56170727999995</v>
      </c>
      <c r="AI5" s="39">
        <f>'REF - Profic Média e DP 2022'!$D$2-3*'REF - Profic Média e DP 2022'!$E$2</f>
        <v>295.99944314000004</v>
      </c>
      <c r="AJ5" s="39">
        <f>'REF - Profic Média e DP 2022'!$D$2+3*'REF - Profic Média e DP 2022'!$E$2</f>
        <v>942.55981496000004</v>
      </c>
      <c r="AK5" s="38">
        <f t="shared" ref="AK5:AK82" si="14">(0.3*AM5+0.7*(AN5+AO5))/0.7</f>
        <v>0.89685230018571416</v>
      </c>
      <c r="AL5" s="39">
        <f>VLOOKUP($A5,'2022_2ANO_LP_LTR + ECT'!$H:$AE,21,0)</f>
        <v>5.08474576E-2</v>
      </c>
      <c r="AM5" s="39">
        <f>VLOOKUP($A5,'2022_2ANO_LP_LTR + ECT'!$H:$AE,22,0)</f>
        <v>9.1525423700000011E-2</v>
      </c>
      <c r="AN5" s="39">
        <f>VLOOKUP($A5,'2022_2ANO_LP_LTR + ECT'!$H:$AE,23,0)</f>
        <v>0.40677966100000001</v>
      </c>
      <c r="AO5" s="39">
        <f>VLOOKUP($A5,'2022_2ANO_LP_LTR + ECT'!$H:$AE,24,0)</f>
        <v>0.45084745759999995</v>
      </c>
      <c r="AP5" s="39">
        <f>VLOOKUP($A5,'2022_2ANO_LP_LTR + ECT'!$H:$AE,16,0)/100</f>
        <v>0.921875</v>
      </c>
      <c r="AQ5" s="38">
        <f t="shared" ref="AQ5:AQ82" si="15">(0.5*AR5+0.25*AV5+0.25*BA5)</f>
        <v>0.73789769946225803</v>
      </c>
      <c r="AR5" s="38">
        <f t="shared" ref="AR5:AR82" si="16">(AS5-AT5)/(AU5-AT5)</f>
        <v>0.57938126412451596</v>
      </c>
      <c r="AS5" s="39">
        <f>VLOOKUP($A5,'2022_2ANO_MT'!$H:$X,17,0)</f>
        <v>562.67514949999997</v>
      </c>
      <c r="AT5" s="39">
        <f>'REF - Profic Média e DP 2022'!$D$3-3*'REF - Profic Média e DP 2022'!$E$3</f>
        <v>256.66072584</v>
      </c>
      <c r="AU5" s="39">
        <f>'REF - Profic Média e DP 2022'!$D$3+3*'REF - Profic Média e DP 2022'!$E$3</f>
        <v>784.8352503000001</v>
      </c>
      <c r="AV5" s="38">
        <f t="shared" ref="AV5:AV82" si="17">(0.3*AX5+0.7*(AY5+AZ5))/0.7</f>
        <v>0.86093972470000002</v>
      </c>
      <c r="AW5" s="39">
        <f>VLOOKUP($A5,'2022_2ANO_MT'!$H:$AE,21,0)</f>
        <v>3.6544850499999997E-2</v>
      </c>
      <c r="AX5" s="39">
        <f>VLOOKUP($A5,'2022_2ANO_MT'!$H:$AE,22,0)</f>
        <v>0.17940199339999999</v>
      </c>
      <c r="AY5" s="39">
        <f>VLOOKUP($A5,'2022_2ANO_MT'!$H:$AE,23,0)</f>
        <v>0.40531561459999998</v>
      </c>
      <c r="AZ5" s="39">
        <f>VLOOKUP($A5,'2022_2ANO_MT'!$H:$AE,24,0)</f>
        <v>0.37873754150000005</v>
      </c>
      <c r="BA5" s="39">
        <f>VLOOKUP($A5,'2022_2ANO_MT'!$H:$AE,16,0)/100</f>
        <v>0.93188854489999995</v>
      </c>
      <c r="BB5" s="38">
        <f t="shared" ref="BB5:BB82" si="18">0.5*BE5+0.5*BC5</f>
        <v>0.65229881292809999</v>
      </c>
      <c r="BC5" s="38">
        <f t="shared" ref="BC5:BC82" si="19">(BD5-MIN($BD$5:$BD$82))/(MAX($BD$5:$BD$82)-MIN($BD$5:$BD$82))</f>
        <v>0.5751854017363397</v>
      </c>
      <c r="BD5" s="38">
        <f t="shared" ref="BD5:BD82" si="20">BE5-CB5</f>
        <v>4.6686823224115437E-2</v>
      </c>
      <c r="BE5" s="38">
        <f t="shared" ref="BE5:BE82" si="21">0.5*BF5+0.5*BQ5</f>
        <v>0.72941222411986029</v>
      </c>
      <c r="BF5" s="38">
        <f t="shared" ref="BF5:BF82" si="22">(0.5*BG5+0.25*BK5+0.25*BP5)</f>
        <v>0.73235173852449909</v>
      </c>
      <c r="BG5" s="38">
        <f t="shared" ref="BG5:BG82" si="23">(BH5-BI5)/(BJ5-BI5)</f>
        <v>0.58199832504899807</v>
      </c>
      <c r="BH5" s="39">
        <f>VLOOKUP($A5,'2023_5ANO_LP'!$H:$X,17,0)</f>
        <v>229.77733441999999</v>
      </c>
      <c r="BI5" s="39">
        <f>'REF - Profic Média e DP 2022'!$D$4-3*'REF - Profic Média e DP 2022'!$E$4</f>
        <v>49.637460980000014</v>
      </c>
      <c r="BJ5" s="39">
        <f>'REF - Profic Média e DP 2022'!$D$4+3*'REF - Profic Média e DP 2022'!$E$4</f>
        <v>359.15703464000001</v>
      </c>
      <c r="BK5" s="38">
        <f t="shared" ref="BK5:BK82" si="24">(0.3*BM5+0.7*(BN5+BO5))/0.7</f>
        <v>0.81771799630000008</v>
      </c>
      <c r="BL5" s="39">
        <f>VLOOKUP($A5,'2023_5ANO_LP'!$H:$AE,21,0)</f>
        <v>6.1688311699999998E-2</v>
      </c>
      <c r="BM5" s="39">
        <f>VLOOKUP($A5,'2023_5ANO_LP'!$H:$AE,22,0)</f>
        <v>0.211038961</v>
      </c>
      <c r="BN5" s="39">
        <f>VLOOKUP($A5,'2023_5ANO_LP'!$H:$AE,23,0)</f>
        <v>0.39285714290000001</v>
      </c>
      <c r="BO5" s="39">
        <f>VLOOKUP($A5,'2023_5ANO_LP'!$H:$AE,24,0)</f>
        <v>0.33441558440000002</v>
      </c>
      <c r="BP5" s="39">
        <f>VLOOKUP($A5,'2023_5ANO_LP'!$H:$AE,16,0)/100</f>
        <v>0.9476923076999999</v>
      </c>
      <c r="BQ5" s="38">
        <f t="shared" ref="BQ5:BQ82" si="25">(0.5*BR5+0.25*BV5+0.25*CA5)</f>
        <v>0.72647270971522149</v>
      </c>
      <c r="BR5" s="38">
        <f t="shared" ref="BR5:BR82" si="26">(BS5-BT5)/(BU5-BT5)</f>
        <v>0.59946104666615707</v>
      </c>
      <c r="BS5" s="39">
        <f>VLOOKUP($A5,'2023_5ANO_MT'!H:X,17,0)</f>
        <v>243.54766558</v>
      </c>
      <c r="BT5" s="39">
        <f>'REF - Profic Média e DP 2022'!$D$5-3*'REF - Profic Média e DP 2022'!$E$5</f>
        <v>78.560591150000022</v>
      </c>
      <c r="BU5" s="39">
        <f>'REF - Profic Média e DP 2022'!$D$5+3*'REF - Profic Média e DP 2022'!$E$5</f>
        <v>353.78627153000002</v>
      </c>
      <c r="BV5" s="38">
        <f t="shared" ref="BV5:BV82" si="27">(0.3*BX5+0.7*(BY5+BZ5))/0.7</f>
        <v>0.75927643782857157</v>
      </c>
      <c r="BW5" s="39">
        <f>VLOOKUP($A5,'2023_5ANO_MT'!$H:$AE,21,0)</f>
        <v>8.1168831200000013E-2</v>
      </c>
      <c r="BX5" s="39">
        <f>VLOOKUP($A5,'2023_5ANO_MT'!$H:$AE,22,0)</f>
        <v>0.27922077919999999</v>
      </c>
      <c r="BY5" s="39">
        <f>VLOOKUP($A5,'2023_5ANO_MT'!$H:$AE,23,0)</f>
        <v>0.38636363639999999</v>
      </c>
      <c r="BZ5" s="39">
        <f>VLOOKUP($A5,'2023_5ANO_MT'!$H:$AE,24,0)</f>
        <v>0.25324675320000001</v>
      </c>
      <c r="CA5" s="39">
        <f>VLOOKUP($A5,'2023_5ANO_MT'!$H:$AE,16,0)/100</f>
        <v>0.9476923076999999</v>
      </c>
      <c r="CB5" s="38">
        <f t="shared" ref="CB5:CB82" si="28">0.5*CC5+0.5*CN5</f>
        <v>0.68272540089574485</v>
      </c>
      <c r="CC5" s="38">
        <f t="shared" ref="CC5:CC82" si="29">(0.5*CD5+0.25*CH5+0.25*CM5)</f>
        <v>0.68409108135815377</v>
      </c>
      <c r="CD5" s="38">
        <f t="shared" ref="CD5:CD82" si="30">(CE5-CF5)/(CG5-CF5)</f>
        <v>0.54763762131630744</v>
      </c>
      <c r="CE5" s="39">
        <f>VLOOKUP($A5,'2022_5ANO_LP'!$H:$X,17,0)</f>
        <v>219.14202405</v>
      </c>
      <c r="CF5" s="39">
        <f>'REF - Profic Média e DP 2022'!$D$4-3*'REF - Profic Média e DP 2022'!$E$4</f>
        <v>49.637460980000014</v>
      </c>
      <c r="CG5" s="39">
        <f>'REF - Profic Média e DP 2022'!$D$4+3*'REF - Profic Média e DP 2022'!$E$4</f>
        <v>359.15703464000001</v>
      </c>
      <c r="CH5" s="38">
        <f t="shared" ref="CH5:CH82" si="31">(0.3*CJ5+0.7*(CK5+CL5))/0.7</f>
        <v>0.74570446740000007</v>
      </c>
      <c r="CI5" s="39">
        <f>VLOOKUP($A5,'2022_5ANO_LP'!$H:$AE,21,0)</f>
        <v>8.9347078999999996E-2</v>
      </c>
      <c r="CJ5" s="39">
        <f>VLOOKUP($A5,'2022_5ANO_LP'!$H:$AE,22,0)</f>
        <v>0.28865979380000001</v>
      </c>
      <c r="CK5" s="39">
        <f>VLOOKUP($A5,'2022_5ANO_LP'!$H:$AE,23,0)</f>
        <v>0.3573883162</v>
      </c>
      <c r="CL5" s="39">
        <f>VLOOKUP($A5,'2022_5ANO_LP'!$H:$AE,24,0)</f>
        <v>0.264604811</v>
      </c>
      <c r="CM5" s="39">
        <f>VLOOKUP($A5,'2022_5ANO_LP'!$H:$AE,16,0)/100</f>
        <v>0.89538461540000003</v>
      </c>
      <c r="CN5" s="38">
        <f t="shared" ref="CN5:CN82" si="32">(0.5*CO5+0.25*CS5+0.25*CX5)</f>
        <v>0.68135972043333604</v>
      </c>
      <c r="CO5" s="38">
        <f t="shared" ref="CO5:CO82" si="33">(CP5-CQ5)/(CR5-CQ5)</f>
        <v>0.57015722643810063</v>
      </c>
      <c r="CP5" s="39">
        <f>VLOOKUP($A5,'2022_5ANO_MT'!H:X,17,0)</f>
        <v>235.48250171999999</v>
      </c>
      <c r="CQ5" s="39">
        <f>'REF - Profic Média e DP 2022'!$D$5-3*'REF - Profic Média e DP 2022'!$E$5</f>
        <v>78.560591150000022</v>
      </c>
      <c r="CR5" s="39">
        <f>'REF - Profic Média e DP 2022'!$D$5+3*'REF - Profic Média e DP 2022'!$E$5</f>
        <v>353.78627153000002</v>
      </c>
      <c r="CS5" s="38">
        <f t="shared" ref="CS5:CS82" si="34">(0.3*CU5+0.7*(CV5+CW5))/0.7</f>
        <v>0.68973981345714286</v>
      </c>
      <c r="CT5" s="39">
        <f>VLOOKUP($A5,'2022_5ANO_MT'!$H:$AE,21,0)</f>
        <v>0.12371134019999999</v>
      </c>
      <c r="CU5" s="39">
        <f>VLOOKUP($A5,'2022_5ANO_MT'!$H:$AE,22,0)</f>
        <v>0.32646048110000003</v>
      </c>
      <c r="CV5" s="39">
        <f>VLOOKUP($A5,'2022_5ANO_MT'!$H:$AE,23,0)</f>
        <v>0.3608247423</v>
      </c>
      <c r="CW5" s="39">
        <f>VLOOKUP($A5,'2022_5ANO_MT'!$H:$AE,24,0)</f>
        <v>0.1890034364</v>
      </c>
      <c r="CX5" s="39">
        <f>VLOOKUP($A5,'2022_5ANO_MT'!$H:$AE,16,0)/100</f>
        <v>0.89538461540000003</v>
      </c>
      <c r="CY5" s="35"/>
    </row>
    <row r="6" spans="1:103" ht="15" customHeight="1">
      <c r="A6" s="37">
        <v>3200169</v>
      </c>
      <c r="B6" s="37" t="s">
        <v>65</v>
      </c>
      <c r="C6" s="38">
        <f t="shared" si="0"/>
        <v>0.73192125177393641</v>
      </c>
      <c r="D6" s="38">
        <f t="shared" si="1"/>
        <v>0.87508902427291246</v>
      </c>
      <c r="E6" s="38">
        <f t="shared" si="2"/>
        <v>1</v>
      </c>
      <c r="F6" s="38">
        <f t="shared" si="3"/>
        <v>0.12492865660390462</v>
      </c>
      <c r="G6" s="38">
        <f t="shared" si="4"/>
        <v>0.75017804854582493</v>
      </c>
      <c r="H6" s="38">
        <f t="shared" si="5"/>
        <v>0.73889655263839593</v>
      </c>
      <c r="I6" s="38">
        <f t="shared" si="6"/>
        <v>0.59583351294107767</v>
      </c>
      <c r="J6" s="39">
        <f>VLOOKUP(A6,'2023_2ANO_LP_LTR + ECT'!$H:$X,17,0)</f>
        <v>681.24178081000002</v>
      </c>
      <c r="K6" s="39">
        <f>'REF - Profic Média e DP 2022'!$D$2-3*'REF - Profic Média e DP 2022'!$E$2</f>
        <v>295.99944314000004</v>
      </c>
      <c r="L6" s="39">
        <f>'REF - Profic Média e DP 2022'!$D$2+3*'REF - Profic Média e DP 2022'!$E$2</f>
        <v>942.55981496000004</v>
      </c>
      <c r="M6" s="38">
        <f t="shared" si="7"/>
        <v>0.8596638655714286</v>
      </c>
      <c r="N6" s="39">
        <f>VLOOKUP($A6,'2023_2ANO_LP_LTR + ECT'!$H:$AE,21,0)</f>
        <v>7.6470588199999995E-2</v>
      </c>
      <c r="O6" s="39">
        <f>VLOOKUP($A6,'2023_2ANO_LP_LTR + ECT'!$H:$AE,22,0)</f>
        <v>0.1117647059</v>
      </c>
      <c r="P6" s="39">
        <f>VLOOKUP($A6,'2023_2ANO_LP_LTR + ECT'!$H:$AE,23,0)</f>
        <v>0.35882352939999995</v>
      </c>
      <c r="Q6" s="39">
        <f>VLOOKUP($A6,'2023_2ANO_LP_LTR + ECT'!$H:$AE,24,0)</f>
        <v>0.45294117649999999</v>
      </c>
      <c r="R6" s="39">
        <f>VLOOKUP($A6,'2023_2ANO_LP_LTR + ECT'!$H:$AE,16,0)/100</f>
        <v>0.90425531910000001</v>
      </c>
      <c r="S6" s="38">
        <f t="shared" si="8"/>
        <v>0.76710029240696831</v>
      </c>
      <c r="T6" s="38">
        <v>0.76710029240696898</v>
      </c>
      <c r="U6" s="38">
        <f t="shared" si="9"/>
        <v>0.6316471235925083</v>
      </c>
      <c r="V6" s="39">
        <f>VLOOKUP(A6,'2023_2ANO_MT'!$H:$X,17,0)</f>
        <v>590.28064497000003</v>
      </c>
      <c r="W6" s="39">
        <f>'REF - Profic Média e DP 2022'!$D$3-3*'REF - Profic Média e DP 2022'!$E$3</f>
        <v>256.66072584</v>
      </c>
      <c r="X6" s="39">
        <f>'REF - Profic Média e DP 2022'!$D$3+3*'REF - Profic Média e DP 2022'!$E$3</f>
        <v>784.8352503000001</v>
      </c>
      <c r="Y6" s="38">
        <f t="shared" si="10"/>
        <v>0.90617075224285704</v>
      </c>
      <c r="Z6" s="39">
        <f>VLOOKUP($A6,'2023_2ANO_MT'!$H:$AE,21,0)</f>
        <v>2.9585798799999997E-2</v>
      </c>
      <c r="AA6" s="39">
        <f>VLOOKUP($A6,'2023_2ANO_MT'!$H:$AE,22,0)</f>
        <v>0.11242603550000001</v>
      </c>
      <c r="AB6" s="39">
        <f>VLOOKUP($A6,'2023_2ANO_MT'!$H:$AE,23,0)</f>
        <v>0.23668639049999998</v>
      </c>
      <c r="AC6" s="39">
        <f>VLOOKUP($A6,'2023_2ANO_MT'!$H:$AE,24,0)</f>
        <v>0.62130177510000006</v>
      </c>
      <c r="AD6" s="39">
        <f>VLOOKUP($A6,'2023_2ANO_MT'!$H:$AE,16,0)/100</f>
        <v>0.89893617019999994</v>
      </c>
      <c r="AE6" s="38">
        <f t="shared" si="11"/>
        <v>0.62524939194192031</v>
      </c>
      <c r="AF6" s="38">
        <f t="shared" si="12"/>
        <v>0.64502754315626365</v>
      </c>
      <c r="AG6" s="38">
        <f t="shared" si="13"/>
        <v>0.48144047825538439</v>
      </c>
      <c r="AH6" s="39">
        <f>VLOOKUP($A6,'2022_2ANO_LP_LTR + ECT'!H:X,17,0)</f>
        <v>607.27977777000001</v>
      </c>
      <c r="AI6" s="39">
        <f>'REF - Profic Média e DP 2022'!$D$2-3*'REF - Profic Média e DP 2022'!$E$2</f>
        <v>295.99944314000004</v>
      </c>
      <c r="AJ6" s="39">
        <f>'REF - Profic Média e DP 2022'!$D$2+3*'REF - Profic Média e DP 2022'!$E$2</f>
        <v>942.55981496000004</v>
      </c>
      <c r="AK6" s="38">
        <f t="shared" si="14"/>
        <v>0.72216748771428574</v>
      </c>
      <c r="AL6" s="39">
        <f>VLOOKUP($A6,'2022_2ANO_LP_LTR + ECT'!$H:$AE,21,0)</f>
        <v>0.17931034480000002</v>
      </c>
      <c r="AM6" s="39">
        <f>VLOOKUP($A6,'2022_2ANO_LP_LTR + ECT'!$H:$AE,22,0)</f>
        <v>0.17241379309999999</v>
      </c>
      <c r="AN6" s="39">
        <f>VLOOKUP($A6,'2022_2ANO_LP_LTR + ECT'!$H:$AE,23,0)</f>
        <v>0.48275862070000003</v>
      </c>
      <c r="AO6" s="39">
        <f>VLOOKUP($A6,'2022_2ANO_LP_LTR + ECT'!$H:$AE,24,0)</f>
        <v>0.16551724140000001</v>
      </c>
      <c r="AP6" s="39">
        <f>VLOOKUP($A6,'2022_2ANO_LP_LTR + ECT'!$H:$AE,16,0)/100</f>
        <v>0.89506172840000009</v>
      </c>
      <c r="AQ6" s="38">
        <f t="shared" si="15"/>
        <v>0.59558216512040529</v>
      </c>
      <c r="AR6" s="38">
        <f t="shared" si="16"/>
        <v>0.44001546174081052</v>
      </c>
      <c r="AS6" s="39">
        <f>VLOOKUP($A6,'2022_2ANO_MT'!$H:$X,17,0)</f>
        <v>489.0656831</v>
      </c>
      <c r="AT6" s="39">
        <f>'REF - Profic Média e DP 2022'!$D$3-3*'REF - Profic Média e DP 2022'!$E$3</f>
        <v>256.66072584</v>
      </c>
      <c r="AU6" s="39">
        <f>'REF - Profic Média e DP 2022'!$D$3+3*'REF - Profic Média e DP 2022'!$E$3</f>
        <v>784.8352503000001</v>
      </c>
      <c r="AV6" s="38">
        <f t="shared" si="17"/>
        <v>0.62575452710000001</v>
      </c>
      <c r="AW6" s="39">
        <f>VLOOKUP($A6,'2022_2ANO_MT'!$H:$AE,21,0)</f>
        <v>0.14084507039999999</v>
      </c>
      <c r="AX6" s="39">
        <f>VLOOKUP($A6,'2022_2ANO_MT'!$H:$AE,22,0)</f>
        <v>0.40845070420000001</v>
      </c>
      <c r="AY6" s="39">
        <f>VLOOKUP($A6,'2022_2ANO_MT'!$H:$AE,23,0)</f>
        <v>0.38028169010000001</v>
      </c>
      <c r="AZ6" s="39">
        <f>VLOOKUP($A6,'2022_2ANO_MT'!$H:$AE,24,0)</f>
        <v>7.0422535199999997E-2</v>
      </c>
      <c r="BA6" s="39">
        <f>VLOOKUP($A6,'2022_2ANO_MT'!$H:$AE,16,0)/100</f>
        <v>0.87654320990000001</v>
      </c>
      <c r="BB6" s="38">
        <f t="shared" si="18"/>
        <v>0.5171695930254725</v>
      </c>
      <c r="BC6" s="38">
        <f t="shared" si="19"/>
        <v>0.34613314039124787</v>
      </c>
      <c r="BD6" s="38">
        <f t="shared" si="20"/>
        <v>1.7217145955047419E-2</v>
      </c>
      <c r="BE6" s="38">
        <f t="shared" si="21"/>
        <v>0.68820604565969701</v>
      </c>
      <c r="BF6" s="38">
        <f t="shared" si="22"/>
        <v>0.68417869363511974</v>
      </c>
      <c r="BG6" s="38">
        <f t="shared" si="23"/>
        <v>0.54112124315595378</v>
      </c>
      <c r="BH6" s="39">
        <f>VLOOKUP($A6,'2023_5ANO_LP'!$H:$X,17,0)</f>
        <v>217.12507746</v>
      </c>
      <c r="BI6" s="39">
        <f>'REF - Profic Média e DP 2022'!$D$4-3*'REF - Profic Média e DP 2022'!$E$4</f>
        <v>49.637460980000014</v>
      </c>
      <c r="BJ6" s="39">
        <f>'REF - Profic Média e DP 2022'!$D$4+3*'REF - Profic Média e DP 2022'!$E$4</f>
        <v>359.15703464000001</v>
      </c>
      <c r="BK6" s="38">
        <f t="shared" si="24"/>
        <v>0.73239436612857145</v>
      </c>
      <c r="BL6" s="39">
        <f>VLOOKUP($A6,'2023_5ANO_LP'!$H:$AE,21,0)</f>
        <v>7.0422535199999997E-2</v>
      </c>
      <c r="BM6" s="39">
        <f>VLOOKUP($A6,'2023_5ANO_LP'!$H:$AE,22,0)</f>
        <v>0.34507042249999997</v>
      </c>
      <c r="BN6" s="39">
        <f>VLOOKUP($A6,'2023_5ANO_LP'!$H:$AE,23,0)</f>
        <v>0.34507042249999997</v>
      </c>
      <c r="BO6" s="39">
        <f>VLOOKUP($A6,'2023_5ANO_LP'!$H:$AE,24,0)</f>
        <v>0.23943661970000002</v>
      </c>
      <c r="BP6" s="39">
        <f>VLOOKUP($A6,'2023_5ANO_LP'!$H:$AE,16,0)/100</f>
        <v>0.92207792209999995</v>
      </c>
      <c r="BQ6" s="38">
        <f t="shared" si="25"/>
        <v>0.69223339768427439</v>
      </c>
      <c r="BR6" s="38">
        <f t="shared" si="26"/>
        <v>0.56226083229712021</v>
      </c>
      <c r="BS6" s="39">
        <f>VLOOKUP($A6,'2023_5ANO_MT'!H:X,17,0)</f>
        <v>233.30921126999999</v>
      </c>
      <c r="BT6" s="39">
        <f>'REF - Profic Média e DP 2022'!$D$5-3*'REF - Profic Média e DP 2022'!$E$5</f>
        <v>78.560591150000022</v>
      </c>
      <c r="BU6" s="39">
        <f>'REF - Profic Média e DP 2022'!$D$5+3*'REF - Profic Média e DP 2022'!$E$5</f>
        <v>353.78627153000002</v>
      </c>
      <c r="BV6" s="38">
        <f t="shared" si="27"/>
        <v>0.72233400404285719</v>
      </c>
      <c r="BW6" s="39">
        <f>VLOOKUP($A6,'2023_5ANO_MT'!$H:$AE,21,0)</f>
        <v>0.11267605630000001</v>
      </c>
      <c r="BX6" s="39">
        <f>VLOOKUP($A6,'2023_5ANO_MT'!$H:$AE,22,0)</f>
        <v>0.28873239439999998</v>
      </c>
      <c r="BY6" s="39">
        <f>VLOOKUP($A6,'2023_5ANO_MT'!$H:$AE,23,0)</f>
        <v>0.38732394370000001</v>
      </c>
      <c r="BZ6" s="39">
        <f>VLOOKUP($A6,'2023_5ANO_MT'!$H:$AE,24,0)</f>
        <v>0.21126760560000002</v>
      </c>
      <c r="CA6" s="39">
        <f>VLOOKUP($A6,'2023_5ANO_MT'!$H:$AE,16,0)/100</f>
        <v>0.92207792209999995</v>
      </c>
      <c r="CB6" s="38">
        <f t="shared" si="28"/>
        <v>0.67098889970464959</v>
      </c>
      <c r="CC6" s="38">
        <f t="shared" si="29"/>
        <v>0.66981035759709306</v>
      </c>
      <c r="CD6" s="38">
        <f t="shared" si="30"/>
        <v>0.52570751692990036</v>
      </c>
      <c r="CE6" s="39">
        <f>VLOOKUP($A6,'2022_5ANO_LP'!$H:$X,17,0)</f>
        <v>212.35422749</v>
      </c>
      <c r="CF6" s="39">
        <f>'REF - Profic Média e DP 2022'!$D$4-3*'REF - Profic Média e DP 2022'!$E$4</f>
        <v>49.637460980000014</v>
      </c>
      <c r="CG6" s="39">
        <f>'REF - Profic Média e DP 2022'!$D$4+3*'REF - Profic Média e DP 2022'!$E$4</f>
        <v>359.15703464000001</v>
      </c>
      <c r="CH6" s="38">
        <f t="shared" si="31"/>
        <v>0.69340016702857143</v>
      </c>
      <c r="CI6" s="39">
        <f>VLOOKUP($A6,'2022_5ANO_LP'!$H:$AE,21,0)</f>
        <v>0.1228070175</v>
      </c>
      <c r="CJ6" s="39">
        <f>VLOOKUP($A6,'2022_5ANO_LP'!$H:$AE,22,0)</f>
        <v>0.32163742689999997</v>
      </c>
      <c r="CK6" s="39">
        <f>VLOOKUP($A6,'2022_5ANO_LP'!$H:$AE,23,0)</f>
        <v>0.29239766080000001</v>
      </c>
      <c r="CL6" s="39">
        <f>VLOOKUP($A6,'2022_5ANO_LP'!$H:$AE,24,0)</f>
        <v>0.26315789470000001</v>
      </c>
      <c r="CM6" s="39">
        <f>VLOOKUP($A6,'2022_5ANO_LP'!$H:$AE,16,0)/100</f>
        <v>0.93442622949999998</v>
      </c>
      <c r="CN6" s="38">
        <f t="shared" si="32"/>
        <v>0.672167441812206</v>
      </c>
      <c r="CO6" s="38">
        <f t="shared" si="33"/>
        <v>0.54002903702441196</v>
      </c>
      <c r="CP6" s="39">
        <f>VLOOKUP($A6,'2022_5ANO_MT'!H:X,17,0)</f>
        <v>227.19045029</v>
      </c>
      <c r="CQ6" s="39">
        <f>'REF - Profic Média e DP 2022'!$D$5-3*'REF - Profic Média e DP 2022'!$E$5</f>
        <v>78.560591150000022</v>
      </c>
      <c r="CR6" s="39">
        <f>'REF - Profic Média e DP 2022'!$D$5+3*'REF - Profic Média e DP 2022'!$E$5</f>
        <v>353.78627153000002</v>
      </c>
      <c r="CS6" s="38">
        <f t="shared" si="34"/>
        <v>0.67418546369999999</v>
      </c>
      <c r="CT6" s="39">
        <f>VLOOKUP($A6,'2022_5ANO_MT'!$H:$AE,21,0)</f>
        <v>0.12865497080000002</v>
      </c>
      <c r="CU6" s="39">
        <f>VLOOKUP($A6,'2022_5ANO_MT'!$H:$AE,22,0)</f>
        <v>0.3450292398</v>
      </c>
      <c r="CV6" s="39">
        <f>VLOOKUP($A6,'2022_5ANO_MT'!$H:$AE,23,0)</f>
        <v>0.39766081870000003</v>
      </c>
      <c r="CW6" s="39">
        <f>VLOOKUP($A6,'2022_5ANO_MT'!$H:$AE,24,0)</f>
        <v>0.12865497080000002</v>
      </c>
      <c r="CX6" s="39">
        <f>VLOOKUP($A6,'2022_5ANO_MT'!$H:$AE,16,0)/100</f>
        <v>0.93442622949999998</v>
      </c>
      <c r="CY6" s="35"/>
    </row>
    <row r="7" spans="1:103" ht="15" customHeight="1">
      <c r="A7" s="37">
        <v>3200136</v>
      </c>
      <c r="B7" s="37" t="s">
        <v>67</v>
      </c>
      <c r="C7" s="38">
        <f t="shared" si="0"/>
        <v>0.715964324069716</v>
      </c>
      <c r="D7" s="38">
        <f t="shared" si="1"/>
        <v>0.77013340233805438</v>
      </c>
      <c r="E7" s="38">
        <f t="shared" si="2"/>
        <v>0.72402266850915498</v>
      </c>
      <c r="F7" s="38">
        <f t="shared" si="3"/>
        <v>8.10416114725242E-2</v>
      </c>
      <c r="G7" s="38">
        <f t="shared" si="4"/>
        <v>0.81624413616695379</v>
      </c>
      <c r="H7" s="38">
        <f t="shared" si="5"/>
        <v>0.8075099445344649</v>
      </c>
      <c r="I7" s="38">
        <f t="shared" si="6"/>
        <v>0.66010966766892998</v>
      </c>
      <c r="J7" s="39">
        <f>VLOOKUP(A7,'2023_2ANO_LP_LTR + ECT'!$H:$X,17,0)</f>
        <v>722.80019531000005</v>
      </c>
      <c r="K7" s="39">
        <f>'REF - Profic Média e DP 2022'!$D$2-3*'REF - Profic Média e DP 2022'!$E$2</f>
        <v>295.99944314000004</v>
      </c>
      <c r="L7" s="39">
        <f>'REF - Profic Média e DP 2022'!$D$2+3*'REF - Profic Média e DP 2022'!$E$2</f>
        <v>942.55981496000004</v>
      </c>
      <c r="M7" s="38">
        <f t="shared" si="7"/>
        <v>0.96903096909999997</v>
      </c>
      <c r="N7" s="39">
        <f>VLOOKUP($A7,'2023_2ANO_LP_LTR + ECT'!$H:$AE,21,0)</f>
        <v>6.9930069999999999E-3</v>
      </c>
      <c r="O7" s="39">
        <f>VLOOKUP($A7,'2023_2ANO_LP_LTR + ECT'!$H:$AE,22,0)</f>
        <v>4.1958042000000001E-2</v>
      </c>
      <c r="P7" s="39">
        <f>VLOOKUP($A7,'2023_2ANO_LP_LTR + ECT'!$H:$AE,23,0)</f>
        <v>0.34265734270000003</v>
      </c>
      <c r="Q7" s="39">
        <f>VLOOKUP($A7,'2023_2ANO_LP_LTR + ECT'!$H:$AE,24,0)</f>
        <v>0.60839160839999995</v>
      </c>
      <c r="R7" s="39">
        <f>VLOOKUP($A7,'2023_2ANO_LP_LTR + ECT'!$H:$AE,16,0)/100</f>
        <v>0.94078947369999999</v>
      </c>
      <c r="S7" s="38">
        <f t="shared" si="8"/>
        <v>0.82934542361568719</v>
      </c>
      <c r="T7" s="38">
        <v>0.82934542361568697</v>
      </c>
      <c r="U7" s="38">
        <f t="shared" si="9"/>
        <v>0.70193514228851694</v>
      </c>
      <c r="V7" s="39">
        <f>VLOOKUP(A7,'2023_2ANO_MT'!$H:$X,17,0)</f>
        <v>627.40498581999998</v>
      </c>
      <c r="W7" s="39">
        <f>'REF - Profic Média e DP 2022'!$D$3-3*'REF - Profic Média e DP 2022'!$E$3</f>
        <v>256.66072584</v>
      </c>
      <c r="X7" s="39">
        <f>'REF - Profic Média e DP 2022'!$D$3+3*'REF - Profic Média e DP 2022'!$E$3</f>
        <v>784.8352503000001</v>
      </c>
      <c r="Y7" s="38">
        <f t="shared" si="10"/>
        <v>0.97973657548571436</v>
      </c>
      <c r="Z7" s="39">
        <f>VLOOKUP($A7,'2023_2ANO_MT'!$H:$AE,21,0)</f>
        <v>0</v>
      </c>
      <c r="AA7" s="39">
        <f>VLOOKUP($A7,'2023_2ANO_MT'!$H:$AE,22,0)</f>
        <v>3.5460992900000002E-2</v>
      </c>
      <c r="AB7" s="39">
        <f>VLOOKUP($A7,'2023_2ANO_MT'!$H:$AE,23,0)</f>
        <v>0.1914893617</v>
      </c>
      <c r="AC7" s="39">
        <f>VLOOKUP($A7,'2023_2ANO_MT'!$H:$AE,24,0)</f>
        <v>0.77304964539999999</v>
      </c>
      <c r="AD7" s="39">
        <f>VLOOKUP($A7,'2023_2ANO_MT'!$H:$AE,16,0)/100</f>
        <v>0.93377483440000009</v>
      </c>
      <c r="AE7" s="38">
        <f t="shared" si="11"/>
        <v>0.73520252469442959</v>
      </c>
      <c r="AF7" s="38">
        <f t="shared" si="12"/>
        <v>0.71134563288604435</v>
      </c>
      <c r="AG7" s="38">
        <f t="shared" si="13"/>
        <v>0.55065344562923146</v>
      </c>
      <c r="AH7" s="39">
        <f>VLOOKUP($A7,'2022_2ANO_LP_LTR + ECT'!H:X,17,0)</f>
        <v>652.03013969000006</v>
      </c>
      <c r="AI7" s="39">
        <f>'REF - Profic Média e DP 2022'!$D$2-3*'REF - Profic Média e DP 2022'!$E$2</f>
        <v>295.99944314000004</v>
      </c>
      <c r="AJ7" s="39">
        <f>'REF - Profic Média e DP 2022'!$D$2+3*'REF - Profic Média e DP 2022'!$E$2</f>
        <v>942.55981496000004</v>
      </c>
      <c r="AK7" s="38">
        <f t="shared" si="14"/>
        <v>0.83443708608571421</v>
      </c>
      <c r="AL7" s="39">
        <f>VLOOKUP($A7,'2022_2ANO_LP_LTR + ECT'!$H:$AE,21,0)</f>
        <v>5.9602649000000001E-2</v>
      </c>
      <c r="AM7" s="39">
        <f>VLOOKUP($A7,'2022_2ANO_LP_LTR + ECT'!$H:$AE,22,0)</f>
        <v>0.18543046360000001</v>
      </c>
      <c r="AN7" s="39">
        <f>VLOOKUP($A7,'2022_2ANO_LP_LTR + ECT'!$H:$AE,23,0)</f>
        <v>0.4701986755</v>
      </c>
      <c r="AO7" s="39">
        <f>VLOOKUP($A7,'2022_2ANO_LP_LTR + ECT'!$H:$AE,24,0)</f>
        <v>0.28476821190000001</v>
      </c>
      <c r="AP7" s="39">
        <f>VLOOKUP($A7,'2022_2ANO_LP_LTR + ECT'!$H:$AE,16,0)/100</f>
        <v>0.90963855420000006</v>
      </c>
      <c r="AQ7" s="38">
        <f t="shared" si="15"/>
        <v>0.77098786240700745</v>
      </c>
      <c r="AR7" s="38">
        <f t="shared" si="16"/>
        <v>0.6373113530497293</v>
      </c>
      <c r="AS7" s="39">
        <f>VLOOKUP($A7,'2022_2ANO_MT'!$H:$X,17,0)</f>
        <v>593.27234667000005</v>
      </c>
      <c r="AT7" s="39">
        <f>'REF - Profic Média e DP 2022'!$D$3-3*'REF - Profic Média e DP 2022'!$E$3</f>
        <v>256.66072584</v>
      </c>
      <c r="AU7" s="39">
        <f>'REF - Profic Média e DP 2022'!$D$3+3*'REF - Profic Média e DP 2022'!$E$3</f>
        <v>784.8352503000001</v>
      </c>
      <c r="AV7" s="38">
        <f t="shared" si="17"/>
        <v>0.90571428572857149</v>
      </c>
      <c r="AW7" s="39">
        <f>VLOOKUP($A7,'2022_2ANO_MT'!$H:$AE,21,0)</f>
        <v>3.3333333299999997E-2</v>
      </c>
      <c r="AX7" s="39">
        <f>VLOOKUP($A7,'2022_2ANO_MT'!$H:$AE,22,0)</f>
        <v>0.1066666667</v>
      </c>
      <c r="AY7" s="39">
        <f>VLOOKUP($A7,'2022_2ANO_MT'!$H:$AE,23,0)</f>
        <v>0.3266666667</v>
      </c>
      <c r="AZ7" s="39">
        <f>VLOOKUP($A7,'2022_2ANO_MT'!$H:$AE,24,0)</f>
        <v>0.53333333329999999</v>
      </c>
      <c r="BA7" s="39">
        <f>VLOOKUP($A7,'2022_2ANO_MT'!$H:$AE,16,0)/100</f>
        <v>0.90361445779999994</v>
      </c>
      <c r="BB7" s="38">
        <f t="shared" si="18"/>
        <v>0.6347107066672083</v>
      </c>
      <c r="BC7" s="38">
        <f t="shared" si="19"/>
        <v>0.53812223979842022</v>
      </c>
      <c r="BD7" s="38">
        <f t="shared" si="20"/>
        <v>4.1918307015335832E-2</v>
      </c>
      <c r="BE7" s="38">
        <f t="shared" si="21"/>
        <v>0.73129917353599638</v>
      </c>
      <c r="BF7" s="38">
        <f t="shared" si="22"/>
        <v>0.73311889931824215</v>
      </c>
      <c r="BG7" s="38">
        <f t="shared" si="23"/>
        <v>0.58175714770077003</v>
      </c>
      <c r="BH7" s="39">
        <f>VLOOKUP($A7,'2023_5ANO_LP'!$H:$X,17,0)</f>
        <v>229.70268530999999</v>
      </c>
      <c r="BI7" s="39">
        <f>'REF - Profic Média e DP 2022'!$D$4-3*'REF - Profic Média e DP 2022'!$E$4</f>
        <v>49.637460980000014</v>
      </c>
      <c r="BJ7" s="39">
        <f>'REF - Profic Média e DP 2022'!$D$4+3*'REF - Profic Média e DP 2022'!$E$4</f>
        <v>359.15703464000001</v>
      </c>
      <c r="BK7" s="38">
        <f t="shared" si="24"/>
        <v>0.82817182817142854</v>
      </c>
      <c r="BL7" s="39">
        <f>VLOOKUP($A7,'2023_5ANO_LP'!$H:$AE,21,0)</f>
        <v>2.7972027999999999E-2</v>
      </c>
      <c r="BM7" s="39">
        <f>VLOOKUP($A7,'2023_5ANO_LP'!$H:$AE,22,0)</f>
        <v>0.25174825169999998</v>
      </c>
      <c r="BN7" s="39">
        <f>VLOOKUP($A7,'2023_5ANO_LP'!$H:$AE,23,0)</f>
        <v>0.39860139859999999</v>
      </c>
      <c r="BO7" s="39">
        <f>VLOOKUP($A7,'2023_5ANO_LP'!$H:$AE,24,0)</f>
        <v>0.32167832169999999</v>
      </c>
      <c r="BP7" s="39">
        <f>VLOOKUP($A7,'2023_5ANO_LP'!$H:$AE,16,0)/100</f>
        <v>0.94078947369999999</v>
      </c>
      <c r="BQ7" s="38">
        <f t="shared" si="25"/>
        <v>0.72947944775375073</v>
      </c>
      <c r="BR7" s="38">
        <f t="shared" si="26"/>
        <v>0.60145127152178723</v>
      </c>
      <c r="BS7" s="39">
        <f>VLOOKUP($A7,'2023_5ANO_MT'!H:X,17,0)</f>
        <v>244.09542657</v>
      </c>
      <c r="BT7" s="39">
        <f>'REF - Profic Média e DP 2022'!$D$5-3*'REF - Profic Média e DP 2022'!$E$5</f>
        <v>78.560591150000022</v>
      </c>
      <c r="BU7" s="39">
        <f>'REF - Profic Média e DP 2022'!$D$5+3*'REF - Profic Média e DP 2022'!$E$5</f>
        <v>353.78627153000002</v>
      </c>
      <c r="BV7" s="38">
        <f t="shared" si="27"/>
        <v>0.77422577427142858</v>
      </c>
      <c r="BW7" s="39">
        <f>VLOOKUP($A7,'2023_5ANO_MT'!$H:$AE,21,0)</f>
        <v>6.9930069900000003E-2</v>
      </c>
      <c r="BX7" s="39">
        <f>VLOOKUP($A7,'2023_5ANO_MT'!$H:$AE,22,0)</f>
        <v>0.27272727270000002</v>
      </c>
      <c r="BY7" s="39">
        <f>VLOOKUP($A7,'2023_5ANO_MT'!$H:$AE,23,0)</f>
        <v>0.41258741259999998</v>
      </c>
      <c r="BZ7" s="39">
        <f>VLOOKUP($A7,'2023_5ANO_MT'!$H:$AE,24,0)</f>
        <v>0.24475524479999999</v>
      </c>
      <c r="CA7" s="39">
        <f>VLOOKUP($A7,'2023_5ANO_MT'!$H:$AE,16,0)/100</f>
        <v>0.94078947369999999</v>
      </c>
      <c r="CB7" s="38">
        <f t="shared" si="28"/>
        <v>0.68938086652066055</v>
      </c>
      <c r="CC7" s="38">
        <f t="shared" si="29"/>
        <v>0.69155579443459148</v>
      </c>
      <c r="CD7" s="38">
        <f t="shared" si="30"/>
        <v>0.53548102939061148</v>
      </c>
      <c r="CE7" s="39">
        <f>VLOOKUP($A7,'2022_5ANO_LP'!$H:$X,17,0)</f>
        <v>215.37932090000001</v>
      </c>
      <c r="CF7" s="39">
        <f>'REF - Profic Média e DP 2022'!$D$4-3*'REF - Profic Média e DP 2022'!$E$4</f>
        <v>49.637460980000014</v>
      </c>
      <c r="CG7" s="39">
        <f>'REF - Profic Média e DP 2022'!$D$4+3*'REF - Profic Média e DP 2022'!$E$4</f>
        <v>359.15703464000001</v>
      </c>
      <c r="CH7" s="38">
        <f t="shared" si="31"/>
        <v>0.75159914715714282</v>
      </c>
      <c r="CI7" s="39">
        <f>VLOOKUP($A7,'2022_5ANO_LP'!$H:$AE,21,0)</f>
        <v>0.11194029849999999</v>
      </c>
      <c r="CJ7" s="39">
        <f>VLOOKUP($A7,'2022_5ANO_LP'!$H:$AE,22,0)</f>
        <v>0.23880597009999999</v>
      </c>
      <c r="CK7" s="39">
        <f>VLOOKUP($A7,'2022_5ANO_LP'!$H:$AE,23,0)</f>
        <v>0.44029850749999999</v>
      </c>
      <c r="CL7" s="39">
        <f>VLOOKUP($A7,'2022_5ANO_LP'!$H:$AE,24,0)</f>
        <v>0.20895522389999999</v>
      </c>
      <c r="CM7" s="39">
        <f>VLOOKUP($A7,'2022_5ANO_LP'!$H:$AE,16,0)/100</f>
        <v>0.9436619718</v>
      </c>
      <c r="CN7" s="38">
        <f t="shared" si="32"/>
        <v>0.68720593860672963</v>
      </c>
      <c r="CO7" s="38">
        <f t="shared" si="33"/>
        <v>0.55609901495631642</v>
      </c>
      <c r="CP7" s="39">
        <f>VLOOKUP($A7,'2022_5ANO_MT'!H:X,17,0)</f>
        <v>231.61332089999999</v>
      </c>
      <c r="CQ7" s="39">
        <f>'REF - Profic Média e DP 2022'!$D$5-3*'REF - Profic Média e DP 2022'!$E$5</f>
        <v>78.560591150000022</v>
      </c>
      <c r="CR7" s="39">
        <f>'REF - Profic Média e DP 2022'!$D$5+3*'REF - Profic Média e DP 2022'!$E$5</f>
        <v>353.78627153000002</v>
      </c>
      <c r="CS7" s="38">
        <f t="shared" si="34"/>
        <v>0.69296375271428567</v>
      </c>
      <c r="CT7" s="39">
        <f>VLOOKUP($A7,'2022_5ANO_MT'!$H:$AE,21,0)</f>
        <v>0.1194029851</v>
      </c>
      <c r="CU7" s="39">
        <f>VLOOKUP($A7,'2022_5ANO_MT'!$H:$AE,22,0)</f>
        <v>0.32835820900000001</v>
      </c>
      <c r="CV7" s="39">
        <f>VLOOKUP($A7,'2022_5ANO_MT'!$H:$AE,23,0)</f>
        <v>0.37313432839999999</v>
      </c>
      <c r="CW7" s="39">
        <f>VLOOKUP($A7,'2022_5ANO_MT'!$H:$AE,24,0)</f>
        <v>0.17910447760000001</v>
      </c>
      <c r="CX7" s="39">
        <f>VLOOKUP($A7,'2022_5ANO_MT'!$H:$AE,16,0)/100</f>
        <v>0.9436619718</v>
      </c>
      <c r="CY7" s="35"/>
    </row>
    <row r="8" spans="1:103" ht="15" customHeight="1">
      <c r="A8" s="37">
        <v>3200201</v>
      </c>
      <c r="B8" s="37" t="s">
        <v>145</v>
      </c>
      <c r="C8" s="38">
        <f t="shared" si="0"/>
        <v>0.38980251557131962</v>
      </c>
      <c r="D8" s="38">
        <f t="shared" si="1"/>
        <v>0.35340051341563117</v>
      </c>
      <c r="E8" s="38">
        <f t="shared" si="2"/>
        <v>5.0280054820819511E-3</v>
      </c>
      <c r="F8" s="38">
        <f t="shared" si="3"/>
        <v>-3.3295863475259924E-2</v>
      </c>
      <c r="G8" s="38">
        <f t="shared" si="4"/>
        <v>0.7017730213491804</v>
      </c>
      <c r="H8" s="38">
        <f t="shared" si="5"/>
        <v>0.7129560797685105</v>
      </c>
      <c r="I8" s="38">
        <f t="shared" si="6"/>
        <v>0.55658549317987804</v>
      </c>
      <c r="J8" s="39">
        <f>VLOOKUP(A8,'2023_2ANO_LP_LTR + ECT'!$H:$X,17,0)</f>
        <v>655.86556656000005</v>
      </c>
      <c r="K8" s="39">
        <f>'REF - Profic Média e DP 2022'!$D$2-3*'REF - Profic Média e DP 2022'!$E$2</f>
        <v>295.99944314000004</v>
      </c>
      <c r="L8" s="39">
        <f>'REF - Profic Média e DP 2022'!$D$2+3*'REF - Profic Média e DP 2022'!$E$2</f>
        <v>942.55981496000004</v>
      </c>
      <c r="M8" s="38">
        <f t="shared" si="7"/>
        <v>0.79962894251428573</v>
      </c>
      <c r="N8" s="39">
        <f>VLOOKUP($A8,'2023_2ANO_LP_LTR + ECT'!$H:$AE,21,0)</f>
        <v>0.12121212119999999</v>
      </c>
      <c r="O8" s="39">
        <f>VLOOKUP($A8,'2023_2ANO_LP_LTR + ECT'!$H:$AE,22,0)</f>
        <v>0.13852813850000001</v>
      </c>
      <c r="P8" s="39">
        <f>VLOOKUP($A8,'2023_2ANO_LP_LTR + ECT'!$H:$AE,23,0)</f>
        <v>0.35497835500000002</v>
      </c>
      <c r="Q8" s="39">
        <f>VLOOKUP($A8,'2023_2ANO_LP_LTR + ECT'!$H:$AE,24,0)</f>
        <v>0.3852813853</v>
      </c>
      <c r="R8" s="39">
        <f>VLOOKUP($A8,'2023_2ANO_LP_LTR + ECT'!$H:$AE,16,0)/100</f>
        <v>0.93902439020000006</v>
      </c>
      <c r="S8" s="38">
        <f t="shared" si="8"/>
        <v>0.6849984337201851</v>
      </c>
      <c r="T8" s="38">
        <v>0.68499843372018498</v>
      </c>
      <c r="U8" s="38">
        <f t="shared" si="9"/>
        <v>0.52093060421894155</v>
      </c>
      <c r="V8" s="39">
        <f>VLOOKUP(A8,'2023_2ANO_MT'!$H:$X,17,0)</f>
        <v>531.803</v>
      </c>
      <c r="W8" s="39">
        <f>'REF - Profic Média e DP 2022'!$D$3-3*'REF - Profic Média e DP 2022'!$E$3</f>
        <v>256.66072584</v>
      </c>
      <c r="X8" s="39">
        <f>'REF - Profic Média e DP 2022'!$D$3+3*'REF - Profic Média e DP 2022'!$E$3</f>
        <v>784.8352503000001</v>
      </c>
      <c r="Y8" s="38">
        <f t="shared" si="10"/>
        <v>0.77130325814285716</v>
      </c>
      <c r="Z8" s="39">
        <f>VLOOKUP($A8,'2023_2ANO_MT'!$H:$AE,21,0)</f>
        <v>0.100877193</v>
      </c>
      <c r="AA8" s="39">
        <f>VLOOKUP($A8,'2023_2ANO_MT'!$H:$AE,22,0)</f>
        <v>0.22368421049999998</v>
      </c>
      <c r="AB8" s="39">
        <f>VLOOKUP($A8,'2023_2ANO_MT'!$H:$AE,23,0)</f>
        <v>0.45175438600000001</v>
      </c>
      <c r="AC8" s="39">
        <f>VLOOKUP($A8,'2023_2ANO_MT'!$H:$AE,24,0)</f>
        <v>0.22368421049999998</v>
      </c>
      <c r="AD8" s="39">
        <f>VLOOKUP($A8,'2023_2ANO_MT'!$H:$AE,16,0)/100</f>
        <v>0.92682926830000001</v>
      </c>
      <c r="AE8" s="38">
        <f t="shared" si="11"/>
        <v>0.73506888482444033</v>
      </c>
      <c r="AF8" s="38">
        <f t="shared" si="12"/>
        <v>0.72059820640363614</v>
      </c>
      <c r="AG8" s="38">
        <f t="shared" si="13"/>
        <v>0.56563897962155807</v>
      </c>
      <c r="AH8" s="39">
        <f>VLOOKUP($A8,'2022_2ANO_LP_LTR + ECT'!H:X,17,0)</f>
        <v>661.71919212</v>
      </c>
      <c r="AI8" s="39">
        <f>'REF - Profic Média e DP 2022'!$D$2-3*'REF - Profic Média e DP 2022'!$E$2</f>
        <v>295.99944314000004</v>
      </c>
      <c r="AJ8" s="39">
        <f>'REF - Profic Média e DP 2022'!$D$2+3*'REF - Profic Média e DP 2022'!$E$2</f>
        <v>942.55981496000004</v>
      </c>
      <c r="AK8" s="38">
        <f t="shared" si="14"/>
        <v>0.82716049377142853</v>
      </c>
      <c r="AL8" s="39">
        <f>VLOOKUP($A8,'2022_2ANO_LP_LTR + ECT'!$H:$AE,21,0)</f>
        <v>5.7613168700000002E-2</v>
      </c>
      <c r="AM8" s="39">
        <f>VLOOKUP($A8,'2022_2ANO_LP_LTR + ECT'!$H:$AE,22,0)</f>
        <v>0.20164609049999999</v>
      </c>
      <c r="AN8" s="39">
        <f>VLOOKUP($A8,'2022_2ANO_LP_LTR + ECT'!$H:$AE,23,0)</f>
        <v>0.38683127570000003</v>
      </c>
      <c r="AO8" s="39">
        <f>VLOOKUP($A8,'2022_2ANO_LP_LTR + ECT'!$H:$AE,24,0)</f>
        <v>0.35390946499999998</v>
      </c>
      <c r="AP8" s="39">
        <f>VLOOKUP($A8,'2022_2ANO_LP_LTR + ECT'!$H:$AE,16,0)/100</f>
        <v>0.92395437259999991</v>
      </c>
      <c r="AQ8" s="38">
        <f t="shared" si="15"/>
        <v>0.7567749024556466</v>
      </c>
      <c r="AR8" s="38">
        <f t="shared" si="16"/>
        <v>0.62179694161843613</v>
      </c>
      <c r="AS8" s="39">
        <f>VLOOKUP($A8,'2022_2ANO_MT'!$H:$X,17,0)</f>
        <v>585.07802978999996</v>
      </c>
      <c r="AT8" s="39">
        <f>'REF - Profic Média e DP 2022'!$D$3-3*'REF - Profic Média e DP 2022'!$E$3</f>
        <v>256.66072584</v>
      </c>
      <c r="AU8" s="39">
        <f>'REF - Profic Média e DP 2022'!$D$3+3*'REF - Profic Média e DP 2022'!$E$3</f>
        <v>784.8352503000001</v>
      </c>
      <c r="AV8" s="38">
        <f t="shared" si="17"/>
        <v>0.8899696048857143</v>
      </c>
      <c r="AW8" s="39">
        <f>VLOOKUP($A8,'2022_2ANO_MT'!$H:$AE,21,0)</f>
        <v>4.6808510599999999E-2</v>
      </c>
      <c r="AX8" s="39">
        <f>VLOOKUP($A8,'2022_2ANO_MT'!$H:$AE,22,0)</f>
        <v>0.1106382979</v>
      </c>
      <c r="AY8" s="39">
        <f>VLOOKUP($A8,'2022_2ANO_MT'!$H:$AE,23,0)</f>
        <v>0.34893617020000001</v>
      </c>
      <c r="AZ8" s="39">
        <f>VLOOKUP($A8,'2022_2ANO_MT'!$H:$AE,24,0)</f>
        <v>0.49361702129999996</v>
      </c>
      <c r="BA8" s="39">
        <f>VLOOKUP($A8,'2022_2ANO_MT'!$H:$AE,16,0)/100</f>
        <v>0.89353612170000007</v>
      </c>
      <c r="BB8" s="38">
        <f t="shared" si="18"/>
        <v>0.44440551880485218</v>
      </c>
      <c r="BC8" s="38">
        <f t="shared" si="19"/>
        <v>0.23364112206557019</v>
      </c>
      <c r="BD8" s="38">
        <f t="shared" si="20"/>
        <v>2.7440145572776853E-3</v>
      </c>
      <c r="BE8" s="38">
        <f t="shared" si="21"/>
        <v>0.65516991554413417</v>
      </c>
      <c r="BF8" s="38">
        <f t="shared" si="22"/>
        <v>0.67355267411777908</v>
      </c>
      <c r="BG8" s="38">
        <f t="shared" si="23"/>
        <v>0.5207149081855581</v>
      </c>
      <c r="BH8" s="39">
        <f>VLOOKUP($A8,'2023_5ANO_LP'!$H:$X,17,0)</f>
        <v>210.80891736000001</v>
      </c>
      <c r="BI8" s="39">
        <f>'REF - Profic Média e DP 2022'!$D$4-3*'REF - Profic Média e DP 2022'!$E$4</f>
        <v>49.637460980000014</v>
      </c>
      <c r="BJ8" s="39">
        <f>'REF - Profic Média e DP 2022'!$D$4+3*'REF - Profic Média e DP 2022'!$E$4</f>
        <v>359.15703464000001</v>
      </c>
      <c r="BK8" s="38">
        <f t="shared" si="24"/>
        <v>0.71841794570000006</v>
      </c>
      <c r="BL8" s="39">
        <f>VLOOKUP($A8,'2023_5ANO_LP'!$H:$AE,21,0)</f>
        <v>0.11157024789999999</v>
      </c>
      <c r="BM8" s="39">
        <f>VLOOKUP($A8,'2023_5ANO_LP'!$H:$AE,22,0)</f>
        <v>0.29752066119999998</v>
      </c>
      <c r="BN8" s="39">
        <f>VLOOKUP($A8,'2023_5ANO_LP'!$H:$AE,23,0)</f>
        <v>0.38842975209999997</v>
      </c>
      <c r="BO8" s="39">
        <f>VLOOKUP($A8,'2023_5ANO_LP'!$H:$AE,24,0)</f>
        <v>0.20247933880000002</v>
      </c>
      <c r="BP8" s="39">
        <f>VLOOKUP($A8,'2023_5ANO_LP'!$H:$AE,16,0)/100</f>
        <v>0.93436293439999996</v>
      </c>
      <c r="BQ8" s="38">
        <f t="shared" si="25"/>
        <v>0.63678715697048927</v>
      </c>
      <c r="BR8" s="38">
        <f t="shared" si="26"/>
        <v>0.50739638865526415</v>
      </c>
      <c r="BS8" s="39">
        <f>VLOOKUP($A8,'2023_5ANO_MT'!H:X,17,0)</f>
        <v>218.20910744</v>
      </c>
      <c r="BT8" s="39">
        <f>'REF - Profic Média e DP 2022'!$D$5-3*'REF - Profic Média e DP 2022'!$E$5</f>
        <v>78.560591150000022</v>
      </c>
      <c r="BU8" s="39">
        <f>'REF - Profic Média e DP 2022'!$D$5+3*'REF - Profic Média e DP 2022'!$E$5</f>
        <v>353.78627153000002</v>
      </c>
      <c r="BV8" s="38">
        <f t="shared" si="27"/>
        <v>0.59799291617142858</v>
      </c>
      <c r="BW8" s="39">
        <f>VLOOKUP($A8,'2023_5ANO_MT'!$H:$AE,21,0)</f>
        <v>0.16115702479999999</v>
      </c>
      <c r="BX8" s="39">
        <f>VLOOKUP($A8,'2023_5ANO_MT'!$H:$AE,22,0)</f>
        <v>0.42148760330000001</v>
      </c>
      <c r="BY8" s="39">
        <f>VLOOKUP($A8,'2023_5ANO_MT'!$H:$AE,23,0)</f>
        <v>0.32231404959999999</v>
      </c>
      <c r="BZ8" s="39">
        <f>VLOOKUP($A8,'2023_5ANO_MT'!$H:$AE,24,0)</f>
        <v>9.5041322299999995E-2</v>
      </c>
      <c r="CA8" s="39">
        <f>VLOOKUP($A8,'2023_5ANO_MT'!$H:$AE,16,0)/100</f>
        <v>0.93436293439999996</v>
      </c>
      <c r="CB8" s="38">
        <f t="shared" si="28"/>
        <v>0.65242590098685649</v>
      </c>
      <c r="CC8" s="38">
        <f t="shared" si="29"/>
        <v>0.679393768744744</v>
      </c>
      <c r="CD8" s="38">
        <f t="shared" si="30"/>
        <v>0.52884351998948798</v>
      </c>
      <c r="CE8" s="39">
        <f>VLOOKUP($A8,'2022_5ANO_LP'!$H:$X,17,0)</f>
        <v>213.32488182</v>
      </c>
      <c r="CF8" s="39">
        <f>'REF - Profic Média e DP 2022'!$D$4-3*'REF - Profic Média e DP 2022'!$E$4</f>
        <v>49.637460980000014</v>
      </c>
      <c r="CG8" s="39">
        <f>'REF - Profic Média e DP 2022'!$D$4+3*'REF - Profic Média e DP 2022'!$E$4</f>
        <v>359.15703464000001</v>
      </c>
      <c r="CH8" s="38">
        <f t="shared" si="31"/>
        <v>0.71936758890000008</v>
      </c>
      <c r="CI8" s="39">
        <f>VLOOKUP($A8,'2022_5ANO_LP'!$H:$AE,21,0)</f>
        <v>0.1225296443</v>
      </c>
      <c r="CJ8" s="39">
        <f>VLOOKUP($A8,'2022_5ANO_LP'!$H:$AE,22,0)</f>
        <v>0.2766798419</v>
      </c>
      <c r="CK8" s="39">
        <f>VLOOKUP($A8,'2022_5ANO_LP'!$H:$AE,23,0)</f>
        <v>0.34387351780000003</v>
      </c>
      <c r="CL8" s="39">
        <f>VLOOKUP($A8,'2022_5ANO_LP'!$H:$AE,24,0)</f>
        <v>0.25691699600000001</v>
      </c>
      <c r="CM8" s="39">
        <f>VLOOKUP($A8,'2022_5ANO_LP'!$H:$AE,16,0)/100</f>
        <v>0.94052044609999996</v>
      </c>
      <c r="CN8" s="38">
        <f t="shared" si="32"/>
        <v>0.62545803322896909</v>
      </c>
      <c r="CO8" s="38">
        <f t="shared" si="33"/>
        <v>0.49720016864365246</v>
      </c>
      <c r="CP8" s="39">
        <f>VLOOKUP($A8,'2022_5ANO_MT'!H:X,17,0)</f>
        <v>215.40284585000001</v>
      </c>
      <c r="CQ8" s="39">
        <f>'REF - Profic Média e DP 2022'!$D$5-3*'REF - Profic Média e DP 2022'!$E$5</f>
        <v>78.560591150000022</v>
      </c>
      <c r="CR8" s="39">
        <f>'REF - Profic Média e DP 2022'!$D$5+3*'REF - Profic Média e DP 2022'!$E$5</f>
        <v>353.78627153000002</v>
      </c>
      <c r="CS8" s="38">
        <f t="shared" si="34"/>
        <v>0.56691134952857147</v>
      </c>
      <c r="CT8" s="39">
        <f>VLOOKUP($A8,'2022_5ANO_MT'!$H:$AE,21,0)</f>
        <v>0.22529644269999999</v>
      </c>
      <c r="CU8" s="39">
        <f>VLOOKUP($A8,'2022_5ANO_MT'!$H:$AE,22,0)</f>
        <v>0.36363636360000001</v>
      </c>
      <c r="CV8" s="39">
        <f>VLOOKUP($A8,'2022_5ANO_MT'!$H:$AE,23,0)</f>
        <v>0.30039525690000002</v>
      </c>
      <c r="CW8" s="39">
        <f>VLOOKUP($A8,'2022_5ANO_MT'!$H:$AE,24,0)</f>
        <v>0.11067193680000001</v>
      </c>
      <c r="CX8" s="39">
        <f>VLOOKUP($A8,'2022_5ANO_MT'!$H:$AE,16,0)/100</f>
        <v>0.94052044609999996</v>
      </c>
      <c r="CY8" s="35"/>
    </row>
    <row r="9" spans="1:103" ht="15" customHeight="1">
      <c r="A9" s="37">
        <v>3200300</v>
      </c>
      <c r="B9" s="37" t="s">
        <v>215</v>
      </c>
      <c r="C9" s="38">
        <f t="shared" si="0"/>
        <v>0.53587705364619265</v>
      </c>
      <c r="D9" s="38">
        <f t="shared" si="1"/>
        <v>0.53155834010144842</v>
      </c>
      <c r="E9" s="38">
        <f t="shared" si="2"/>
        <v>0.29105041525520964</v>
      </c>
      <c r="F9" s="38">
        <f t="shared" si="3"/>
        <v>1.2188591130084525E-2</v>
      </c>
      <c r="G9" s="38">
        <f t="shared" si="4"/>
        <v>0.77206626494768726</v>
      </c>
      <c r="H9" s="38">
        <f t="shared" si="5"/>
        <v>0.76567796420144441</v>
      </c>
      <c r="I9" s="38">
        <f t="shared" si="6"/>
        <v>0.61675567017431743</v>
      </c>
      <c r="J9" s="39">
        <f>VLOOKUP(A9,'2023_2ANO_LP_LTR + ECT'!$H:$X,17,0)</f>
        <v>694.76921857000002</v>
      </c>
      <c r="K9" s="39">
        <f>'REF - Profic Média e DP 2022'!$D$2-3*'REF - Profic Média e DP 2022'!$E$2</f>
        <v>295.99944314000004</v>
      </c>
      <c r="L9" s="39">
        <f>'REF - Profic Média e DP 2022'!$D$2+3*'REF - Profic Média e DP 2022'!$E$2</f>
        <v>942.55981496000004</v>
      </c>
      <c r="M9" s="38">
        <f t="shared" si="7"/>
        <v>0.86512866015714274</v>
      </c>
      <c r="N9" s="39">
        <f>VLOOKUP($A9,'2023_2ANO_LP_LTR + ECT'!$H:$AE,21,0)</f>
        <v>7.4534161500000001E-2</v>
      </c>
      <c r="O9" s="39">
        <f>VLOOKUP($A9,'2023_2ANO_LP_LTR + ECT'!$H:$AE,22,0)</f>
        <v>0.10559006209999999</v>
      </c>
      <c r="P9" s="39">
        <f>VLOOKUP($A9,'2023_2ANO_LP_LTR + ECT'!$H:$AE,23,0)</f>
        <v>0.27950310559999997</v>
      </c>
      <c r="Q9" s="39">
        <f>VLOOKUP($A9,'2023_2ANO_LP_LTR + ECT'!$H:$AE,24,0)</f>
        <v>0.54037267079999995</v>
      </c>
      <c r="R9" s="39">
        <f>VLOOKUP($A9,'2023_2ANO_LP_LTR + ECT'!$H:$AE,16,0)/100</f>
        <v>0.96407185630000003</v>
      </c>
      <c r="S9" s="38">
        <f t="shared" si="8"/>
        <v>0.78164871606705155</v>
      </c>
      <c r="T9" s="38">
        <v>0.781648716067052</v>
      </c>
      <c r="U9" s="38">
        <f t="shared" si="9"/>
        <v>0.6288983731269604</v>
      </c>
      <c r="V9" s="39">
        <f>VLOOKUP(A9,'2023_2ANO_MT'!$H:$X,17,0)</f>
        <v>588.82882500000005</v>
      </c>
      <c r="W9" s="39">
        <f>'REF - Profic Média e DP 2022'!$D$3-3*'REF - Profic Média e DP 2022'!$E$3</f>
        <v>256.66072584</v>
      </c>
      <c r="X9" s="39">
        <f>'REF - Profic Média e DP 2022'!$D$3+3*'REF - Profic Média e DP 2022'!$E$3</f>
        <v>784.8352503000001</v>
      </c>
      <c r="Y9" s="38">
        <f t="shared" si="10"/>
        <v>0.9107142857142857</v>
      </c>
      <c r="Z9" s="39">
        <f>VLOOKUP($A9,'2023_2ANO_MT'!$H:$AE,21,0)</f>
        <v>2.5000000000000001E-2</v>
      </c>
      <c r="AA9" s="39">
        <f>VLOOKUP($A9,'2023_2ANO_MT'!$H:$AE,22,0)</f>
        <v>0.1125</v>
      </c>
      <c r="AB9" s="39">
        <f>VLOOKUP($A9,'2023_2ANO_MT'!$H:$AE,23,0)</f>
        <v>0.33750000000000002</v>
      </c>
      <c r="AC9" s="39">
        <f>VLOOKUP($A9,'2023_2ANO_MT'!$H:$AE,24,0)</f>
        <v>0.52500000000000002</v>
      </c>
      <c r="AD9" s="39">
        <f>VLOOKUP($A9,'2023_2ANO_MT'!$H:$AE,16,0)/100</f>
        <v>0.95808383230000005</v>
      </c>
      <c r="AE9" s="38">
        <f t="shared" si="11"/>
        <v>0.75987767381760274</v>
      </c>
      <c r="AF9" s="38">
        <f t="shared" si="12"/>
        <v>0.72544629670979621</v>
      </c>
      <c r="AG9" s="38">
        <f t="shared" si="13"/>
        <v>0.56373088295530671</v>
      </c>
      <c r="AH9" s="39">
        <f>VLOOKUP($A9,'2022_2ANO_LP_LTR + ECT'!H:X,17,0)</f>
        <v>660.48549243000002</v>
      </c>
      <c r="AI9" s="39">
        <f>'REF - Profic Média e DP 2022'!$D$2-3*'REF - Profic Média e DP 2022'!$E$2</f>
        <v>295.99944314000004</v>
      </c>
      <c r="AJ9" s="39">
        <f>'REF - Profic Média e DP 2022'!$D$2+3*'REF - Profic Média e DP 2022'!$E$2</f>
        <v>942.55981496000004</v>
      </c>
      <c r="AK9" s="38">
        <f t="shared" si="14"/>
        <v>0.84425349082857137</v>
      </c>
      <c r="AL9" s="39">
        <f>VLOOKUP($A9,'2022_2ANO_LP_LTR + ECT'!$H:$AE,21,0)</f>
        <v>2.2556390999999999E-2</v>
      </c>
      <c r="AM9" s="39">
        <f>VLOOKUP($A9,'2022_2ANO_LP_LTR + ECT'!$H:$AE,22,0)</f>
        <v>0.23308270679999998</v>
      </c>
      <c r="AN9" s="39">
        <f>VLOOKUP($A9,'2022_2ANO_LP_LTR + ECT'!$H:$AE,23,0)</f>
        <v>0.37593984959999999</v>
      </c>
      <c r="AO9" s="39">
        <f>VLOOKUP($A9,'2022_2ANO_LP_LTR + ECT'!$H:$AE,24,0)</f>
        <v>0.36842105259999997</v>
      </c>
      <c r="AP9" s="39">
        <f>VLOOKUP($A9,'2022_2ANO_LP_LTR + ECT'!$H:$AE,16,0)/100</f>
        <v>0.93006993010000005</v>
      </c>
      <c r="AQ9" s="38">
        <f t="shared" si="15"/>
        <v>0.81152473947931225</v>
      </c>
      <c r="AR9" s="38">
        <f t="shared" si="16"/>
        <v>0.67842267719433869</v>
      </c>
      <c r="AS9" s="39">
        <f>VLOOKUP($A9,'2022_2ANO_MT'!$H:$X,17,0)</f>
        <v>614.98630075000005</v>
      </c>
      <c r="AT9" s="39">
        <f>'REF - Profic Média e DP 2022'!$D$3-3*'REF - Profic Média e DP 2022'!$E$3</f>
        <v>256.66072584</v>
      </c>
      <c r="AU9" s="39">
        <f>'REF - Profic Média e DP 2022'!$D$3+3*'REF - Profic Média e DP 2022'!$E$3</f>
        <v>784.8352503000001</v>
      </c>
      <c r="AV9" s="38">
        <f t="shared" si="17"/>
        <v>0.95918367342857147</v>
      </c>
      <c r="AW9" s="39">
        <f>VLOOKUP($A9,'2022_2ANO_MT'!$H:$AE,21,0)</f>
        <v>1.5037594000000001E-2</v>
      </c>
      <c r="AX9" s="39">
        <f>VLOOKUP($A9,'2022_2ANO_MT'!$H:$AE,22,0)</f>
        <v>4.5112781999999997E-2</v>
      </c>
      <c r="AY9" s="39">
        <f>VLOOKUP($A9,'2022_2ANO_MT'!$H:$AE,23,0)</f>
        <v>0.25563909769999998</v>
      </c>
      <c r="AZ9" s="39">
        <f>VLOOKUP($A9,'2022_2ANO_MT'!$H:$AE,24,0)</f>
        <v>0.68421052630000001</v>
      </c>
      <c r="BA9" s="39">
        <f>VLOOKUP($A9,'2022_2ANO_MT'!$H:$AE,16,0)/100</f>
        <v>0.93006993010000005</v>
      </c>
      <c r="BB9" s="38">
        <f t="shared" si="18"/>
        <v>0.54235512396330887</v>
      </c>
      <c r="BC9" s="38">
        <f t="shared" si="19"/>
        <v>0.33463568588133241</v>
      </c>
      <c r="BD9" s="38">
        <f t="shared" si="20"/>
        <v>1.5737892828126654E-2</v>
      </c>
      <c r="BE9" s="38">
        <f t="shared" si="21"/>
        <v>0.75007456204528522</v>
      </c>
      <c r="BF9" s="38">
        <f t="shared" si="22"/>
        <v>0.75861155162898641</v>
      </c>
      <c r="BG9" s="38">
        <f t="shared" si="23"/>
        <v>0.59389322893654428</v>
      </c>
      <c r="BH9" s="39">
        <f>VLOOKUP($A9,'2023_5ANO_LP'!$H:$X,17,0)</f>
        <v>233.45903999999999</v>
      </c>
      <c r="BI9" s="39">
        <f>'REF - Profic Média e DP 2022'!$D$4-3*'REF - Profic Média e DP 2022'!$E$4</f>
        <v>49.637460980000014</v>
      </c>
      <c r="BJ9" s="39">
        <f>'REF - Profic Média e DP 2022'!$D$4+3*'REF - Profic Média e DP 2022'!$E$4</f>
        <v>359.15703464000001</v>
      </c>
      <c r="BK9" s="38">
        <f t="shared" si="24"/>
        <v>0.85795918364285706</v>
      </c>
      <c r="BL9" s="39">
        <f>VLOOKUP($A9,'2023_5ANO_LP'!$H:$AE,21,0)</f>
        <v>3.4285714299999999E-2</v>
      </c>
      <c r="BM9" s="39">
        <f>VLOOKUP($A9,'2023_5ANO_LP'!$H:$AE,22,0)</f>
        <v>0.18857142860000001</v>
      </c>
      <c r="BN9" s="39">
        <f>VLOOKUP($A9,'2023_5ANO_LP'!$H:$AE,23,0)</f>
        <v>0.41142857139999994</v>
      </c>
      <c r="BO9" s="39">
        <f>VLOOKUP($A9,'2023_5ANO_LP'!$H:$AE,24,0)</f>
        <v>0.36571428570000003</v>
      </c>
      <c r="BP9" s="39">
        <f>VLOOKUP($A9,'2023_5ANO_LP'!$H:$AE,16,0)/100</f>
        <v>0.98870056500000003</v>
      </c>
      <c r="BQ9" s="38">
        <f t="shared" si="25"/>
        <v>0.74153757246158403</v>
      </c>
      <c r="BR9" s="38">
        <f t="shared" si="26"/>
        <v>0.59933710732316803</v>
      </c>
      <c r="BS9" s="39">
        <f>VLOOKUP($A9,'2023_5ANO_MT'!H:X,17,0)</f>
        <v>243.51355429</v>
      </c>
      <c r="BT9" s="39">
        <f>'REF - Profic Média e DP 2022'!$D$5-3*'REF - Profic Média e DP 2022'!$E$5</f>
        <v>78.560591150000022</v>
      </c>
      <c r="BU9" s="39">
        <f>'REF - Profic Média e DP 2022'!$D$5+3*'REF - Profic Média e DP 2022'!$E$5</f>
        <v>353.78627153000002</v>
      </c>
      <c r="BV9" s="38">
        <f t="shared" si="27"/>
        <v>0.77877551020000002</v>
      </c>
      <c r="BW9" s="39">
        <f>VLOOKUP($A9,'2023_5ANO_MT'!$H:$AE,21,0)</f>
        <v>2.85714286E-2</v>
      </c>
      <c r="BX9" s="39">
        <f>VLOOKUP($A9,'2023_5ANO_MT'!$H:$AE,22,0)</f>
        <v>0.33714285709999997</v>
      </c>
      <c r="BY9" s="39">
        <f>VLOOKUP($A9,'2023_5ANO_MT'!$H:$AE,23,0)</f>
        <v>0.40571428570000001</v>
      </c>
      <c r="BZ9" s="39">
        <f>VLOOKUP($A9,'2023_5ANO_MT'!$H:$AE,24,0)</f>
        <v>0.22857142859999999</v>
      </c>
      <c r="CA9" s="39">
        <f>VLOOKUP($A9,'2023_5ANO_MT'!$H:$AE,16,0)/100</f>
        <v>0.98870056500000003</v>
      </c>
      <c r="CB9" s="38">
        <f t="shared" si="28"/>
        <v>0.73433666921715857</v>
      </c>
      <c r="CC9" s="38">
        <f t="shared" si="29"/>
        <v>0.74076931105923549</v>
      </c>
      <c r="CD9" s="38">
        <f t="shared" si="30"/>
        <v>0.6063236544327566</v>
      </c>
      <c r="CE9" s="39">
        <f>VLOOKUP($A9,'2022_5ANO_LP'!$H:$X,17,0)</f>
        <v>237.3065</v>
      </c>
      <c r="CF9" s="39">
        <f>'REF - Profic Média e DP 2022'!$D$4-3*'REF - Profic Média e DP 2022'!$E$4</f>
        <v>49.637460980000014</v>
      </c>
      <c r="CG9" s="39">
        <f>'REF - Profic Média e DP 2022'!$D$4+3*'REF - Profic Média e DP 2022'!$E$4</f>
        <v>359.15703464000001</v>
      </c>
      <c r="CH9" s="38">
        <f t="shared" si="31"/>
        <v>0.84632034637142861</v>
      </c>
      <c r="CI9" s="39">
        <f>VLOOKUP($A9,'2022_5ANO_LP'!$H:$AE,21,0)</f>
        <v>4.5454545499999999E-2</v>
      </c>
      <c r="CJ9" s="39">
        <f>VLOOKUP($A9,'2022_5ANO_LP'!$H:$AE,22,0)</f>
        <v>0.18939393939999999</v>
      </c>
      <c r="CK9" s="39">
        <f>VLOOKUP($A9,'2022_5ANO_LP'!$H:$AE,23,0)</f>
        <v>0.32575757580000003</v>
      </c>
      <c r="CL9" s="39">
        <f>VLOOKUP($A9,'2022_5ANO_LP'!$H:$AE,24,0)</f>
        <v>0.43939393940000004</v>
      </c>
      <c r="CM9" s="39">
        <f>VLOOKUP($A9,'2022_5ANO_LP'!$H:$AE,16,0)/100</f>
        <v>0.90410958899999994</v>
      </c>
      <c r="CN9" s="38">
        <f t="shared" si="32"/>
        <v>0.72790402737508164</v>
      </c>
      <c r="CO9" s="38">
        <f t="shared" si="33"/>
        <v>0.62442425587873474</v>
      </c>
      <c r="CP9" s="39">
        <f>VLOOKUP($A9,'2022_5ANO_MT'!H:X,17,0)</f>
        <v>250.41818182</v>
      </c>
      <c r="CQ9" s="39">
        <f>'REF - Profic Média e DP 2022'!$D$5-3*'REF - Profic Média e DP 2022'!$E$5</f>
        <v>78.560591150000022</v>
      </c>
      <c r="CR9" s="39">
        <f>'REF - Profic Média e DP 2022'!$D$5+3*'REF - Profic Média e DP 2022'!$E$5</f>
        <v>353.78627153000002</v>
      </c>
      <c r="CS9" s="38">
        <f t="shared" si="34"/>
        <v>0.75865800874285716</v>
      </c>
      <c r="CT9" s="39">
        <f>VLOOKUP($A9,'2022_5ANO_MT'!$H:$AE,21,0)</f>
        <v>9.84848485E-2</v>
      </c>
      <c r="CU9" s="39">
        <f>VLOOKUP($A9,'2022_5ANO_MT'!$H:$AE,22,0)</f>
        <v>0.25</v>
      </c>
      <c r="CV9" s="39">
        <f>VLOOKUP($A9,'2022_5ANO_MT'!$H:$AE,23,0)</f>
        <v>0.2954545455</v>
      </c>
      <c r="CW9" s="39">
        <f>VLOOKUP($A9,'2022_5ANO_MT'!$H:$AE,24,0)</f>
        <v>0.35606060610000001</v>
      </c>
      <c r="CX9" s="39">
        <f>VLOOKUP($A9,'2022_5ANO_MT'!$H:$AE,16,0)/100</f>
        <v>0.90410958899999994</v>
      </c>
      <c r="CY9" s="35"/>
    </row>
    <row r="10" spans="1:103" ht="15" customHeight="1">
      <c r="A10" s="37">
        <v>3200359</v>
      </c>
      <c r="B10" s="37" t="s">
        <v>123</v>
      </c>
      <c r="C10" s="38">
        <f t="shared" si="0"/>
        <v>0.60444242464636933</v>
      </c>
      <c r="D10" s="38">
        <f t="shared" si="1"/>
        <v>0.64909924798320962</v>
      </c>
      <c r="E10" s="38">
        <f t="shared" si="2"/>
        <v>0.56549451302440013</v>
      </c>
      <c r="F10" s="38">
        <f t="shared" si="3"/>
        <v>5.5831815157841302E-2</v>
      </c>
      <c r="G10" s="38">
        <f t="shared" si="4"/>
        <v>0.73270398294201922</v>
      </c>
      <c r="H10" s="38">
        <f t="shared" si="5"/>
        <v>0.69595543491530665</v>
      </c>
      <c r="I10" s="38">
        <f t="shared" si="6"/>
        <v>0.5461861353734706</v>
      </c>
      <c r="J10" s="39">
        <f>VLOOKUP(A10,'2023_2ANO_LP_LTR + ECT'!$H:$X,17,0)</f>
        <v>649.14175391000003</v>
      </c>
      <c r="K10" s="39">
        <f>'REF - Profic Média e DP 2022'!$D$2-3*'REF - Profic Média e DP 2022'!$E$2</f>
        <v>295.99944314000004</v>
      </c>
      <c r="L10" s="39">
        <f>'REF - Profic Média e DP 2022'!$D$2+3*'REF - Profic Média e DP 2022'!$E$2</f>
        <v>942.55981496000004</v>
      </c>
      <c r="M10" s="38">
        <f t="shared" si="7"/>
        <v>0.76101468631428559</v>
      </c>
      <c r="N10" s="39">
        <f>VLOOKUP($A10,'2023_2ANO_LP_LTR + ECT'!$H:$AE,21,0)</f>
        <v>0.15887850470000001</v>
      </c>
      <c r="O10" s="39">
        <f>VLOOKUP($A10,'2023_2ANO_LP_LTR + ECT'!$H:$AE,22,0)</f>
        <v>0.14018691589999999</v>
      </c>
      <c r="P10" s="39">
        <f>VLOOKUP($A10,'2023_2ANO_LP_LTR + ECT'!$H:$AE,23,0)</f>
        <v>0.28037383179999997</v>
      </c>
      <c r="Q10" s="39">
        <f>VLOOKUP($A10,'2023_2ANO_LP_LTR + ECT'!$H:$AE,24,0)</f>
        <v>0.42056074770000001</v>
      </c>
      <c r="R10" s="39">
        <f>VLOOKUP($A10,'2023_2ANO_LP_LTR + ECT'!$H:$AE,16,0)/100</f>
        <v>0.93043478260000001</v>
      </c>
      <c r="S10" s="38">
        <f t="shared" si="8"/>
        <v>0.78782680498208812</v>
      </c>
      <c r="T10" s="38">
        <v>0.78782680498208801</v>
      </c>
      <c r="U10" s="38">
        <f t="shared" si="9"/>
        <v>0.65516252040703349</v>
      </c>
      <c r="V10" s="39">
        <f>VLOOKUP(A10,'2023_2ANO_MT'!$H:$X,17,0)</f>
        <v>602.70087850000004</v>
      </c>
      <c r="W10" s="39">
        <f>'REF - Profic Média e DP 2022'!$D$3-3*'REF - Profic Média e DP 2022'!$E$3</f>
        <v>256.66072584</v>
      </c>
      <c r="X10" s="39">
        <f>'REF - Profic Média e DP 2022'!$D$3+3*'REF - Profic Média e DP 2022'!$E$3</f>
        <v>784.8352503000001</v>
      </c>
      <c r="Y10" s="38">
        <f t="shared" si="10"/>
        <v>0.91054739651428551</v>
      </c>
      <c r="Z10" s="39">
        <f>VLOOKUP($A10,'2023_2ANO_MT'!$H:$AE,21,0)</f>
        <v>4.6728972000000008E-2</v>
      </c>
      <c r="AA10" s="39">
        <f>VLOOKUP($A10,'2023_2ANO_MT'!$H:$AE,22,0)</f>
        <v>7.4766355100000001E-2</v>
      </c>
      <c r="AB10" s="39">
        <f>VLOOKUP($A10,'2023_2ANO_MT'!$H:$AE,23,0)</f>
        <v>0.20560747660000001</v>
      </c>
      <c r="AC10" s="39">
        <f>VLOOKUP($A10,'2023_2ANO_MT'!$H:$AE,24,0)</f>
        <v>0.67289719629999989</v>
      </c>
      <c r="AD10" s="39">
        <f>VLOOKUP($A10,'2023_2ANO_MT'!$H:$AE,16,0)/100</f>
        <v>0.93043478260000001</v>
      </c>
      <c r="AE10" s="38">
        <f t="shared" si="11"/>
        <v>0.67687216778417791</v>
      </c>
      <c r="AF10" s="38">
        <f t="shared" si="12"/>
        <v>0.64217047138686323</v>
      </c>
      <c r="AG10" s="38">
        <f t="shared" si="13"/>
        <v>0.48544398286658347</v>
      </c>
      <c r="AH10" s="39">
        <f>VLOOKUP($A10,'2022_2ANO_LP_LTR + ECT'!H:X,17,0)</f>
        <v>609.86828519999995</v>
      </c>
      <c r="AI10" s="39">
        <f>'REF - Profic Média e DP 2022'!$D$2-3*'REF - Profic Média e DP 2022'!$E$2</f>
        <v>295.99944314000004</v>
      </c>
      <c r="AJ10" s="39">
        <f>'REF - Profic Média e DP 2022'!$D$2+3*'REF - Profic Média e DP 2022'!$E$2</f>
        <v>942.55981496000004</v>
      </c>
      <c r="AK10" s="38">
        <f t="shared" si="14"/>
        <v>0.68253968251428576</v>
      </c>
      <c r="AL10" s="39">
        <f>VLOOKUP($A10,'2022_2ANO_LP_LTR + ECT'!$H:$AE,21,0)</f>
        <v>0.18518518520000002</v>
      </c>
      <c r="AM10" s="39">
        <f>VLOOKUP($A10,'2022_2ANO_LP_LTR + ECT'!$H:$AE,22,0)</f>
        <v>0.2314814815</v>
      </c>
      <c r="AN10" s="39">
        <f>VLOOKUP($A10,'2022_2ANO_LP_LTR + ECT'!$H:$AE,23,0)</f>
        <v>0.36111111110000005</v>
      </c>
      <c r="AO10" s="39">
        <f>VLOOKUP($A10,'2022_2ANO_LP_LTR + ECT'!$H:$AE,24,0)</f>
        <v>0.22222222219999999</v>
      </c>
      <c r="AP10" s="39">
        <f>VLOOKUP($A10,'2022_2ANO_LP_LTR + ECT'!$H:$AE,16,0)/100</f>
        <v>0.9152542373</v>
      </c>
      <c r="AQ10" s="38">
        <f t="shared" si="15"/>
        <v>0.72892471238015</v>
      </c>
      <c r="AR10" s="38">
        <f t="shared" si="16"/>
        <v>0.5909540427174429</v>
      </c>
      <c r="AS10" s="39">
        <f>VLOOKUP($A10,'2022_2ANO_MT'!$H:$X,17,0)</f>
        <v>568.78759633000004</v>
      </c>
      <c r="AT10" s="39">
        <f>'REF - Profic Média e DP 2022'!$D$3-3*'REF - Profic Média e DP 2022'!$E$3</f>
        <v>256.66072584</v>
      </c>
      <c r="AU10" s="39">
        <f>'REF - Profic Média e DP 2022'!$D$3+3*'REF - Profic Média e DP 2022'!$E$3</f>
        <v>784.8352503000001</v>
      </c>
      <c r="AV10" s="38">
        <f t="shared" si="17"/>
        <v>0.81782437748571413</v>
      </c>
      <c r="AW10" s="39">
        <f>VLOOKUP($A10,'2022_2ANO_MT'!$H:$AE,21,0)</f>
        <v>4.5871559599999993E-2</v>
      </c>
      <c r="AX10" s="39">
        <f>VLOOKUP($A10,'2022_2ANO_MT'!$H:$AE,22,0)</f>
        <v>0.2385321101</v>
      </c>
      <c r="AY10" s="39">
        <f>VLOOKUP($A10,'2022_2ANO_MT'!$H:$AE,23,0)</f>
        <v>0.28440366969999997</v>
      </c>
      <c r="AZ10" s="39">
        <f>VLOOKUP($A10,'2022_2ANO_MT'!$H:$AE,24,0)</f>
        <v>0.4311926606</v>
      </c>
      <c r="BA10" s="39">
        <f>VLOOKUP($A10,'2022_2ANO_MT'!$H:$AE,16,0)/100</f>
        <v>0.91596638659999996</v>
      </c>
      <c r="BB10" s="38">
        <f t="shared" si="18"/>
        <v>0.53745718964110889</v>
      </c>
      <c r="BC10" s="38">
        <f t="shared" si="19"/>
        <v>0.34967708263684871</v>
      </c>
      <c r="BD10" s="38">
        <f t="shared" si="20"/>
        <v>1.767310667608446E-2</v>
      </c>
      <c r="BE10" s="38">
        <f t="shared" si="21"/>
        <v>0.72523729664536907</v>
      </c>
      <c r="BF10" s="38">
        <f t="shared" si="22"/>
        <v>0.74336699938219086</v>
      </c>
      <c r="BG10" s="38">
        <f t="shared" si="23"/>
        <v>0.59411417447866743</v>
      </c>
      <c r="BH10" s="39">
        <f>VLOOKUP($A10,'2023_5ANO_LP'!$H:$X,17,0)</f>
        <v>233.52742696999999</v>
      </c>
      <c r="BI10" s="39">
        <f>'REF - Profic Média e DP 2022'!$D$4-3*'REF - Profic Média e DP 2022'!$E$4</f>
        <v>49.637460980000014</v>
      </c>
      <c r="BJ10" s="39">
        <f>'REF - Profic Média e DP 2022'!$D$4+3*'REF - Profic Média e DP 2022'!$E$4</f>
        <v>359.15703464000001</v>
      </c>
      <c r="BK10" s="38">
        <f t="shared" si="24"/>
        <v>0.82825040127142857</v>
      </c>
      <c r="BL10" s="39">
        <f>VLOOKUP($A10,'2023_5ANO_LP'!$H:$AE,21,0)</f>
        <v>5.6179775299999998E-2</v>
      </c>
      <c r="BM10" s="39">
        <f>VLOOKUP($A10,'2023_5ANO_LP'!$H:$AE,22,0)</f>
        <v>0.20224719100000002</v>
      </c>
      <c r="BN10" s="39">
        <f>VLOOKUP($A10,'2023_5ANO_LP'!$H:$AE,23,0)</f>
        <v>0.3595505618</v>
      </c>
      <c r="BO10" s="39">
        <f>VLOOKUP($A10,'2023_5ANO_LP'!$H:$AE,24,0)</f>
        <v>0.38202247189999999</v>
      </c>
      <c r="BP10" s="39">
        <f>VLOOKUP($A10,'2023_5ANO_LP'!$H:$AE,16,0)/100</f>
        <v>0.95698924730000001</v>
      </c>
      <c r="BQ10" s="38">
        <f t="shared" si="25"/>
        <v>0.70710759390854727</v>
      </c>
      <c r="BR10" s="38">
        <f t="shared" si="26"/>
        <v>0.58018284347423732</v>
      </c>
      <c r="BS10" s="39">
        <f>VLOOKUP($A10,'2023_5ANO_MT'!H:X,17,0)</f>
        <v>238.24180899000001</v>
      </c>
      <c r="BT10" s="39">
        <f>'REF - Profic Média e DP 2022'!$D$5-3*'REF - Profic Média e DP 2022'!$E$5</f>
        <v>78.560591150000022</v>
      </c>
      <c r="BU10" s="39">
        <f>'REF - Profic Média e DP 2022'!$D$5+3*'REF - Profic Média e DP 2022'!$E$5</f>
        <v>353.78627153000002</v>
      </c>
      <c r="BV10" s="38">
        <f t="shared" si="27"/>
        <v>0.71107544138571432</v>
      </c>
      <c r="BW10" s="39">
        <f>VLOOKUP($A10,'2023_5ANO_MT'!$H:$AE,21,0)</f>
        <v>8.9887640399999996E-2</v>
      </c>
      <c r="BX10" s="39">
        <f>VLOOKUP($A10,'2023_5ANO_MT'!$H:$AE,22,0)</f>
        <v>0.34831460669999997</v>
      </c>
      <c r="BY10" s="39">
        <f>VLOOKUP($A10,'2023_5ANO_MT'!$H:$AE,23,0)</f>
        <v>0.2808988764</v>
      </c>
      <c r="BZ10" s="39">
        <f>VLOOKUP($A10,'2023_5ANO_MT'!$H:$AE,24,0)</f>
        <v>0.2808988764</v>
      </c>
      <c r="CA10" s="39">
        <f>VLOOKUP($A10,'2023_5ANO_MT'!$H:$AE,16,0)/100</f>
        <v>0.95698924730000001</v>
      </c>
      <c r="CB10" s="38">
        <f t="shared" si="28"/>
        <v>0.70756418996928461</v>
      </c>
      <c r="CC10" s="38">
        <f t="shared" si="29"/>
        <v>0.70945064738121444</v>
      </c>
      <c r="CD10" s="38">
        <f t="shared" si="30"/>
        <v>0.55621536962671447</v>
      </c>
      <c r="CE10" s="39">
        <f>VLOOKUP($A10,'2022_5ANO_LP'!$H:$X,17,0)</f>
        <v>221.79700505</v>
      </c>
      <c r="CF10" s="39">
        <f>'REF - Profic Média e DP 2022'!$D$4-3*'REF - Profic Média e DP 2022'!$E$4</f>
        <v>49.637460980000014</v>
      </c>
      <c r="CG10" s="39">
        <f>'REF - Profic Média e DP 2022'!$D$4+3*'REF - Profic Média e DP 2022'!$E$4</f>
        <v>359.15703464000001</v>
      </c>
      <c r="CH10" s="38">
        <f t="shared" si="31"/>
        <v>0.77344877337142859</v>
      </c>
      <c r="CI10" s="39">
        <f>VLOOKUP($A10,'2022_5ANO_LP'!$H:$AE,21,0)</f>
        <v>7.0707070699999999E-2</v>
      </c>
      <c r="CJ10" s="39">
        <f>VLOOKUP($A10,'2022_5ANO_LP'!$H:$AE,22,0)</f>
        <v>0.27272727270000002</v>
      </c>
      <c r="CK10" s="39">
        <f>VLOOKUP($A10,'2022_5ANO_LP'!$H:$AE,23,0)</f>
        <v>0.36363636360000001</v>
      </c>
      <c r="CL10" s="39">
        <f>VLOOKUP($A10,'2022_5ANO_LP'!$H:$AE,24,0)</f>
        <v>0.29292929290000003</v>
      </c>
      <c r="CM10" s="39">
        <f>VLOOKUP($A10,'2022_5ANO_LP'!$H:$AE,16,0)/100</f>
        <v>0.95192307690000011</v>
      </c>
      <c r="CN10" s="38">
        <f t="shared" si="32"/>
        <v>0.70567773255735478</v>
      </c>
      <c r="CO10" s="38">
        <f t="shared" si="33"/>
        <v>0.57941444693613797</v>
      </c>
      <c r="CP10" s="39">
        <f>VLOOKUP($A10,'2022_5ANO_MT'!H:X,17,0)</f>
        <v>238.03032653</v>
      </c>
      <c r="CQ10" s="39">
        <f>'REF - Profic Média e DP 2022'!$D$5-3*'REF - Profic Média e DP 2022'!$E$5</f>
        <v>78.560591150000022</v>
      </c>
      <c r="CR10" s="39">
        <f>'REF - Profic Média e DP 2022'!$D$5+3*'REF - Profic Média e DP 2022'!$E$5</f>
        <v>353.78627153000002</v>
      </c>
      <c r="CS10" s="38">
        <f t="shared" si="34"/>
        <v>0.72157434405714294</v>
      </c>
      <c r="CT10" s="39">
        <f>VLOOKUP($A10,'2022_5ANO_MT'!$H:$AE,21,0)</f>
        <v>0.13265306120000001</v>
      </c>
      <c r="CU10" s="39">
        <f>VLOOKUP($A10,'2022_5ANO_MT'!$H:$AE,22,0)</f>
        <v>0.25510204079999999</v>
      </c>
      <c r="CV10" s="39">
        <f>VLOOKUP($A10,'2022_5ANO_MT'!$H:$AE,23,0)</f>
        <v>0.39795918370000005</v>
      </c>
      <c r="CW10" s="39">
        <f>VLOOKUP($A10,'2022_5ANO_MT'!$H:$AE,24,0)</f>
        <v>0.21428571430000001</v>
      </c>
      <c r="CX10" s="39">
        <f>VLOOKUP($A10,'2022_5ANO_MT'!$H:$AE,16,0)/100</f>
        <v>0.94230769230000011</v>
      </c>
      <c r="CY10" s="35"/>
    </row>
    <row r="11" spans="1:103" ht="15" customHeight="1">
      <c r="A11" s="37">
        <v>3200409</v>
      </c>
      <c r="B11" s="37" t="s">
        <v>217</v>
      </c>
      <c r="C11" s="38">
        <f t="shared" si="0"/>
        <v>0.63466424597934212</v>
      </c>
      <c r="D11" s="38">
        <f t="shared" si="1"/>
        <v>0.7111341089349863</v>
      </c>
      <c r="E11" s="38">
        <f t="shared" si="2"/>
        <v>0.65523512363434777</v>
      </c>
      <c r="F11" s="38">
        <f t="shared" si="3"/>
        <v>7.0102734463715732E-2</v>
      </c>
      <c r="G11" s="38">
        <f t="shared" si="4"/>
        <v>0.76703309423562493</v>
      </c>
      <c r="H11" s="38">
        <f t="shared" si="5"/>
        <v>0.77021170029016983</v>
      </c>
      <c r="I11" s="38">
        <f t="shared" si="6"/>
        <v>0.62747557605176829</v>
      </c>
      <c r="J11" s="39">
        <f>VLOOKUP(A11,'2023_2ANO_LP_LTR + ECT'!$H:$X,17,0)</f>
        <v>701.70028490000004</v>
      </c>
      <c r="K11" s="39">
        <f>'REF - Profic Média e DP 2022'!$D$2-3*'REF - Profic Média e DP 2022'!$E$2</f>
        <v>295.99944314000004</v>
      </c>
      <c r="L11" s="39">
        <f>'REF - Profic Média e DP 2022'!$D$2+3*'REF - Profic Média e DP 2022'!$E$2</f>
        <v>942.55981496000004</v>
      </c>
      <c r="M11" s="38">
        <f t="shared" si="7"/>
        <v>0.90109890105714296</v>
      </c>
      <c r="N11" s="39">
        <f>VLOOKUP($A11,'2023_2ANO_LP_LTR + ECT'!$H:$AE,21,0)</f>
        <v>5.4945054899999998E-2</v>
      </c>
      <c r="O11" s="39">
        <f>VLOOKUP($A11,'2023_2ANO_LP_LTR + ECT'!$H:$AE,22,0)</f>
        <v>7.6923076899999998E-2</v>
      </c>
      <c r="P11" s="39">
        <f>VLOOKUP($A11,'2023_2ANO_LP_LTR + ECT'!$H:$AE,23,0)</f>
        <v>0.31208791210000003</v>
      </c>
      <c r="Q11" s="39">
        <f>VLOOKUP($A11,'2023_2ANO_LP_LTR + ECT'!$H:$AE,24,0)</f>
        <v>0.55604395600000001</v>
      </c>
      <c r="R11" s="39">
        <f>VLOOKUP($A11,'2023_2ANO_LP_LTR + ECT'!$H:$AE,16,0)/100</f>
        <v>0.924796748</v>
      </c>
      <c r="S11" s="38">
        <f t="shared" si="8"/>
        <v>0.7622651851538077</v>
      </c>
      <c r="T11" s="38">
        <v>0.76226518515380803</v>
      </c>
      <c r="U11" s="38">
        <f t="shared" si="9"/>
        <v>0.60696907884332973</v>
      </c>
      <c r="V11" s="39">
        <f>VLOOKUP(A11,'2023_2ANO_MT'!$H:$X,17,0)</f>
        <v>577.24633042000005</v>
      </c>
      <c r="W11" s="39">
        <f>'REF - Profic Média e DP 2022'!$D$3-3*'REF - Profic Média e DP 2022'!$E$3</f>
        <v>256.66072584</v>
      </c>
      <c r="X11" s="39">
        <f>'REF - Profic Média e DP 2022'!$D$3+3*'REF - Profic Média e DP 2022'!$E$3</f>
        <v>784.8352503000001</v>
      </c>
      <c r="Y11" s="38">
        <f t="shared" si="10"/>
        <v>0.90246952172857153</v>
      </c>
      <c r="Z11" s="39">
        <f>VLOOKUP($A11,'2023_2ANO_MT'!$H:$AE,21,0)</f>
        <v>2.6258205700000002E-2</v>
      </c>
      <c r="AA11" s="39">
        <f>VLOOKUP($A11,'2023_2ANO_MT'!$H:$AE,22,0)</f>
        <v>0.124726477</v>
      </c>
      <c r="AB11" s="39">
        <f>VLOOKUP($A11,'2023_2ANO_MT'!$H:$AE,23,0)</f>
        <v>0.41356673960000001</v>
      </c>
      <c r="AC11" s="39">
        <f>VLOOKUP($A11,'2023_2ANO_MT'!$H:$AE,24,0)</f>
        <v>0.43544857770000001</v>
      </c>
      <c r="AD11" s="39">
        <f>VLOOKUP($A11,'2023_2ANO_MT'!$H:$AE,16,0)/100</f>
        <v>0.93265306120000002</v>
      </c>
      <c r="AE11" s="38">
        <f t="shared" si="11"/>
        <v>0.6969303597719092</v>
      </c>
      <c r="AF11" s="38">
        <f t="shared" si="12"/>
        <v>0.70420581775753155</v>
      </c>
      <c r="AG11" s="38">
        <f t="shared" si="13"/>
        <v>0.54736281017934896</v>
      </c>
      <c r="AH11" s="39">
        <f>VLOOKUP($A11,'2022_2ANO_LP_LTR + ECT'!H:X,17,0)</f>
        <v>649.90254520999997</v>
      </c>
      <c r="AI11" s="39">
        <f>'REF - Profic Média e DP 2022'!$D$2-3*'REF - Profic Média e DP 2022'!$E$2</f>
        <v>295.99944314000004</v>
      </c>
      <c r="AJ11" s="39">
        <f>'REF - Profic Média e DP 2022'!$D$2+3*'REF - Profic Média e DP 2022'!$E$2</f>
        <v>942.55981496000004</v>
      </c>
      <c r="AK11" s="38">
        <f t="shared" si="14"/>
        <v>0.81181318677142844</v>
      </c>
      <c r="AL11" s="39">
        <f>VLOOKUP($A11,'2022_2ANO_LP_LTR + ECT'!$H:$AE,21,0)</f>
        <v>9.6153846200000004E-2</v>
      </c>
      <c r="AM11" s="39">
        <f>VLOOKUP($A11,'2022_2ANO_LP_LTR + ECT'!$H:$AE,22,0)</f>
        <v>0.1610576923</v>
      </c>
      <c r="AN11" s="39">
        <f>VLOOKUP($A11,'2022_2ANO_LP_LTR + ECT'!$H:$AE,23,0)</f>
        <v>0.4014423077</v>
      </c>
      <c r="AO11" s="39">
        <f>VLOOKUP($A11,'2022_2ANO_LP_LTR + ECT'!$H:$AE,24,0)</f>
        <v>0.3413461538</v>
      </c>
      <c r="AP11" s="39">
        <f>VLOOKUP($A11,'2022_2ANO_LP_LTR + ECT'!$H:$AE,16,0)/100</f>
        <v>0.91028446389999995</v>
      </c>
      <c r="AQ11" s="38">
        <f t="shared" si="15"/>
        <v>0.68601717279347552</v>
      </c>
      <c r="AR11" s="38">
        <f t="shared" si="16"/>
        <v>0.52866419970837975</v>
      </c>
      <c r="AS11" s="39">
        <f>VLOOKUP($A11,'2022_2ANO_MT'!$H:$X,17,0)</f>
        <v>535.88768812000001</v>
      </c>
      <c r="AT11" s="39">
        <f>'REF - Profic Média e DP 2022'!$D$3-3*'REF - Profic Média e DP 2022'!$E$3</f>
        <v>256.66072584</v>
      </c>
      <c r="AU11" s="39">
        <f>'REF - Profic Média e DP 2022'!$D$3+3*'REF - Profic Média e DP 2022'!$E$3</f>
        <v>784.8352503000001</v>
      </c>
      <c r="AV11" s="38">
        <f t="shared" si="17"/>
        <v>0.79490806215714283</v>
      </c>
      <c r="AW11" s="39">
        <f>VLOOKUP($A11,'2022_2ANO_MT'!$H:$AE,21,0)</f>
        <v>5.9405940599999998E-2</v>
      </c>
      <c r="AX11" s="39">
        <f>VLOOKUP($A11,'2022_2ANO_MT'!$H:$AE,22,0)</f>
        <v>0.254950495</v>
      </c>
      <c r="AY11" s="39">
        <f>VLOOKUP($A11,'2022_2ANO_MT'!$H:$AE,23,0)</f>
        <v>0.46287128709999997</v>
      </c>
      <c r="AZ11" s="39">
        <f>VLOOKUP($A11,'2022_2ANO_MT'!$H:$AE,24,0)</f>
        <v>0.22277227719999998</v>
      </c>
      <c r="BA11" s="39">
        <f>VLOOKUP($A11,'2022_2ANO_MT'!$H:$AE,16,0)/100</f>
        <v>0.89183222959999997</v>
      </c>
      <c r="BB11" s="38">
        <f t="shared" si="18"/>
        <v>0.51995945154587586</v>
      </c>
      <c r="BC11" s="38">
        <f t="shared" si="19"/>
        <v>0.29868185437910283</v>
      </c>
      <c r="BD11" s="38">
        <f t="shared" si="20"/>
        <v>1.1112102169108296E-2</v>
      </c>
      <c r="BE11" s="38">
        <f t="shared" si="21"/>
        <v>0.74123704871264895</v>
      </c>
      <c r="BF11" s="38">
        <f t="shared" si="22"/>
        <v>0.74525505734843689</v>
      </c>
      <c r="BG11" s="38">
        <f t="shared" si="23"/>
        <v>0.60365144863258791</v>
      </c>
      <c r="BH11" s="39">
        <f>VLOOKUP($A11,'2023_5ANO_LP'!$H:$X,17,0)</f>
        <v>236.4794</v>
      </c>
      <c r="BI11" s="39">
        <f>'REF - Profic Média e DP 2022'!$D$4-3*'REF - Profic Média e DP 2022'!$E$4</f>
        <v>49.637460980000014</v>
      </c>
      <c r="BJ11" s="39">
        <f>'REF - Profic Média e DP 2022'!$D$4+3*'REF - Profic Média e DP 2022'!$E$4</f>
        <v>359.15703464000001</v>
      </c>
      <c r="BK11" s="38">
        <f t="shared" si="24"/>
        <v>0.85326278662857136</v>
      </c>
      <c r="BL11" s="39">
        <f>VLOOKUP($A11,'2023_5ANO_LP'!$H:$AE,21,0)</f>
        <v>3.9506172799999996E-2</v>
      </c>
      <c r="BM11" s="39">
        <f>VLOOKUP($A11,'2023_5ANO_LP'!$H:$AE,22,0)</f>
        <v>0.18765432100000001</v>
      </c>
      <c r="BN11" s="39">
        <f>VLOOKUP($A11,'2023_5ANO_LP'!$H:$AE,23,0)</f>
        <v>0.37530864200000003</v>
      </c>
      <c r="BO11" s="39">
        <f>VLOOKUP($A11,'2023_5ANO_LP'!$H:$AE,24,0)</f>
        <v>0.3975308642</v>
      </c>
      <c r="BP11" s="39">
        <f>VLOOKUP($A11,'2023_5ANO_LP'!$H:$AE,16,0)/100</f>
        <v>0.92045454550000005</v>
      </c>
      <c r="BQ11" s="38">
        <f t="shared" si="25"/>
        <v>0.73721904007686101</v>
      </c>
      <c r="BR11" s="38">
        <f t="shared" si="26"/>
        <v>0.61789313993229344</v>
      </c>
      <c r="BS11" s="39">
        <f>VLOOKUP($A11,'2023_5ANO_MT'!H:X,17,0)</f>
        <v>248.62065099</v>
      </c>
      <c r="BT11" s="39">
        <f>'REF - Profic Média e DP 2022'!$D$5-3*'REF - Profic Média e DP 2022'!$E$5</f>
        <v>78.560591150000022</v>
      </c>
      <c r="BU11" s="39">
        <f>'REF - Profic Média e DP 2022'!$D$5+3*'REF - Profic Média e DP 2022'!$E$5</f>
        <v>353.78627153000002</v>
      </c>
      <c r="BV11" s="38">
        <f t="shared" si="27"/>
        <v>0.79490806224285715</v>
      </c>
      <c r="BW11" s="39">
        <f>VLOOKUP($A11,'2023_5ANO_MT'!$H:$AE,21,0)</f>
        <v>4.9504950499999999E-2</v>
      </c>
      <c r="BX11" s="39">
        <f>VLOOKUP($A11,'2023_5ANO_MT'!$H:$AE,22,0)</f>
        <v>0.27227722770000001</v>
      </c>
      <c r="BY11" s="39">
        <f>VLOOKUP($A11,'2023_5ANO_MT'!$H:$AE,23,0)</f>
        <v>0.39851485150000004</v>
      </c>
      <c r="BZ11" s="39">
        <f>VLOOKUP($A11,'2023_5ANO_MT'!$H:$AE,24,0)</f>
        <v>0.27970297030000002</v>
      </c>
      <c r="CA11" s="39">
        <f>VLOOKUP($A11,'2023_5ANO_MT'!$H:$AE,16,0)/100</f>
        <v>0.91818181820000011</v>
      </c>
      <c r="CB11" s="38">
        <f t="shared" si="28"/>
        <v>0.73012494654354065</v>
      </c>
      <c r="CC11" s="38">
        <f t="shared" si="29"/>
        <v>0.74202884104348532</v>
      </c>
      <c r="CD11" s="38">
        <f t="shared" si="30"/>
        <v>0.58510266057982785</v>
      </c>
      <c r="CE11" s="39">
        <f>VLOOKUP($A11,'2022_5ANO_LP'!$H:$X,17,0)</f>
        <v>230.73818703000001</v>
      </c>
      <c r="CF11" s="39">
        <f>'REF - Profic Média e DP 2022'!$D$4-3*'REF - Profic Média e DP 2022'!$E$4</f>
        <v>49.637460980000014</v>
      </c>
      <c r="CG11" s="39">
        <f>'REF - Profic Média e DP 2022'!$D$4+3*'REF - Profic Média e DP 2022'!$E$4</f>
        <v>359.15703464000001</v>
      </c>
      <c r="CH11" s="38">
        <f t="shared" si="31"/>
        <v>0.85215532601428579</v>
      </c>
      <c r="CI11" s="39">
        <f>VLOOKUP($A11,'2022_5ANO_LP'!$H:$AE,21,0)</f>
        <v>4.2394014999999993E-2</v>
      </c>
      <c r="CJ11" s="39">
        <f>VLOOKUP($A11,'2022_5ANO_LP'!$H:$AE,22,0)</f>
        <v>0.1845386534</v>
      </c>
      <c r="CK11" s="39">
        <f>VLOOKUP($A11,'2022_5ANO_LP'!$H:$AE,23,0)</f>
        <v>0.43142144639999996</v>
      </c>
      <c r="CL11" s="39">
        <f>VLOOKUP($A11,'2022_5ANO_LP'!$H:$AE,24,0)</f>
        <v>0.34164588530000001</v>
      </c>
      <c r="CM11" s="39">
        <f>VLOOKUP($A11,'2022_5ANO_LP'!$H:$AE,16,0)/100</f>
        <v>0.94575471699999991</v>
      </c>
      <c r="CN11" s="38">
        <f t="shared" si="32"/>
        <v>0.71822105204359599</v>
      </c>
      <c r="CO11" s="38">
        <f t="shared" si="33"/>
        <v>0.58825302492290632</v>
      </c>
      <c r="CP11" s="39">
        <f>VLOOKUP($A11,'2022_5ANO_MT'!H:X,17,0)</f>
        <v>240.46293016999999</v>
      </c>
      <c r="CQ11" s="39">
        <f>'REF - Profic Média e DP 2022'!$D$5-3*'REF - Profic Média e DP 2022'!$E$5</f>
        <v>78.560591150000022</v>
      </c>
      <c r="CR11" s="39">
        <f>'REF - Profic Média e DP 2022'!$D$5+3*'REF - Profic Média e DP 2022'!$E$5</f>
        <v>353.78627153000002</v>
      </c>
      <c r="CS11" s="38">
        <f t="shared" si="34"/>
        <v>0.75062344132857151</v>
      </c>
      <c r="CT11" s="39">
        <f>VLOOKUP($A11,'2022_5ANO_MT'!$H:$AE,21,0)</f>
        <v>6.9825436399999996E-2</v>
      </c>
      <c r="CU11" s="39">
        <f>VLOOKUP($A11,'2022_5ANO_MT'!$H:$AE,22,0)</f>
        <v>0.31421446380000001</v>
      </c>
      <c r="CV11" s="39">
        <f>VLOOKUP($A11,'2022_5ANO_MT'!$H:$AE,23,0)</f>
        <v>0.40897755609999997</v>
      </c>
      <c r="CW11" s="39">
        <f>VLOOKUP($A11,'2022_5ANO_MT'!$H:$AE,24,0)</f>
        <v>0.20698254360000001</v>
      </c>
      <c r="CX11" s="39">
        <f>VLOOKUP($A11,'2022_5ANO_MT'!$H:$AE,16,0)/100</f>
        <v>0.94575471699999991</v>
      </c>
      <c r="CY11" s="35"/>
    </row>
    <row r="12" spans="1:103" ht="15" customHeight="1">
      <c r="A12" s="37">
        <v>3200508</v>
      </c>
      <c r="B12" s="37" t="s">
        <v>147</v>
      </c>
      <c r="C12" s="38">
        <f t="shared" si="0"/>
        <v>0.60824778653920542</v>
      </c>
      <c r="D12" s="38">
        <f t="shared" si="1"/>
        <v>0.72494599519891523</v>
      </c>
      <c r="E12" s="38">
        <f t="shared" si="2"/>
        <v>0.73711193430554411</v>
      </c>
      <c r="F12" s="38">
        <f t="shared" si="3"/>
        <v>8.3123120108177573E-2</v>
      </c>
      <c r="G12" s="38">
        <f t="shared" si="4"/>
        <v>0.71278005609228623</v>
      </c>
      <c r="H12" s="38">
        <f t="shared" si="5"/>
        <v>0.68594922521395996</v>
      </c>
      <c r="I12" s="38">
        <f t="shared" si="6"/>
        <v>0.51838291831363414</v>
      </c>
      <c r="J12" s="39">
        <f>VLOOKUP(A12,'2023_2ANO_LP_LTR + ECT'!$H:$X,17,0)</f>
        <v>631.16529555</v>
      </c>
      <c r="K12" s="39">
        <f>'REF - Profic Média e DP 2022'!$D$2-3*'REF - Profic Média e DP 2022'!$E$2</f>
        <v>295.99944314000004</v>
      </c>
      <c r="L12" s="39">
        <f>'REF - Profic Média e DP 2022'!$D$2+3*'REF - Profic Média e DP 2022'!$E$2</f>
        <v>942.55981496000004</v>
      </c>
      <c r="M12" s="38">
        <f t="shared" si="7"/>
        <v>0.71985157702857161</v>
      </c>
      <c r="N12" s="39">
        <f>VLOOKUP($A12,'2023_2ANO_LP_LTR + ECT'!$H:$AE,21,0)</f>
        <v>0.16883116879999999</v>
      </c>
      <c r="O12" s="39">
        <f>VLOOKUP($A12,'2023_2ANO_LP_LTR + ECT'!$H:$AE,22,0)</f>
        <v>0.19480519480000003</v>
      </c>
      <c r="P12" s="39">
        <f>VLOOKUP($A12,'2023_2ANO_LP_LTR + ECT'!$H:$AE,23,0)</f>
        <v>0.29870129870000001</v>
      </c>
      <c r="Q12" s="39">
        <f>VLOOKUP($A12,'2023_2ANO_LP_LTR + ECT'!$H:$AE,24,0)</f>
        <v>0.33766233769999998</v>
      </c>
      <c r="R12" s="39">
        <f>VLOOKUP($A12,'2023_2ANO_LP_LTR + ECT'!$H:$AE,16,0)/100</f>
        <v>0.98717948719999993</v>
      </c>
      <c r="S12" s="38">
        <f t="shared" si="8"/>
        <v>0.75302630240977564</v>
      </c>
      <c r="T12" s="38">
        <v>0.75302630240977597</v>
      </c>
      <c r="U12" s="38">
        <f t="shared" si="9"/>
        <v>0.56215536168383695</v>
      </c>
      <c r="V12" s="39">
        <f>VLOOKUP(A12,'2023_2ANO_MT'!$H:$X,17,0)</f>
        <v>553.57686666999996</v>
      </c>
      <c r="W12" s="39">
        <f>'REF - Profic Média e DP 2022'!$D$3-3*'REF - Profic Média e DP 2022'!$E$3</f>
        <v>256.66072584</v>
      </c>
      <c r="X12" s="39">
        <f>'REF - Profic Média e DP 2022'!$D$3+3*'REF - Profic Média e DP 2022'!$E$3</f>
        <v>784.8352503000001</v>
      </c>
      <c r="Y12" s="38">
        <f t="shared" si="10"/>
        <v>0.90095238097142871</v>
      </c>
      <c r="Z12" s="39">
        <f>VLOOKUP($A12,'2023_2ANO_MT'!$H:$AE,21,0)</f>
        <v>0</v>
      </c>
      <c r="AA12" s="39">
        <f>VLOOKUP($A12,'2023_2ANO_MT'!$H:$AE,22,0)</f>
        <v>0.17333333329999998</v>
      </c>
      <c r="AB12" s="39">
        <f>VLOOKUP($A12,'2023_2ANO_MT'!$H:$AE,23,0)</f>
        <v>0.58666666670000001</v>
      </c>
      <c r="AC12" s="39">
        <f>VLOOKUP($A12,'2023_2ANO_MT'!$H:$AE,24,0)</f>
        <v>0.24</v>
      </c>
      <c r="AD12" s="39">
        <f>VLOOKUP($A12,'2023_2ANO_MT'!$H:$AE,16,0)/100</f>
        <v>0.98684210530000005</v>
      </c>
      <c r="AE12" s="38">
        <f t="shared" si="11"/>
        <v>0.62965693598410866</v>
      </c>
      <c r="AF12" s="38">
        <f t="shared" si="12"/>
        <v>0.63483086395073429</v>
      </c>
      <c r="AG12" s="38">
        <f t="shared" si="13"/>
        <v>0.47056451303004015</v>
      </c>
      <c r="AH12" s="39">
        <f>VLOOKUP($A12,'2022_2ANO_LP_LTR + ECT'!H:X,17,0)</f>
        <v>600.24780965000002</v>
      </c>
      <c r="AI12" s="39">
        <f>'REF - Profic Média e DP 2022'!$D$2-3*'REF - Profic Média e DP 2022'!$E$2</f>
        <v>295.99944314000004</v>
      </c>
      <c r="AJ12" s="39">
        <f>'REF - Profic Média e DP 2022'!$D$2+3*'REF - Profic Média e DP 2022'!$E$2</f>
        <v>942.55981496000004</v>
      </c>
      <c r="AK12" s="38">
        <f t="shared" si="14"/>
        <v>0.66398390344285718</v>
      </c>
      <c r="AL12" s="39">
        <f>VLOOKUP($A12,'2022_2ANO_LP_LTR + ECT'!$H:$AE,21,0)</f>
        <v>0.23943661970000002</v>
      </c>
      <c r="AM12" s="39">
        <f>VLOOKUP($A12,'2022_2ANO_LP_LTR + ECT'!$H:$AE,22,0)</f>
        <v>0.16901408450000002</v>
      </c>
      <c r="AN12" s="39">
        <f>VLOOKUP($A12,'2022_2ANO_LP_LTR + ECT'!$H:$AE,23,0)</f>
        <v>0.36619718310000005</v>
      </c>
      <c r="AO12" s="39">
        <f>VLOOKUP($A12,'2022_2ANO_LP_LTR + ECT'!$H:$AE,24,0)</f>
        <v>0.22535211270000002</v>
      </c>
      <c r="AP12" s="39">
        <f>VLOOKUP($A12,'2022_2ANO_LP_LTR + ECT'!$H:$AE,16,0)/100</f>
        <v>0.93421052630000001</v>
      </c>
      <c r="AQ12" s="38">
        <f t="shared" si="15"/>
        <v>0.62189604403417009</v>
      </c>
      <c r="AR12" s="38">
        <f t="shared" si="16"/>
        <v>0.44371898866119719</v>
      </c>
      <c r="AS12" s="39">
        <f>VLOOKUP($A12,'2022_2ANO_MT'!$H:$X,17,0)</f>
        <v>491.02179167000003</v>
      </c>
      <c r="AT12" s="39">
        <f>'REF - Profic Média e DP 2022'!$D$3-3*'REF - Profic Média e DP 2022'!$E$3</f>
        <v>256.66072584</v>
      </c>
      <c r="AU12" s="39">
        <f>'REF - Profic Média e DP 2022'!$D$3+3*'REF - Profic Média e DP 2022'!$E$3</f>
        <v>784.8352503000001</v>
      </c>
      <c r="AV12" s="38">
        <f t="shared" si="17"/>
        <v>0.65277777771428569</v>
      </c>
      <c r="AW12" s="39">
        <f>VLOOKUP($A12,'2022_2ANO_MT'!$H:$AE,21,0)</f>
        <v>0.18055555559999997</v>
      </c>
      <c r="AX12" s="39">
        <f>VLOOKUP($A12,'2022_2ANO_MT'!$H:$AE,22,0)</f>
        <v>0.29166666670000002</v>
      </c>
      <c r="AY12" s="39">
        <f>VLOOKUP($A12,'2022_2ANO_MT'!$H:$AE,23,0)</f>
        <v>0.45833333330000003</v>
      </c>
      <c r="AZ12" s="39">
        <f>VLOOKUP($A12,'2022_2ANO_MT'!$H:$AE,24,0)</f>
        <v>6.9444444399999999E-2</v>
      </c>
      <c r="BA12" s="39">
        <f>VLOOKUP($A12,'2022_2ANO_MT'!$H:$AE,16,0)/100</f>
        <v>0.94736842109999997</v>
      </c>
      <c r="BB12" s="38">
        <f t="shared" si="18"/>
        <v>0.43320047354964075</v>
      </c>
      <c r="BC12" s="38">
        <f t="shared" si="19"/>
        <v>0.28459756391017338</v>
      </c>
      <c r="BD12" s="38">
        <f t="shared" si="20"/>
        <v>9.300028835949492E-3</v>
      </c>
      <c r="BE12" s="38">
        <f t="shared" si="21"/>
        <v>0.58180338318910807</v>
      </c>
      <c r="BF12" s="38">
        <f t="shared" si="22"/>
        <v>0.58728283149524729</v>
      </c>
      <c r="BG12" s="38">
        <f t="shared" si="23"/>
        <v>0.45356985954049461</v>
      </c>
      <c r="BH12" s="39">
        <f>VLOOKUP($A12,'2023_5ANO_LP'!$H:$X,17,0)</f>
        <v>190.02621052999999</v>
      </c>
      <c r="BI12" s="39">
        <f>'REF - Profic Média e DP 2022'!$D$4-3*'REF - Profic Média e DP 2022'!$E$4</f>
        <v>49.637460980000014</v>
      </c>
      <c r="BJ12" s="39">
        <f>'REF - Profic Média e DP 2022'!$D$4+3*'REF - Profic Média e DP 2022'!$E$4</f>
        <v>359.15703464000001</v>
      </c>
      <c r="BK12" s="38">
        <f t="shared" si="24"/>
        <v>0.55827067670000008</v>
      </c>
      <c r="BL12" s="39">
        <f>VLOOKUP($A12,'2023_5ANO_LP'!$H:$AE,21,0)</f>
        <v>0.22368421049999998</v>
      </c>
      <c r="BM12" s="39">
        <f>VLOOKUP($A12,'2023_5ANO_LP'!$H:$AE,22,0)</f>
        <v>0.38157894740000003</v>
      </c>
      <c r="BN12" s="39">
        <f>VLOOKUP($A12,'2023_5ANO_LP'!$H:$AE,23,0)</f>
        <v>0.27631578950000002</v>
      </c>
      <c r="BO12" s="39">
        <f>VLOOKUP($A12,'2023_5ANO_LP'!$H:$AE,24,0)</f>
        <v>0.11842105260000001</v>
      </c>
      <c r="BP12" s="39">
        <f>VLOOKUP($A12,'2023_5ANO_LP'!$H:$AE,16,0)/100</f>
        <v>0.88372093019999998</v>
      </c>
      <c r="BQ12" s="38">
        <f t="shared" si="25"/>
        <v>0.57632393488296896</v>
      </c>
      <c r="BR12" s="38">
        <f t="shared" si="26"/>
        <v>0.45984755508736658</v>
      </c>
      <c r="BS12" s="39">
        <f>VLOOKUP($A12,'2023_5ANO_MT'!H:X,17,0)</f>
        <v>205.12244737</v>
      </c>
      <c r="BT12" s="39">
        <f>'REF - Profic Média e DP 2022'!$D$5-3*'REF - Profic Média e DP 2022'!$E$5</f>
        <v>78.560591150000022</v>
      </c>
      <c r="BU12" s="39">
        <f>'REF - Profic Média e DP 2022'!$D$5+3*'REF - Profic Média e DP 2022'!$E$5</f>
        <v>353.78627153000002</v>
      </c>
      <c r="BV12" s="38">
        <f t="shared" si="27"/>
        <v>0.50187969915714281</v>
      </c>
      <c r="BW12" s="39">
        <f>VLOOKUP($A12,'2023_5ANO_MT'!$H:$AE,21,0)</f>
        <v>0.25</v>
      </c>
      <c r="BX12" s="39">
        <f>VLOOKUP($A12,'2023_5ANO_MT'!$H:$AE,22,0)</f>
        <v>0.43421052630000001</v>
      </c>
      <c r="BY12" s="39">
        <f>VLOOKUP($A12,'2023_5ANO_MT'!$H:$AE,23,0)</f>
        <v>0.26315789470000001</v>
      </c>
      <c r="BZ12" s="39">
        <f>VLOOKUP($A12,'2023_5ANO_MT'!$H:$AE,24,0)</f>
        <v>5.2631578899999996E-2</v>
      </c>
      <c r="CA12" s="39">
        <f>VLOOKUP($A12,'2023_5ANO_MT'!$H:$AE,16,0)/100</f>
        <v>0.88372093019999998</v>
      </c>
      <c r="CB12" s="38">
        <f t="shared" si="28"/>
        <v>0.57250335435315858</v>
      </c>
      <c r="CC12" s="38">
        <f t="shared" si="29"/>
        <v>0.58779597701513087</v>
      </c>
      <c r="CD12" s="38">
        <f t="shared" si="30"/>
        <v>0.46037859598026171</v>
      </c>
      <c r="CE12" s="39">
        <f>VLOOKUP($A12,'2022_5ANO_LP'!$H:$X,17,0)</f>
        <v>192.13364773000001</v>
      </c>
      <c r="CF12" s="39">
        <f>'REF - Profic Média e DP 2022'!$D$4-3*'REF - Profic Média e DP 2022'!$E$4</f>
        <v>49.637460980000014</v>
      </c>
      <c r="CG12" s="39">
        <f>'REF - Profic Média e DP 2022'!$D$4+3*'REF - Profic Média e DP 2022'!$E$4</f>
        <v>359.15703464000001</v>
      </c>
      <c r="CH12" s="38">
        <f t="shared" si="31"/>
        <v>0.5324675324</v>
      </c>
      <c r="CI12" s="39">
        <f>VLOOKUP($A12,'2022_5ANO_LP'!$H:$AE,21,0)</f>
        <v>0.27272727270000002</v>
      </c>
      <c r="CJ12" s="39">
        <f>VLOOKUP($A12,'2022_5ANO_LP'!$H:$AE,22,0)</f>
        <v>0.34090909089999999</v>
      </c>
      <c r="CK12" s="39">
        <f>VLOOKUP($A12,'2022_5ANO_LP'!$H:$AE,23,0)</f>
        <v>0.18181818180000001</v>
      </c>
      <c r="CL12" s="39">
        <f>VLOOKUP($A12,'2022_5ANO_LP'!$H:$AE,24,0)</f>
        <v>0.2045454545</v>
      </c>
      <c r="CM12" s="39">
        <f>VLOOKUP($A12,'2022_5ANO_LP'!$H:$AE,16,0)/100</f>
        <v>0.89795918369999994</v>
      </c>
      <c r="CN12" s="38">
        <f t="shared" si="32"/>
        <v>0.5572107316911864</v>
      </c>
      <c r="CO12" s="38">
        <f t="shared" si="33"/>
        <v>0.44872109233951568</v>
      </c>
      <c r="CP12" s="39">
        <f>VLOOKUP($A12,'2022_5ANO_MT'!H:X,17,0)</f>
        <v>202.06015909000001</v>
      </c>
      <c r="CQ12" s="39">
        <f>'REF - Profic Média e DP 2022'!$D$5-3*'REF - Profic Média e DP 2022'!$E$5</f>
        <v>78.560591150000022</v>
      </c>
      <c r="CR12" s="39">
        <f>'REF - Profic Média e DP 2022'!$D$5+3*'REF - Profic Média e DP 2022'!$E$5</f>
        <v>353.78627153000002</v>
      </c>
      <c r="CS12" s="38">
        <f t="shared" si="34"/>
        <v>0.4334415583857143</v>
      </c>
      <c r="CT12" s="39">
        <f>VLOOKUP($A12,'2022_5ANO_MT'!$H:$AE,21,0)</f>
        <v>0.30681818179999998</v>
      </c>
      <c r="CU12" s="39">
        <f>VLOOKUP($A12,'2022_5ANO_MT'!$H:$AE,22,0)</f>
        <v>0.4545454545</v>
      </c>
      <c r="CV12" s="39">
        <f>VLOOKUP($A12,'2022_5ANO_MT'!$H:$AE,23,0)</f>
        <v>0.18181818180000001</v>
      </c>
      <c r="CW12" s="39">
        <f>VLOOKUP($A12,'2022_5ANO_MT'!$H:$AE,24,0)</f>
        <v>5.6818181799999999E-2</v>
      </c>
      <c r="CX12" s="39">
        <f>VLOOKUP($A12,'2022_5ANO_MT'!$H:$AE,16,0)/100</f>
        <v>0.89795918369999994</v>
      </c>
      <c r="CY12" s="35"/>
    </row>
    <row r="13" spans="1:103" ht="15" customHeight="1">
      <c r="A13" s="37">
        <v>3200607</v>
      </c>
      <c r="B13" s="37" t="s">
        <v>171</v>
      </c>
      <c r="C13" s="38">
        <f t="shared" si="0"/>
        <v>0.58100934128881965</v>
      </c>
      <c r="D13" s="38">
        <f t="shared" si="1"/>
        <v>0.61757112460092933</v>
      </c>
      <c r="E13" s="38">
        <f t="shared" si="2"/>
        <v>0.54228285284370625</v>
      </c>
      <c r="F13" s="38">
        <f t="shared" si="3"/>
        <v>5.2140601925140806E-2</v>
      </c>
      <c r="G13" s="38">
        <f t="shared" si="4"/>
        <v>0.69285939635815241</v>
      </c>
      <c r="H13" s="38">
        <f t="shared" si="5"/>
        <v>0.70887915422722114</v>
      </c>
      <c r="I13" s="38">
        <f t="shared" si="6"/>
        <v>0.57318681297587093</v>
      </c>
      <c r="J13" s="39">
        <f>VLOOKUP(A13,'2023_2ANO_LP_LTR + ECT'!$H:$X,17,0)</f>
        <v>666.59932205999996</v>
      </c>
      <c r="K13" s="39">
        <f>'REF - Profic Média e DP 2022'!$D$2-3*'REF - Profic Média e DP 2022'!$E$2</f>
        <v>295.99944314000004</v>
      </c>
      <c r="L13" s="39">
        <f>'REF - Profic Média e DP 2022'!$D$2+3*'REF - Profic Média e DP 2022'!$E$2</f>
        <v>942.55981496000004</v>
      </c>
      <c r="M13" s="38">
        <f t="shared" si="7"/>
        <v>0.83853541415714283</v>
      </c>
      <c r="N13" s="39">
        <f>VLOOKUP($A13,'2023_2ANO_LP_LTR + ECT'!$H:$AE,21,0)</f>
        <v>0.10672268909999999</v>
      </c>
      <c r="O13" s="39">
        <f>VLOOKUP($A13,'2023_2ANO_LP_LTR + ECT'!$H:$AE,22,0)</f>
        <v>9.579831929999999E-2</v>
      </c>
      <c r="P13" s="39">
        <f>VLOOKUP($A13,'2023_2ANO_LP_LTR + ECT'!$H:$AE,23,0)</f>
        <v>0.37815126050000003</v>
      </c>
      <c r="Q13" s="39">
        <f>VLOOKUP($A13,'2023_2ANO_LP_LTR + ECT'!$H:$AE,24,0)</f>
        <v>0.41932773109999999</v>
      </c>
      <c r="R13" s="39">
        <f>VLOOKUP($A13,'2023_2ANO_LP_LTR + ECT'!$H:$AE,16,0)/100</f>
        <v>0.85060757679999999</v>
      </c>
      <c r="S13" s="38">
        <f t="shared" si="8"/>
        <v>0.66882975955454915</v>
      </c>
      <c r="T13" s="38">
        <v>0.66882975955454904</v>
      </c>
      <c r="U13" s="38">
        <f t="shared" si="9"/>
        <v>0.51874712999481265</v>
      </c>
      <c r="V13" s="39">
        <f>VLOOKUP(A13,'2023_2ANO_MT'!$H:$X,17,0)</f>
        <v>530.64974454000003</v>
      </c>
      <c r="W13" s="39">
        <f>'REF - Profic Média e DP 2022'!$D$3-3*'REF - Profic Média e DP 2022'!$E$3</f>
        <v>256.66072584</v>
      </c>
      <c r="X13" s="39">
        <f>'REF - Profic Média e DP 2022'!$D$3+3*'REF - Profic Média e DP 2022'!$E$3</f>
        <v>784.8352503000001</v>
      </c>
      <c r="Y13" s="38">
        <f t="shared" si="10"/>
        <v>0.78355342142857143</v>
      </c>
      <c r="Z13" s="39">
        <f>VLOOKUP($A13,'2023_2ANO_MT'!$H:$AE,21,0)</f>
        <v>5.7983193299999999E-2</v>
      </c>
      <c r="AA13" s="39">
        <f>VLOOKUP($A13,'2023_2ANO_MT'!$H:$AE,22,0)</f>
        <v>0.27731092439999999</v>
      </c>
      <c r="AB13" s="39">
        <f>VLOOKUP($A13,'2023_2ANO_MT'!$H:$AE,23,0)</f>
        <v>0.4773109244</v>
      </c>
      <c r="AC13" s="39">
        <f>VLOOKUP($A13,'2023_2ANO_MT'!$H:$AE,24,0)</f>
        <v>0.187394958</v>
      </c>
      <c r="AD13" s="39">
        <f>VLOOKUP($A13,'2023_2ANO_MT'!$H:$AE,16,0)/100</f>
        <v>0.8542713568000001</v>
      </c>
      <c r="AE13" s="38">
        <f t="shared" si="11"/>
        <v>0.64071879443301161</v>
      </c>
      <c r="AF13" s="38">
        <f t="shared" si="12"/>
        <v>0.65689382327191514</v>
      </c>
      <c r="AG13" s="38">
        <f t="shared" si="13"/>
        <v>0.50824029565097317</v>
      </c>
      <c r="AH13" s="39">
        <f>VLOOKUP($A13,'2022_2ANO_LP_LTR + ECT'!H:X,17,0)</f>
        <v>624.60747766999998</v>
      </c>
      <c r="AI13" s="39">
        <f>'REF - Profic Média e DP 2022'!$D$2-3*'REF - Profic Média e DP 2022'!$E$2</f>
        <v>295.99944314000004</v>
      </c>
      <c r="AJ13" s="39">
        <f>'REF - Profic Média e DP 2022'!$D$2+3*'REF - Profic Média e DP 2022'!$E$2</f>
        <v>942.55981496000004</v>
      </c>
      <c r="AK13" s="38">
        <f t="shared" si="14"/>
        <v>0.74717285948571432</v>
      </c>
      <c r="AL13" s="39">
        <f>VLOOKUP($A13,'2022_2ANO_LP_LTR + ECT'!$H:$AE,21,0)</f>
        <v>0.15266558969999999</v>
      </c>
      <c r="AM13" s="39">
        <f>VLOOKUP($A13,'2022_2ANO_LP_LTR + ECT'!$H:$AE,22,0)</f>
        <v>0.17528271409999999</v>
      </c>
      <c r="AN13" s="39">
        <f>VLOOKUP($A13,'2022_2ANO_LP_LTR + ECT'!$H:$AE,23,0)</f>
        <v>0.41437802910000004</v>
      </c>
      <c r="AO13" s="39">
        <f>VLOOKUP($A13,'2022_2ANO_LP_LTR + ECT'!$H:$AE,24,0)</f>
        <v>0.25767366719999996</v>
      </c>
      <c r="AP13" s="39">
        <f>VLOOKUP($A13,'2022_2ANO_LP_LTR + ECT'!$H:$AE,16,0)/100</f>
        <v>0.86392184230000002</v>
      </c>
      <c r="AQ13" s="38">
        <f t="shared" si="15"/>
        <v>0.6164562511746563</v>
      </c>
      <c r="AR13" s="38">
        <f t="shared" si="16"/>
        <v>0.46142685111359821</v>
      </c>
      <c r="AS13" s="39">
        <f>VLOOKUP($A13,'2022_2ANO_MT'!$H:$X,17,0)</f>
        <v>500.37463350000002</v>
      </c>
      <c r="AT13" s="39">
        <f>'REF - Profic Média e DP 2022'!$D$3-3*'REF - Profic Média e DP 2022'!$E$3</f>
        <v>256.66072584</v>
      </c>
      <c r="AU13" s="39">
        <f>'REF - Profic Média e DP 2022'!$D$3+3*'REF - Profic Média e DP 2022'!$E$3</f>
        <v>784.8352503000001</v>
      </c>
      <c r="AV13" s="38">
        <f t="shared" si="17"/>
        <v>0.67984281087142862</v>
      </c>
      <c r="AW13" s="39">
        <f>VLOOKUP($A13,'2022_2ANO_MT'!$H:$AE,21,0)</f>
        <v>9.5469255700000005E-2</v>
      </c>
      <c r="AX13" s="39">
        <f>VLOOKUP($A13,'2022_2ANO_MT'!$H:$AE,22,0)</f>
        <v>0.39320388350000002</v>
      </c>
      <c r="AY13" s="39">
        <f>VLOOKUP($A13,'2022_2ANO_MT'!$H:$AE,23,0)</f>
        <v>0.42071197410000005</v>
      </c>
      <c r="AZ13" s="39">
        <f>VLOOKUP($A13,'2022_2ANO_MT'!$H:$AE,24,0)</f>
        <v>9.0614886699999994E-2</v>
      </c>
      <c r="BA13" s="39">
        <f>VLOOKUP($A13,'2022_2ANO_MT'!$H:$AE,16,0)/100</f>
        <v>0.86312849159999994</v>
      </c>
      <c r="BB13" s="38">
        <f t="shared" si="18"/>
        <v>0.52616666632065512</v>
      </c>
      <c r="BC13" s="38">
        <f t="shared" si="19"/>
        <v>0.39519085783109081</v>
      </c>
      <c r="BD13" s="38">
        <f t="shared" si="20"/>
        <v>2.3528871899246573E-2</v>
      </c>
      <c r="BE13" s="38">
        <f t="shared" si="21"/>
        <v>0.65714247481021948</v>
      </c>
      <c r="BF13" s="38">
        <f t="shared" si="22"/>
        <v>0.6742489764767412</v>
      </c>
      <c r="BG13" s="38">
        <f t="shared" si="23"/>
        <v>0.54579443811062522</v>
      </c>
      <c r="BH13" s="39">
        <f>VLOOKUP($A13,'2023_5ANO_LP'!$H:$X,17,0)</f>
        <v>218.57152277</v>
      </c>
      <c r="BI13" s="39">
        <f>'REF - Profic Média e DP 2022'!$D$4-3*'REF - Profic Média e DP 2022'!$E$4</f>
        <v>49.637460980000014</v>
      </c>
      <c r="BJ13" s="39">
        <f>'REF - Profic Média e DP 2022'!$D$4+3*'REF - Profic Média e DP 2022'!$E$4</f>
        <v>359.15703464000001</v>
      </c>
      <c r="BK13" s="38">
        <f t="shared" si="24"/>
        <v>0.75188590288571422</v>
      </c>
      <c r="BL13" s="39">
        <f>VLOOKUP($A13,'2023_5ANO_LP'!$H:$AE,21,0)</f>
        <v>0.11138613859999999</v>
      </c>
      <c r="BM13" s="39">
        <f>VLOOKUP($A13,'2023_5ANO_LP'!$H:$AE,22,0)</f>
        <v>0.23927392739999997</v>
      </c>
      <c r="BN13" s="39">
        <f>VLOOKUP($A13,'2023_5ANO_LP'!$H:$AE,23,0)</f>
        <v>0.37211221119999999</v>
      </c>
      <c r="BO13" s="39">
        <f>VLOOKUP($A13,'2023_5ANO_LP'!$H:$AE,24,0)</f>
        <v>0.27722772280000002</v>
      </c>
      <c r="BP13" s="39">
        <f>VLOOKUP($A13,'2023_5ANO_LP'!$H:$AE,16,0)/100</f>
        <v>0.85352112680000003</v>
      </c>
      <c r="BQ13" s="38">
        <f t="shared" si="25"/>
        <v>0.64003597314369765</v>
      </c>
      <c r="BR13" s="38">
        <f t="shared" si="26"/>
        <v>0.53520625007310951</v>
      </c>
      <c r="BS13" s="39">
        <f>VLOOKUP($A13,'2023_5ANO_MT'!H:X,17,0)</f>
        <v>225.86309546999999</v>
      </c>
      <c r="BT13" s="39">
        <f>'REF - Profic Média e DP 2022'!$D$5-3*'REF - Profic Média e DP 2022'!$E$5</f>
        <v>78.560591150000022</v>
      </c>
      <c r="BU13" s="39">
        <f>'REF - Profic Média e DP 2022'!$D$5+3*'REF - Profic Média e DP 2022'!$E$5</f>
        <v>353.78627153000002</v>
      </c>
      <c r="BV13" s="38">
        <f t="shared" si="27"/>
        <v>0.63409758962857143</v>
      </c>
      <c r="BW13" s="39">
        <f>VLOOKUP($A13,'2023_5ANO_MT'!$H:$AE,21,0)</f>
        <v>0.1679012346</v>
      </c>
      <c r="BX13" s="39">
        <f>VLOOKUP($A13,'2023_5ANO_MT'!$H:$AE,22,0)</f>
        <v>0.34650205759999997</v>
      </c>
      <c r="BY13" s="39">
        <f>VLOOKUP($A13,'2023_5ANO_MT'!$H:$AE,23,0)</f>
        <v>0.31851851850000001</v>
      </c>
      <c r="BZ13" s="39">
        <f>VLOOKUP($A13,'2023_5ANO_MT'!$H:$AE,24,0)</f>
        <v>0.16707818929999999</v>
      </c>
      <c r="CA13" s="39">
        <f>VLOOKUP($A13,'2023_5ANO_MT'!$H:$AE,16,0)/100</f>
        <v>0.85563380280000001</v>
      </c>
      <c r="CB13" s="38">
        <f t="shared" si="28"/>
        <v>0.63361360291097291</v>
      </c>
      <c r="CC13" s="38">
        <f t="shared" si="29"/>
        <v>0.64687578950286606</v>
      </c>
      <c r="CD13" s="38">
        <f t="shared" si="30"/>
        <v>0.51336637279858932</v>
      </c>
      <c r="CE13" s="39">
        <f>VLOOKUP($A13,'2022_5ANO_LP'!$H:$X,17,0)</f>
        <v>208.53440182</v>
      </c>
      <c r="CF13" s="39">
        <f>'REF - Profic Média e DP 2022'!$D$4-3*'REF - Profic Média e DP 2022'!$E$4</f>
        <v>49.637460980000014</v>
      </c>
      <c r="CG13" s="39">
        <f>'REF - Profic Média e DP 2022'!$D$4+3*'REF - Profic Média e DP 2022'!$E$4</f>
        <v>359.15703464000001</v>
      </c>
      <c r="CH13" s="38">
        <f t="shared" si="31"/>
        <v>0.67505612671428572</v>
      </c>
      <c r="CI13" s="39">
        <f>VLOOKUP($A13,'2022_5ANO_LP'!$H:$AE,21,0)</f>
        <v>0.17038875099999998</v>
      </c>
      <c r="CJ13" s="39">
        <f>VLOOKUP($A13,'2022_5ANO_LP'!$H:$AE,22,0)</f>
        <v>0.27047146399999999</v>
      </c>
      <c r="CK13" s="39">
        <f>VLOOKUP($A13,'2022_5ANO_LP'!$H:$AE,23,0)</f>
        <v>0.31844499590000003</v>
      </c>
      <c r="CL13" s="39">
        <f>VLOOKUP($A13,'2022_5ANO_LP'!$H:$AE,24,0)</f>
        <v>0.2406947891</v>
      </c>
      <c r="CM13" s="39">
        <f>VLOOKUP($A13,'2022_5ANO_LP'!$H:$AE,16,0)/100</f>
        <v>0.88571428569999999</v>
      </c>
      <c r="CN13" s="38">
        <f t="shared" si="32"/>
        <v>0.62035141631907964</v>
      </c>
      <c r="CO13" s="38">
        <f t="shared" si="33"/>
        <v>0.50374652183101631</v>
      </c>
      <c r="CP13" s="39">
        <f>VLOOKUP($A13,'2022_5ANO_MT'!H:X,17,0)</f>
        <v>217.20457035999999</v>
      </c>
      <c r="CQ13" s="39">
        <f>'REF - Profic Média e DP 2022'!$D$5-3*'REF - Profic Média e DP 2022'!$E$5</f>
        <v>78.560591150000022</v>
      </c>
      <c r="CR13" s="39">
        <f>'REF - Profic Média e DP 2022'!$D$5+3*'REF - Profic Média e DP 2022'!$E$5</f>
        <v>353.78627153000002</v>
      </c>
      <c r="CS13" s="38">
        <f t="shared" si="34"/>
        <v>0.58893093661428575</v>
      </c>
      <c r="CT13" s="39">
        <f>VLOOKUP($A13,'2022_5ANO_MT'!$H:$AE,21,0)</f>
        <v>0.19867549669999998</v>
      </c>
      <c r="CU13" s="39">
        <f>VLOOKUP($A13,'2022_5ANO_MT'!$H:$AE,22,0)</f>
        <v>0.37168874170000005</v>
      </c>
      <c r="CV13" s="39">
        <f>VLOOKUP($A13,'2022_5ANO_MT'!$H:$AE,23,0)</f>
        <v>0.32947019869999999</v>
      </c>
      <c r="CW13" s="39">
        <f>VLOOKUP($A13,'2022_5ANO_MT'!$H:$AE,24,0)</f>
        <v>0.1001655629</v>
      </c>
      <c r="CX13" s="39">
        <f>VLOOKUP($A13,'2022_5ANO_MT'!$H:$AE,16,0)/100</f>
        <v>0.88498168500000007</v>
      </c>
      <c r="CY13" s="35"/>
    </row>
    <row r="14" spans="1:103" ht="15" customHeight="1">
      <c r="A14" s="37">
        <v>3200706</v>
      </c>
      <c r="B14" s="37" t="s">
        <v>77</v>
      </c>
      <c r="C14" s="38">
        <f t="shared" si="0"/>
        <v>0.76834954269905897</v>
      </c>
      <c r="D14" s="38">
        <f t="shared" si="1"/>
        <v>0.83287489736293296</v>
      </c>
      <c r="E14" s="38">
        <f t="shared" si="2"/>
        <v>0.88699231437701365</v>
      </c>
      <c r="F14" s="38">
        <f t="shared" si="3"/>
        <v>0.10695771177181657</v>
      </c>
      <c r="G14" s="38">
        <f t="shared" si="4"/>
        <v>0.77875748034885239</v>
      </c>
      <c r="H14" s="38">
        <f t="shared" si="5"/>
        <v>0.75599041438877146</v>
      </c>
      <c r="I14" s="38">
        <f t="shared" si="6"/>
        <v>0.61046440554182868</v>
      </c>
      <c r="J14" s="39">
        <f>VLOOKUP(A14,'2023_2ANO_LP_LTR + ECT'!$H:$X,17,0)</f>
        <v>690.70153617000005</v>
      </c>
      <c r="K14" s="39">
        <f>'REF - Profic Média e DP 2022'!$D$2-3*'REF - Profic Média e DP 2022'!$E$2</f>
        <v>295.99944314000004</v>
      </c>
      <c r="L14" s="39">
        <f>'REF - Profic Média e DP 2022'!$D$2+3*'REF - Profic Média e DP 2022'!$E$2</f>
        <v>942.55981496000004</v>
      </c>
      <c r="M14" s="38">
        <f t="shared" si="7"/>
        <v>0.87060041407142874</v>
      </c>
      <c r="N14" s="39">
        <f>VLOOKUP($A14,'2023_2ANO_LP_LTR + ECT'!$H:$AE,21,0)</f>
        <v>5.0724637699999998E-2</v>
      </c>
      <c r="O14" s="39">
        <f>VLOOKUP($A14,'2023_2ANO_LP_LTR + ECT'!$H:$AE,22,0)</f>
        <v>0.1376811594</v>
      </c>
      <c r="P14" s="39">
        <f>VLOOKUP($A14,'2023_2ANO_LP_LTR + ECT'!$H:$AE,23,0)</f>
        <v>0.33333333330000003</v>
      </c>
      <c r="Q14" s="39">
        <f>VLOOKUP($A14,'2023_2ANO_LP_LTR + ECT'!$H:$AE,24,0)</f>
        <v>0.47826086959999997</v>
      </c>
      <c r="R14" s="39">
        <f>VLOOKUP($A14,'2023_2ANO_LP_LTR + ECT'!$H:$AE,16,0)/100</f>
        <v>0.93243243239999996</v>
      </c>
      <c r="S14" s="38">
        <f t="shared" si="8"/>
        <v>0.81290807928897379</v>
      </c>
      <c r="T14" s="38">
        <v>0.81290807928897402</v>
      </c>
      <c r="U14" s="38">
        <f t="shared" si="9"/>
        <v>0.68340946617794762</v>
      </c>
      <c r="V14" s="39">
        <f>VLOOKUP(A14,'2023_2ANO_MT'!$H:$X,17,0)</f>
        <v>617.62019565000003</v>
      </c>
      <c r="W14" s="39">
        <f>'REF - Profic Média e DP 2022'!$D$3-3*'REF - Profic Média e DP 2022'!$E$3</f>
        <v>256.66072584</v>
      </c>
      <c r="X14" s="39">
        <f>'REF - Profic Média e DP 2022'!$D$3+3*'REF - Profic Média e DP 2022'!$E$3</f>
        <v>784.8352503000001</v>
      </c>
      <c r="Y14" s="38">
        <f t="shared" si="10"/>
        <v>0.95238095239999998</v>
      </c>
      <c r="Z14" s="39">
        <f>VLOOKUP($A14,'2023_2ANO_MT'!$H:$AE,21,0)</f>
        <v>1.4492753599999998E-2</v>
      </c>
      <c r="AA14" s="39">
        <f>VLOOKUP($A14,'2023_2ANO_MT'!$H:$AE,22,0)</f>
        <v>5.7971014500000001E-2</v>
      </c>
      <c r="AB14" s="39">
        <f>VLOOKUP($A14,'2023_2ANO_MT'!$H:$AE,23,0)</f>
        <v>0.31159420290000001</v>
      </c>
      <c r="AC14" s="39">
        <f>VLOOKUP($A14,'2023_2ANO_MT'!$H:$AE,24,0)</f>
        <v>0.61594202899999995</v>
      </c>
      <c r="AD14" s="39">
        <f>VLOOKUP($A14,'2023_2ANO_MT'!$H:$AE,16,0)/100</f>
        <v>0.93243243239999996</v>
      </c>
      <c r="AE14" s="38">
        <f t="shared" si="11"/>
        <v>0.67179976857703583</v>
      </c>
      <c r="AF14" s="38">
        <f t="shared" si="12"/>
        <v>0.63596332124589861</v>
      </c>
      <c r="AG14" s="38">
        <f t="shared" si="13"/>
        <v>0.4780804678917972</v>
      </c>
      <c r="AH14" s="39">
        <f>VLOOKUP($A14,'2022_2ANO_LP_LTR + ECT'!H:X,17,0)</f>
        <v>605.10732822</v>
      </c>
      <c r="AI14" s="39">
        <f>'REF - Profic Média e DP 2022'!$D$2-3*'REF - Profic Média e DP 2022'!$E$2</f>
        <v>295.99944314000004</v>
      </c>
      <c r="AJ14" s="39">
        <f>'REF - Profic Média e DP 2022'!$D$2+3*'REF - Profic Média e DP 2022'!$E$2</f>
        <v>942.55981496000004</v>
      </c>
      <c r="AK14" s="38">
        <f t="shared" si="14"/>
        <v>0.6683375104999999</v>
      </c>
      <c r="AL14" s="39">
        <f>VLOOKUP($A14,'2022_2ANO_LP_LTR + ECT'!$H:$AE,21,0)</f>
        <v>0.134502924</v>
      </c>
      <c r="AM14" s="39">
        <f>VLOOKUP($A14,'2022_2ANO_LP_LTR + ECT'!$H:$AE,22,0)</f>
        <v>0.3450292398</v>
      </c>
      <c r="AN14" s="39">
        <f>VLOOKUP($A14,'2022_2ANO_LP_LTR + ECT'!$H:$AE,23,0)</f>
        <v>0.35672514620000001</v>
      </c>
      <c r="AO14" s="39">
        <f>VLOOKUP($A14,'2022_2ANO_LP_LTR + ECT'!$H:$AE,24,0)</f>
        <v>0.16374269009999998</v>
      </c>
      <c r="AP14" s="39">
        <f>VLOOKUP($A14,'2022_2ANO_LP_LTR + ECT'!$H:$AE,16,0)/100</f>
        <v>0.91935483870000001</v>
      </c>
      <c r="AQ14" s="38">
        <f t="shared" si="15"/>
        <v>0.72555443957374155</v>
      </c>
      <c r="AR14" s="38">
        <f t="shared" si="16"/>
        <v>0.57873304709748308</v>
      </c>
      <c r="AS14" s="39">
        <f>VLOOKUP($A14,'2022_2ANO_MT'!$H:$X,17,0)</f>
        <v>562.33277778000001</v>
      </c>
      <c r="AT14" s="39">
        <f>'REF - Profic Média e DP 2022'!$D$3-3*'REF - Profic Média e DP 2022'!$E$3</f>
        <v>256.66072584</v>
      </c>
      <c r="AU14" s="39">
        <f>'REF - Profic Média e DP 2022'!$D$3+3*'REF - Profic Média e DP 2022'!$E$3</f>
        <v>784.8352503000001</v>
      </c>
      <c r="AV14" s="38">
        <f t="shared" si="17"/>
        <v>0.82539682540000014</v>
      </c>
      <c r="AW14" s="39">
        <f>VLOOKUP($A14,'2022_2ANO_MT'!$H:$AE,21,0)</f>
        <v>6.4327485400000009E-2</v>
      </c>
      <c r="AX14" s="39">
        <f>VLOOKUP($A14,'2022_2ANO_MT'!$H:$AE,22,0)</f>
        <v>0.19298245609999998</v>
      </c>
      <c r="AY14" s="39">
        <f>VLOOKUP($A14,'2022_2ANO_MT'!$H:$AE,23,0)</f>
        <v>0.36257309939999999</v>
      </c>
      <c r="AZ14" s="39">
        <f>VLOOKUP($A14,'2022_2ANO_MT'!$H:$AE,24,0)</f>
        <v>0.38011695909999998</v>
      </c>
      <c r="BA14" s="39">
        <f>VLOOKUP($A14,'2022_2ANO_MT'!$H:$AE,16,0)/100</f>
        <v>0.91935483870000001</v>
      </c>
      <c r="BB14" s="38">
        <f t="shared" si="18"/>
        <v>0.67156151070324777</v>
      </c>
      <c r="BC14" s="38">
        <f t="shared" si="19"/>
        <v>0.60066670950578527</v>
      </c>
      <c r="BD14" s="38">
        <f t="shared" si="20"/>
        <v>4.9965227514689126E-2</v>
      </c>
      <c r="BE14" s="38">
        <f t="shared" si="21"/>
        <v>0.74245631190071038</v>
      </c>
      <c r="BF14" s="38">
        <f t="shared" si="22"/>
        <v>0.7379826264722692</v>
      </c>
      <c r="BG14" s="38">
        <f t="shared" si="23"/>
        <v>0.58261752278739543</v>
      </c>
      <c r="BH14" s="39">
        <f>VLOOKUP($A14,'2023_5ANO_LP'!$H:$X,17,0)</f>
        <v>229.96898823999999</v>
      </c>
      <c r="BI14" s="39">
        <f>'REF - Profic Média e DP 2022'!$D$4-3*'REF - Profic Média e DP 2022'!$E$4</f>
        <v>49.637460980000014</v>
      </c>
      <c r="BJ14" s="39">
        <f>'REF - Profic Média e DP 2022'!$D$4+3*'REF - Profic Média e DP 2022'!$E$4</f>
        <v>359.15703464000001</v>
      </c>
      <c r="BK14" s="38">
        <f t="shared" si="24"/>
        <v>0.83697478991428576</v>
      </c>
      <c r="BL14" s="39">
        <f>VLOOKUP($A14,'2023_5ANO_LP'!$H:$AE,21,0)</f>
        <v>5.8823529399999998E-2</v>
      </c>
      <c r="BM14" s="39">
        <f>VLOOKUP($A14,'2023_5ANO_LP'!$H:$AE,22,0)</f>
        <v>0.18235294119999998</v>
      </c>
      <c r="BN14" s="39">
        <f>VLOOKUP($A14,'2023_5ANO_LP'!$H:$AE,23,0)</f>
        <v>0.42352941180000003</v>
      </c>
      <c r="BO14" s="39">
        <f>VLOOKUP($A14,'2023_5ANO_LP'!$H:$AE,24,0)</f>
        <v>0.3352941176</v>
      </c>
      <c r="BP14" s="39">
        <f>VLOOKUP($A14,'2023_5ANO_LP'!$H:$AE,16,0)/100</f>
        <v>0.94972067039999997</v>
      </c>
      <c r="BQ14" s="38">
        <f t="shared" si="25"/>
        <v>0.74692999732915144</v>
      </c>
      <c r="BR14" s="38">
        <f t="shared" si="26"/>
        <v>0.61731898718687439</v>
      </c>
      <c r="BS14" s="39">
        <f>VLOOKUP($A14,'2023_5ANO_MT'!H:X,17,0)</f>
        <v>248.46262941000001</v>
      </c>
      <c r="BT14" s="39">
        <f>'REF - Profic Média e DP 2022'!$D$5-3*'REF - Profic Média e DP 2022'!$E$5</f>
        <v>78.560591150000022</v>
      </c>
      <c r="BU14" s="39">
        <f>'REF - Profic Média e DP 2022'!$D$5+3*'REF - Profic Média e DP 2022'!$E$5</f>
        <v>353.78627153000002</v>
      </c>
      <c r="BV14" s="38">
        <f t="shared" si="27"/>
        <v>0.80336134454285701</v>
      </c>
      <c r="BW14" s="39">
        <f>VLOOKUP($A14,'2023_5ANO_MT'!$H:$AE,21,0)</f>
        <v>5.8823529399999998E-2</v>
      </c>
      <c r="BX14" s="39">
        <f>VLOOKUP($A14,'2023_5ANO_MT'!$H:$AE,22,0)</f>
        <v>0.2411764706</v>
      </c>
      <c r="BY14" s="39">
        <f>VLOOKUP($A14,'2023_5ANO_MT'!$H:$AE,23,0)</f>
        <v>0.4</v>
      </c>
      <c r="BZ14" s="39">
        <f>VLOOKUP($A14,'2023_5ANO_MT'!$H:$AE,24,0)</f>
        <v>0.3</v>
      </c>
      <c r="CA14" s="39">
        <f>VLOOKUP($A14,'2023_5ANO_MT'!$H:$AE,16,0)/100</f>
        <v>0.94972067039999997</v>
      </c>
      <c r="CB14" s="38">
        <f t="shared" si="28"/>
        <v>0.69249108438602125</v>
      </c>
      <c r="CC14" s="38">
        <f t="shared" si="29"/>
        <v>0.68280853690922727</v>
      </c>
      <c r="CD14" s="38">
        <f t="shared" si="30"/>
        <v>0.53081188858988304</v>
      </c>
      <c r="CE14" s="39">
        <f>VLOOKUP($A14,'2022_5ANO_LP'!$H:$X,17,0)</f>
        <v>213.93413043000001</v>
      </c>
      <c r="CF14" s="39">
        <f>'REF - Profic Média e DP 2022'!$D$4-3*'REF - Profic Média e DP 2022'!$E$4</f>
        <v>49.637460980000014</v>
      </c>
      <c r="CG14" s="39">
        <f>'REF - Profic Média e DP 2022'!$D$4+3*'REF - Profic Média e DP 2022'!$E$4</f>
        <v>359.15703464000001</v>
      </c>
      <c r="CH14" s="38">
        <f t="shared" si="31"/>
        <v>0.71694764855714299</v>
      </c>
      <c r="CI14" s="39">
        <f>VLOOKUP($A14,'2022_5ANO_LP'!$H:$AE,21,0)</f>
        <v>0.13043478259999999</v>
      </c>
      <c r="CJ14" s="39">
        <f>VLOOKUP($A14,'2022_5ANO_LP'!$H:$AE,22,0)</f>
        <v>0.26708074530000003</v>
      </c>
      <c r="CK14" s="39">
        <f>VLOOKUP($A14,'2022_5ANO_LP'!$H:$AE,23,0)</f>
        <v>0.34161490680000001</v>
      </c>
      <c r="CL14" s="39">
        <f>VLOOKUP($A14,'2022_5ANO_LP'!$H:$AE,24,0)</f>
        <v>0.26086956519999999</v>
      </c>
      <c r="CM14" s="39">
        <f>VLOOKUP($A14,'2022_5ANO_LP'!$H:$AE,16,0)/100</f>
        <v>0.9526627218999999</v>
      </c>
      <c r="CN14" s="38">
        <f t="shared" si="32"/>
        <v>0.70217363186281534</v>
      </c>
      <c r="CO14" s="38">
        <f t="shared" si="33"/>
        <v>0.56466186551134501</v>
      </c>
      <c r="CP14" s="39">
        <f>VLOOKUP($A14,'2022_5ANO_MT'!H:X,17,0)</f>
        <v>233.97003727000001</v>
      </c>
      <c r="CQ14" s="39">
        <f>'REF - Profic Média e DP 2022'!$D$5-3*'REF - Profic Média e DP 2022'!$E$5</f>
        <v>78.560591150000022</v>
      </c>
      <c r="CR14" s="39">
        <f>'REF - Profic Média e DP 2022'!$D$5+3*'REF - Profic Média e DP 2022'!$E$5</f>
        <v>353.78627153000002</v>
      </c>
      <c r="CS14" s="38">
        <f t="shared" si="34"/>
        <v>0.72670807452857134</v>
      </c>
      <c r="CT14" s="39">
        <f>VLOOKUP($A14,'2022_5ANO_MT'!$H:$AE,21,0)</f>
        <v>0.1242236025</v>
      </c>
      <c r="CU14" s="39">
        <f>VLOOKUP($A14,'2022_5ANO_MT'!$H:$AE,22,0)</f>
        <v>0.26086956519999999</v>
      </c>
      <c r="CV14" s="39">
        <f>VLOOKUP($A14,'2022_5ANO_MT'!$H:$AE,23,0)</f>
        <v>0.42236024839999997</v>
      </c>
      <c r="CW14" s="39">
        <f>VLOOKUP($A14,'2022_5ANO_MT'!$H:$AE,24,0)</f>
        <v>0.19254658389999998</v>
      </c>
      <c r="CX14" s="39">
        <f>VLOOKUP($A14,'2022_5ANO_MT'!$H:$AE,16,0)/100</f>
        <v>0.9526627218999999</v>
      </c>
      <c r="CY14" s="35"/>
    </row>
    <row r="15" spans="1:103" ht="15" customHeight="1">
      <c r="A15" s="37">
        <v>3200805</v>
      </c>
      <c r="B15" s="37" t="s">
        <v>125</v>
      </c>
      <c r="C15" s="38">
        <f t="shared" si="0"/>
        <v>0.53006832813216254</v>
      </c>
      <c r="D15" s="38">
        <f t="shared" si="1"/>
        <v>0.55500337247403841</v>
      </c>
      <c r="E15" s="38">
        <f t="shared" si="2"/>
        <v>0.4081095159583642</v>
      </c>
      <c r="F15" s="38">
        <f t="shared" si="3"/>
        <v>3.0803808575103453E-2</v>
      </c>
      <c r="G15" s="38">
        <f t="shared" si="4"/>
        <v>0.70189722898971252</v>
      </c>
      <c r="H15" s="38">
        <f t="shared" si="5"/>
        <v>0.70099953703291407</v>
      </c>
      <c r="I15" s="38">
        <f t="shared" si="6"/>
        <v>0.56295429685154252</v>
      </c>
      <c r="J15" s="39">
        <f>VLOOKUP(A15,'2023_2ANO_LP_LTR + ECT'!$H:$X,17,0)</f>
        <v>659.98338263000005</v>
      </c>
      <c r="K15" s="39">
        <f>'REF - Profic Média e DP 2022'!$D$2-3*'REF - Profic Média e DP 2022'!$E$2</f>
        <v>295.99944314000004</v>
      </c>
      <c r="L15" s="39">
        <f>'REF - Profic Média e DP 2022'!$D$2+3*'REF - Profic Média e DP 2022'!$E$2</f>
        <v>942.55981496000004</v>
      </c>
      <c r="M15" s="38">
        <f t="shared" si="7"/>
        <v>0.80574912892857142</v>
      </c>
      <c r="N15" s="39">
        <f>VLOOKUP($A15,'2023_2ANO_LP_LTR + ECT'!$H:$AE,21,0)</f>
        <v>0.11585365850000001</v>
      </c>
      <c r="O15" s="39">
        <f>VLOOKUP($A15,'2023_2ANO_LP_LTR + ECT'!$H:$AE,22,0)</f>
        <v>0.137195122</v>
      </c>
      <c r="P15" s="39">
        <f>VLOOKUP($A15,'2023_2ANO_LP_LTR + ECT'!$H:$AE,23,0)</f>
        <v>0.34756097559999999</v>
      </c>
      <c r="Q15" s="39">
        <f>VLOOKUP($A15,'2023_2ANO_LP_LTR + ECT'!$H:$AE,24,0)</f>
        <v>0.3993902439</v>
      </c>
      <c r="R15" s="39">
        <f>VLOOKUP($A15,'2023_2ANO_LP_LTR + ECT'!$H:$AE,16,0)/100</f>
        <v>0.87234042550000002</v>
      </c>
      <c r="S15" s="38">
        <f t="shared" si="8"/>
        <v>0.70324376692491009</v>
      </c>
      <c r="T15" s="38">
        <v>0.70324376692490997</v>
      </c>
      <c r="U15" s="38">
        <f t="shared" si="9"/>
        <v>0.55307142052839164</v>
      </c>
      <c r="V15" s="39">
        <f>VLOOKUP(A15,'2023_2ANO_MT'!$H:$X,17,0)</f>
        <v>548.77896037000005</v>
      </c>
      <c r="W15" s="39">
        <f>'REF - Profic Média e DP 2022'!$D$3-3*'REF - Profic Média e DP 2022'!$E$3</f>
        <v>256.66072584</v>
      </c>
      <c r="X15" s="39">
        <f>'REF - Profic Média e DP 2022'!$D$3+3*'REF - Profic Média e DP 2022'!$E$3</f>
        <v>784.8352503000001</v>
      </c>
      <c r="Y15" s="38">
        <f t="shared" si="10"/>
        <v>0.82273519164285713</v>
      </c>
      <c r="Z15" s="39">
        <f>VLOOKUP($A15,'2023_2ANO_MT'!$H:$AE,21,0)</f>
        <v>5.1829268300000002E-2</v>
      </c>
      <c r="AA15" s="39">
        <f>VLOOKUP($A15,'2023_2ANO_MT'!$H:$AE,22,0)</f>
        <v>0.2195121951</v>
      </c>
      <c r="AB15" s="39">
        <f>VLOOKUP($A15,'2023_2ANO_MT'!$H:$AE,23,0)</f>
        <v>0.42987804879999997</v>
      </c>
      <c r="AC15" s="39">
        <f>VLOOKUP($A15,'2023_2ANO_MT'!$H:$AE,24,0)</f>
        <v>0.29878048779999999</v>
      </c>
      <c r="AD15" s="39">
        <f>VLOOKUP($A15,'2023_2ANO_MT'!$H:$AE,16,0)/100</f>
        <v>0.88409703500000003</v>
      </c>
      <c r="AE15" s="38">
        <f t="shared" si="11"/>
        <v>0.67109342041460907</v>
      </c>
      <c r="AF15" s="38">
        <f t="shared" si="12"/>
        <v>0.64419641965331065</v>
      </c>
      <c r="AG15" s="38">
        <f t="shared" si="13"/>
        <v>0.49443017746376411</v>
      </c>
      <c r="AH15" s="39">
        <f>VLOOKUP($A15,'2022_2ANO_LP_LTR + ECT'!H:X,17,0)</f>
        <v>615.67840251999996</v>
      </c>
      <c r="AI15" s="39">
        <f>'REF - Profic Média e DP 2022'!$D$2-3*'REF - Profic Média e DP 2022'!$E$2</f>
        <v>295.99944314000004</v>
      </c>
      <c r="AJ15" s="39">
        <f>'REF - Profic Média e DP 2022'!$D$2+3*'REF - Profic Média e DP 2022'!$E$2</f>
        <v>942.55981496000004</v>
      </c>
      <c r="AK15" s="38">
        <f t="shared" si="14"/>
        <v>0.70987654318571436</v>
      </c>
      <c r="AL15" s="39">
        <f>VLOOKUP($A15,'2022_2ANO_LP_LTR + ECT'!$H:$AE,21,0)</f>
        <v>0.16666666670000002</v>
      </c>
      <c r="AM15" s="39">
        <f>VLOOKUP($A15,'2022_2ANO_LP_LTR + ECT'!$H:$AE,22,0)</f>
        <v>0.21604938270000001</v>
      </c>
      <c r="AN15" s="39">
        <f>VLOOKUP($A15,'2022_2ANO_LP_LTR + ECT'!$H:$AE,23,0)</f>
        <v>0.37962962959999996</v>
      </c>
      <c r="AO15" s="39">
        <f>VLOOKUP($A15,'2022_2ANO_LP_LTR + ECT'!$H:$AE,24,0)</f>
        <v>0.23765432100000003</v>
      </c>
      <c r="AP15" s="39">
        <f>VLOOKUP($A15,'2022_2ANO_LP_LTR + ECT'!$H:$AE,16,0)/100</f>
        <v>0.87804878050000001</v>
      </c>
      <c r="AQ15" s="38">
        <f t="shared" si="15"/>
        <v>0.71143892155655686</v>
      </c>
      <c r="AR15" s="38">
        <f t="shared" si="16"/>
        <v>0.55965603407739928</v>
      </c>
      <c r="AS15" s="39">
        <f>VLOOKUP($A15,'2022_2ANO_MT'!$H:$X,17,0)</f>
        <v>552.25678549999998</v>
      </c>
      <c r="AT15" s="39">
        <f>'REF - Profic Média e DP 2022'!$D$3-3*'REF - Profic Média e DP 2022'!$E$3</f>
        <v>256.66072584</v>
      </c>
      <c r="AU15" s="39">
        <f>'REF - Profic Média e DP 2022'!$D$3+3*'REF - Profic Média e DP 2022'!$E$3</f>
        <v>784.8352503000001</v>
      </c>
      <c r="AV15" s="38">
        <f t="shared" si="17"/>
        <v>0.81959430297142866</v>
      </c>
      <c r="AW15" s="39">
        <f>VLOOKUP($A15,'2022_2ANO_MT'!$H:$AE,21,0)</f>
        <v>6.6465256799999997E-2</v>
      </c>
      <c r="AX15" s="39">
        <f>VLOOKUP($A15,'2022_2ANO_MT'!$H:$AE,22,0)</f>
        <v>0.19939577040000001</v>
      </c>
      <c r="AY15" s="39">
        <f>VLOOKUP($A15,'2022_2ANO_MT'!$H:$AE,23,0)</f>
        <v>0.3776435045</v>
      </c>
      <c r="AZ15" s="39">
        <f>VLOOKUP($A15,'2022_2ANO_MT'!$H:$AE,24,0)</f>
        <v>0.35649546830000001</v>
      </c>
      <c r="BA15" s="39">
        <f>VLOOKUP($A15,'2022_2ANO_MT'!$H:$AE,16,0)/100</f>
        <v>0.9068493151</v>
      </c>
      <c r="BB15" s="38">
        <f t="shared" si="18"/>
        <v>0.49266576161934883</v>
      </c>
      <c r="BC15" s="38">
        <f t="shared" si="19"/>
        <v>0.36387679762828562</v>
      </c>
      <c r="BD15" s="38">
        <f t="shared" si="20"/>
        <v>1.9500030434239091E-2</v>
      </c>
      <c r="BE15" s="38">
        <f t="shared" si="21"/>
        <v>0.62145472561041204</v>
      </c>
      <c r="BF15" s="38">
        <f t="shared" si="22"/>
        <v>0.64396452595323361</v>
      </c>
      <c r="BG15" s="38">
        <f t="shared" si="23"/>
        <v>0.51223803142789581</v>
      </c>
      <c r="BH15" s="39">
        <f>VLOOKUP($A15,'2023_5ANO_LP'!$H:$X,17,0)</f>
        <v>208.18515808000001</v>
      </c>
      <c r="BI15" s="39">
        <f>'REF - Profic Média e DP 2022'!$D$4-3*'REF - Profic Média e DP 2022'!$E$4</f>
        <v>49.637460980000014</v>
      </c>
      <c r="BJ15" s="39">
        <f>'REF - Profic Média e DP 2022'!$D$4+3*'REF - Profic Média e DP 2022'!$E$4</f>
        <v>359.15703464000001</v>
      </c>
      <c r="BK15" s="38">
        <f t="shared" si="24"/>
        <v>0.70790378005714283</v>
      </c>
      <c r="BL15" s="39">
        <f>VLOOKUP($A15,'2023_5ANO_LP'!$H:$AE,21,0)</f>
        <v>0.1408934708</v>
      </c>
      <c r="BM15" s="39">
        <f>VLOOKUP($A15,'2023_5ANO_LP'!$H:$AE,22,0)</f>
        <v>0.264604811</v>
      </c>
      <c r="BN15" s="39">
        <f>VLOOKUP($A15,'2023_5ANO_LP'!$H:$AE,23,0)</f>
        <v>0.38487972510000001</v>
      </c>
      <c r="BO15" s="39">
        <f>VLOOKUP($A15,'2023_5ANO_LP'!$H:$AE,24,0)</f>
        <v>0.20962199309999999</v>
      </c>
      <c r="BP15" s="39">
        <f>VLOOKUP($A15,'2023_5ANO_LP'!$H:$AE,16,0)/100</f>
        <v>0.8434782609</v>
      </c>
      <c r="BQ15" s="38">
        <f t="shared" si="25"/>
        <v>0.59894492526759047</v>
      </c>
      <c r="BR15" s="38">
        <f t="shared" si="26"/>
        <v>0.49166372942803799</v>
      </c>
      <c r="BS15" s="39">
        <f>VLOOKUP($A15,'2023_5ANO_MT'!H:X,17,0)</f>
        <v>213.87907559999999</v>
      </c>
      <c r="BT15" s="39">
        <f>'REF - Profic Média e DP 2022'!$D$5-3*'REF - Profic Média e DP 2022'!$E$5</f>
        <v>78.560591150000022</v>
      </c>
      <c r="BU15" s="39">
        <f>'REF - Profic Média e DP 2022'!$D$5+3*'REF - Profic Média e DP 2022'!$E$5</f>
        <v>353.78627153000002</v>
      </c>
      <c r="BV15" s="38">
        <f t="shared" si="27"/>
        <v>0.56897398131428567</v>
      </c>
      <c r="BW15" s="39">
        <f>VLOOKUP($A15,'2023_5ANO_MT'!$H:$AE,21,0)</f>
        <v>0.19931271479999998</v>
      </c>
      <c r="BX15" s="39">
        <f>VLOOKUP($A15,'2023_5ANO_MT'!$H:$AE,22,0)</f>
        <v>0.40549828179999997</v>
      </c>
      <c r="BY15" s="39">
        <f>VLOOKUP($A15,'2023_5ANO_MT'!$H:$AE,23,0)</f>
        <v>0.31615120269999997</v>
      </c>
      <c r="BZ15" s="39">
        <f>VLOOKUP($A15,'2023_5ANO_MT'!$H:$AE,24,0)</f>
        <v>7.9037800699999994E-2</v>
      </c>
      <c r="CA15" s="39">
        <f>VLOOKUP($A15,'2023_5ANO_MT'!$H:$AE,16,0)/100</f>
        <v>0.8434782609</v>
      </c>
      <c r="CB15" s="38">
        <f t="shared" si="28"/>
        <v>0.60195469517617295</v>
      </c>
      <c r="CC15" s="38">
        <f t="shared" si="29"/>
        <v>0.60510556218736744</v>
      </c>
      <c r="CD15" s="38">
        <f t="shared" si="30"/>
        <v>0.46836861108902056</v>
      </c>
      <c r="CE15" s="39">
        <f>VLOOKUP($A15,'2022_5ANO_LP'!$H:$X,17,0)</f>
        <v>194.60671379999999</v>
      </c>
      <c r="CF15" s="39">
        <f>'REF - Profic Média e DP 2022'!$D$4-3*'REF - Profic Média e DP 2022'!$E$4</f>
        <v>49.637460980000014</v>
      </c>
      <c r="CG15" s="39">
        <f>'REF - Profic Média e DP 2022'!$D$4+3*'REF - Profic Média e DP 2022'!$E$4</f>
        <v>359.15703464000001</v>
      </c>
      <c r="CH15" s="38">
        <f t="shared" si="31"/>
        <v>0.58808063097142871</v>
      </c>
      <c r="CI15" s="39">
        <f>VLOOKUP($A15,'2022_5ANO_LP'!$H:$AE,21,0)</f>
        <v>0.23312883440000001</v>
      </c>
      <c r="CJ15" s="39">
        <f>VLOOKUP($A15,'2022_5ANO_LP'!$H:$AE,22,0)</f>
        <v>0.31288343560000004</v>
      </c>
      <c r="CK15" s="39">
        <f>VLOOKUP($A15,'2022_5ANO_LP'!$H:$AE,23,0)</f>
        <v>0.3006134969</v>
      </c>
      <c r="CL15" s="39">
        <f>VLOOKUP($A15,'2022_5ANO_LP'!$H:$AE,24,0)</f>
        <v>0.15337423310000001</v>
      </c>
      <c r="CM15" s="39">
        <f>VLOOKUP($A15,'2022_5ANO_LP'!$H:$AE,16,0)/100</f>
        <v>0.89560439560000005</v>
      </c>
      <c r="CN15" s="38">
        <f t="shared" si="32"/>
        <v>0.59880382816497857</v>
      </c>
      <c r="CO15" s="38">
        <f t="shared" si="33"/>
        <v>0.48638747407281452</v>
      </c>
      <c r="CP15" s="39">
        <f>VLOOKUP($A15,'2022_5ANO_MT'!H:X,17,0)</f>
        <v>212.42691463</v>
      </c>
      <c r="CQ15" s="39">
        <f>'REF - Profic Média e DP 2022'!$D$5-3*'REF - Profic Média e DP 2022'!$E$5</f>
        <v>78.560591150000022</v>
      </c>
      <c r="CR15" s="39">
        <f>'REF - Profic Média e DP 2022'!$D$5+3*'REF - Profic Média e DP 2022'!$E$5</f>
        <v>353.78627153000002</v>
      </c>
      <c r="CS15" s="38">
        <f t="shared" si="34"/>
        <v>0.52134146341428567</v>
      </c>
      <c r="CT15" s="39">
        <f>VLOOKUP($A15,'2022_5ANO_MT'!$H:$AE,21,0)</f>
        <v>0.24695121950000001</v>
      </c>
      <c r="CU15" s="39">
        <f>VLOOKUP($A15,'2022_5ANO_MT'!$H:$AE,22,0)</f>
        <v>0.40548780489999997</v>
      </c>
      <c r="CV15" s="39">
        <f>VLOOKUP($A15,'2022_5ANO_MT'!$H:$AE,23,0)</f>
        <v>0.24390243900000003</v>
      </c>
      <c r="CW15" s="39">
        <f>VLOOKUP($A15,'2022_5ANO_MT'!$H:$AE,24,0)</f>
        <v>0.1036585366</v>
      </c>
      <c r="CX15" s="39">
        <f>VLOOKUP($A15,'2022_5ANO_MT'!$H:$AE,16,0)/100</f>
        <v>0.9010989010999999</v>
      </c>
      <c r="CY15" s="35"/>
    </row>
    <row r="16" spans="1:103" ht="15" customHeight="1">
      <c r="A16" s="37">
        <v>3200904</v>
      </c>
      <c r="B16" s="37" t="s">
        <v>69</v>
      </c>
      <c r="C16" s="38">
        <f t="shared" si="0"/>
        <v>0.64321725732522128</v>
      </c>
      <c r="D16" s="38">
        <f t="shared" si="1"/>
        <v>0.64541111947829188</v>
      </c>
      <c r="E16" s="38">
        <f t="shared" si="2"/>
        <v>0.53588154622107254</v>
      </c>
      <c r="F16" s="38">
        <f t="shared" si="3"/>
        <v>5.1122639938445347E-2</v>
      </c>
      <c r="G16" s="38">
        <f t="shared" si="4"/>
        <v>0.75494069273551134</v>
      </c>
      <c r="H16" s="38">
        <f t="shared" si="5"/>
        <v>0.75247198555416361</v>
      </c>
      <c r="I16" s="38">
        <f t="shared" si="6"/>
        <v>0.59762987886547014</v>
      </c>
      <c r="J16" s="39">
        <f>VLOOKUP(A16,'2023_2ANO_LP_LTR + ECT'!$H:$X,17,0)</f>
        <v>682.40323982999996</v>
      </c>
      <c r="K16" s="39">
        <f>'REF - Profic Média e DP 2022'!$D$2-3*'REF - Profic Média e DP 2022'!$E$2</f>
        <v>295.99944314000004</v>
      </c>
      <c r="L16" s="39">
        <f>'REF - Profic Média e DP 2022'!$D$2+3*'REF - Profic Média e DP 2022'!$E$2</f>
        <v>942.55981496000004</v>
      </c>
      <c r="M16" s="38">
        <f t="shared" si="7"/>
        <v>0.87963774468571432</v>
      </c>
      <c r="N16" s="39">
        <f>VLOOKUP($A16,'2023_2ANO_LP_LTR + ECT'!$H:$AE,21,0)</f>
        <v>6.5439672800000001E-2</v>
      </c>
      <c r="O16" s="39">
        <f>VLOOKUP($A16,'2023_2ANO_LP_LTR + ECT'!$H:$AE,22,0)</f>
        <v>9.6114519400000001E-2</v>
      </c>
      <c r="P16" s="39">
        <f>VLOOKUP($A16,'2023_2ANO_LP_LTR + ECT'!$H:$AE,23,0)</f>
        <v>0.37627811859999999</v>
      </c>
      <c r="Q16" s="39">
        <f>VLOOKUP($A16,'2023_2ANO_LP_LTR + ECT'!$H:$AE,24,0)</f>
        <v>0.46216768920000001</v>
      </c>
      <c r="R16" s="39">
        <f>VLOOKUP($A16,'2023_2ANO_LP_LTR + ECT'!$H:$AE,16,0)/100</f>
        <v>0.93499043979999996</v>
      </c>
      <c r="S16" s="38">
        <f t="shared" si="8"/>
        <v>0.7586437535075331</v>
      </c>
      <c r="T16" s="38">
        <v>0.75864375350753299</v>
      </c>
      <c r="U16" s="38">
        <f t="shared" si="9"/>
        <v>0.60698724253649483</v>
      </c>
      <c r="V16" s="39">
        <f>VLOOKUP(A16,'2023_2ANO_MT'!$H:$X,17,0)</f>
        <v>577.25592401999995</v>
      </c>
      <c r="W16" s="39">
        <f>'REF - Profic Média e DP 2022'!$D$3-3*'REF - Profic Média e DP 2022'!$E$3</f>
        <v>256.66072584</v>
      </c>
      <c r="X16" s="39">
        <f>'REF - Profic Média e DP 2022'!$D$3+3*'REF - Profic Média e DP 2022'!$E$3</f>
        <v>784.8352503000001</v>
      </c>
      <c r="Y16" s="38">
        <f t="shared" si="10"/>
        <v>0.88765033735714294</v>
      </c>
      <c r="Z16" s="39">
        <f>VLOOKUP($A16,'2023_2ANO_MT'!$H:$AE,21,0)</f>
        <v>3.4907597499999998E-2</v>
      </c>
      <c r="AA16" s="39">
        <f>VLOOKUP($A16,'2023_2ANO_MT'!$H:$AE,22,0)</f>
        <v>0.13552361400000001</v>
      </c>
      <c r="AB16" s="39">
        <f>VLOOKUP($A16,'2023_2ANO_MT'!$H:$AE,23,0)</f>
        <v>0.37577002049999997</v>
      </c>
      <c r="AC16" s="39">
        <f>VLOOKUP($A16,'2023_2ANO_MT'!$H:$AE,24,0)</f>
        <v>0.45379876799999996</v>
      </c>
      <c r="AD16" s="39">
        <f>VLOOKUP($A16,'2023_2ANO_MT'!$H:$AE,16,0)/100</f>
        <v>0.93295019159999992</v>
      </c>
      <c r="AE16" s="38">
        <f t="shared" si="11"/>
        <v>0.703818052797066</v>
      </c>
      <c r="AF16" s="38">
        <f t="shared" si="12"/>
        <v>0.69985320305521515</v>
      </c>
      <c r="AG16" s="38">
        <f t="shared" si="13"/>
        <v>0.52923382311043043</v>
      </c>
      <c r="AH16" s="39">
        <f>VLOOKUP($A16,'2022_2ANO_LP_LTR + ECT'!H:X,17,0)</f>
        <v>638.18106059000002</v>
      </c>
      <c r="AI16" s="39">
        <f>'REF - Profic Média e DP 2022'!$D$2-3*'REF - Profic Média e DP 2022'!$E$2</f>
        <v>295.99944314000004</v>
      </c>
      <c r="AJ16" s="39">
        <f>'REF - Profic Média e DP 2022'!$D$2+3*'REF - Profic Média e DP 2022'!$E$2</f>
        <v>942.55981496000004</v>
      </c>
      <c r="AK16" s="38">
        <f t="shared" si="14"/>
        <v>0.80357142859999986</v>
      </c>
      <c r="AL16" s="39">
        <f>VLOOKUP($A16,'2022_2ANO_LP_LTR + ECT'!$H:$AE,21,0)</f>
        <v>9.9137930999999999E-2</v>
      </c>
      <c r="AM16" s="39">
        <f>VLOOKUP($A16,'2022_2ANO_LP_LTR + ECT'!$H:$AE,22,0)</f>
        <v>0.17025862069999997</v>
      </c>
      <c r="AN16" s="39">
        <f>VLOOKUP($A16,'2022_2ANO_LP_LTR + ECT'!$H:$AE,23,0)</f>
        <v>0.46982758619999998</v>
      </c>
      <c r="AO16" s="39">
        <f>VLOOKUP($A16,'2022_2ANO_LP_LTR + ECT'!$H:$AE,24,0)</f>
        <v>0.26077586209999998</v>
      </c>
      <c r="AP16" s="39">
        <f>VLOOKUP($A16,'2022_2ANO_LP_LTR + ECT'!$H:$AE,16,0)/100</f>
        <v>0.93737373739999996</v>
      </c>
      <c r="AQ16" s="38">
        <f t="shared" si="15"/>
        <v>0.70976532740984222</v>
      </c>
      <c r="AR16" s="38">
        <f t="shared" si="16"/>
        <v>0.54447861843397016</v>
      </c>
      <c r="AS16" s="39">
        <f>VLOOKUP($A16,'2022_2ANO_MT'!$H:$X,17,0)</f>
        <v>544.24046121000003</v>
      </c>
      <c r="AT16" s="39">
        <f>'REF - Profic Média e DP 2022'!$D$3-3*'REF - Profic Média e DP 2022'!$E$3</f>
        <v>256.66072584</v>
      </c>
      <c r="AU16" s="39">
        <f>'REF - Profic Média e DP 2022'!$D$3+3*'REF - Profic Média e DP 2022'!$E$3</f>
        <v>784.8352503000001</v>
      </c>
      <c r="AV16" s="38">
        <f t="shared" si="17"/>
        <v>0.8165024630714286</v>
      </c>
      <c r="AW16" s="39">
        <f>VLOOKUP($A16,'2022_2ANO_MT'!$H:$AE,21,0)</f>
        <v>5.1724137900000001E-2</v>
      </c>
      <c r="AX16" s="39">
        <f>VLOOKUP($A16,'2022_2ANO_MT'!$H:$AE,22,0)</f>
        <v>0.23060344829999999</v>
      </c>
      <c r="AY16" s="39">
        <f>VLOOKUP($A16,'2022_2ANO_MT'!$H:$AE,23,0)</f>
        <v>0.45689655170000004</v>
      </c>
      <c r="AZ16" s="39">
        <f>VLOOKUP($A16,'2022_2ANO_MT'!$H:$AE,24,0)</f>
        <v>0.26077586209999998</v>
      </c>
      <c r="BA16" s="39">
        <f>VLOOKUP($A16,'2022_2ANO_MT'!$H:$AE,16,0)/100</f>
        <v>0.93360160969999995</v>
      </c>
      <c r="BB16" s="38">
        <f t="shared" si="18"/>
        <v>0.63992646409561516</v>
      </c>
      <c r="BC16" s="38">
        <f t="shared" si="19"/>
        <v>0.55420924498225488</v>
      </c>
      <c r="BD16" s="38">
        <f t="shared" si="20"/>
        <v>4.3988047991519341E-2</v>
      </c>
      <c r="BE16" s="38">
        <f t="shared" si="21"/>
        <v>0.72564368320897543</v>
      </c>
      <c r="BF16" s="38">
        <f t="shared" si="22"/>
        <v>0.73269784600426802</v>
      </c>
      <c r="BG16" s="38">
        <f t="shared" si="23"/>
        <v>0.5847592714728217</v>
      </c>
      <c r="BH16" s="39">
        <f>VLOOKUP($A16,'2023_5ANO_LP'!$H:$X,17,0)</f>
        <v>230.63190137999999</v>
      </c>
      <c r="BI16" s="39">
        <f>'REF - Profic Média e DP 2022'!$D$4-3*'REF - Profic Média e DP 2022'!$E$4</f>
        <v>49.637460980000014</v>
      </c>
      <c r="BJ16" s="39">
        <f>'REF - Profic Média e DP 2022'!$D$4+3*'REF - Profic Média e DP 2022'!$E$4</f>
        <v>359.15703464000001</v>
      </c>
      <c r="BK16" s="38">
        <f t="shared" si="24"/>
        <v>0.82765399737142864</v>
      </c>
      <c r="BL16" s="39">
        <f>VLOOKUP($A16,'2023_5ANO_LP'!$H:$AE,21,0)</f>
        <v>5.0458715600000002E-2</v>
      </c>
      <c r="BM16" s="39">
        <f>VLOOKUP($A16,'2023_5ANO_LP'!$H:$AE,22,0)</f>
        <v>0.21330275230000001</v>
      </c>
      <c r="BN16" s="39">
        <f>VLOOKUP($A16,'2023_5ANO_LP'!$H:$AE,23,0)</f>
        <v>0.37614678900000004</v>
      </c>
      <c r="BO16" s="39">
        <f>VLOOKUP($A16,'2023_5ANO_LP'!$H:$AE,24,0)</f>
        <v>0.36009174309999997</v>
      </c>
      <c r="BP16" s="39">
        <f>VLOOKUP($A16,'2023_5ANO_LP'!$H:$AE,16,0)/100</f>
        <v>0.93361884370000003</v>
      </c>
      <c r="BQ16" s="38">
        <f t="shared" si="25"/>
        <v>0.71858952041368274</v>
      </c>
      <c r="BR16" s="38">
        <f t="shared" si="26"/>
        <v>0.59127394400593691</v>
      </c>
      <c r="BS16" s="39">
        <f>VLOOKUP($A16,'2023_5ANO_MT'!H:X,17,0)</f>
        <v>241.29436468</v>
      </c>
      <c r="BT16" s="39">
        <f>'REF - Profic Média e DP 2022'!$D$5-3*'REF - Profic Média e DP 2022'!$E$5</f>
        <v>78.560591150000022</v>
      </c>
      <c r="BU16" s="39">
        <f>'REF - Profic Média e DP 2022'!$D$5+3*'REF - Profic Média e DP 2022'!$E$5</f>
        <v>353.78627153000002</v>
      </c>
      <c r="BV16" s="38">
        <f t="shared" si="27"/>
        <v>0.7581913499428572</v>
      </c>
      <c r="BW16" s="39">
        <f>VLOOKUP($A16,'2023_5ANO_MT'!$H:$AE,21,0)</f>
        <v>9.633027520000001E-2</v>
      </c>
      <c r="BX16" s="39">
        <f>VLOOKUP($A16,'2023_5ANO_MT'!$H:$AE,22,0)</f>
        <v>0.25458715600000004</v>
      </c>
      <c r="BY16" s="39">
        <f>VLOOKUP($A16,'2023_5ANO_MT'!$H:$AE,23,0)</f>
        <v>0.42201834859999998</v>
      </c>
      <c r="BZ16" s="39">
        <f>VLOOKUP($A16,'2023_5ANO_MT'!$H:$AE,24,0)</f>
        <v>0.22706422020000003</v>
      </c>
      <c r="CA16" s="39">
        <f>VLOOKUP($A16,'2023_5ANO_MT'!$H:$AE,16,0)/100</f>
        <v>0.93361884370000003</v>
      </c>
      <c r="CB16" s="38">
        <f t="shared" si="28"/>
        <v>0.68165563521745609</v>
      </c>
      <c r="CC16" s="38">
        <f t="shared" si="29"/>
        <v>0.6855865925830994</v>
      </c>
      <c r="CD16" s="38">
        <f t="shared" si="30"/>
        <v>0.53405529351619874</v>
      </c>
      <c r="CE16" s="39">
        <f>VLOOKUP($A16,'2022_5ANO_LP'!$H:$X,17,0)</f>
        <v>214.93802774</v>
      </c>
      <c r="CF16" s="39">
        <f>'REF - Profic Média e DP 2022'!$D$4-3*'REF - Profic Média e DP 2022'!$E$4</f>
        <v>49.637460980000014</v>
      </c>
      <c r="CG16" s="39">
        <f>'REF - Profic Média e DP 2022'!$D$4+3*'REF - Profic Média e DP 2022'!$E$4</f>
        <v>359.15703464000001</v>
      </c>
      <c r="CH16" s="38">
        <f t="shared" si="31"/>
        <v>0.72718894010000001</v>
      </c>
      <c r="CI16" s="39">
        <f>VLOOKUP($A16,'2022_5ANO_LP'!$H:$AE,21,0)</f>
        <v>0.12043010750000001</v>
      </c>
      <c r="CJ16" s="39">
        <f>VLOOKUP($A16,'2022_5ANO_LP'!$H:$AE,22,0)</f>
        <v>0.2666666667</v>
      </c>
      <c r="CK16" s="39">
        <f>VLOOKUP($A16,'2022_5ANO_LP'!$H:$AE,23,0)</f>
        <v>0.35268817200000002</v>
      </c>
      <c r="CL16" s="39">
        <f>VLOOKUP($A16,'2022_5ANO_LP'!$H:$AE,24,0)</f>
        <v>0.26021505379999998</v>
      </c>
      <c r="CM16" s="39">
        <f>VLOOKUP($A16,'2022_5ANO_LP'!$H:$AE,16,0)/100</f>
        <v>0.94704684319999999</v>
      </c>
      <c r="CN16" s="38">
        <f t="shared" si="32"/>
        <v>0.6777246778518129</v>
      </c>
      <c r="CO16" s="38">
        <f t="shared" si="33"/>
        <v>0.54705650247505444</v>
      </c>
      <c r="CP16" s="39">
        <f>VLOOKUP($A16,'2022_5ANO_MT'!H:X,17,0)</f>
        <v>229.12458925000001</v>
      </c>
      <c r="CQ16" s="39">
        <f>'REF - Profic Média e DP 2022'!$D$5-3*'REF - Profic Média e DP 2022'!$E$5</f>
        <v>78.560591150000022</v>
      </c>
      <c r="CR16" s="39">
        <f>'REF - Profic Média e DP 2022'!$D$5+3*'REF - Profic Média e DP 2022'!$E$5</f>
        <v>353.78627153000002</v>
      </c>
      <c r="CS16" s="38">
        <f t="shared" si="34"/>
        <v>0.66973886325714282</v>
      </c>
      <c r="CT16" s="39">
        <f>VLOOKUP($A16,'2022_5ANO_MT'!$H:$AE,21,0)</f>
        <v>0.14838709679999998</v>
      </c>
      <c r="CU16" s="39">
        <f>VLOOKUP($A16,'2022_5ANO_MT'!$H:$AE,22,0)</f>
        <v>0.3182795699</v>
      </c>
      <c r="CV16" s="39">
        <f>VLOOKUP($A16,'2022_5ANO_MT'!$H:$AE,23,0)</f>
        <v>0.36344086019999999</v>
      </c>
      <c r="CW16" s="39">
        <f>VLOOKUP($A16,'2022_5ANO_MT'!$H:$AE,24,0)</f>
        <v>0.1698924731</v>
      </c>
      <c r="CX16" s="39">
        <f>VLOOKUP($A16,'2022_5ANO_MT'!$H:$AE,16,0)/100</f>
        <v>0.94704684319999999</v>
      </c>
      <c r="CY16" s="35"/>
    </row>
    <row r="17" spans="1:103" ht="15" customHeight="1">
      <c r="A17" s="37">
        <v>3201001</v>
      </c>
      <c r="B17" s="37" t="s">
        <v>185</v>
      </c>
      <c r="C17" s="38">
        <f t="shared" si="0"/>
        <v>0.74923424351252821</v>
      </c>
      <c r="D17" s="38">
        <f t="shared" si="1"/>
        <v>0.76922230395208802</v>
      </c>
      <c r="E17" s="38">
        <f t="shared" si="2"/>
        <v>0.77432080353096489</v>
      </c>
      <c r="F17" s="38">
        <f t="shared" si="3"/>
        <v>8.9040226829088964E-2</v>
      </c>
      <c r="G17" s="38">
        <f t="shared" si="4"/>
        <v>0.76412380437321115</v>
      </c>
      <c r="H17" s="38">
        <f t="shared" si="5"/>
        <v>0.75786464824970312</v>
      </c>
      <c r="I17" s="38">
        <f t="shared" si="6"/>
        <v>0.60732868837083498</v>
      </c>
      <c r="J17" s="39">
        <f>VLOOKUP(A17,'2023_2ANO_LP_LTR + ECT'!$H:$X,17,0)</f>
        <v>688.67410571000005</v>
      </c>
      <c r="K17" s="39">
        <f>'REF - Profic Média e DP 2022'!$D$2-3*'REF - Profic Média e DP 2022'!$E$2</f>
        <v>295.99944314000004</v>
      </c>
      <c r="L17" s="39">
        <f>'REF - Profic Média e DP 2022'!$D$2+3*'REF - Profic Média e DP 2022'!$E$2</f>
        <v>942.55981496000004</v>
      </c>
      <c r="M17" s="38">
        <f t="shared" si="7"/>
        <v>0.85925404645714276</v>
      </c>
      <c r="N17" s="39">
        <f>VLOOKUP($A17,'2023_2ANO_LP_LTR + ECT'!$H:$AE,21,0)</f>
        <v>7.8817734E-2</v>
      </c>
      <c r="O17" s="39">
        <f>VLOOKUP($A17,'2023_2ANO_LP_LTR + ECT'!$H:$AE,22,0)</f>
        <v>0.10837438419999999</v>
      </c>
      <c r="P17" s="39">
        <f>VLOOKUP($A17,'2023_2ANO_LP_LTR + ECT'!$H:$AE,23,0)</f>
        <v>0.31034482759999998</v>
      </c>
      <c r="Q17" s="39">
        <f>VLOOKUP($A17,'2023_2ANO_LP_LTR + ECT'!$H:$AE,24,0)</f>
        <v>0.50246305420000004</v>
      </c>
      <c r="R17" s="39">
        <f>VLOOKUP($A17,'2023_2ANO_LP_LTR + ECT'!$H:$AE,16,0)/100</f>
        <v>0.95754716979999999</v>
      </c>
      <c r="S17" s="38">
        <f t="shared" si="8"/>
        <v>0.77351253855847313</v>
      </c>
      <c r="T17" s="38">
        <v>0.77351253855847302</v>
      </c>
      <c r="U17" s="38">
        <f t="shared" si="9"/>
        <v>0.60971377697408902</v>
      </c>
      <c r="V17" s="39">
        <f>VLOOKUP(A17,'2023_2ANO_MT'!$H:$X,17,0)</f>
        <v>578.69601005000004</v>
      </c>
      <c r="W17" s="39">
        <f>'REF - Profic Média e DP 2022'!$D$3-3*'REF - Profic Média e DP 2022'!$E$3</f>
        <v>256.66072584</v>
      </c>
      <c r="X17" s="39">
        <f>'REF - Profic Média e DP 2022'!$D$3+3*'REF - Profic Média e DP 2022'!$E$3</f>
        <v>784.8352503000001</v>
      </c>
      <c r="Y17" s="38">
        <f t="shared" si="10"/>
        <v>0.92246949028571434</v>
      </c>
      <c r="Z17" s="39">
        <f>VLOOKUP($A17,'2023_2ANO_MT'!$H:$AE,21,0)</f>
        <v>0</v>
      </c>
      <c r="AA17" s="39">
        <f>VLOOKUP($A17,'2023_2ANO_MT'!$H:$AE,22,0)</f>
        <v>0.13567839200000001</v>
      </c>
      <c r="AB17" s="39">
        <f>VLOOKUP($A17,'2023_2ANO_MT'!$H:$AE,23,0)</f>
        <v>0.46733668340000001</v>
      </c>
      <c r="AC17" s="39">
        <f>VLOOKUP($A17,'2023_2ANO_MT'!$H:$AE,24,0)</f>
        <v>0.39698492459999996</v>
      </c>
      <c r="AD17" s="39">
        <f>VLOOKUP($A17,'2023_2ANO_MT'!$H:$AE,16,0)/100</f>
        <v>0.95215311000000002</v>
      </c>
      <c r="AE17" s="38">
        <f t="shared" si="11"/>
        <v>0.67508357754412218</v>
      </c>
      <c r="AF17" s="38">
        <f t="shared" si="12"/>
        <v>0.6792197726813799</v>
      </c>
      <c r="AG17" s="38">
        <f t="shared" si="13"/>
        <v>0.51082639426275989</v>
      </c>
      <c r="AH17" s="39">
        <f>VLOOKUP($A17,'2022_2ANO_LP_LTR + ECT'!H:X,17,0)</f>
        <v>626.27954654999996</v>
      </c>
      <c r="AI17" s="39">
        <f>'REF - Profic Média e DP 2022'!$D$2-3*'REF - Profic Média e DP 2022'!$E$2</f>
        <v>295.99944314000004</v>
      </c>
      <c r="AJ17" s="39">
        <f>'REF - Profic Média e DP 2022'!$D$2+3*'REF - Profic Média e DP 2022'!$E$2</f>
        <v>942.55981496000004</v>
      </c>
      <c r="AK17" s="38">
        <f t="shared" si="14"/>
        <v>0.77254588979999994</v>
      </c>
      <c r="AL17" s="39">
        <f>VLOOKUP($A17,'2022_2ANO_LP_LTR + ECT'!$H:$AE,21,0)</f>
        <v>0.12849162010000001</v>
      </c>
      <c r="AM17" s="39">
        <f>VLOOKUP($A17,'2022_2ANO_LP_LTR + ECT'!$H:$AE,22,0)</f>
        <v>0.1731843575</v>
      </c>
      <c r="AN17" s="39">
        <f>VLOOKUP($A17,'2022_2ANO_LP_LTR + ECT'!$H:$AE,23,0)</f>
        <v>0.4636871508</v>
      </c>
      <c r="AO17" s="39">
        <f>VLOOKUP($A17,'2022_2ANO_LP_LTR + ECT'!$H:$AE,24,0)</f>
        <v>0.23463687149999998</v>
      </c>
      <c r="AP17" s="39">
        <f>VLOOKUP($A17,'2022_2ANO_LP_LTR + ECT'!$H:$AE,16,0)/100</f>
        <v>0.92268041239999998</v>
      </c>
      <c r="AQ17" s="38">
        <f t="shared" si="15"/>
        <v>0.66887928483823578</v>
      </c>
      <c r="AR17" s="38">
        <f t="shared" si="16"/>
        <v>0.50704195664075724</v>
      </c>
      <c r="AS17" s="39">
        <f>VLOOKUP($A17,'2022_2ANO_MT'!$H:$X,17,0)</f>
        <v>524.46737016999998</v>
      </c>
      <c r="AT17" s="39">
        <f>'REF - Profic Média e DP 2022'!$D$3-3*'REF - Profic Média e DP 2022'!$E$3</f>
        <v>256.66072584</v>
      </c>
      <c r="AU17" s="39">
        <f>'REF - Profic Média e DP 2022'!$D$3+3*'REF - Profic Média e DP 2022'!$E$3</f>
        <v>784.8352503000001</v>
      </c>
      <c r="AV17" s="38">
        <f t="shared" si="17"/>
        <v>0.73322809787142851</v>
      </c>
      <c r="AW17" s="39">
        <f>VLOOKUP($A17,'2022_2ANO_MT'!$H:$AE,21,0)</f>
        <v>7.734806629999999E-2</v>
      </c>
      <c r="AX17" s="39">
        <f>VLOOKUP($A17,'2022_2ANO_MT'!$H:$AE,22,0)</f>
        <v>0.33149171269999994</v>
      </c>
      <c r="AY17" s="39">
        <f>VLOOKUP($A17,'2022_2ANO_MT'!$H:$AE,23,0)</f>
        <v>0.4033149171</v>
      </c>
      <c r="AZ17" s="39">
        <f>VLOOKUP($A17,'2022_2ANO_MT'!$H:$AE,24,0)</f>
        <v>0.18784530390000001</v>
      </c>
      <c r="BA17" s="39">
        <f>VLOOKUP($A17,'2022_2ANO_MT'!$H:$AE,16,0)/100</f>
        <v>0.92820512820000001</v>
      </c>
      <c r="BB17" s="38">
        <f t="shared" si="18"/>
        <v>0.71925215285318855</v>
      </c>
      <c r="BC17" s="38">
        <f t="shared" si="19"/>
        <v>0.75595971332070466</v>
      </c>
      <c r="BD17" s="38">
        <f t="shared" si="20"/>
        <v>6.9945098823075535E-2</v>
      </c>
      <c r="BE17" s="38">
        <f t="shared" si="21"/>
        <v>0.68254459238567244</v>
      </c>
      <c r="BF17" s="38">
        <f t="shared" si="22"/>
        <v>0.70340074952545217</v>
      </c>
      <c r="BG17" s="38">
        <f t="shared" si="23"/>
        <v>0.56187053921519015</v>
      </c>
      <c r="BH17" s="39">
        <f>VLOOKUP($A17,'2023_5ANO_LP'!$H:$X,17,0)</f>
        <v>223.54739072999999</v>
      </c>
      <c r="BI17" s="39">
        <f>'REF - Profic Média e DP 2022'!$D$4-3*'REF - Profic Média e DP 2022'!$E$4</f>
        <v>49.637460980000014</v>
      </c>
      <c r="BJ17" s="39">
        <f>'REF - Profic Média e DP 2022'!$D$4+3*'REF - Profic Média e DP 2022'!$E$4</f>
        <v>359.15703464000001</v>
      </c>
      <c r="BK17" s="38">
        <f t="shared" si="24"/>
        <v>0.76348155157142861</v>
      </c>
      <c r="BL17" s="39">
        <f>VLOOKUP($A17,'2023_5ANO_LP'!$H:$AE,21,0)</f>
        <v>9.2715231800000006E-2</v>
      </c>
      <c r="BM17" s="39">
        <f>VLOOKUP($A17,'2023_5ANO_LP'!$H:$AE,22,0)</f>
        <v>0.2516556291</v>
      </c>
      <c r="BN17" s="39">
        <f>VLOOKUP($A17,'2023_5ANO_LP'!$H:$AE,23,0)</f>
        <v>0.37086092720000002</v>
      </c>
      <c r="BO17" s="39">
        <f>VLOOKUP($A17,'2023_5ANO_LP'!$H:$AE,24,0)</f>
        <v>0.28476821190000001</v>
      </c>
      <c r="BP17" s="39">
        <f>VLOOKUP($A17,'2023_5ANO_LP'!$H:$AE,16,0)/100</f>
        <v>0.92638036810000002</v>
      </c>
      <c r="BQ17" s="38">
        <f t="shared" si="25"/>
        <v>0.66168843524589271</v>
      </c>
      <c r="BR17" s="38">
        <f t="shared" si="26"/>
        <v>0.54183285485607124</v>
      </c>
      <c r="BS17" s="39">
        <f>VLOOKUP($A17,'2023_5ANO_MT'!H:X,17,0)</f>
        <v>227.68690728000001</v>
      </c>
      <c r="BT17" s="39">
        <f>'REF - Profic Média e DP 2022'!$D$5-3*'REF - Profic Média e DP 2022'!$E$5</f>
        <v>78.560591150000022</v>
      </c>
      <c r="BU17" s="39">
        <f>'REF - Profic Média e DP 2022'!$D$5+3*'REF - Profic Média e DP 2022'!$E$5</f>
        <v>353.78627153000002</v>
      </c>
      <c r="BV17" s="38">
        <f t="shared" si="27"/>
        <v>0.63670766317142857</v>
      </c>
      <c r="BW17" s="39">
        <f>VLOOKUP($A17,'2023_5ANO_MT'!$H:$AE,21,0)</f>
        <v>0.15894039739999999</v>
      </c>
      <c r="BX17" s="39">
        <f>VLOOKUP($A17,'2023_5ANO_MT'!$H:$AE,22,0)</f>
        <v>0.35761589399999999</v>
      </c>
      <c r="BY17" s="39">
        <f>VLOOKUP($A17,'2023_5ANO_MT'!$H:$AE,23,0)</f>
        <v>0.29139072850000003</v>
      </c>
      <c r="BZ17" s="39">
        <f>VLOOKUP($A17,'2023_5ANO_MT'!$H:$AE,24,0)</f>
        <v>0.19205298009999999</v>
      </c>
      <c r="CA17" s="39">
        <f>VLOOKUP($A17,'2023_5ANO_MT'!$H:$AE,16,0)/100</f>
        <v>0.92638036810000002</v>
      </c>
      <c r="CB17" s="38">
        <f t="shared" si="28"/>
        <v>0.61259949356259691</v>
      </c>
      <c r="CC17" s="38">
        <f t="shared" si="29"/>
        <v>0.63327959957861113</v>
      </c>
      <c r="CD17" s="38">
        <f t="shared" si="30"/>
        <v>0.49392488902150805</v>
      </c>
      <c r="CE17" s="39">
        <f>VLOOKUP($A17,'2022_5ANO_LP'!$H:$X,17,0)</f>
        <v>202.51688204999999</v>
      </c>
      <c r="CF17" s="39">
        <f>'REF - Profic Média e DP 2022'!$D$4-3*'REF - Profic Média e DP 2022'!$E$4</f>
        <v>49.637460980000014</v>
      </c>
      <c r="CG17" s="39">
        <f>'REF - Profic Média e DP 2022'!$D$4+3*'REF - Profic Média e DP 2022'!$E$4</f>
        <v>359.15703464000001</v>
      </c>
      <c r="CH17" s="38">
        <f t="shared" si="31"/>
        <v>0.64249084247142862</v>
      </c>
      <c r="CI17" s="39">
        <f>VLOOKUP($A17,'2022_5ANO_LP'!$H:$AE,21,0)</f>
        <v>0.16410256409999999</v>
      </c>
      <c r="CJ17" s="39">
        <f>VLOOKUP($A17,'2022_5ANO_LP'!$H:$AE,22,0)</f>
        <v>0.33846153849999999</v>
      </c>
      <c r="CK17" s="39">
        <f>VLOOKUP($A17,'2022_5ANO_LP'!$H:$AE,23,0)</f>
        <v>0.29743589739999998</v>
      </c>
      <c r="CL17" s="39">
        <f>VLOOKUP($A17,'2022_5ANO_LP'!$H:$AE,24,0)</f>
        <v>0.2</v>
      </c>
      <c r="CM17" s="39">
        <f>VLOOKUP($A17,'2022_5ANO_LP'!$H:$AE,16,0)/100</f>
        <v>0.9027777777999999</v>
      </c>
      <c r="CN17" s="38">
        <f t="shared" si="32"/>
        <v>0.59191938754658258</v>
      </c>
      <c r="CO17" s="38">
        <f t="shared" si="33"/>
        <v>0.4731092268360223</v>
      </c>
      <c r="CP17" s="39">
        <f>VLOOKUP($A17,'2022_5ANO_MT'!H:X,17,0)</f>
        <v>208.7724</v>
      </c>
      <c r="CQ17" s="39">
        <f>'REF - Profic Média e DP 2022'!$D$5-3*'REF - Profic Média e DP 2022'!$E$5</f>
        <v>78.560591150000022</v>
      </c>
      <c r="CR17" s="39">
        <f>'REF - Profic Média e DP 2022'!$D$5+3*'REF - Profic Média e DP 2022'!$E$5</f>
        <v>353.78627153000002</v>
      </c>
      <c r="CS17" s="38">
        <f t="shared" si="34"/>
        <v>0.5186813187142858</v>
      </c>
      <c r="CT17" s="39">
        <f>VLOOKUP($A17,'2022_5ANO_MT'!$H:$AE,21,0)</f>
        <v>0.24102564099999998</v>
      </c>
      <c r="CU17" s="39">
        <f>VLOOKUP($A17,'2022_5ANO_MT'!$H:$AE,22,0)</f>
        <v>0.4205128205</v>
      </c>
      <c r="CV17" s="39">
        <f>VLOOKUP($A17,'2022_5ANO_MT'!$H:$AE,23,0)</f>
        <v>0.25128205130000003</v>
      </c>
      <c r="CW17" s="39">
        <f>VLOOKUP($A17,'2022_5ANO_MT'!$H:$AE,24,0)</f>
        <v>8.7179487200000003E-2</v>
      </c>
      <c r="CX17" s="39">
        <f>VLOOKUP($A17,'2022_5ANO_MT'!$H:$AE,16,0)/100</f>
        <v>0.9027777777999999</v>
      </c>
      <c r="CY17" s="35"/>
    </row>
    <row r="18" spans="1:103" ht="15" customHeight="1">
      <c r="A18" s="37">
        <v>3201100</v>
      </c>
      <c r="B18" s="37" t="s">
        <v>149</v>
      </c>
      <c r="C18" s="38">
        <f t="shared" si="0"/>
        <v>0.70156088958579177</v>
      </c>
      <c r="D18" s="38">
        <f t="shared" si="1"/>
        <v>0.60402911550810012</v>
      </c>
      <c r="E18" s="38">
        <f t="shared" si="2"/>
        <v>0.48609641146198485</v>
      </c>
      <c r="F18" s="38">
        <f t="shared" si="3"/>
        <v>4.3205603983931029E-2</v>
      </c>
      <c r="G18" s="38">
        <f t="shared" si="4"/>
        <v>0.72196181955421546</v>
      </c>
      <c r="H18" s="38">
        <f t="shared" si="5"/>
        <v>0.69080842543301813</v>
      </c>
      <c r="I18" s="38">
        <f t="shared" si="6"/>
        <v>0.54598894893032202</v>
      </c>
      <c r="J18" s="39">
        <f>VLOOKUP(A18,'2023_2ANO_LP_LTR + ECT'!$H:$X,17,0)</f>
        <v>649.01426097000001</v>
      </c>
      <c r="K18" s="39">
        <f>'REF - Profic Média e DP 2022'!$D$2-3*'REF - Profic Média e DP 2022'!$E$2</f>
        <v>295.99944314000004</v>
      </c>
      <c r="L18" s="39">
        <f>'REF - Profic Média e DP 2022'!$D$2+3*'REF - Profic Média e DP 2022'!$E$2</f>
        <v>942.55981496000004</v>
      </c>
      <c r="M18" s="38">
        <f t="shared" si="7"/>
        <v>0.76384839647142855</v>
      </c>
      <c r="N18" s="39">
        <f>VLOOKUP($A18,'2023_2ANO_LP_LTR + ECT'!$H:$AE,21,0)</f>
        <v>0.14285714289999998</v>
      </c>
      <c r="O18" s="39">
        <f>VLOOKUP($A18,'2023_2ANO_LP_LTR + ECT'!$H:$AE,22,0)</f>
        <v>0.16326530609999998</v>
      </c>
      <c r="P18" s="39">
        <f>VLOOKUP($A18,'2023_2ANO_LP_LTR + ECT'!$H:$AE,23,0)</f>
        <v>0.34693877550000002</v>
      </c>
      <c r="Q18" s="39">
        <f>VLOOKUP($A18,'2023_2ANO_LP_LTR + ECT'!$H:$AE,24,0)</f>
        <v>0.34693877550000002</v>
      </c>
      <c r="R18" s="39">
        <f>VLOOKUP($A18,'2023_2ANO_LP_LTR + ECT'!$H:$AE,16,0)/100</f>
        <v>0.90740740740000003</v>
      </c>
      <c r="S18" s="38">
        <f t="shared" si="8"/>
        <v>0.76869191073601129</v>
      </c>
      <c r="T18" s="38">
        <v>0.76869191073601095</v>
      </c>
      <c r="U18" s="38">
        <f t="shared" si="9"/>
        <v>0.60868797564345112</v>
      </c>
      <c r="V18" s="39">
        <f>VLOOKUP(A18,'2023_2ANO_MT'!$H:$X,17,0)</f>
        <v>578.15420791999998</v>
      </c>
      <c r="W18" s="39">
        <f>'REF - Profic Média e DP 2022'!$D$3-3*'REF - Profic Média e DP 2022'!$E$3</f>
        <v>256.66072584</v>
      </c>
      <c r="X18" s="39">
        <f>'REF - Profic Média e DP 2022'!$D$3+3*'REF - Profic Média e DP 2022'!$E$3</f>
        <v>784.8352503000001</v>
      </c>
      <c r="Y18" s="38">
        <f t="shared" si="10"/>
        <v>0.92220650645714286</v>
      </c>
      <c r="Z18" s="39">
        <f>VLOOKUP($A18,'2023_2ANO_MT'!$H:$AE,21,0)</f>
        <v>9.9009900999999997E-3</v>
      </c>
      <c r="AA18" s="39">
        <f>VLOOKUP($A18,'2023_2ANO_MT'!$H:$AE,22,0)</f>
        <v>0.1188118812</v>
      </c>
      <c r="AB18" s="39">
        <f>VLOOKUP($A18,'2023_2ANO_MT'!$H:$AE,23,0)</f>
        <v>0.43564356439999996</v>
      </c>
      <c r="AC18" s="39">
        <f>VLOOKUP($A18,'2023_2ANO_MT'!$H:$AE,24,0)</f>
        <v>0.43564356439999996</v>
      </c>
      <c r="AD18" s="39">
        <f>VLOOKUP($A18,'2023_2ANO_MT'!$H:$AE,16,0)/100</f>
        <v>0.93518518520000005</v>
      </c>
      <c r="AE18" s="38">
        <f t="shared" si="11"/>
        <v>0.67875621557028443</v>
      </c>
      <c r="AF18" s="38">
        <f t="shared" si="12"/>
        <v>0.65181914838971844</v>
      </c>
      <c r="AG18" s="38">
        <f t="shared" si="13"/>
        <v>0.51141140603657964</v>
      </c>
      <c r="AH18" s="39">
        <f>VLOOKUP($A18,'2022_2ANO_LP_LTR + ECT'!H:X,17,0)</f>
        <v>626.65779197999996</v>
      </c>
      <c r="AI18" s="39">
        <f>'REF - Profic Média e DP 2022'!$D$2-3*'REF - Profic Média e DP 2022'!$E$2</f>
        <v>295.99944314000004</v>
      </c>
      <c r="AJ18" s="39">
        <f>'REF - Profic Média e DP 2022'!$D$2+3*'REF - Profic Média e DP 2022'!$E$2</f>
        <v>942.55981496000004</v>
      </c>
      <c r="AK18" s="38">
        <f t="shared" si="14"/>
        <v>0.73445378148571427</v>
      </c>
      <c r="AL18" s="39">
        <f>VLOOKUP($A18,'2022_2ANO_LP_LTR + ECT'!$H:$AE,21,0)</f>
        <v>0.1647058824</v>
      </c>
      <c r="AM18" s="39">
        <f>VLOOKUP($A18,'2022_2ANO_LP_LTR + ECT'!$H:$AE,22,0)</f>
        <v>0.17647058820000003</v>
      </c>
      <c r="AN18" s="39">
        <f>VLOOKUP($A18,'2022_2ANO_LP_LTR + ECT'!$H:$AE,23,0)</f>
        <v>0.4</v>
      </c>
      <c r="AO18" s="39">
        <f>VLOOKUP($A18,'2022_2ANO_LP_LTR + ECT'!$H:$AE,24,0)</f>
        <v>0.25882352940000003</v>
      </c>
      <c r="AP18" s="39">
        <f>VLOOKUP($A18,'2022_2ANO_LP_LTR + ECT'!$H:$AE,16,0)/100</f>
        <v>0.85</v>
      </c>
      <c r="AQ18" s="38">
        <f t="shared" si="15"/>
        <v>0.7191618163411333</v>
      </c>
      <c r="AR18" s="38">
        <f t="shared" si="16"/>
        <v>0.5887095111751236</v>
      </c>
      <c r="AS18" s="39">
        <f>VLOOKUP($A18,'2022_2ANO_MT'!$H:$X,17,0)</f>
        <v>567.60209195000004</v>
      </c>
      <c r="AT18" s="39">
        <f>'REF - Profic Média e DP 2022'!$D$3-3*'REF - Profic Média e DP 2022'!$E$3</f>
        <v>256.66072584</v>
      </c>
      <c r="AU18" s="39">
        <f>'REF - Profic Média e DP 2022'!$D$3+3*'REF - Profic Média e DP 2022'!$E$3</f>
        <v>784.8352503000001</v>
      </c>
      <c r="AV18" s="38">
        <f t="shared" si="17"/>
        <v>0.82922824301428566</v>
      </c>
      <c r="AW18" s="39">
        <f>VLOOKUP($A18,'2022_2ANO_MT'!$H:$AE,21,0)</f>
        <v>4.5977011499999998E-2</v>
      </c>
      <c r="AX18" s="39">
        <f>VLOOKUP($A18,'2022_2ANO_MT'!$H:$AE,22,0)</f>
        <v>0.21839080460000002</v>
      </c>
      <c r="AY18" s="39">
        <f>VLOOKUP($A18,'2022_2ANO_MT'!$H:$AE,23,0)</f>
        <v>0.34482758619999998</v>
      </c>
      <c r="AZ18" s="39">
        <f>VLOOKUP($A18,'2022_2ANO_MT'!$H:$AE,24,0)</f>
        <v>0.39080459769999998</v>
      </c>
      <c r="BA18" s="39">
        <f>VLOOKUP($A18,'2022_2ANO_MT'!$H:$AE,16,0)/100</f>
        <v>0.87</v>
      </c>
      <c r="BB18" s="38">
        <f t="shared" si="18"/>
        <v>0.84785855070232918</v>
      </c>
      <c r="BC18" s="38">
        <f t="shared" si="19"/>
        <v>1</v>
      </c>
      <c r="BD18" s="38">
        <f t="shared" si="20"/>
        <v>0.10134312321653249</v>
      </c>
      <c r="BE18" s="38">
        <f t="shared" si="21"/>
        <v>0.69571710140465837</v>
      </c>
      <c r="BF18" s="38">
        <f t="shared" si="22"/>
        <v>0.70712193300173409</v>
      </c>
      <c r="BG18" s="38">
        <f t="shared" si="23"/>
        <v>0.54480552152489681</v>
      </c>
      <c r="BH18" s="39">
        <f>VLOOKUP($A18,'2023_5ANO_LP'!$H:$X,17,0)</f>
        <v>218.26543373000001</v>
      </c>
      <c r="BI18" s="39">
        <f>'REF - Profic Média e DP 2022'!$D$4-3*'REF - Profic Média e DP 2022'!$E$4</f>
        <v>49.637460980000014</v>
      </c>
      <c r="BJ18" s="39">
        <f>'REF - Profic Média e DP 2022'!$D$4+3*'REF - Profic Média e DP 2022'!$E$4</f>
        <v>359.15703464000001</v>
      </c>
      <c r="BK18" s="38">
        <f t="shared" si="24"/>
        <v>0.78485370045714298</v>
      </c>
      <c r="BL18" s="39">
        <f>VLOOKUP($A18,'2023_5ANO_LP'!$H:$AE,21,0)</f>
        <v>3.6144578300000001E-2</v>
      </c>
      <c r="BM18" s="39">
        <f>VLOOKUP($A18,'2023_5ANO_LP'!$H:$AE,22,0)</f>
        <v>0.313253012</v>
      </c>
      <c r="BN18" s="39">
        <f>VLOOKUP($A18,'2023_5ANO_LP'!$H:$AE,23,0)</f>
        <v>0.45783132530000004</v>
      </c>
      <c r="BO18" s="39">
        <f>VLOOKUP($A18,'2023_5ANO_LP'!$H:$AE,24,0)</f>
        <v>0.19277108429999998</v>
      </c>
      <c r="BP18" s="39">
        <f>VLOOKUP($A18,'2023_5ANO_LP'!$H:$AE,16,0)/100</f>
        <v>0.95402298849999989</v>
      </c>
      <c r="BQ18" s="38">
        <f t="shared" si="25"/>
        <v>0.68431226980758253</v>
      </c>
      <c r="BR18" s="38">
        <f t="shared" si="26"/>
        <v>0.5542636477794507</v>
      </c>
      <c r="BS18" s="39">
        <f>VLOOKUP($A18,'2023_5ANO_MT'!H:X,17,0)</f>
        <v>231.10818072000001</v>
      </c>
      <c r="BT18" s="39">
        <f>'REF - Profic Média e DP 2022'!$D$5-3*'REF - Profic Média e DP 2022'!$E$5</f>
        <v>78.560591150000022</v>
      </c>
      <c r="BU18" s="39">
        <f>'REF - Profic Média e DP 2022'!$D$5+3*'REF - Profic Média e DP 2022'!$E$5</f>
        <v>353.78627153000002</v>
      </c>
      <c r="BV18" s="38">
        <f t="shared" si="27"/>
        <v>0.67469879517142872</v>
      </c>
      <c r="BW18" s="39">
        <f>VLOOKUP($A18,'2023_5ANO_MT'!$H:$AE,21,0)</f>
        <v>8.4337349400000011E-2</v>
      </c>
      <c r="BX18" s="39">
        <f>VLOOKUP($A18,'2023_5ANO_MT'!$H:$AE,22,0)</f>
        <v>0.42168674699999997</v>
      </c>
      <c r="BY18" s="39">
        <f>VLOOKUP($A18,'2023_5ANO_MT'!$H:$AE,23,0)</f>
        <v>0.32530120480000002</v>
      </c>
      <c r="BZ18" s="39">
        <f>VLOOKUP($A18,'2023_5ANO_MT'!$H:$AE,24,0)</f>
        <v>0.16867469880000002</v>
      </c>
      <c r="CA18" s="39">
        <f>VLOOKUP($A18,'2023_5ANO_MT'!$H:$AE,16,0)/100</f>
        <v>0.95402298849999989</v>
      </c>
      <c r="CB18" s="38">
        <f t="shared" si="28"/>
        <v>0.59437397818812587</v>
      </c>
      <c r="CC18" s="38">
        <f t="shared" si="29"/>
        <v>0.5963539842947474</v>
      </c>
      <c r="CD18" s="38">
        <f t="shared" si="30"/>
        <v>0.45076428847520916</v>
      </c>
      <c r="CE18" s="39">
        <f>VLOOKUP($A18,'2022_5ANO_LP'!$H:$X,17,0)</f>
        <v>189.15783137</v>
      </c>
      <c r="CF18" s="39">
        <f>'REF - Profic Média e DP 2022'!$D$4-3*'REF - Profic Média e DP 2022'!$E$4</f>
        <v>49.637460980000014</v>
      </c>
      <c r="CG18" s="39">
        <f>'REF - Profic Média e DP 2022'!$D$4+3*'REF - Profic Média e DP 2022'!$E$4</f>
        <v>359.15703464000001</v>
      </c>
      <c r="CH18" s="38">
        <f t="shared" si="31"/>
        <v>0.58123249292857138</v>
      </c>
      <c r="CI18" s="39">
        <f>VLOOKUP($A18,'2022_5ANO_LP'!$H:$AE,21,0)</f>
        <v>0.24509803920000001</v>
      </c>
      <c r="CJ18" s="39">
        <f>VLOOKUP($A18,'2022_5ANO_LP'!$H:$AE,22,0)</f>
        <v>0.30392156860000002</v>
      </c>
      <c r="CK18" s="39">
        <f>VLOOKUP($A18,'2022_5ANO_LP'!$H:$AE,23,0)</f>
        <v>0.33333333330000003</v>
      </c>
      <c r="CL18" s="39">
        <f>VLOOKUP($A18,'2022_5ANO_LP'!$H:$AE,24,0)</f>
        <v>0.1176470588</v>
      </c>
      <c r="CM18" s="39">
        <f>VLOOKUP($A18,'2022_5ANO_LP'!$H:$AE,16,0)/100</f>
        <v>0.90265486730000011</v>
      </c>
      <c r="CN18" s="38">
        <f t="shared" si="32"/>
        <v>0.59239397208150435</v>
      </c>
      <c r="CO18" s="38">
        <f t="shared" si="33"/>
        <v>0.47085546854157989</v>
      </c>
      <c r="CP18" s="39">
        <f>VLOOKUP($A18,'2022_5ANO_MT'!H:X,17,0)</f>
        <v>208.15210784000001</v>
      </c>
      <c r="CQ18" s="39">
        <f>'REF - Profic Média e DP 2022'!$D$5-3*'REF - Profic Média e DP 2022'!$E$5</f>
        <v>78.560591150000022</v>
      </c>
      <c r="CR18" s="39">
        <f>'REF - Profic Média e DP 2022'!$D$5+3*'REF - Profic Média e DP 2022'!$E$5</f>
        <v>353.78627153000002</v>
      </c>
      <c r="CS18" s="38">
        <f t="shared" si="34"/>
        <v>0.52521008394285718</v>
      </c>
      <c r="CT18" s="39">
        <f>VLOOKUP($A18,'2022_5ANO_MT'!$H:$AE,21,0)</f>
        <v>0.2843137255</v>
      </c>
      <c r="CU18" s="39">
        <f>VLOOKUP($A18,'2022_5ANO_MT'!$H:$AE,22,0)</f>
        <v>0.33333333330000003</v>
      </c>
      <c r="CV18" s="39">
        <f>VLOOKUP($A18,'2022_5ANO_MT'!$H:$AE,23,0)</f>
        <v>0.30392156860000002</v>
      </c>
      <c r="CW18" s="39">
        <f>VLOOKUP($A18,'2022_5ANO_MT'!$H:$AE,24,0)</f>
        <v>7.8431372499999999E-2</v>
      </c>
      <c r="CX18" s="39">
        <f>VLOOKUP($A18,'2022_5ANO_MT'!$H:$AE,16,0)/100</f>
        <v>0.90265486730000011</v>
      </c>
      <c r="CY18" s="35"/>
    </row>
    <row r="19" spans="1:103" ht="15" customHeight="1">
      <c r="A19" s="37">
        <v>3201159</v>
      </c>
      <c r="B19" s="37" t="s">
        <v>51</v>
      </c>
      <c r="C19" s="38">
        <f t="shared" si="0"/>
        <v>0.54501321876121422</v>
      </c>
      <c r="D19" s="38">
        <f t="shared" si="1"/>
        <v>0.41209986891906336</v>
      </c>
      <c r="E19" s="38">
        <f t="shared" si="2"/>
        <v>0.12691391044014294</v>
      </c>
      <c r="F19" s="38">
        <f t="shared" si="3"/>
        <v>-1.3913067856225481E-2</v>
      </c>
      <c r="G19" s="38">
        <f t="shared" si="4"/>
        <v>0.69728582739798373</v>
      </c>
      <c r="H19" s="38">
        <f t="shared" si="5"/>
        <v>0.69344546528708095</v>
      </c>
      <c r="I19" s="38">
        <f t="shared" si="6"/>
        <v>0.53400564494559055</v>
      </c>
      <c r="J19" s="39">
        <f>VLOOKUP(A19,'2023_2ANO_LP_LTR + ECT'!$H:$X,17,0)</f>
        <v>641.26633148999997</v>
      </c>
      <c r="K19" s="39">
        <f>'REF - Profic Média e DP 2022'!$D$2-3*'REF - Profic Média e DP 2022'!$E$2</f>
        <v>295.99944314000004</v>
      </c>
      <c r="L19" s="39">
        <f>'REF - Profic Média e DP 2022'!$D$2+3*'REF - Profic Média e DP 2022'!$E$2</f>
        <v>942.55981496000004</v>
      </c>
      <c r="M19" s="38">
        <f t="shared" si="7"/>
        <v>0.77766599605714293</v>
      </c>
      <c r="N19" s="39">
        <f>VLOOKUP($A19,'2023_2ANO_LP_LTR + ECT'!$H:$AE,21,0)</f>
        <v>0.13380281690000001</v>
      </c>
      <c r="O19" s="39">
        <f>VLOOKUP($A19,'2023_2ANO_LP_LTR + ECT'!$H:$AE,22,0)</f>
        <v>0.1549295775</v>
      </c>
      <c r="P19" s="39">
        <f>VLOOKUP($A19,'2023_2ANO_LP_LTR + ECT'!$H:$AE,23,0)</f>
        <v>0.38732394370000001</v>
      </c>
      <c r="Q19" s="39">
        <f>VLOOKUP($A19,'2023_2ANO_LP_LTR + ECT'!$H:$AE,24,0)</f>
        <v>0.32394366200000002</v>
      </c>
      <c r="R19" s="39">
        <f>VLOOKUP($A19,'2023_2ANO_LP_LTR + ECT'!$H:$AE,16,0)/100</f>
        <v>0.9281045752</v>
      </c>
      <c r="S19" s="38">
        <f t="shared" si="8"/>
        <v>0.70304637056433794</v>
      </c>
      <c r="T19" s="38">
        <v>0.70304637056433805</v>
      </c>
      <c r="U19" s="38">
        <f t="shared" si="9"/>
        <v>0.53506393677153286</v>
      </c>
      <c r="V19" s="39">
        <f>VLOOKUP(A19,'2023_2ANO_MT'!$H:$X,17,0)</f>
        <v>539.26786619999996</v>
      </c>
      <c r="W19" s="39">
        <f>'REF - Profic Média e DP 2022'!$D$3-3*'REF - Profic Média e DP 2022'!$E$3</f>
        <v>256.66072584</v>
      </c>
      <c r="X19" s="39">
        <f>'REF - Profic Média e DP 2022'!$D$3+3*'REF - Profic Média e DP 2022'!$E$3</f>
        <v>784.8352503000001</v>
      </c>
      <c r="Y19" s="38">
        <f t="shared" si="10"/>
        <v>0.80784708241428571</v>
      </c>
      <c r="Z19" s="39">
        <f>VLOOKUP($A19,'2023_2ANO_MT'!$H:$AE,21,0)</f>
        <v>3.5211267599999999E-2</v>
      </c>
      <c r="AA19" s="39">
        <f>VLOOKUP($A19,'2023_2ANO_MT'!$H:$AE,22,0)</f>
        <v>0.2746478873</v>
      </c>
      <c r="AB19" s="39">
        <f>VLOOKUP($A19,'2023_2ANO_MT'!$H:$AE,23,0)</f>
        <v>0.4436619718</v>
      </c>
      <c r="AC19" s="39">
        <f>VLOOKUP($A19,'2023_2ANO_MT'!$H:$AE,24,0)</f>
        <v>0.24647887319999998</v>
      </c>
      <c r="AD19" s="39">
        <f>VLOOKUP($A19,'2023_2ANO_MT'!$H:$AE,16,0)/100</f>
        <v>0.93421052630000001</v>
      </c>
      <c r="AE19" s="38">
        <f t="shared" si="11"/>
        <v>0.71119889525420921</v>
      </c>
      <c r="AF19" s="38">
        <f t="shared" si="12"/>
        <v>0.71824268608821606</v>
      </c>
      <c r="AG19" s="38">
        <f t="shared" si="13"/>
        <v>0.55690661756214643</v>
      </c>
      <c r="AH19" s="39">
        <f>VLOOKUP($A19,'2022_2ANO_LP_LTR + ECT'!H:X,17,0)</f>
        <v>656.07319285999995</v>
      </c>
      <c r="AI19" s="39">
        <f>'REF - Profic Média e DP 2022'!$D$2-3*'REF - Profic Média e DP 2022'!$E$2</f>
        <v>295.99944314000004</v>
      </c>
      <c r="AJ19" s="39">
        <f>'REF - Profic Média e DP 2022'!$D$2+3*'REF - Profic Média e DP 2022'!$E$2</f>
        <v>942.55981496000004</v>
      </c>
      <c r="AK19" s="38">
        <f t="shared" si="14"/>
        <v>0.83608058612857139</v>
      </c>
      <c r="AL19" s="39">
        <f>VLOOKUP($A19,'2022_2ANO_LP_LTR + ECT'!$H:$AE,21,0)</f>
        <v>0.10897435899999999</v>
      </c>
      <c r="AM19" s="39">
        <f>VLOOKUP($A19,'2022_2ANO_LP_LTR + ECT'!$H:$AE,22,0)</f>
        <v>9.6153846200000004E-2</v>
      </c>
      <c r="AN19" s="39">
        <f>VLOOKUP($A19,'2022_2ANO_LP_LTR + ECT'!$H:$AE,23,0)</f>
        <v>0.42948717950000004</v>
      </c>
      <c r="AO19" s="39">
        <f>VLOOKUP($A19,'2022_2ANO_LP_LTR + ECT'!$H:$AE,24,0)</f>
        <v>0.3653846154</v>
      </c>
      <c r="AP19" s="39">
        <f>VLOOKUP($A19,'2022_2ANO_LP_LTR + ECT'!$H:$AE,16,0)/100</f>
        <v>0.92307692309999989</v>
      </c>
      <c r="AQ19" s="38">
        <f t="shared" si="15"/>
        <v>0.70063320900319892</v>
      </c>
      <c r="AR19" s="38">
        <f t="shared" si="16"/>
        <v>0.53899990044211221</v>
      </c>
      <c r="AS19" s="39">
        <f>VLOOKUP($A19,'2022_2ANO_MT'!$H:$X,17,0)</f>
        <v>541.34674194000002</v>
      </c>
      <c r="AT19" s="39">
        <f>'REF - Profic Média e DP 2022'!$D$3-3*'REF - Profic Média e DP 2022'!$E$3</f>
        <v>256.66072584</v>
      </c>
      <c r="AU19" s="39">
        <f>'REF - Profic Média e DP 2022'!$D$3+3*'REF - Profic Média e DP 2022'!$E$3</f>
        <v>784.8352503000001</v>
      </c>
      <c r="AV19" s="38">
        <f t="shared" si="17"/>
        <v>0.80737327182857122</v>
      </c>
      <c r="AW19" s="39">
        <f>VLOOKUP($A19,'2022_2ANO_MT'!$H:$AE,21,0)</f>
        <v>4.5161290300000004E-2</v>
      </c>
      <c r="AX19" s="39">
        <f>VLOOKUP($A19,'2022_2ANO_MT'!$H:$AE,22,0)</f>
        <v>0.25806451609999997</v>
      </c>
      <c r="AY19" s="39">
        <f>VLOOKUP($A19,'2022_2ANO_MT'!$H:$AE,23,0)</f>
        <v>0.49032258059999995</v>
      </c>
      <c r="AZ19" s="39">
        <f>VLOOKUP($A19,'2022_2ANO_MT'!$H:$AE,24,0)</f>
        <v>0.2064516129</v>
      </c>
      <c r="BA19" s="39">
        <f>VLOOKUP($A19,'2022_2ANO_MT'!$H:$AE,16,0)/100</f>
        <v>0.91715976330000004</v>
      </c>
      <c r="BB19" s="38">
        <f t="shared" si="18"/>
        <v>0.74438324352444041</v>
      </c>
      <c r="BC19" s="38">
        <f t="shared" si="19"/>
        <v>0.75955029683816722</v>
      </c>
      <c r="BD19" s="38">
        <f t="shared" si="20"/>
        <v>7.0407060372138064E-2</v>
      </c>
      <c r="BE19" s="38">
        <f t="shared" si="21"/>
        <v>0.72921619021071371</v>
      </c>
      <c r="BF19" s="38">
        <f t="shared" si="22"/>
        <v>0.73454535791100073</v>
      </c>
      <c r="BG19" s="38">
        <f t="shared" si="23"/>
        <v>0.58448260522200146</v>
      </c>
      <c r="BH19" s="39">
        <f>VLOOKUP($A19,'2023_5ANO_LP'!$H:$X,17,0)</f>
        <v>230.54626776000001</v>
      </c>
      <c r="BI19" s="39">
        <f>'REF - Profic Média e DP 2022'!$D$4-3*'REF - Profic Média e DP 2022'!$E$4</f>
        <v>49.637460980000014</v>
      </c>
      <c r="BJ19" s="39">
        <f>'REF - Profic Média e DP 2022'!$D$4+3*'REF - Profic Média e DP 2022'!$E$4</f>
        <v>359.15703464000001</v>
      </c>
      <c r="BK19" s="38">
        <f t="shared" si="24"/>
        <v>0.8259172521</v>
      </c>
      <c r="BL19" s="39">
        <f>VLOOKUP($A19,'2023_5ANO_LP'!$H:$AE,21,0)</f>
        <v>4.9180327900000001E-2</v>
      </c>
      <c r="BM19" s="39">
        <f>VLOOKUP($A19,'2023_5ANO_LP'!$H:$AE,22,0)</f>
        <v>0.21857923499999998</v>
      </c>
      <c r="BN19" s="39">
        <f>VLOOKUP($A19,'2023_5ANO_LP'!$H:$AE,23,0)</f>
        <v>0.35519125680000002</v>
      </c>
      <c r="BO19" s="39">
        <f>VLOOKUP($A19,'2023_5ANO_LP'!$H:$AE,24,0)</f>
        <v>0.37704918030000001</v>
      </c>
      <c r="BP19" s="39">
        <f>VLOOKUP($A19,'2023_5ANO_LP'!$H:$AE,16,0)/100</f>
        <v>0.9432989691</v>
      </c>
      <c r="BQ19" s="38">
        <f t="shared" si="25"/>
        <v>0.7238870225104268</v>
      </c>
      <c r="BR19" s="38">
        <f t="shared" si="26"/>
        <v>0.60258826069942484</v>
      </c>
      <c r="BS19" s="39">
        <f>VLOOKUP($A19,'2023_5ANO_MT'!H:X,17,0)</f>
        <v>244.40835519000001</v>
      </c>
      <c r="BT19" s="39">
        <f>'REF - Profic Média e DP 2022'!$D$5-3*'REF - Profic Média e DP 2022'!$E$5</f>
        <v>78.560591150000022</v>
      </c>
      <c r="BU19" s="39">
        <f>'REF - Profic Média e DP 2022'!$D$5+3*'REF - Profic Média e DP 2022'!$E$5</f>
        <v>353.78627153000002</v>
      </c>
      <c r="BV19" s="38">
        <f t="shared" si="27"/>
        <v>0.74707259954285721</v>
      </c>
      <c r="BW19" s="39">
        <f>VLOOKUP($A19,'2023_5ANO_MT'!$H:$AE,21,0)</f>
        <v>8.743169399999999E-2</v>
      </c>
      <c r="BX19" s="39">
        <f>VLOOKUP($A19,'2023_5ANO_MT'!$H:$AE,22,0)</f>
        <v>0.2896174863</v>
      </c>
      <c r="BY19" s="39">
        <f>VLOOKUP($A19,'2023_5ANO_MT'!$H:$AE,23,0)</f>
        <v>0.32786885249999997</v>
      </c>
      <c r="BZ19" s="39">
        <f>VLOOKUP($A19,'2023_5ANO_MT'!$H:$AE,24,0)</f>
        <v>0.29508196720000002</v>
      </c>
      <c r="CA19" s="39">
        <f>VLOOKUP($A19,'2023_5ANO_MT'!$H:$AE,16,0)/100</f>
        <v>0.9432989691</v>
      </c>
      <c r="CB19" s="38">
        <f t="shared" si="28"/>
        <v>0.65880912983857565</v>
      </c>
      <c r="CC19" s="38">
        <f t="shared" si="29"/>
        <v>0.66074352995409347</v>
      </c>
      <c r="CD19" s="38">
        <f t="shared" si="30"/>
        <v>0.51697039989390114</v>
      </c>
      <c r="CE19" s="39">
        <f>VLOOKUP($A19,'2022_5ANO_LP'!$H:$X,17,0)</f>
        <v>209.64991875000001</v>
      </c>
      <c r="CF19" s="39">
        <f>'REF - Profic Média e DP 2022'!$D$4-3*'REF - Profic Média e DP 2022'!$E$4</f>
        <v>49.637460980000014</v>
      </c>
      <c r="CG19" s="39">
        <f>'REF - Profic Média e DP 2022'!$D$4+3*'REF - Profic Média e DP 2022'!$E$4</f>
        <v>359.15703464000001</v>
      </c>
      <c r="CH19" s="38">
        <f t="shared" si="31"/>
        <v>0.71517857142857144</v>
      </c>
      <c r="CI19" s="39">
        <f>VLOOKUP($A19,'2022_5ANO_LP'!$H:$AE,21,0)</f>
        <v>0.10625</v>
      </c>
      <c r="CJ19" s="39">
        <f>VLOOKUP($A19,'2022_5ANO_LP'!$H:$AE,22,0)</f>
        <v>0.3125</v>
      </c>
      <c r="CK19" s="39">
        <f>VLOOKUP($A19,'2022_5ANO_LP'!$H:$AE,23,0)</f>
        <v>0.375</v>
      </c>
      <c r="CL19" s="39">
        <f>VLOOKUP($A19,'2022_5ANO_LP'!$H:$AE,24,0)</f>
        <v>0.20624999999999999</v>
      </c>
      <c r="CM19" s="39">
        <f>VLOOKUP($A19,'2022_5ANO_LP'!$H:$AE,16,0)/100</f>
        <v>0.89385474860000003</v>
      </c>
      <c r="CN19" s="38">
        <f t="shared" si="32"/>
        <v>0.65687472972305794</v>
      </c>
      <c r="CO19" s="38">
        <f t="shared" si="33"/>
        <v>0.54003637086040146</v>
      </c>
      <c r="CP19" s="39">
        <f>VLOOKUP($A19,'2022_5ANO_MT'!H:X,17,0)</f>
        <v>227.19246874999999</v>
      </c>
      <c r="CQ19" s="39">
        <f>'REF - Profic Média e DP 2022'!$D$5-3*'REF - Profic Média e DP 2022'!$E$5</f>
        <v>78.560591150000022</v>
      </c>
      <c r="CR19" s="39">
        <f>'REF - Profic Média e DP 2022'!$D$5+3*'REF - Profic Média e DP 2022'!$E$5</f>
        <v>353.78627153000002</v>
      </c>
      <c r="CS19" s="38">
        <f t="shared" si="34"/>
        <v>0.65357142857142869</v>
      </c>
      <c r="CT19" s="39">
        <f>VLOOKUP($A19,'2022_5ANO_MT'!$H:$AE,21,0)</f>
        <v>0.17499999999999999</v>
      </c>
      <c r="CU19" s="39">
        <f>VLOOKUP($A19,'2022_5ANO_MT'!$H:$AE,22,0)</f>
        <v>0.3</v>
      </c>
      <c r="CV19" s="39">
        <f>VLOOKUP($A19,'2022_5ANO_MT'!$H:$AE,23,0)</f>
        <v>0.34375</v>
      </c>
      <c r="CW19" s="39">
        <f>VLOOKUP($A19,'2022_5ANO_MT'!$H:$AE,24,0)</f>
        <v>0.18124999999999999</v>
      </c>
      <c r="CX19" s="39">
        <f>VLOOKUP($A19,'2022_5ANO_MT'!$H:$AE,16,0)/100</f>
        <v>0.89385474860000003</v>
      </c>
      <c r="CY19" s="35"/>
    </row>
    <row r="20" spans="1:103" ht="15" customHeight="1">
      <c r="A20" s="37">
        <v>3201209</v>
      </c>
      <c r="B20" s="37" t="s">
        <v>79</v>
      </c>
      <c r="C20" s="38">
        <f t="shared" si="0"/>
        <v>0.68106456893307976</v>
      </c>
      <c r="D20" s="38">
        <f t="shared" si="1"/>
        <v>0.69992523190164735</v>
      </c>
      <c r="E20" s="38">
        <f t="shared" si="2"/>
        <v>0.70942585860542096</v>
      </c>
      <c r="F20" s="38">
        <f t="shared" si="3"/>
        <v>7.8720367000890468E-2</v>
      </c>
      <c r="G20" s="38">
        <f t="shared" si="4"/>
        <v>0.69042460519787363</v>
      </c>
      <c r="H20" s="38">
        <f t="shared" si="5"/>
        <v>0.69482339562628215</v>
      </c>
      <c r="I20" s="38">
        <f t="shared" si="6"/>
        <v>0.54616119714542133</v>
      </c>
      <c r="J20" s="39">
        <f>VLOOKUP(A20,'2023_2ANO_LP_LTR + ECT'!$H:$X,17,0)</f>
        <v>649.12562983999999</v>
      </c>
      <c r="K20" s="39">
        <f>'REF - Profic Média e DP 2022'!$D$2-3*'REF - Profic Média e DP 2022'!$E$2</f>
        <v>295.99944314000004</v>
      </c>
      <c r="L20" s="39">
        <f>'REF - Profic Média e DP 2022'!$D$2+3*'REF - Profic Média e DP 2022'!$E$2</f>
        <v>942.55981496000004</v>
      </c>
      <c r="M20" s="38">
        <f t="shared" si="7"/>
        <v>0.78397212541428563</v>
      </c>
      <c r="N20" s="39">
        <f>VLOOKUP($A20,'2023_2ANO_LP_LTR + ECT'!$H:$AE,21,0)</f>
        <v>0.1297353399</v>
      </c>
      <c r="O20" s="39">
        <f>VLOOKUP($A20,'2023_2ANO_LP_LTR + ECT'!$H:$AE,22,0)</f>
        <v>0.15101193569999999</v>
      </c>
      <c r="P20" s="39">
        <f>VLOOKUP($A20,'2023_2ANO_LP_LTR + ECT'!$H:$AE,23,0)</f>
        <v>0.35288012449999995</v>
      </c>
      <c r="Q20" s="39">
        <f>VLOOKUP($A20,'2023_2ANO_LP_LTR + ECT'!$H:$AE,24,0)</f>
        <v>0.36637259989999998</v>
      </c>
      <c r="R20" s="39">
        <f>VLOOKUP($A20,'2023_2ANO_LP_LTR + ECT'!$H:$AE,16,0)/100</f>
        <v>0.90299906279999997</v>
      </c>
      <c r="S20" s="38">
        <f t="shared" si="8"/>
        <v>0.6838264195552608</v>
      </c>
      <c r="T20" s="38">
        <v>0.68382641955526102</v>
      </c>
      <c r="U20" s="38">
        <f t="shared" si="9"/>
        <v>0.52402403153195021</v>
      </c>
      <c r="V20" s="39">
        <f>VLOOKUP(A20,'2023_2ANO_MT'!$H:$X,17,0)</f>
        <v>533.43686949999994</v>
      </c>
      <c r="W20" s="39">
        <f>'REF - Profic Média e DP 2022'!$D$3-3*'REF - Profic Média e DP 2022'!$E$3</f>
        <v>256.66072584</v>
      </c>
      <c r="X20" s="39">
        <f>'REF - Profic Média e DP 2022'!$D$3+3*'REF - Profic Média e DP 2022'!$E$3</f>
        <v>784.8352503000001</v>
      </c>
      <c r="Y20" s="38">
        <f t="shared" si="10"/>
        <v>0.77983280315714287</v>
      </c>
      <c r="Z20" s="39">
        <f>VLOOKUP($A20,'2023_2ANO_MT'!$H:$AE,21,0)</f>
        <v>8.078715689999999E-2</v>
      </c>
      <c r="AA20" s="39">
        <f>VLOOKUP($A20,'2023_2ANO_MT'!$H:$AE,22,0)</f>
        <v>0.2439150699</v>
      </c>
      <c r="AB20" s="39">
        <f>VLOOKUP($A20,'2023_2ANO_MT'!$H:$AE,23,0)</f>
        <v>0.44691869500000003</v>
      </c>
      <c r="AC20" s="39">
        <f>VLOOKUP($A20,'2023_2ANO_MT'!$H:$AE,24,0)</f>
        <v>0.22837907820000003</v>
      </c>
      <c r="AD20" s="39">
        <f>VLOOKUP($A20,'2023_2ANO_MT'!$H:$AE,16,0)/100</f>
        <v>0.90742481200000003</v>
      </c>
      <c r="AE20" s="38">
        <f t="shared" si="11"/>
        <v>0.61170423819698316</v>
      </c>
      <c r="AF20" s="38">
        <f t="shared" si="12"/>
        <v>0.61369144659454034</v>
      </c>
      <c r="AG20" s="38">
        <f t="shared" si="13"/>
        <v>0.46126627601765219</v>
      </c>
      <c r="AH20" s="39">
        <f>VLOOKUP($A20,'2022_2ANO_LP_LTR + ECT'!H:X,17,0)</f>
        <v>594.23593806999997</v>
      </c>
      <c r="AI20" s="39">
        <f>'REF - Profic Média e DP 2022'!$D$2-3*'REF - Profic Média e DP 2022'!$E$2</f>
        <v>295.99944314000004</v>
      </c>
      <c r="AJ20" s="39">
        <f>'REF - Profic Média e DP 2022'!$D$2+3*'REF - Profic Média e DP 2022'!$E$2</f>
        <v>942.55981496000004</v>
      </c>
      <c r="AK20" s="38">
        <f t="shared" si="14"/>
        <v>0.64426642934285716</v>
      </c>
      <c r="AL20" s="39">
        <f>VLOOKUP($A20,'2022_2ANO_LP_LTR + ECT'!$H:$AE,21,0)</f>
        <v>0.20560747660000001</v>
      </c>
      <c r="AM20" s="39">
        <f>VLOOKUP($A20,'2022_2ANO_LP_LTR + ECT'!$H:$AE,22,0)</f>
        <v>0.26272066459999999</v>
      </c>
      <c r="AN20" s="39">
        <f>VLOOKUP($A20,'2022_2ANO_LP_LTR + ECT'!$H:$AE,23,0)</f>
        <v>0.36344755970000003</v>
      </c>
      <c r="AO20" s="39">
        <f>VLOOKUP($A20,'2022_2ANO_LP_LTR + ECT'!$H:$AE,24,0)</f>
        <v>0.1682242991</v>
      </c>
      <c r="AP20" s="39">
        <f>VLOOKUP($A20,'2022_2ANO_LP_LTR + ECT'!$H:$AE,16,0)/100</f>
        <v>0.88796680499999991</v>
      </c>
      <c r="AQ20" s="38">
        <f t="shared" si="15"/>
        <v>0.60872342560064741</v>
      </c>
      <c r="AR20" s="38">
        <f t="shared" si="16"/>
        <v>0.46769693241558036</v>
      </c>
      <c r="AS20" s="39">
        <f>VLOOKUP($A20,'2022_2ANO_MT'!$H:$X,17,0)</f>
        <v>503.68633070999999</v>
      </c>
      <c r="AT20" s="39">
        <f>'REF - Profic Média e DP 2022'!$D$3-3*'REF - Profic Média e DP 2022'!$E$3</f>
        <v>256.66072584</v>
      </c>
      <c r="AU20" s="39">
        <f>'REF - Profic Média e DP 2022'!$D$3+3*'REF - Profic Média e DP 2022'!$E$3</f>
        <v>784.8352503000001</v>
      </c>
      <c r="AV20" s="38">
        <f t="shared" si="17"/>
        <v>0.67458089357142859</v>
      </c>
      <c r="AW20" s="39">
        <f>VLOOKUP($A20,'2022_2ANO_MT'!$H:$AE,21,0)</f>
        <v>0.1229646266</v>
      </c>
      <c r="AX20" s="39">
        <f>VLOOKUP($A20,'2022_2ANO_MT'!$H:$AE,22,0)</f>
        <v>0.35429533969999999</v>
      </c>
      <c r="AY20" s="39">
        <f>VLOOKUP($A20,'2022_2ANO_MT'!$H:$AE,23,0)</f>
        <v>0.38966872539999997</v>
      </c>
      <c r="AZ20" s="39">
        <f>VLOOKUP($A20,'2022_2ANO_MT'!$H:$AE,24,0)</f>
        <v>0.1330713083</v>
      </c>
      <c r="BA20" s="39">
        <f>VLOOKUP($A20,'2022_2ANO_MT'!$H:$AE,16,0)/100</f>
        <v>0.8249189440000001</v>
      </c>
      <c r="BB20" s="38">
        <f t="shared" si="18"/>
        <v>0.65277357448022832</v>
      </c>
      <c r="BC20" s="38">
        <f t="shared" si="19"/>
        <v>0.63836638523478106</v>
      </c>
      <c r="BD20" s="38">
        <f t="shared" si="20"/>
        <v>5.481563706907544E-2</v>
      </c>
      <c r="BE20" s="38">
        <f t="shared" si="21"/>
        <v>0.6671807637256757</v>
      </c>
      <c r="BF20" s="38">
        <f t="shared" si="22"/>
        <v>0.68228681227762589</v>
      </c>
      <c r="BG20" s="38">
        <f t="shared" si="23"/>
        <v>0.53992350669096612</v>
      </c>
      <c r="BH20" s="39">
        <f>VLOOKUP($A20,'2023_5ANO_LP'!$H:$X,17,0)</f>
        <v>216.75435458000001</v>
      </c>
      <c r="BI20" s="39">
        <f>'REF - Profic Média e DP 2022'!$D$4-3*'REF - Profic Média e DP 2022'!$E$4</f>
        <v>49.637460980000014</v>
      </c>
      <c r="BJ20" s="39">
        <f>'REF - Profic Média e DP 2022'!$D$4+3*'REF - Profic Média e DP 2022'!$E$4</f>
        <v>359.15703464000001</v>
      </c>
      <c r="BK20" s="38">
        <f t="shared" si="24"/>
        <v>0.73591440892857141</v>
      </c>
      <c r="BL20" s="39">
        <f>VLOOKUP($A20,'2023_5ANO_LP'!$H:$AE,21,0)</f>
        <v>0.10614224139999999</v>
      </c>
      <c r="BM20" s="39">
        <f>VLOOKUP($A20,'2023_5ANO_LP'!$H:$AE,22,0)</f>
        <v>0.27640086209999998</v>
      </c>
      <c r="BN20" s="39">
        <f>VLOOKUP($A20,'2023_5ANO_LP'!$H:$AE,23,0)</f>
        <v>0.35183189659999997</v>
      </c>
      <c r="BO20" s="39">
        <f>VLOOKUP($A20,'2023_5ANO_LP'!$H:$AE,24,0)</f>
        <v>0.265625</v>
      </c>
      <c r="BP20" s="39">
        <f>VLOOKUP($A20,'2023_5ANO_LP'!$H:$AE,16,0)/100</f>
        <v>0.91338582680000002</v>
      </c>
      <c r="BQ20" s="38">
        <f t="shared" si="25"/>
        <v>0.65207471517372551</v>
      </c>
      <c r="BR20" s="38">
        <f t="shared" si="26"/>
        <v>0.53068095916173674</v>
      </c>
      <c r="BS20" s="39">
        <f>VLOOKUP($A20,'2023_5ANO_MT'!H:X,17,0)</f>
        <v>224.61761920000001</v>
      </c>
      <c r="BT20" s="39">
        <f>'REF - Profic Média e DP 2022'!$D$5-3*'REF - Profic Média e DP 2022'!$E$5</f>
        <v>78.560591150000022</v>
      </c>
      <c r="BU20" s="39">
        <f>'REF - Profic Média e DP 2022'!$D$5+3*'REF - Profic Média e DP 2022'!$E$5</f>
        <v>353.78627153000002</v>
      </c>
      <c r="BV20" s="38">
        <f t="shared" si="27"/>
        <v>0.63453536757142859</v>
      </c>
      <c r="BW20" s="39">
        <f>VLOOKUP($A20,'2023_5ANO_MT'!$H:$AE,21,0)</f>
        <v>0.1580366775</v>
      </c>
      <c r="BX20" s="39">
        <f>VLOOKUP($A20,'2023_5ANO_MT'!$H:$AE,22,0)</f>
        <v>0.36299892130000005</v>
      </c>
      <c r="BY20" s="39">
        <f>VLOOKUP($A20,'2023_5ANO_MT'!$H:$AE,23,0)</f>
        <v>0.32632146709999998</v>
      </c>
      <c r="BZ20" s="39">
        <f>VLOOKUP($A20,'2023_5ANO_MT'!$H:$AE,24,0)</f>
        <v>0.1526429342</v>
      </c>
      <c r="CA20" s="39">
        <f>VLOOKUP($A20,'2023_5ANO_MT'!$H:$AE,16,0)/100</f>
        <v>0.91240157479999995</v>
      </c>
      <c r="CB20" s="38">
        <f t="shared" si="28"/>
        <v>0.61236512665660026</v>
      </c>
      <c r="CC20" s="38">
        <f t="shared" si="29"/>
        <v>0.61898251958196415</v>
      </c>
      <c r="CD20" s="38">
        <f t="shared" si="30"/>
        <v>0.48854849504964259</v>
      </c>
      <c r="CE20" s="39">
        <f>VLOOKUP($A20,'2022_5ANO_LP'!$H:$X,17,0)</f>
        <v>200.85278288000001</v>
      </c>
      <c r="CF20" s="39">
        <f>'REF - Profic Média e DP 2022'!$D$4-3*'REF - Profic Média e DP 2022'!$E$4</f>
        <v>49.637460980000014</v>
      </c>
      <c r="CG20" s="39">
        <f>'REF - Profic Média e DP 2022'!$D$4+3*'REF - Profic Média e DP 2022'!$E$4</f>
        <v>359.15703464000001</v>
      </c>
      <c r="CH20" s="38">
        <f t="shared" si="31"/>
        <v>0.62616093582857146</v>
      </c>
      <c r="CI20" s="39">
        <f>VLOOKUP($A20,'2022_5ANO_LP'!$H:$AE,21,0)</f>
        <v>0.21191067</v>
      </c>
      <c r="CJ20" s="39">
        <f>VLOOKUP($A20,'2022_5ANO_LP'!$H:$AE,22,0)</f>
        <v>0.28337468980000002</v>
      </c>
      <c r="CK20" s="39">
        <f>VLOOKUP($A20,'2022_5ANO_LP'!$H:$AE,23,0)</f>
        <v>0.3022332506</v>
      </c>
      <c r="CL20" s="39">
        <f>VLOOKUP($A20,'2022_5ANO_LP'!$H:$AE,24,0)</f>
        <v>0.20248138959999998</v>
      </c>
      <c r="CM20" s="39">
        <f>VLOOKUP($A20,'2022_5ANO_LP'!$H:$AE,16,0)/100</f>
        <v>0.87267215239999996</v>
      </c>
      <c r="CN20" s="38">
        <f t="shared" si="32"/>
        <v>0.60574773373123636</v>
      </c>
      <c r="CO20" s="38">
        <f t="shared" si="33"/>
        <v>0.4944314774410441</v>
      </c>
      <c r="CP20" s="39">
        <f>VLOOKUP($A20,'2022_5ANO_MT'!H:X,17,0)</f>
        <v>214.64083092999999</v>
      </c>
      <c r="CQ20" s="39">
        <f>'REF - Profic Média e DP 2022'!$D$5-3*'REF - Profic Média e DP 2022'!$E$5</f>
        <v>78.560591150000022</v>
      </c>
      <c r="CR20" s="39">
        <f>'REF - Profic Média e DP 2022'!$D$5+3*'REF - Profic Média e DP 2022'!$E$5</f>
        <v>353.78627153000002</v>
      </c>
      <c r="CS20" s="38">
        <f t="shared" si="34"/>
        <v>0.56318817924285725</v>
      </c>
      <c r="CT20" s="39">
        <f>VLOOKUP($A20,'2022_5ANO_MT'!$H:$AE,21,0)</f>
        <v>0.2401790154</v>
      </c>
      <c r="CU20" s="39">
        <f>VLOOKUP($A20,'2022_5ANO_MT'!$H:$AE,22,0)</f>
        <v>0.34410740920000005</v>
      </c>
      <c r="CV20" s="39">
        <f>VLOOKUP($A20,'2022_5ANO_MT'!$H:$AE,23,0)</f>
        <v>0.3038289408</v>
      </c>
      <c r="CW20" s="39">
        <f>VLOOKUP($A20,'2022_5ANO_MT'!$H:$AE,24,0)</f>
        <v>0.11188463450000001</v>
      </c>
      <c r="CX20" s="39">
        <f>VLOOKUP($A20,'2022_5ANO_MT'!$H:$AE,16,0)/100</f>
        <v>0.8709398008</v>
      </c>
      <c r="CY20" s="35"/>
    </row>
    <row r="21" spans="1:103" ht="15" customHeight="1">
      <c r="A21" s="37">
        <v>3201308</v>
      </c>
      <c r="B21" s="37" t="s">
        <v>113</v>
      </c>
      <c r="C21" s="38">
        <f t="shared" si="0"/>
        <v>0.45198836906978412</v>
      </c>
      <c r="D21" s="38">
        <f t="shared" si="1"/>
        <v>0.46172954553635359</v>
      </c>
      <c r="E21" s="38">
        <f t="shared" si="2"/>
        <v>0.26193758396608469</v>
      </c>
      <c r="F21" s="38">
        <f t="shared" si="3"/>
        <v>7.5589495077599267E-3</v>
      </c>
      <c r="G21" s="38">
        <f t="shared" si="4"/>
        <v>0.6615215071066225</v>
      </c>
      <c r="H21" s="38">
        <f t="shared" si="5"/>
        <v>0.66424810122791134</v>
      </c>
      <c r="I21" s="38">
        <f t="shared" si="6"/>
        <v>0.52149104369153687</v>
      </c>
      <c r="J21" s="39">
        <f>VLOOKUP(A21,'2023_2ANO_LP_LTR + ECT'!$H:$X,17,0)</f>
        <v>633.17488624999999</v>
      </c>
      <c r="K21" s="39">
        <f>'REF - Profic Média e DP 2022'!$D$2-3*'REF - Profic Média e DP 2022'!$E$2</f>
        <v>295.99944314000004</v>
      </c>
      <c r="L21" s="39">
        <f>'REF - Profic Média e DP 2022'!$D$2+3*'REF - Profic Média e DP 2022'!$E$2</f>
        <v>942.55981496000004</v>
      </c>
      <c r="M21" s="38">
        <f t="shared" si="7"/>
        <v>0.7382081280285715</v>
      </c>
      <c r="N21" s="39">
        <f>VLOOKUP($A21,'2023_2ANO_LP_LTR + ECT'!$H:$AE,21,0)</f>
        <v>0.15280172410000001</v>
      </c>
      <c r="O21" s="39">
        <f>VLOOKUP($A21,'2023_2ANO_LP_LTR + ECT'!$H:$AE,22,0)</f>
        <v>0.1907327586</v>
      </c>
      <c r="P21" s="39">
        <f>VLOOKUP($A21,'2023_2ANO_LP_LTR + ECT'!$H:$AE,23,0)</f>
        <v>0.35538793099999999</v>
      </c>
      <c r="Q21" s="39">
        <f>VLOOKUP($A21,'2023_2ANO_LP_LTR + ECT'!$H:$AE,24,0)</f>
        <v>0.30107758619999997</v>
      </c>
      <c r="R21" s="39">
        <f>VLOOKUP($A21,'2023_2ANO_LP_LTR + ECT'!$H:$AE,16,0)/100</f>
        <v>0.87580218949999999</v>
      </c>
      <c r="S21" s="38">
        <f t="shared" si="8"/>
        <v>0.65743161592468935</v>
      </c>
      <c r="T21" s="38">
        <v>0.65743161592468902</v>
      </c>
      <c r="U21" s="38">
        <f t="shared" si="9"/>
        <v>0.50209370463509295</v>
      </c>
      <c r="V21" s="39">
        <f>VLOOKUP(A21,'2023_2ANO_MT'!$H:$X,17,0)</f>
        <v>521.85382951999998</v>
      </c>
      <c r="W21" s="39">
        <f>'REF - Profic Média e DP 2022'!$D$3-3*'REF - Profic Média e DP 2022'!$E$3</f>
        <v>256.66072584</v>
      </c>
      <c r="X21" s="39">
        <f>'REF - Profic Média e DP 2022'!$D$3+3*'REF - Profic Média e DP 2022'!$E$3</f>
        <v>784.8352503000001</v>
      </c>
      <c r="Y21" s="38">
        <f t="shared" si="10"/>
        <v>0.74203095142857145</v>
      </c>
      <c r="Z21" s="39">
        <f>VLOOKUP($A21,'2023_2ANO_MT'!$H:$AE,21,0)</f>
        <v>9.4950366899999986E-2</v>
      </c>
      <c r="AA21" s="39">
        <f>VLOOKUP($A21,'2023_2ANO_MT'!$H:$AE,22,0)</f>
        <v>0.28528269309999998</v>
      </c>
      <c r="AB21" s="39">
        <f>VLOOKUP($A21,'2023_2ANO_MT'!$H:$AE,23,0)</f>
        <v>0.42706085459999998</v>
      </c>
      <c r="AC21" s="39">
        <f>VLOOKUP($A21,'2023_2ANO_MT'!$H:$AE,24,0)</f>
        <v>0.19270608549999999</v>
      </c>
      <c r="AD21" s="39">
        <f>VLOOKUP($A21,'2023_2ANO_MT'!$H:$AE,16,0)/100</f>
        <v>0.88350810300000004</v>
      </c>
      <c r="AE21" s="38">
        <f t="shared" si="11"/>
        <v>0.65396255759886257</v>
      </c>
      <c r="AF21" s="38">
        <f t="shared" si="12"/>
        <v>0.63791415976019428</v>
      </c>
      <c r="AG21" s="38">
        <f t="shared" si="13"/>
        <v>0.48792172367753139</v>
      </c>
      <c r="AH21" s="39">
        <f>VLOOKUP($A21,'2022_2ANO_LP_LTR + ECT'!H:X,17,0)</f>
        <v>611.47029422000003</v>
      </c>
      <c r="AI21" s="39">
        <f>'REF - Profic Média e DP 2022'!$D$2-3*'REF - Profic Média e DP 2022'!$E$2</f>
        <v>295.99944314000004</v>
      </c>
      <c r="AJ21" s="39">
        <f>'REF - Profic Média e DP 2022'!$D$2+3*'REF - Profic Média e DP 2022'!$E$2</f>
        <v>942.55981496000004</v>
      </c>
      <c r="AK21" s="38">
        <f t="shared" si="14"/>
        <v>0.69912114428571426</v>
      </c>
      <c r="AL21" s="39">
        <f>VLOOKUP($A21,'2022_2ANO_LP_LTR + ECT'!$H:$AE,21,0)</f>
        <v>0.16260554890000001</v>
      </c>
      <c r="AM21" s="39">
        <f>VLOOKUP($A21,'2022_2ANO_LP_LTR + ECT'!$H:$AE,22,0)</f>
        <v>0.24197828709999999</v>
      </c>
      <c r="AN21" s="39">
        <f>VLOOKUP($A21,'2022_2ANO_LP_LTR + ECT'!$H:$AE,23,0)</f>
        <v>0.39445114599999997</v>
      </c>
      <c r="AO21" s="39">
        <f>VLOOKUP($A21,'2022_2ANO_LP_LTR + ECT'!$H:$AE,24,0)</f>
        <v>0.2009650181</v>
      </c>
      <c r="AP21" s="39">
        <f>VLOOKUP($A21,'2022_2ANO_LP_LTR + ECT'!$H:$AE,16,0)/100</f>
        <v>0.87669204739999995</v>
      </c>
      <c r="AQ21" s="38">
        <f t="shared" si="15"/>
        <v>0.67803515435686512</v>
      </c>
      <c r="AR21" s="38">
        <f t="shared" si="16"/>
        <v>0.53333242478515874</v>
      </c>
      <c r="AS21" s="39">
        <f>VLOOKUP($A21,'2022_2ANO_MT'!$H:$X,17,0)</f>
        <v>538.35332568000001</v>
      </c>
      <c r="AT21" s="39">
        <f>'REF - Profic Média e DP 2022'!$D$3-3*'REF - Profic Média e DP 2022'!$E$3</f>
        <v>256.66072584</v>
      </c>
      <c r="AU21" s="39">
        <f>'REF - Profic Média e DP 2022'!$D$3+3*'REF - Profic Média e DP 2022'!$E$3</f>
        <v>784.8352503000001</v>
      </c>
      <c r="AV21" s="38">
        <f t="shared" si="17"/>
        <v>0.78678932715714278</v>
      </c>
      <c r="AW21" s="39">
        <f>VLOOKUP($A21,'2022_2ANO_MT'!$H:$AE,21,0)</f>
        <v>6.6864051300000005E-2</v>
      </c>
      <c r="AX21" s="39">
        <f>VLOOKUP($A21,'2022_2ANO_MT'!$H:$AE,22,0)</f>
        <v>0.2561065877</v>
      </c>
      <c r="AY21" s="39">
        <f>VLOOKUP($A21,'2022_2ANO_MT'!$H:$AE,23,0)</f>
        <v>0.41993585000000005</v>
      </c>
      <c r="AZ21" s="39">
        <f>VLOOKUP($A21,'2022_2ANO_MT'!$H:$AE,24,0)</f>
        <v>0.257093511</v>
      </c>
      <c r="BA21" s="39">
        <f>VLOOKUP($A21,'2022_2ANO_MT'!$H:$AE,16,0)/100</f>
        <v>0.8586864407</v>
      </c>
      <c r="BB21" s="38">
        <f t="shared" si="18"/>
        <v>0.43737660436992998</v>
      </c>
      <c r="BC21" s="38">
        <f t="shared" si="19"/>
        <v>0.26095006461289688</v>
      </c>
      <c r="BD21" s="38">
        <f t="shared" si="20"/>
        <v>6.2575608488671941E-3</v>
      </c>
      <c r="BE21" s="38">
        <f t="shared" si="21"/>
        <v>0.61380314412696313</v>
      </c>
      <c r="BF21" s="38">
        <f t="shared" si="22"/>
        <v>0.62779693997835884</v>
      </c>
      <c r="BG21" s="38">
        <f t="shared" si="23"/>
        <v>0.49300602968528917</v>
      </c>
      <c r="BH21" s="39">
        <f>VLOOKUP($A21,'2023_5ANO_LP'!$H:$X,17,0)</f>
        <v>202.23247710000001</v>
      </c>
      <c r="BI21" s="39">
        <f>'REF - Profic Média e DP 2022'!$D$4-3*'REF - Profic Média e DP 2022'!$E$4</f>
        <v>49.637460980000014</v>
      </c>
      <c r="BJ21" s="39">
        <f>'REF - Profic Média e DP 2022'!$D$4+3*'REF - Profic Média e DP 2022'!$E$4</f>
        <v>359.15703464000001</v>
      </c>
      <c r="BK21" s="38">
        <f t="shared" si="24"/>
        <v>0.64031292184285715</v>
      </c>
      <c r="BL21" s="39">
        <f>VLOOKUP($A21,'2023_5ANO_LP'!$H:$AE,21,0)</f>
        <v>0.17082626609999998</v>
      </c>
      <c r="BM21" s="39">
        <f>VLOOKUP($A21,'2023_5ANO_LP'!$H:$AE,22,0)</f>
        <v>0.3305064211</v>
      </c>
      <c r="BN21" s="39">
        <f>VLOOKUP($A21,'2023_5ANO_LP'!$H:$AE,23,0)</f>
        <v>0.31790646960000002</v>
      </c>
      <c r="BO21" s="39">
        <f>VLOOKUP($A21,'2023_5ANO_LP'!$H:$AE,24,0)</f>
        <v>0.18076084319999999</v>
      </c>
      <c r="BP21" s="39">
        <f>VLOOKUP($A21,'2023_5ANO_LP'!$H:$AE,16,0)/100</f>
        <v>0.88486277869999996</v>
      </c>
      <c r="BQ21" s="38">
        <f t="shared" si="25"/>
        <v>0.59980934827556742</v>
      </c>
      <c r="BR21" s="38">
        <f t="shared" si="26"/>
        <v>0.48560545184399184</v>
      </c>
      <c r="BS21" s="39">
        <f>VLOOKUP($A21,'2023_5ANO_MT'!H:X,17,0)</f>
        <v>212.21168202999999</v>
      </c>
      <c r="BT21" s="39">
        <f>'REF - Profic Média e DP 2022'!$D$5-3*'REF - Profic Média e DP 2022'!$E$5</f>
        <v>78.560591150000022</v>
      </c>
      <c r="BU21" s="39">
        <f>'REF - Profic Média e DP 2022'!$D$5+3*'REF - Profic Média e DP 2022'!$E$5</f>
        <v>353.78627153000002</v>
      </c>
      <c r="BV21" s="38">
        <f t="shared" si="27"/>
        <v>0.54402134361428567</v>
      </c>
      <c r="BW21" s="39">
        <f>VLOOKUP($A21,'2023_5ANO_MT'!$H:$AE,21,0)</f>
        <v>0.22701916080000001</v>
      </c>
      <c r="BX21" s="39">
        <f>VLOOKUP($A21,'2023_5ANO_MT'!$H:$AE,22,0)</f>
        <v>0.40067911709999998</v>
      </c>
      <c r="BY21" s="39">
        <f>VLOOKUP($A21,'2023_5ANO_MT'!$H:$AE,23,0)</f>
        <v>0.28377395100000002</v>
      </c>
      <c r="BZ21" s="39">
        <f>VLOOKUP($A21,'2023_5ANO_MT'!$H:$AE,24,0)</f>
        <v>8.8527771000000005E-2</v>
      </c>
      <c r="CA21" s="39">
        <f>VLOOKUP($A21,'2023_5ANO_MT'!$H:$AE,16,0)/100</f>
        <v>0.88400514580000011</v>
      </c>
      <c r="CB21" s="38">
        <f t="shared" si="28"/>
        <v>0.60754558327809594</v>
      </c>
      <c r="CC21" s="38">
        <f t="shared" si="29"/>
        <v>0.61947951193007955</v>
      </c>
      <c r="CD21" s="38">
        <f t="shared" si="30"/>
        <v>0.48599297376015899</v>
      </c>
      <c r="CE21" s="39">
        <f>VLOOKUP($A21,'2022_5ANO_LP'!$H:$X,17,0)</f>
        <v>200.06179902</v>
      </c>
      <c r="CF21" s="39">
        <f>'REF - Profic Média e DP 2022'!$D$4-3*'REF - Profic Média e DP 2022'!$E$4</f>
        <v>49.637460980000014</v>
      </c>
      <c r="CG21" s="39">
        <f>'REF - Profic Média e DP 2022'!$D$4+3*'REF - Profic Média e DP 2022'!$E$4</f>
        <v>359.15703464000001</v>
      </c>
      <c r="CH21" s="38">
        <f t="shared" si="31"/>
        <v>0.62279222219999997</v>
      </c>
      <c r="CI21" s="39">
        <f>VLOOKUP($A21,'2022_5ANO_LP'!$H:$AE,21,0)</f>
        <v>0.20739585649999998</v>
      </c>
      <c r="CJ21" s="39">
        <f>VLOOKUP($A21,'2022_5ANO_LP'!$H:$AE,22,0)</f>
        <v>0.29717086209999999</v>
      </c>
      <c r="CK21" s="39">
        <f>VLOOKUP($A21,'2022_5ANO_LP'!$H:$AE,23,0)</f>
        <v>0.3074181332</v>
      </c>
      <c r="CL21" s="39">
        <f>VLOOKUP($A21,'2022_5ANO_LP'!$H:$AE,24,0)</f>
        <v>0.1880151481</v>
      </c>
      <c r="CM21" s="39">
        <f>VLOOKUP($A21,'2022_5ANO_LP'!$H:$AE,16,0)/100</f>
        <v>0.88313987800000004</v>
      </c>
      <c r="CN21" s="38">
        <f t="shared" si="32"/>
        <v>0.59561165462611232</v>
      </c>
      <c r="CO21" s="38">
        <f t="shared" si="33"/>
        <v>0.4811850721093674</v>
      </c>
      <c r="CP21" s="39">
        <f>VLOOKUP($A21,'2022_5ANO_MT'!H:X,17,0)</f>
        <v>210.99508001000001</v>
      </c>
      <c r="CQ21" s="39">
        <f>'REF - Profic Média e DP 2022'!$D$5-3*'REF - Profic Média e DP 2022'!$E$5</f>
        <v>78.560591150000022</v>
      </c>
      <c r="CR21" s="39">
        <f>'REF - Profic Média e DP 2022'!$D$5+3*'REF - Profic Média e DP 2022'!$E$5</f>
        <v>353.78627153000002</v>
      </c>
      <c r="CS21" s="38">
        <f t="shared" si="34"/>
        <v>0.53733006468571431</v>
      </c>
      <c r="CT21" s="39">
        <f>VLOOKUP($A21,'2022_5ANO_MT'!$H:$AE,21,0)</f>
        <v>0.22821484290000002</v>
      </c>
      <c r="CU21" s="39">
        <f>VLOOKUP($A21,'2022_5ANO_MT'!$H:$AE,22,0)</f>
        <v>0.41029641189999999</v>
      </c>
      <c r="CV21" s="39">
        <f>VLOOKUP($A21,'2022_5ANO_MT'!$H:$AE,23,0)</f>
        <v>0.28326275909999998</v>
      </c>
      <c r="CW21" s="39">
        <f>VLOOKUP($A21,'2022_5ANO_MT'!$H:$AE,24,0)</f>
        <v>7.82259862E-2</v>
      </c>
      <c r="CX21" s="39">
        <f>VLOOKUP($A21,'2022_5ANO_MT'!$H:$AE,16,0)/100</f>
        <v>0.88274640959999995</v>
      </c>
      <c r="CY21" s="35"/>
    </row>
    <row r="22" spans="1:103" ht="15" customHeight="1">
      <c r="A22" s="37">
        <v>3201407</v>
      </c>
      <c r="B22" s="37" t="s">
        <v>81</v>
      </c>
      <c r="C22" s="38">
        <f t="shared" si="0"/>
        <v>0.59042470364509758</v>
      </c>
      <c r="D22" s="38">
        <f t="shared" si="1"/>
        <v>0.56613516619261395</v>
      </c>
      <c r="E22" s="38">
        <f t="shared" si="2"/>
        <v>0.40284058108901744</v>
      </c>
      <c r="F22" s="38">
        <f t="shared" si="3"/>
        <v>2.9965920980654426E-2</v>
      </c>
      <c r="G22" s="38">
        <f t="shared" si="4"/>
        <v>0.72942975129621046</v>
      </c>
      <c r="H22" s="38">
        <f t="shared" si="5"/>
        <v>0.73574024315304221</v>
      </c>
      <c r="I22" s="38">
        <f t="shared" si="6"/>
        <v>0.59277989439894163</v>
      </c>
      <c r="J22" s="39">
        <f>VLOOKUP(A22,'2023_2ANO_LP_LTR + ECT'!$H:$X,17,0)</f>
        <v>679.26743207000004</v>
      </c>
      <c r="K22" s="39">
        <f>'REF - Profic Média e DP 2022'!$D$2-3*'REF - Profic Média e DP 2022'!$E$2</f>
        <v>295.99944314000004</v>
      </c>
      <c r="L22" s="39">
        <f>'REF - Profic Média e DP 2022'!$D$2+3*'REF - Profic Média e DP 2022'!$E$2</f>
        <v>942.55981496000004</v>
      </c>
      <c r="M22" s="38">
        <f t="shared" si="7"/>
        <v>0.85525321241428565</v>
      </c>
      <c r="N22" s="39">
        <f>VLOOKUP($A22,'2023_2ANO_LP_LTR + ECT'!$H:$AE,21,0)</f>
        <v>8.7301587299999997E-2</v>
      </c>
      <c r="O22" s="39">
        <f>VLOOKUP($A22,'2023_2ANO_LP_LTR + ECT'!$H:$AE,22,0)</f>
        <v>0.1005291005</v>
      </c>
      <c r="P22" s="39">
        <f>VLOOKUP($A22,'2023_2ANO_LP_LTR + ECT'!$H:$AE,23,0)</f>
        <v>0.335978836</v>
      </c>
      <c r="Q22" s="39">
        <f>VLOOKUP($A22,'2023_2ANO_LP_LTR + ECT'!$H:$AE,24,0)</f>
        <v>0.47619047620000005</v>
      </c>
      <c r="R22" s="39">
        <f>VLOOKUP($A22,'2023_2ANO_LP_LTR + ECT'!$H:$AE,16,0)/100</f>
        <v>0.90214797140000003</v>
      </c>
      <c r="S22" s="38">
        <f t="shared" si="8"/>
        <v>0.71996401351096284</v>
      </c>
      <c r="T22" s="38">
        <v>0.71996401351096295</v>
      </c>
      <c r="U22" s="38">
        <f t="shared" si="9"/>
        <v>0.56411115697906855</v>
      </c>
      <c r="V22" s="39">
        <f>VLOOKUP(A22,'2023_2ANO_MT'!$H:$X,17,0)</f>
        <v>554.60986792000006</v>
      </c>
      <c r="W22" s="39">
        <f>'REF - Profic Média e DP 2022'!$D$3-3*'REF - Profic Média e DP 2022'!$E$3</f>
        <v>256.66072584</v>
      </c>
      <c r="X22" s="39">
        <f>'REF - Profic Média e DP 2022'!$D$3+3*'REF - Profic Média e DP 2022'!$E$3</f>
        <v>784.8352503000001</v>
      </c>
      <c r="Y22" s="38">
        <f t="shared" si="10"/>
        <v>0.86407393148571432</v>
      </c>
      <c r="Z22" s="39">
        <f>VLOOKUP($A22,'2023_2ANO_MT'!$H:$AE,21,0)</f>
        <v>4.0431266800000004E-2</v>
      </c>
      <c r="AA22" s="39">
        <f>VLOOKUP($A22,'2023_2ANO_MT'!$H:$AE,22,0)</f>
        <v>0.16711590300000001</v>
      </c>
      <c r="AB22" s="39">
        <f>VLOOKUP($A22,'2023_2ANO_MT'!$H:$AE,23,0)</f>
        <v>0.5067385445</v>
      </c>
      <c r="AC22" s="39">
        <f>VLOOKUP($A22,'2023_2ANO_MT'!$H:$AE,24,0)</f>
        <v>0.28571428569999996</v>
      </c>
      <c r="AD22" s="39">
        <f>VLOOKUP($A22,'2023_2ANO_MT'!$H:$AE,16,0)/100</f>
        <v>0.88755980859999994</v>
      </c>
      <c r="AE22" s="38">
        <f t="shared" si="11"/>
        <v>0.69946383031555603</v>
      </c>
      <c r="AF22" s="38">
        <f t="shared" si="12"/>
        <v>0.69754818046837486</v>
      </c>
      <c r="AG22" s="38">
        <f t="shared" si="13"/>
        <v>0.53520857292246404</v>
      </c>
      <c r="AH22" s="39">
        <f>VLOOKUP($A22,'2022_2ANO_LP_LTR + ECT'!H:X,17,0)</f>
        <v>642.04409705</v>
      </c>
      <c r="AI22" s="39">
        <f>'REF - Profic Média e DP 2022'!$D$2-3*'REF - Profic Média e DP 2022'!$E$2</f>
        <v>295.99944314000004</v>
      </c>
      <c r="AJ22" s="39">
        <f>'REF - Profic Média e DP 2022'!$D$2+3*'REF - Profic Média e DP 2022'!$E$2</f>
        <v>942.55981496000004</v>
      </c>
      <c r="AK22" s="38">
        <f t="shared" si="14"/>
        <v>0.79575596822857153</v>
      </c>
      <c r="AL22" s="39">
        <f>VLOOKUP($A22,'2022_2ANO_LP_LTR + ECT'!$H:$AE,21,0)</f>
        <v>9.8143236100000003E-2</v>
      </c>
      <c r="AM22" s="39">
        <f>VLOOKUP($A22,'2022_2ANO_LP_LTR + ECT'!$H:$AE,22,0)</f>
        <v>0.18567639259999999</v>
      </c>
      <c r="AN22" s="39">
        <f>VLOOKUP($A22,'2022_2ANO_LP_LTR + ECT'!$H:$AE,23,0)</f>
        <v>0.39787798410000003</v>
      </c>
      <c r="AO22" s="39">
        <f>VLOOKUP($A22,'2022_2ANO_LP_LTR + ECT'!$H:$AE,24,0)</f>
        <v>0.31830238729999999</v>
      </c>
      <c r="AP22" s="39">
        <f>VLOOKUP($A22,'2022_2ANO_LP_LTR + ECT'!$H:$AE,16,0)/100</f>
        <v>0.92401960779999992</v>
      </c>
      <c r="AQ22" s="38">
        <f t="shared" si="15"/>
        <v>0.70233730508632775</v>
      </c>
      <c r="AR22" s="38">
        <f t="shared" si="16"/>
        <v>0.54438173886551255</v>
      </c>
      <c r="AS22" s="39">
        <f>VLOOKUP($A22,'2022_2ANO_MT'!$H:$X,17,0)</f>
        <v>544.18929189000005</v>
      </c>
      <c r="AT22" s="39">
        <f>'REF - Profic Média e DP 2022'!$D$3-3*'REF - Profic Média e DP 2022'!$E$3</f>
        <v>256.66072584</v>
      </c>
      <c r="AU22" s="39">
        <f>'REF - Profic Média e DP 2022'!$D$3+3*'REF - Profic Média e DP 2022'!$E$3</f>
        <v>784.8352503000001</v>
      </c>
      <c r="AV22" s="38">
        <f t="shared" si="17"/>
        <v>0.81814671821428575</v>
      </c>
      <c r="AW22" s="39">
        <f>VLOOKUP($A22,'2022_2ANO_MT'!$H:$AE,21,0)</f>
        <v>6.7567567600000003E-2</v>
      </c>
      <c r="AX22" s="39">
        <f>VLOOKUP($A22,'2022_2ANO_MT'!$H:$AE,22,0)</f>
        <v>0.2</v>
      </c>
      <c r="AY22" s="39">
        <f>VLOOKUP($A22,'2022_2ANO_MT'!$H:$AE,23,0)</f>
        <v>0.4594594595</v>
      </c>
      <c r="AZ22" s="39">
        <f>VLOOKUP($A22,'2022_2ANO_MT'!$H:$AE,24,0)</f>
        <v>0.27297297300000001</v>
      </c>
      <c r="BA22" s="39">
        <f>VLOOKUP($A22,'2022_2ANO_MT'!$H:$AE,16,0)/100</f>
        <v>0.90243902440000001</v>
      </c>
      <c r="BB22" s="38">
        <f t="shared" si="18"/>
        <v>0.62685900982382281</v>
      </c>
      <c r="BC22" s="38">
        <f t="shared" si="19"/>
        <v>0.55996672634077072</v>
      </c>
      <c r="BD22" s="38">
        <f t="shared" si="20"/>
        <v>4.4728800850808992E-2</v>
      </c>
      <c r="BE22" s="38">
        <f t="shared" si="21"/>
        <v>0.69375129330687491</v>
      </c>
      <c r="BF22" s="38">
        <f t="shared" si="22"/>
        <v>0.70360382671861321</v>
      </c>
      <c r="BG22" s="38">
        <f t="shared" si="23"/>
        <v>0.55549469048722644</v>
      </c>
      <c r="BH22" s="39">
        <f>VLOOKUP($A22,'2023_5ANO_LP'!$H:$X,17,0)</f>
        <v>221.57394074999999</v>
      </c>
      <c r="BI22" s="39">
        <f>'REF - Profic Média e DP 2022'!$D$4-3*'REF - Profic Média e DP 2022'!$E$4</f>
        <v>49.637460980000014</v>
      </c>
      <c r="BJ22" s="39">
        <f>'REF - Profic Média e DP 2022'!$D$4+3*'REF - Profic Média e DP 2022'!$E$4</f>
        <v>359.15703464000001</v>
      </c>
      <c r="BK22" s="38">
        <f t="shared" si="24"/>
        <v>0.77750000000000008</v>
      </c>
      <c r="BL22" s="39">
        <f>VLOOKUP($A22,'2023_5ANO_LP'!$H:$AE,21,0)</f>
        <v>9.2499999999999999E-2</v>
      </c>
      <c r="BM22" s="39">
        <f>VLOOKUP($A22,'2023_5ANO_LP'!$H:$AE,22,0)</f>
        <v>0.22750000000000001</v>
      </c>
      <c r="BN22" s="39">
        <f>VLOOKUP($A22,'2023_5ANO_LP'!$H:$AE,23,0)</f>
        <v>0.40500000000000003</v>
      </c>
      <c r="BO22" s="39">
        <f>VLOOKUP($A22,'2023_5ANO_LP'!$H:$AE,24,0)</f>
        <v>0.27500000000000002</v>
      </c>
      <c r="BP22" s="39">
        <f>VLOOKUP($A22,'2023_5ANO_LP'!$H:$AE,16,0)/100</f>
        <v>0.9259259259</v>
      </c>
      <c r="BQ22" s="38">
        <f t="shared" si="25"/>
        <v>0.6838987598951366</v>
      </c>
      <c r="BR22" s="38">
        <f t="shared" si="26"/>
        <v>0.56126312826884472</v>
      </c>
      <c r="BS22" s="39">
        <f>VLOOKUP($A22,'2023_5ANO_MT'!H:X,17,0)</f>
        <v>233.0346175</v>
      </c>
      <c r="BT22" s="39">
        <f>'REF - Profic Média e DP 2022'!$D$5-3*'REF - Profic Média e DP 2022'!$E$5</f>
        <v>78.560591150000022</v>
      </c>
      <c r="BU22" s="39">
        <f>'REF - Profic Média e DP 2022'!$D$5+3*'REF - Profic Média e DP 2022'!$E$5</f>
        <v>353.78627153000002</v>
      </c>
      <c r="BV22" s="38">
        <f t="shared" si="27"/>
        <v>0.68714285714285706</v>
      </c>
      <c r="BW22" s="39">
        <f>VLOOKUP($A22,'2023_5ANO_MT'!$H:$AE,21,0)</f>
        <v>0.11</v>
      </c>
      <c r="BX22" s="39">
        <f>VLOOKUP($A22,'2023_5ANO_MT'!$H:$AE,22,0)</f>
        <v>0.35499999999999998</v>
      </c>
      <c r="BY22" s="39">
        <f>VLOOKUP($A22,'2023_5ANO_MT'!$H:$AE,23,0)</f>
        <v>0.35</v>
      </c>
      <c r="BZ22" s="39">
        <f>VLOOKUP($A22,'2023_5ANO_MT'!$H:$AE,24,0)</f>
        <v>0.185</v>
      </c>
      <c r="CA22" s="39">
        <f>VLOOKUP($A22,'2023_5ANO_MT'!$H:$AE,16,0)/100</f>
        <v>0.9259259259</v>
      </c>
      <c r="CB22" s="38">
        <f t="shared" si="28"/>
        <v>0.64902249245606591</v>
      </c>
      <c r="CC22" s="38">
        <f t="shared" si="29"/>
        <v>0.64808613783142222</v>
      </c>
      <c r="CD22" s="38">
        <f t="shared" si="30"/>
        <v>0.50531144731998723</v>
      </c>
      <c r="CE22" s="39">
        <f>VLOOKUP($A22,'2022_5ANO_LP'!$H:$X,17,0)</f>
        <v>206.04124472000001</v>
      </c>
      <c r="CF22" s="39">
        <f>'REF - Profic Média e DP 2022'!$D$4-3*'REF - Profic Média e DP 2022'!$E$4</f>
        <v>49.637460980000014</v>
      </c>
      <c r="CG22" s="39">
        <f>'REF - Profic Média e DP 2022'!$D$4+3*'REF - Profic Média e DP 2022'!$E$4</f>
        <v>359.15703464000001</v>
      </c>
      <c r="CH22" s="38">
        <f t="shared" si="31"/>
        <v>0.65672165668571425</v>
      </c>
      <c r="CI22" s="39">
        <f>VLOOKUP($A22,'2022_5ANO_LP'!$H:$AE,21,0)</f>
        <v>0.171990172</v>
      </c>
      <c r="CJ22" s="39">
        <f>VLOOKUP($A22,'2022_5ANO_LP'!$H:$AE,22,0)</f>
        <v>0.29975429980000001</v>
      </c>
      <c r="CK22" s="39">
        <f>VLOOKUP($A22,'2022_5ANO_LP'!$H:$AE,23,0)</f>
        <v>0.31203931200000001</v>
      </c>
      <c r="CL22" s="39">
        <f>VLOOKUP($A22,'2022_5ANO_LP'!$H:$AE,24,0)</f>
        <v>0.21621621619999998</v>
      </c>
      <c r="CM22" s="39">
        <f>VLOOKUP($A22,'2022_5ANO_LP'!$H:$AE,16,0)/100</f>
        <v>0.92500000000000004</v>
      </c>
      <c r="CN22" s="38">
        <f t="shared" si="32"/>
        <v>0.64995884708070972</v>
      </c>
      <c r="CO22" s="38">
        <f t="shared" si="33"/>
        <v>0.5234590542971338</v>
      </c>
      <c r="CP22" s="39">
        <f>VLOOKUP($A22,'2022_5ANO_MT'!H:X,17,0)</f>
        <v>222.62996552000001</v>
      </c>
      <c r="CQ22" s="39">
        <f>'REF - Profic Média e DP 2022'!$D$5-3*'REF - Profic Média e DP 2022'!$E$5</f>
        <v>78.560591150000022</v>
      </c>
      <c r="CR22" s="39">
        <f>'REF - Profic Média e DP 2022'!$D$5+3*'REF - Profic Média e DP 2022'!$E$5</f>
        <v>353.78627153000002</v>
      </c>
      <c r="CS22" s="38">
        <f t="shared" si="34"/>
        <v>0.63019000702857131</v>
      </c>
      <c r="CT22" s="39">
        <f>VLOOKUP($A22,'2022_5ANO_MT'!$H:$AE,21,0)</f>
        <v>0.18965517240000002</v>
      </c>
      <c r="CU22" s="39">
        <f>VLOOKUP($A22,'2022_5ANO_MT'!$H:$AE,22,0)</f>
        <v>0.315270936</v>
      </c>
      <c r="CV22" s="39">
        <f>VLOOKUP($A22,'2022_5ANO_MT'!$H:$AE,23,0)</f>
        <v>0.35960591129999997</v>
      </c>
      <c r="CW22" s="39">
        <f>VLOOKUP($A22,'2022_5ANO_MT'!$H:$AE,24,0)</f>
        <v>0.13546798029999998</v>
      </c>
      <c r="CX22" s="39">
        <f>VLOOKUP($A22,'2022_5ANO_MT'!$H:$AE,16,0)/100</f>
        <v>0.92272727269999999</v>
      </c>
      <c r="CY22" s="35"/>
    </row>
    <row r="23" spans="1:103" ht="15" customHeight="1">
      <c r="A23" s="37">
        <v>3201506</v>
      </c>
      <c r="B23" s="37" t="s">
        <v>127</v>
      </c>
      <c r="C23" s="38">
        <f t="shared" si="0"/>
        <v>0.50906285460439582</v>
      </c>
      <c r="D23" s="38">
        <f t="shared" si="1"/>
        <v>0.54252259765554023</v>
      </c>
      <c r="E23" s="38">
        <f t="shared" si="2"/>
        <v>0.38058859376402876</v>
      </c>
      <c r="F23" s="38">
        <f t="shared" si="3"/>
        <v>2.6427318854461035E-2</v>
      </c>
      <c r="G23" s="38">
        <f t="shared" si="4"/>
        <v>0.7044566015470517</v>
      </c>
      <c r="H23" s="38">
        <f t="shared" si="5"/>
        <v>0.71993291508808543</v>
      </c>
      <c r="I23" s="38">
        <f t="shared" si="6"/>
        <v>0.58702639851188509</v>
      </c>
      <c r="J23" s="39">
        <f>VLOOKUP(A23,'2023_2ANO_LP_LTR + ECT'!$H:$X,17,0)</f>
        <v>675.54744962999996</v>
      </c>
      <c r="K23" s="39">
        <f>'REF - Profic Média e DP 2022'!$D$2-3*'REF - Profic Média e DP 2022'!$E$2</f>
        <v>295.99944314000004</v>
      </c>
      <c r="L23" s="39">
        <f>'REF - Profic Média e DP 2022'!$D$2+3*'REF - Profic Média e DP 2022'!$E$2</f>
        <v>942.55981496000004</v>
      </c>
      <c r="M23" s="38">
        <f t="shared" si="7"/>
        <v>0.83557726682857159</v>
      </c>
      <c r="N23" s="39">
        <f>VLOOKUP($A23,'2023_2ANO_LP_LTR + ECT'!$H:$AE,21,0)</f>
        <v>0.1034195163</v>
      </c>
      <c r="O23" s="39">
        <f>VLOOKUP($A23,'2023_2ANO_LP_LTR + ECT'!$H:$AE,22,0)</f>
        <v>0.10675562969999999</v>
      </c>
      <c r="P23" s="39">
        <f>VLOOKUP($A23,'2023_2ANO_LP_LTR + ECT'!$H:$AE,23,0)</f>
        <v>0.32193494579999998</v>
      </c>
      <c r="Q23" s="39">
        <f>VLOOKUP($A23,'2023_2ANO_LP_LTR + ECT'!$H:$AE,24,0)</f>
        <v>0.46788990830000005</v>
      </c>
      <c r="R23" s="39">
        <f>VLOOKUP($A23,'2023_2ANO_LP_LTR + ECT'!$H:$AE,16,0)/100</f>
        <v>0.87010159650000007</v>
      </c>
      <c r="S23" s="38">
        <f t="shared" si="8"/>
        <v>0.68124213123550104</v>
      </c>
      <c r="T23" s="38">
        <v>0.68124213123550104</v>
      </c>
      <c r="U23" s="38">
        <f t="shared" si="9"/>
        <v>0.52347376864243078</v>
      </c>
      <c r="V23" s="39">
        <f>VLOOKUP(A23,'2023_2ANO_MT'!$H:$X,17,0)</f>
        <v>533.14623466</v>
      </c>
      <c r="W23" s="39">
        <f>'REF - Profic Média e DP 2022'!$D$3-3*'REF - Profic Média e DP 2022'!$E$3</f>
        <v>256.66072584</v>
      </c>
      <c r="X23" s="39">
        <f>'REF - Profic Média e DP 2022'!$D$3+3*'REF - Profic Média e DP 2022'!$E$3</f>
        <v>784.8352503000001</v>
      </c>
      <c r="Y23" s="38">
        <f t="shared" si="10"/>
        <v>0.7970859986571428</v>
      </c>
      <c r="Z23" s="39">
        <f>VLOOKUP($A23,'2023_2ANO_MT'!$H:$AE,21,0)</f>
        <v>6.88225539E-2</v>
      </c>
      <c r="AA23" s="39">
        <f>VLOOKUP($A23,'2023_2ANO_MT'!$H:$AE,22,0)</f>
        <v>0.23466003319999998</v>
      </c>
      <c r="AB23" s="39">
        <f>VLOOKUP($A23,'2023_2ANO_MT'!$H:$AE,23,0)</f>
        <v>0.50995024880000006</v>
      </c>
      <c r="AC23" s="39">
        <f>VLOOKUP($A23,'2023_2ANO_MT'!$H:$AE,24,0)</f>
        <v>0.1865671642</v>
      </c>
      <c r="AD23" s="39">
        <f>VLOOKUP($A23,'2023_2ANO_MT'!$H:$AE,16,0)/100</f>
        <v>0.880934989</v>
      </c>
      <c r="AE23" s="38">
        <f t="shared" si="11"/>
        <v>0.67802928269259066</v>
      </c>
      <c r="AF23" s="38">
        <f t="shared" si="12"/>
        <v>0.68236651306661755</v>
      </c>
      <c r="AG23" s="38">
        <f t="shared" si="13"/>
        <v>0.52473023546894926</v>
      </c>
      <c r="AH23" s="39">
        <f>VLOOKUP($A23,'2022_2ANO_LP_LTR + ECT'!H:X,17,0)</f>
        <v>635.26921929000002</v>
      </c>
      <c r="AI23" s="39">
        <f>'REF - Profic Média e DP 2022'!$D$2-3*'REF - Profic Média e DP 2022'!$E$2</f>
        <v>295.99944314000004</v>
      </c>
      <c r="AJ23" s="39">
        <f>'REF - Profic Média e DP 2022'!$D$2+3*'REF - Profic Média e DP 2022'!$E$2</f>
        <v>942.55981496000004</v>
      </c>
      <c r="AK23" s="38">
        <f t="shared" si="14"/>
        <v>0.7845152449285715</v>
      </c>
      <c r="AL23" s="39">
        <f>VLOOKUP($A23,'2022_2ANO_LP_LTR + ECT'!$H:$AE,21,0)</f>
        <v>0.1095123901</v>
      </c>
      <c r="AM23" s="39">
        <f>VLOOKUP($A23,'2022_2ANO_LP_LTR + ECT'!$H:$AE,22,0)</f>
        <v>0.1854516387</v>
      </c>
      <c r="AN23" s="39">
        <f>VLOOKUP($A23,'2022_2ANO_LP_LTR + ECT'!$H:$AE,23,0)</f>
        <v>0.43964828140000001</v>
      </c>
      <c r="AO23" s="39">
        <f>VLOOKUP($A23,'2022_2ANO_LP_LTR + ECT'!$H:$AE,24,0)</f>
        <v>0.26538768979999999</v>
      </c>
      <c r="AP23" s="39">
        <f>VLOOKUP($A23,'2022_2ANO_LP_LTR + ECT'!$H:$AE,16,0)/100</f>
        <v>0.89549033640000009</v>
      </c>
      <c r="AQ23" s="38">
        <f t="shared" si="15"/>
        <v>0.67152343713155049</v>
      </c>
      <c r="AR23" s="38">
        <f t="shared" si="16"/>
        <v>0.51808617246310096</v>
      </c>
      <c r="AS23" s="39">
        <f>VLOOKUP($A23,'2022_2ANO_MT'!$H:$X,17,0)</f>
        <v>530.30064360999995</v>
      </c>
      <c r="AT23" s="39">
        <f>'REF - Profic Média e DP 2022'!$D$3-3*'REF - Profic Média e DP 2022'!$E$3</f>
        <v>256.66072584</v>
      </c>
      <c r="AU23" s="39">
        <f>'REF - Profic Média e DP 2022'!$D$3+3*'REF - Profic Média e DP 2022'!$E$3</f>
        <v>784.8352503000001</v>
      </c>
      <c r="AV23" s="38">
        <f t="shared" si="17"/>
        <v>0.76891781940000004</v>
      </c>
      <c r="AW23" s="39">
        <f>VLOOKUP($A23,'2022_2ANO_MT'!$H:$AE,21,0)</f>
        <v>5.5329536200000001E-2</v>
      </c>
      <c r="AX23" s="39">
        <f>VLOOKUP($A23,'2022_2ANO_MT'!$H:$AE,22,0)</f>
        <v>0.3075671277</v>
      </c>
      <c r="AY23" s="39">
        <f>VLOOKUP($A23,'2022_2ANO_MT'!$H:$AE,23,0)</f>
        <v>0.42310821809999999</v>
      </c>
      <c r="AZ23" s="39">
        <f>VLOOKUP($A23,'2022_2ANO_MT'!$H:$AE,24,0)</f>
        <v>0.21399511799999998</v>
      </c>
      <c r="BA23" s="39">
        <f>VLOOKUP($A23,'2022_2ANO_MT'!$H:$AE,16,0)/100</f>
        <v>0.88100358420000002</v>
      </c>
      <c r="BB23" s="38">
        <f t="shared" si="18"/>
        <v>0.45887324002767904</v>
      </c>
      <c r="BC23" s="38">
        <f t="shared" si="19"/>
        <v>0.25706976975298385</v>
      </c>
      <c r="BD23" s="38">
        <f t="shared" si="20"/>
        <v>5.7583252745971869E-3</v>
      </c>
      <c r="BE23" s="38">
        <f t="shared" si="21"/>
        <v>0.66067671030237429</v>
      </c>
      <c r="BF23" s="38">
        <f t="shared" si="22"/>
        <v>0.67319511996439574</v>
      </c>
      <c r="BG23" s="38">
        <f t="shared" si="23"/>
        <v>0.53138979372164852</v>
      </c>
      <c r="BH23" s="39">
        <f>VLOOKUP($A23,'2023_5ANO_LP'!$H:$X,17,0)</f>
        <v>214.11300338000001</v>
      </c>
      <c r="BI23" s="39">
        <f>'REF - Profic Média e DP 2022'!$D$4-3*'REF - Profic Média e DP 2022'!$E$4</f>
        <v>49.637460980000014</v>
      </c>
      <c r="BJ23" s="39">
        <f>'REF - Profic Média e DP 2022'!$D$4+3*'REF - Profic Média e DP 2022'!$E$4</f>
        <v>359.15703464000001</v>
      </c>
      <c r="BK23" s="38">
        <f t="shared" si="24"/>
        <v>0.7370820668142859</v>
      </c>
      <c r="BL23" s="39">
        <f>VLOOKUP($A23,'2023_5ANO_LP'!$H:$AE,21,0)</f>
        <v>9.7678916800000001E-2</v>
      </c>
      <c r="BM23" s="39">
        <f>VLOOKUP($A23,'2023_5ANO_LP'!$H:$AE,22,0)</f>
        <v>0.28916827849999999</v>
      </c>
      <c r="BN23" s="39">
        <f>VLOOKUP($A23,'2023_5ANO_LP'!$H:$AE,23,0)</f>
        <v>0.38104448740000002</v>
      </c>
      <c r="BO23" s="39">
        <f>VLOOKUP($A23,'2023_5ANO_LP'!$H:$AE,24,0)</f>
        <v>0.23210831720000002</v>
      </c>
      <c r="BP23" s="39">
        <f>VLOOKUP($A23,'2023_5ANO_LP'!$H:$AE,16,0)/100</f>
        <v>0.89291882560000002</v>
      </c>
      <c r="BQ23" s="38">
        <f t="shared" si="25"/>
        <v>0.64815830064035285</v>
      </c>
      <c r="BR23" s="38">
        <f t="shared" si="26"/>
        <v>0.52898125588784861</v>
      </c>
      <c r="BS23" s="39">
        <f>VLOOKUP($A23,'2023_5ANO_MT'!H:X,17,0)</f>
        <v>224.14981721000001</v>
      </c>
      <c r="BT23" s="39">
        <f>'REF - Profic Média e DP 2022'!$D$5-3*'REF - Profic Média e DP 2022'!$E$5</f>
        <v>78.560591150000022</v>
      </c>
      <c r="BU23" s="39">
        <f>'REF - Profic Média e DP 2022'!$D$5+3*'REF - Profic Média e DP 2022'!$E$5</f>
        <v>353.78627153000002</v>
      </c>
      <c r="BV23" s="38">
        <f t="shared" si="27"/>
        <v>0.64175186518571425</v>
      </c>
      <c r="BW23" s="39">
        <f>VLOOKUP($A23,'2023_5ANO_MT'!$H:$AE,21,0)</f>
        <v>0.13829787230000001</v>
      </c>
      <c r="BX23" s="39">
        <f>VLOOKUP($A23,'2023_5ANO_MT'!$H:$AE,22,0)</f>
        <v>0.38491295940000003</v>
      </c>
      <c r="BY23" s="39">
        <f>VLOOKUP($A23,'2023_5ANO_MT'!$H:$AE,23,0)</f>
        <v>0.35009671179999996</v>
      </c>
      <c r="BZ23" s="39">
        <f>VLOOKUP($A23,'2023_5ANO_MT'!$H:$AE,24,0)</f>
        <v>0.12669245649999999</v>
      </c>
      <c r="CA23" s="39">
        <f>VLOOKUP($A23,'2023_5ANO_MT'!$H:$AE,16,0)/100</f>
        <v>0.89291882560000002</v>
      </c>
      <c r="CB23" s="38">
        <f t="shared" si="28"/>
        <v>0.65491838502777711</v>
      </c>
      <c r="CC23" s="38">
        <f t="shared" si="29"/>
        <v>0.66460899778439608</v>
      </c>
      <c r="CD23" s="38">
        <f t="shared" si="30"/>
        <v>0.51792205269736347</v>
      </c>
      <c r="CE23" s="39">
        <f>VLOOKUP($A23,'2022_5ANO_LP'!$H:$X,17,0)</f>
        <v>209.94447392000001</v>
      </c>
      <c r="CF23" s="39">
        <f>'REF - Profic Média e DP 2022'!$D$4-3*'REF - Profic Média e DP 2022'!$E$4</f>
        <v>49.637460980000014</v>
      </c>
      <c r="CG23" s="39">
        <f>'REF - Profic Média e DP 2022'!$D$4+3*'REF - Profic Média e DP 2022'!$E$4</f>
        <v>359.15703464000001</v>
      </c>
      <c r="CH23" s="38">
        <f t="shared" si="31"/>
        <v>0.71175406864285717</v>
      </c>
      <c r="CI23" s="39">
        <f>VLOOKUP($A23,'2022_5ANO_LP'!$H:$AE,21,0)</f>
        <v>0.1223628692</v>
      </c>
      <c r="CJ23" s="39">
        <f>VLOOKUP($A23,'2022_5ANO_LP'!$H:$AE,22,0)</f>
        <v>0.2902953586</v>
      </c>
      <c r="CK23" s="39">
        <f>VLOOKUP($A23,'2022_5ANO_LP'!$H:$AE,23,0)</f>
        <v>0.39409282699999998</v>
      </c>
      <c r="CL23" s="39">
        <f>VLOOKUP($A23,'2022_5ANO_LP'!$H:$AE,24,0)</f>
        <v>0.19324894510000001</v>
      </c>
      <c r="CM23" s="39">
        <f>VLOOKUP($A23,'2022_5ANO_LP'!$H:$AE,16,0)/100</f>
        <v>0.9108378171</v>
      </c>
      <c r="CN23" s="38">
        <f t="shared" si="32"/>
        <v>0.64522777227115802</v>
      </c>
      <c r="CO23" s="38">
        <f t="shared" si="33"/>
        <v>0.52159373566374467</v>
      </c>
      <c r="CP23" s="39">
        <f>VLOOKUP($A23,'2022_5ANO_MT'!H:X,17,0)</f>
        <v>222.11658193</v>
      </c>
      <c r="CQ23" s="39">
        <f>'REF - Profic Média e DP 2022'!$D$5-3*'REF - Profic Média e DP 2022'!$E$5</f>
        <v>78.560591150000022</v>
      </c>
      <c r="CR23" s="39">
        <f>'REF - Profic Média e DP 2022'!$D$5+3*'REF - Profic Média e DP 2022'!$E$5</f>
        <v>353.78627153000002</v>
      </c>
      <c r="CS23" s="38">
        <f t="shared" si="34"/>
        <v>0.62765444015714289</v>
      </c>
      <c r="CT23" s="39">
        <f>VLOOKUP($A23,'2022_5ANO_MT'!$H:$AE,21,0)</f>
        <v>0.14358108110000001</v>
      </c>
      <c r="CU23" s="39">
        <f>VLOOKUP($A23,'2022_5ANO_MT'!$H:$AE,22,0)</f>
        <v>0.40033783779999998</v>
      </c>
      <c r="CV23" s="39">
        <f>VLOOKUP($A23,'2022_5ANO_MT'!$H:$AE,23,0)</f>
        <v>0.33108108110000001</v>
      </c>
      <c r="CW23" s="39">
        <f>VLOOKUP($A23,'2022_5ANO_MT'!$H:$AE,24,0)</f>
        <v>0.125</v>
      </c>
      <c r="CX23" s="39">
        <f>VLOOKUP($A23,'2022_5ANO_MT'!$H:$AE,16,0)/100</f>
        <v>0.91006917759999995</v>
      </c>
      <c r="CY23" s="35"/>
    </row>
    <row r="24" spans="1:103" ht="15" customHeight="1">
      <c r="A24" s="37">
        <v>3201605</v>
      </c>
      <c r="B24" s="37" t="s">
        <v>205</v>
      </c>
      <c r="C24" s="38">
        <f t="shared" si="0"/>
        <v>0.65926218864739106</v>
      </c>
      <c r="D24" s="38">
        <f t="shared" si="1"/>
        <v>0.71689856355782577</v>
      </c>
      <c r="E24" s="38">
        <f t="shared" si="2"/>
        <v>0.72055407742552102</v>
      </c>
      <c r="F24" s="38">
        <f t="shared" si="3"/>
        <v>8.0490021917659638E-2</v>
      </c>
      <c r="G24" s="38">
        <f t="shared" si="4"/>
        <v>0.71324304969013053</v>
      </c>
      <c r="H24" s="38">
        <f t="shared" si="5"/>
        <v>0.74012824465910154</v>
      </c>
      <c r="I24" s="38">
        <f t="shared" si="6"/>
        <v>0.57738015108963159</v>
      </c>
      <c r="J24" s="39">
        <f>VLOOKUP(A24,'2023_2ANO_LP_LTR + ECT'!$H:$X,17,0)</f>
        <v>669.31056831000001</v>
      </c>
      <c r="K24" s="39">
        <f>'REF - Profic Média e DP 2022'!$D$2-3*'REF - Profic Média e DP 2022'!$E$2</f>
        <v>295.99944314000004</v>
      </c>
      <c r="L24" s="39">
        <f>'REF - Profic Média e DP 2022'!$D$2+3*'REF - Profic Média e DP 2022'!$E$2</f>
        <v>942.55981496000004</v>
      </c>
      <c r="M24" s="38">
        <f t="shared" si="7"/>
        <v>0.85373247445714284</v>
      </c>
      <c r="N24" s="39">
        <f>VLOOKUP($A24,'2023_2ANO_LP_LTR + ECT'!$H:$AE,21,0)</f>
        <v>7.9575596799999995E-2</v>
      </c>
      <c r="O24" s="39">
        <f>VLOOKUP($A24,'2023_2ANO_LP_LTR + ECT'!$H:$AE,22,0)</f>
        <v>0.11671087529999999</v>
      </c>
      <c r="P24" s="39">
        <f>VLOOKUP($A24,'2023_2ANO_LP_LTR + ECT'!$H:$AE,23,0)</f>
        <v>0.40848806369999996</v>
      </c>
      <c r="Q24" s="39">
        <f>VLOOKUP($A24,'2023_2ANO_LP_LTR + ECT'!$H:$AE,24,0)</f>
        <v>0.39522546419999999</v>
      </c>
      <c r="R24" s="39">
        <f>VLOOKUP($A24,'2023_2ANO_LP_LTR + ECT'!$H:$AE,16,0)/100</f>
        <v>0.95202020200000004</v>
      </c>
      <c r="S24" s="38">
        <f t="shared" si="8"/>
        <v>0.67291525723667422</v>
      </c>
      <c r="T24" s="38">
        <v>0.672915257236674</v>
      </c>
      <c r="U24" s="38">
        <f t="shared" si="9"/>
        <v>0.49534948306620558</v>
      </c>
      <c r="V24" s="39">
        <f>VLOOKUP(A24,'2023_2ANO_MT'!$H:$X,17,0)</f>
        <v>518.29170350000004</v>
      </c>
      <c r="W24" s="39">
        <f>'REF - Profic Média e DP 2022'!$D$3-3*'REF - Profic Média e DP 2022'!$E$3</f>
        <v>256.66072584</v>
      </c>
      <c r="X24" s="39">
        <f>'REF - Profic Média e DP 2022'!$D$3+3*'REF - Profic Média e DP 2022'!$E$3</f>
        <v>784.8352503000001</v>
      </c>
      <c r="Y24" s="38">
        <f t="shared" si="10"/>
        <v>0.75933769731428569</v>
      </c>
      <c r="Z24" s="39">
        <f>VLOOKUP($A24,'2023_2ANO_MT'!$H:$AE,21,0)</f>
        <v>6.1994609200000002E-2</v>
      </c>
      <c r="AA24" s="39">
        <f>VLOOKUP($A24,'2023_2ANO_MT'!$H:$AE,22,0)</f>
        <v>0.3126684636</v>
      </c>
      <c r="AB24" s="39">
        <f>VLOOKUP($A24,'2023_2ANO_MT'!$H:$AE,23,0)</f>
        <v>0.52021563339999999</v>
      </c>
      <c r="AC24" s="39">
        <f>VLOOKUP($A24,'2023_2ANO_MT'!$H:$AE,24,0)</f>
        <v>0.10512129379999999</v>
      </c>
      <c r="AD24" s="39">
        <f>VLOOKUP($A24,'2023_2ANO_MT'!$H:$AE,16,0)/100</f>
        <v>0.94162436549999995</v>
      </c>
      <c r="AE24" s="38">
        <f t="shared" si="11"/>
        <v>0.63275302777247089</v>
      </c>
      <c r="AF24" s="38">
        <f t="shared" si="12"/>
        <v>0.63291913006826128</v>
      </c>
      <c r="AG24" s="38">
        <f t="shared" si="13"/>
        <v>0.46717264005795117</v>
      </c>
      <c r="AH24" s="39">
        <f>VLOOKUP($A24,'2022_2ANO_LP_LTR + ECT'!H:X,17,0)</f>
        <v>598.05475899999999</v>
      </c>
      <c r="AI24" s="39">
        <f>'REF - Profic Média e DP 2022'!$D$2-3*'REF - Profic Média e DP 2022'!$E$2</f>
        <v>295.99944314000004</v>
      </c>
      <c r="AJ24" s="39">
        <f>'REF - Profic Média e DP 2022'!$D$2+3*'REF - Profic Média e DP 2022'!$E$2</f>
        <v>942.55981496000004</v>
      </c>
      <c r="AK24" s="38">
        <f t="shared" si="14"/>
        <v>0.66875981155714281</v>
      </c>
      <c r="AL24" s="39">
        <f>VLOOKUP($A24,'2022_2ANO_LP_LTR + ECT'!$H:$AE,21,0)</f>
        <v>0.1868131868</v>
      </c>
      <c r="AM24" s="39">
        <f>VLOOKUP($A24,'2022_2ANO_LP_LTR + ECT'!$H:$AE,22,0)</f>
        <v>0.25274725270000004</v>
      </c>
      <c r="AN24" s="39">
        <f>VLOOKUP($A24,'2022_2ANO_LP_LTR + ECT'!$H:$AE,23,0)</f>
        <v>0.40109890110000002</v>
      </c>
      <c r="AO24" s="39">
        <f>VLOOKUP($A24,'2022_2ANO_LP_LTR + ECT'!$H:$AE,24,0)</f>
        <v>0.15934065929999999</v>
      </c>
      <c r="AP24" s="39">
        <f>VLOOKUP($A24,'2022_2ANO_LP_LTR + ECT'!$H:$AE,16,0)/100</f>
        <v>0.92857142859999997</v>
      </c>
      <c r="AQ24" s="38">
        <f t="shared" si="15"/>
        <v>0.63250387432878519</v>
      </c>
      <c r="AR24" s="38">
        <f t="shared" si="16"/>
        <v>0.4683798667361419</v>
      </c>
      <c r="AS24" s="39">
        <f>VLOOKUP($A24,'2022_2ANO_MT'!$H:$X,17,0)</f>
        <v>504.04703921999999</v>
      </c>
      <c r="AT24" s="39">
        <f>'REF - Profic Média e DP 2022'!$D$3-3*'REF - Profic Média e DP 2022'!$E$3</f>
        <v>256.66072584</v>
      </c>
      <c r="AU24" s="39">
        <f>'REF - Profic Média e DP 2022'!$D$3+3*'REF - Profic Média e DP 2022'!$E$3</f>
        <v>784.8352503000001</v>
      </c>
      <c r="AV24" s="38">
        <f t="shared" si="17"/>
        <v>0.67787114844285723</v>
      </c>
      <c r="AW24" s="39">
        <f>VLOOKUP($A24,'2022_2ANO_MT'!$H:$AE,21,0)</f>
        <v>6.4425770300000004E-2</v>
      </c>
      <c r="AX24" s="39">
        <f>VLOOKUP($A24,'2022_2ANO_MT'!$H:$AE,22,0)</f>
        <v>0.45098039219999997</v>
      </c>
      <c r="AY24" s="39">
        <f>VLOOKUP($A24,'2022_2ANO_MT'!$H:$AE,23,0)</f>
        <v>0.38375350140000003</v>
      </c>
      <c r="AZ24" s="39">
        <f>VLOOKUP($A24,'2022_2ANO_MT'!$H:$AE,24,0)</f>
        <v>0.10084033610000001</v>
      </c>
      <c r="BA24" s="39">
        <f>VLOOKUP($A24,'2022_2ANO_MT'!$H:$AE,16,0)/100</f>
        <v>0.91538461540000005</v>
      </c>
      <c r="BB24" s="38">
        <f t="shared" si="18"/>
        <v>0.57280762628173898</v>
      </c>
      <c r="BC24" s="38">
        <f t="shared" si="19"/>
        <v>0.48752786593806763</v>
      </c>
      <c r="BD24" s="38">
        <f t="shared" si="20"/>
        <v>3.5408876108435461E-2</v>
      </c>
      <c r="BE24" s="38">
        <f t="shared" si="21"/>
        <v>0.65808738662541044</v>
      </c>
      <c r="BF24" s="38">
        <f t="shared" si="22"/>
        <v>0.68097901985107268</v>
      </c>
      <c r="BG24" s="38">
        <f t="shared" si="23"/>
        <v>0.52638268324500248</v>
      </c>
      <c r="BH24" s="39">
        <f>VLOOKUP($A24,'2023_5ANO_LP'!$H:$X,17,0)</f>
        <v>212.56320468000001</v>
      </c>
      <c r="BI24" s="39">
        <f>'REF - Profic Média e DP 2022'!$D$4-3*'REF - Profic Média e DP 2022'!$E$4</f>
        <v>49.637460980000014</v>
      </c>
      <c r="BJ24" s="39">
        <f>'REF - Profic Média e DP 2022'!$D$4+3*'REF - Profic Média e DP 2022'!$E$4</f>
        <v>359.15703464000001</v>
      </c>
      <c r="BK24" s="38">
        <f t="shared" si="24"/>
        <v>0.72639933171428572</v>
      </c>
      <c r="BL24" s="39">
        <f>VLOOKUP($A24,'2023_5ANO_LP'!$H:$AE,21,0)</f>
        <v>8.4795321600000001E-2</v>
      </c>
      <c r="BM24" s="39">
        <f>VLOOKUP($A24,'2023_5ANO_LP'!$H:$AE,22,0)</f>
        <v>0.33040935670000005</v>
      </c>
      <c r="BN24" s="39">
        <f>VLOOKUP($A24,'2023_5ANO_LP'!$H:$AE,23,0)</f>
        <v>0.35087719300000003</v>
      </c>
      <c r="BO24" s="39">
        <f>VLOOKUP($A24,'2023_5ANO_LP'!$H:$AE,24,0)</f>
        <v>0.23391812869999998</v>
      </c>
      <c r="BP24" s="39">
        <f>VLOOKUP($A24,'2023_5ANO_LP'!$H:$AE,16,0)/100</f>
        <v>0.94475138120000002</v>
      </c>
      <c r="BQ24" s="38">
        <f t="shared" si="25"/>
        <v>0.63519575339974832</v>
      </c>
      <c r="BR24" s="38">
        <f t="shared" si="26"/>
        <v>0.50248532331378226</v>
      </c>
      <c r="BS24" s="39">
        <f>VLOOKUP($A24,'2023_5ANO_MT'!H:X,17,0)</f>
        <v>216.85745614000001</v>
      </c>
      <c r="BT24" s="39">
        <f>'REF - Profic Média e DP 2022'!$D$5-3*'REF - Profic Média e DP 2022'!$E$5</f>
        <v>78.560591150000022</v>
      </c>
      <c r="BU24" s="39">
        <f>'REF - Profic Média e DP 2022'!$D$5+3*'REF - Profic Média e DP 2022'!$E$5</f>
        <v>353.78627153000002</v>
      </c>
      <c r="BV24" s="38">
        <f t="shared" si="27"/>
        <v>0.59106098577142852</v>
      </c>
      <c r="BW24" s="39">
        <f>VLOOKUP($A24,'2023_5ANO_MT'!$H:$AE,21,0)</f>
        <v>0.20175438600000001</v>
      </c>
      <c r="BX24" s="39">
        <f>VLOOKUP($A24,'2023_5ANO_MT'!$H:$AE,22,0)</f>
        <v>0.36257309939999999</v>
      </c>
      <c r="BY24" s="39">
        <f>VLOOKUP($A24,'2023_5ANO_MT'!$H:$AE,23,0)</f>
        <v>0.35672514620000001</v>
      </c>
      <c r="BZ24" s="39">
        <f>VLOOKUP($A24,'2023_5ANO_MT'!$H:$AE,24,0)</f>
        <v>7.8947368399999995E-2</v>
      </c>
      <c r="CA24" s="39">
        <f>VLOOKUP($A24,'2023_5ANO_MT'!$H:$AE,16,0)/100</f>
        <v>0.94475138120000002</v>
      </c>
      <c r="CB24" s="38">
        <f t="shared" si="28"/>
        <v>0.62267851051697498</v>
      </c>
      <c r="CC24" s="38">
        <f t="shared" si="29"/>
        <v>0.63909411940689298</v>
      </c>
      <c r="CD24" s="38">
        <f t="shared" si="30"/>
        <v>0.49087210774235723</v>
      </c>
      <c r="CE24" s="39">
        <f>VLOOKUP($A24,'2022_5ANO_LP'!$H:$X,17,0)</f>
        <v>201.57198649</v>
      </c>
      <c r="CF24" s="39">
        <f>'REF - Profic Média e DP 2022'!$D$4-3*'REF - Profic Média e DP 2022'!$E$4</f>
        <v>49.637460980000014</v>
      </c>
      <c r="CG24" s="39">
        <f>'REF - Profic Média e DP 2022'!$D$4+3*'REF - Profic Média e DP 2022'!$E$4</f>
        <v>359.15703464000001</v>
      </c>
      <c r="CH24" s="38">
        <f t="shared" si="31"/>
        <v>0.63250263254285721</v>
      </c>
      <c r="CI24" s="39">
        <f>VLOOKUP($A24,'2022_5ANO_LP'!$H:$AE,21,0)</f>
        <v>0.19901719900000001</v>
      </c>
      <c r="CJ24" s="39">
        <f>VLOOKUP($A24,'2022_5ANO_LP'!$H:$AE,22,0)</f>
        <v>0.29484029480000001</v>
      </c>
      <c r="CK24" s="39">
        <f>VLOOKUP($A24,'2022_5ANO_LP'!$H:$AE,23,0)</f>
        <v>0.32678132679999999</v>
      </c>
      <c r="CL24" s="39">
        <f>VLOOKUP($A24,'2022_5ANO_LP'!$H:$AE,24,0)</f>
        <v>0.17936117939999999</v>
      </c>
      <c r="CM24" s="39">
        <f>VLOOKUP($A24,'2022_5ANO_LP'!$H:$AE,16,0)/100</f>
        <v>0.94212962960000002</v>
      </c>
      <c r="CN24" s="38">
        <f t="shared" si="32"/>
        <v>0.60626290162705687</v>
      </c>
      <c r="CO24" s="38">
        <f t="shared" si="33"/>
        <v>0.47505172206125656</v>
      </c>
      <c r="CP24" s="39">
        <f>VLOOKUP($A24,'2022_5ANO_MT'!H:X,17,0)</f>
        <v>209.30702457000001</v>
      </c>
      <c r="CQ24" s="39">
        <f>'REF - Profic Média e DP 2022'!$D$5-3*'REF - Profic Média e DP 2022'!$E$5</f>
        <v>78.560591150000022</v>
      </c>
      <c r="CR24" s="39">
        <f>'REF - Profic Média e DP 2022'!$D$5+3*'REF - Profic Média e DP 2022'!$E$5</f>
        <v>353.78627153000002</v>
      </c>
      <c r="CS24" s="38">
        <f t="shared" si="34"/>
        <v>0.53281853278571434</v>
      </c>
      <c r="CT24" s="39">
        <f>VLOOKUP($A24,'2022_5ANO_MT'!$H:$AE,21,0)</f>
        <v>0.2186732187</v>
      </c>
      <c r="CU24" s="39">
        <f>VLOOKUP($A24,'2022_5ANO_MT'!$H:$AE,22,0)</f>
        <v>0.43488943489999998</v>
      </c>
      <c r="CV24" s="39">
        <f>VLOOKUP($A24,'2022_5ANO_MT'!$H:$AE,23,0)</f>
        <v>0.28009828009999999</v>
      </c>
      <c r="CW24" s="39">
        <f>VLOOKUP($A24,'2022_5ANO_MT'!$H:$AE,24,0)</f>
        <v>6.6339066299999999E-2</v>
      </c>
      <c r="CX24" s="39">
        <f>VLOOKUP($A24,'2022_5ANO_MT'!$H:$AE,16,0)/100</f>
        <v>0.94212962960000002</v>
      </c>
      <c r="CY24" s="35"/>
    </row>
    <row r="25" spans="1:103" ht="15" customHeight="1">
      <c r="A25" s="37">
        <v>3201704</v>
      </c>
      <c r="B25" s="37" t="s">
        <v>53</v>
      </c>
      <c r="C25" s="38">
        <f t="shared" si="0"/>
        <v>0.64153731351875087</v>
      </c>
      <c r="D25" s="38">
        <f t="shared" si="1"/>
        <v>0.58443742926922515</v>
      </c>
      <c r="E25" s="38">
        <f t="shared" si="2"/>
        <v>0.40666015520152837</v>
      </c>
      <c r="F25" s="38">
        <f t="shared" si="3"/>
        <v>3.0573325293729248E-2</v>
      </c>
      <c r="G25" s="38">
        <f t="shared" si="4"/>
        <v>0.76221470333692198</v>
      </c>
      <c r="H25" s="38">
        <f t="shared" si="5"/>
        <v>0.76278286255476946</v>
      </c>
      <c r="I25" s="38">
        <f t="shared" si="6"/>
        <v>0.60254714428811063</v>
      </c>
      <c r="J25" s="39">
        <f>VLOOKUP(A25,'2023_2ANO_LP_LTR + ECT'!$H:$X,17,0)</f>
        <v>685.58254879000003</v>
      </c>
      <c r="K25" s="39">
        <f>'REF - Profic Média e DP 2022'!$D$2-3*'REF - Profic Média e DP 2022'!$E$2</f>
        <v>295.99944314000004</v>
      </c>
      <c r="L25" s="39">
        <f>'REF - Profic Média e DP 2022'!$D$2+3*'REF - Profic Média e DP 2022'!$E$2</f>
        <v>942.55981496000004</v>
      </c>
      <c r="M25" s="38">
        <f t="shared" si="7"/>
        <v>0.87510692904285703</v>
      </c>
      <c r="N25" s="39">
        <f>VLOOKUP($A25,'2023_2ANO_LP_LTR + ECT'!$H:$AE,21,0)</f>
        <v>8.3832335300000005E-2</v>
      </c>
      <c r="O25" s="39">
        <f>VLOOKUP($A25,'2023_2ANO_LP_LTR + ECT'!$H:$AE,22,0)</f>
        <v>7.1856287399999996E-2</v>
      </c>
      <c r="P25" s="39">
        <f>VLOOKUP($A25,'2023_2ANO_LP_LTR + ECT'!$H:$AE,23,0)</f>
        <v>0.34131736529999995</v>
      </c>
      <c r="Q25" s="39">
        <f>VLOOKUP($A25,'2023_2ANO_LP_LTR + ECT'!$H:$AE,24,0)</f>
        <v>0.50299401199999993</v>
      </c>
      <c r="R25" s="39">
        <f>VLOOKUP($A25,'2023_2ANO_LP_LTR + ECT'!$H:$AE,16,0)/100</f>
        <v>0.9709302326</v>
      </c>
      <c r="S25" s="38">
        <f t="shared" si="8"/>
        <v>0.76136246451015088</v>
      </c>
      <c r="T25" s="38">
        <v>0.76136246451015099</v>
      </c>
      <c r="U25" s="38">
        <f t="shared" si="9"/>
        <v>0.59285255730601594</v>
      </c>
      <c r="V25" s="39">
        <f>VLOOKUP(A25,'2023_2ANO_MT'!$H:$X,17,0)</f>
        <v>569.79034336999996</v>
      </c>
      <c r="W25" s="39">
        <f>'REF - Profic Média e DP 2022'!$D$3-3*'REF - Profic Média e DP 2022'!$E$3</f>
        <v>256.66072584</v>
      </c>
      <c r="X25" s="39">
        <f>'REF - Profic Média e DP 2022'!$D$3+3*'REF - Profic Média e DP 2022'!$E$3</f>
        <v>784.8352503000001</v>
      </c>
      <c r="Y25" s="38">
        <f t="shared" si="10"/>
        <v>0.88898450952857155</v>
      </c>
      <c r="Z25" s="39">
        <f>VLOOKUP($A25,'2023_2ANO_MT'!$H:$AE,21,0)</f>
        <v>1.8072289200000001E-2</v>
      </c>
      <c r="AA25" s="39">
        <f>VLOOKUP($A25,'2023_2ANO_MT'!$H:$AE,22,0)</f>
        <v>0.16265060240000001</v>
      </c>
      <c r="AB25" s="39">
        <f>VLOOKUP($A25,'2023_2ANO_MT'!$H:$AE,23,0)</f>
        <v>0.42771084340000004</v>
      </c>
      <c r="AC25" s="39">
        <f>VLOOKUP($A25,'2023_2ANO_MT'!$H:$AE,24,0)</f>
        <v>0.39156626510000003</v>
      </c>
      <c r="AD25" s="39">
        <f>VLOOKUP($A25,'2023_2ANO_MT'!$H:$AE,16,0)/100</f>
        <v>0.97076023389999999</v>
      </c>
      <c r="AE25" s="38">
        <f t="shared" si="11"/>
        <v>0.73164137804319274</v>
      </c>
      <c r="AF25" s="38">
        <f t="shared" si="12"/>
        <v>0.72864383100335217</v>
      </c>
      <c r="AG25" s="38">
        <f t="shared" si="13"/>
        <v>0.55571326225670437</v>
      </c>
      <c r="AH25" s="39">
        <f>VLOOKUP($A25,'2022_2ANO_LP_LTR + ECT'!H:X,17,0)</f>
        <v>655.30161661</v>
      </c>
      <c r="AI25" s="39">
        <f>'REF - Profic Média e DP 2022'!$D$2-3*'REF - Profic Média e DP 2022'!$E$2</f>
        <v>295.99944314000004</v>
      </c>
      <c r="AJ25" s="39">
        <f>'REF - Profic Média e DP 2022'!$D$2+3*'REF - Profic Média e DP 2022'!$E$2</f>
        <v>942.55981496000004</v>
      </c>
      <c r="AK25" s="38">
        <f t="shared" si="14"/>
        <v>0.85634028889999991</v>
      </c>
      <c r="AL25" s="39">
        <f>VLOOKUP($A25,'2022_2ANO_LP_LTR + ECT'!$H:$AE,21,0)</f>
        <v>7.3033707899999994E-2</v>
      </c>
      <c r="AM25" s="39">
        <f>VLOOKUP($A25,'2022_2ANO_LP_LTR + ECT'!$H:$AE,22,0)</f>
        <v>0.1235955056</v>
      </c>
      <c r="AN25" s="39">
        <f>VLOOKUP($A25,'2022_2ANO_LP_LTR + ECT'!$H:$AE,23,0)</f>
        <v>0.46629213479999998</v>
      </c>
      <c r="AO25" s="39">
        <f>VLOOKUP($A25,'2022_2ANO_LP_LTR + ECT'!$H:$AE,24,0)</f>
        <v>0.33707865169999995</v>
      </c>
      <c r="AP25" s="39">
        <f>VLOOKUP($A25,'2022_2ANO_LP_LTR + ECT'!$H:$AE,16,0)/100</f>
        <v>0.94680851059999993</v>
      </c>
      <c r="AQ25" s="38">
        <f t="shared" si="15"/>
        <v>0.73613769860295353</v>
      </c>
      <c r="AR25" s="38">
        <f t="shared" si="16"/>
        <v>0.5726683286916211</v>
      </c>
      <c r="AS25" s="39">
        <f>VLOOKUP($A25,'2022_2ANO_MT'!$H:$X,17,0)</f>
        <v>559.12954802000002</v>
      </c>
      <c r="AT25" s="39">
        <f>'REF - Profic Média e DP 2022'!$D$3-3*'REF - Profic Média e DP 2022'!$E$3</f>
        <v>256.66072584</v>
      </c>
      <c r="AU25" s="39">
        <f>'REF - Profic Média e DP 2022'!$D$3+3*'REF - Profic Média e DP 2022'!$E$3</f>
        <v>784.8352503000001</v>
      </c>
      <c r="AV25" s="38">
        <f t="shared" si="17"/>
        <v>0.86763518962857145</v>
      </c>
      <c r="AW25" s="39">
        <f>VLOOKUP($A25,'2022_2ANO_MT'!$H:$AE,21,0)</f>
        <v>6.7796610199999996E-2</v>
      </c>
      <c r="AX25" s="39">
        <f>VLOOKUP($A25,'2022_2ANO_MT'!$H:$AE,22,0)</f>
        <v>0.11299435029999999</v>
      </c>
      <c r="AY25" s="39">
        <f>VLOOKUP($A25,'2022_2ANO_MT'!$H:$AE,23,0)</f>
        <v>0.48587570620000003</v>
      </c>
      <c r="AZ25" s="39">
        <f>VLOOKUP($A25,'2022_2ANO_MT'!$H:$AE,24,0)</f>
        <v>0.33333333330000003</v>
      </c>
      <c r="BA25" s="39">
        <f>VLOOKUP($A25,'2022_2ANO_MT'!$H:$AE,16,0)/100</f>
        <v>0.93157894740000002</v>
      </c>
      <c r="BB25" s="38">
        <f t="shared" si="18"/>
        <v>0.7271871398930394</v>
      </c>
      <c r="BC25" s="38">
        <f t="shared" si="19"/>
        <v>0.71813219689469154</v>
      </c>
      <c r="BD25" s="38">
        <f t="shared" si="20"/>
        <v>6.5078241388800029E-2</v>
      </c>
      <c r="BE25" s="38">
        <f t="shared" si="21"/>
        <v>0.73624208289138737</v>
      </c>
      <c r="BF25" s="38">
        <f t="shared" si="22"/>
        <v>0.75034117755350771</v>
      </c>
      <c r="BG25" s="38">
        <f t="shared" si="23"/>
        <v>0.59801013399987246</v>
      </c>
      <c r="BH25" s="39">
        <f>VLOOKUP($A25,'2023_5ANO_LP'!$H:$X,17,0)</f>
        <v>234.7333027</v>
      </c>
      <c r="BI25" s="39">
        <f>'REF - Profic Média e DP 2022'!$D$4-3*'REF - Profic Média e DP 2022'!$E$4</f>
        <v>49.637460980000014</v>
      </c>
      <c r="BJ25" s="39">
        <f>'REF - Profic Média e DP 2022'!$D$4+3*'REF - Profic Média e DP 2022'!$E$4</f>
        <v>359.15703464000001</v>
      </c>
      <c r="BK25" s="38">
        <f t="shared" si="24"/>
        <v>0.83166023171428582</v>
      </c>
      <c r="BL25" s="39">
        <f>VLOOKUP($A25,'2023_5ANO_LP'!$H:$AE,21,0)</f>
        <v>3.2432432400000002E-2</v>
      </c>
      <c r="BM25" s="39">
        <f>VLOOKUP($A25,'2023_5ANO_LP'!$H:$AE,22,0)</f>
        <v>0.23783783780000001</v>
      </c>
      <c r="BN25" s="39">
        <f>VLOOKUP($A25,'2023_5ANO_LP'!$H:$AE,23,0)</f>
        <v>0.36756756760000003</v>
      </c>
      <c r="BO25" s="39">
        <f>VLOOKUP($A25,'2023_5ANO_LP'!$H:$AE,24,0)</f>
        <v>0.36216216219999997</v>
      </c>
      <c r="BP25" s="39">
        <f>VLOOKUP($A25,'2023_5ANO_LP'!$H:$AE,16,0)/100</f>
        <v>0.97368421049999998</v>
      </c>
      <c r="BQ25" s="38">
        <f t="shared" si="25"/>
        <v>0.72214298822926692</v>
      </c>
      <c r="BR25" s="38">
        <f t="shared" si="26"/>
        <v>0.59257900634424798</v>
      </c>
      <c r="BS25" s="39">
        <f>VLOOKUP($A25,'2023_5ANO_MT'!H:X,17,0)</f>
        <v>241.65355134999999</v>
      </c>
      <c r="BT25" s="39">
        <f>'REF - Profic Média e DP 2022'!$D$5-3*'REF - Profic Média e DP 2022'!$E$5</f>
        <v>78.560591150000022</v>
      </c>
      <c r="BU25" s="39">
        <f>'REF - Profic Média e DP 2022'!$D$5+3*'REF - Profic Média e DP 2022'!$E$5</f>
        <v>353.78627153000002</v>
      </c>
      <c r="BV25" s="38">
        <f t="shared" si="27"/>
        <v>0.72972972972857153</v>
      </c>
      <c r="BW25" s="39">
        <f>VLOOKUP($A25,'2023_5ANO_MT'!$H:$AE,21,0)</f>
        <v>9.7297297300000002E-2</v>
      </c>
      <c r="BX25" s="39">
        <f>VLOOKUP($A25,'2023_5ANO_MT'!$H:$AE,22,0)</f>
        <v>0.30270270269999999</v>
      </c>
      <c r="BY25" s="39">
        <f>VLOOKUP($A25,'2023_5ANO_MT'!$H:$AE,23,0)</f>
        <v>0.33513513510000004</v>
      </c>
      <c r="BZ25" s="39">
        <f>VLOOKUP($A25,'2023_5ANO_MT'!$H:$AE,24,0)</f>
        <v>0.2648648649</v>
      </c>
      <c r="CA25" s="39">
        <f>VLOOKUP($A25,'2023_5ANO_MT'!$H:$AE,16,0)/100</f>
        <v>0.97368421049999998</v>
      </c>
      <c r="CB25" s="38">
        <f t="shared" si="28"/>
        <v>0.67116384150258734</v>
      </c>
      <c r="CC25" s="38">
        <f t="shared" si="29"/>
        <v>0.68208869965443697</v>
      </c>
      <c r="CD25" s="38">
        <f t="shared" si="30"/>
        <v>0.53358079283030246</v>
      </c>
      <c r="CE25" s="39">
        <f>VLOOKUP($A25,'2022_5ANO_LP'!$H:$X,17,0)</f>
        <v>214.79116049000001</v>
      </c>
      <c r="CF25" s="39">
        <f>'REF - Profic Média e DP 2022'!$D$4-3*'REF - Profic Média e DP 2022'!$E$4</f>
        <v>49.637460980000014</v>
      </c>
      <c r="CG25" s="39">
        <f>'REF - Profic Média e DP 2022'!$D$4+3*'REF - Profic Média e DP 2022'!$E$4</f>
        <v>359.15703464000001</v>
      </c>
      <c r="CH25" s="38">
        <f t="shared" si="31"/>
        <v>0.73015873015714305</v>
      </c>
      <c r="CI25" s="39">
        <f>VLOOKUP($A25,'2022_5ANO_LP'!$H:$AE,21,0)</f>
        <v>8.6419753099999996E-2</v>
      </c>
      <c r="CJ25" s="39">
        <f>VLOOKUP($A25,'2022_5ANO_LP'!$H:$AE,22,0)</f>
        <v>0.32098765429999998</v>
      </c>
      <c r="CK25" s="39">
        <f>VLOOKUP($A25,'2022_5ANO_LP'!$H:$AE,23,0)</f>
        <v>0.38271604940000004</v>
      </c>
      <c r="CL25" s="39">
        <f>VLOOKUP($A25,'2022_5ANO_LP'!$H:$AE,24,0)</f>
        <v>0.20987654320000002</v>
      </c>
      <c r="CM25" s="39">
        <f>VLOOKUP($A25,'2022_5ANO_LP'!$H:$AE,16,0)/100</f>
        <v>0.9310344827999999</v>
      </c>
      <c r="CN25" s="38">
        <f t="shared" si="32"/>
        <v>0.66023898335073772</v>
      </c>
      <c r="CO25" s="38">
        <f t="shared" si="33"/>
        <v>0.53882315914433265</v>
      </c>
      <c r="CP25" s="39">
        <f>VLOOKUP($A25,'2022_5ANO_MT'!H:X,17,0)</f>
        <v>226.85856172999999</v>
      </c>
      <c r="CQ25" s="39">
        <f>'REF - Profic Média e DP 2022'!$D$5-3*'REF - Profic Média e DP 2022'!$E$5</f>
        <v>78.560591150000022</v>
      </c>
      <c r="CR25" s="39">
        <f>'REF - Profic Média e DP 2022'!$D$5+3*'REF - Profic Média e DP 2022'!$E$5</f>
        <v>353.78627153000002</v>
      </c>
      <c r="CS25" s="38">
        <f t="shared" si="34"/>
        <v>0.63227513231428578</v>
      </c>
      <c r="CT25" s="39">
        <f>VLOOKUP($A25,'2022_5ANO_MT'!$H:$AE,21,0)</f>
        <v>0.14197530860000002</v>
      </c>
      <c r="CU25" s="39">
        <f>VLOOKUP($A25,'2022_5ANO_MT'!$H:$AE,22,0)</f>
        <v>0.39506172839999998</v>
      </c>
      <c r="CV25" s="39">
        <f>VLOOKUP($A25,'2022_5ANO_MT'!$H:$AE,23,0)</f>
        <v>0.29629629629999998</v>
      </c>
      <c r="CW25" s="39">
        <f>VLOOKUP($A25,'2022_5ANO_MT'!$H:$AE,24,0)</f>
        <v>0.16666666670000002</v>
      </c>
      <c r="CX25" s="39">
        <f>VLOOKUP($A25,'2022_5ANO_MT'!$H:$AE,16,0)/100</f>
        <v>0.9310344827999999</v>
      </c>
      <c r="CY25" s="35"/>
    </row>
    <row r="26" spans="1:103" ht="15" customHeight="1">
      <c r="A26" s="37">
        <v>3201803</v>
      </c>
      <c r="B26" s="37" t="s">
        <v>151</v>
      </c>
      <c r="C26" s="38">
        <f t="shared" si="0"/>
        <v>0.42705846110231449</v>
      </c>
      <c r="D26" s="38">
        <f t="shared" si="1"/>
        <v>0.38232833205276573</v>
      </c>
      <c r="E26" s="38">
        <f t="shared" si="2"/>
        <v>0.10599972494339614</v>
      </c>
      <c r="F26" s="38">
        <f t="shared" si="3"/>
        <v>-1.7238927258602654E-2</v>
      </c>
      <c r="G26" s="38">
        <f t="shared" si="4"/>
        <v>0.6586569391621353</v>
      </c>
      <c r="H26" s="38">
        <f t="shared" si="5"/>
        <v>0.64121961659130422</v>
      </c>
      <c r="I26" s="38">
        <f t="shared" si="6"/>
        <v>0.48331613640403703</v>
      </c>
      <c r="J26" s="39">
        <f>VLOOKUP(A26,'2023_2ANO_LP_LTR + ECT'!$H:$X,17,0)</f>
        <v>608.49250400000005</v>
      </c>
      <c r="K26" s="39">
        <f>'REF - Profic Média e DP 2022'!$D$2-3*'REF - Profic Média e DP 2022'!$E$2</f>
        <v>295.99944314000004</v>
      </c>
      <c r="L26" s="39">
        <f>'REF - Profic Média e DP 2022'!$D$2+3*'REF - Profic Média e DP 2022'!$E$2</f>
        <v>942.55981496000004</v>
      </c>
      <c r="M26" s="38">
        <f t="shared" si="7"/>
        <v>0.65458422175714293</v>
      </c>
      <c r="N26" s="39">
        <f>VLOOKUP($A26,'2023_2ANO_LP_LTR + ECT'!$H:$AE,21,0)</f>
        <v>0.20895522389999999</v>
      </c>
      <c r="O26" s="39">
        <f>VLOOKUP($A26,'2023_2ANO_LP_LTR + ECT'!$H:$AE,22,0)</f>
        <v>0.23880597009999999</v>
      </c>
      <c r="P26" s="39">
        <f>VLOOKUP($A26,'2023_2ANO_LP_LTR + ECT'!$H:$AE,23,0)</f>
        <v>0.34328358209999998</v>
      </c>
      <c r="Q26" s="39">
        <f>VLOOKUP($A26,'2023_2ANO_LP_LTR + ECT'!$H:$AE,24,0)</f>
        <v>0.20895522389999999</v>
      </c>
      <c r="R26" s="39">
        <f>VLOOKUP($A26,'2023_2ANO_LP_LTR + ECT'!$H:$AE,16,0)/100</f>
        <v>0.9436619718</v>
      </c>
      <c r="S26" s="38">
        <f t="shared" si="8"/>
        <v>0.68481292301838192</v>
      </c>
      <c r="T26" s="38">
        <v>0.68481292301838204</v>
      </c>
      <c r="U26" s="38">
        <f t="shared" si="9"/>
        <v>0.52604923485104949</v>
      </c>
      <c r="V26" s="39">
        <f>VLOOKUP(A26,'2023_2ANO_MT'!$H:$X,17,0)</f>
        <v>534.50653030000001</v>
      </c>
      <c r="W26" s="39">
        <f>'REF - Profic Média e DP 2022'!$D$3-3*'REF - Profic Média e DP 2022'!$E$3</f>
        <v>256.66072584</v>
      </c>
      <c r="X26" s="39">
        <f>'REF - Profic Média e DP 2022'!$D$3+3*'REF - Profic Média e DP 2022'!$E$3</f>
        <v>784.8352503000001</v>
      </c>
      <c r="Y26" s="38">
        <f t="shared" si="10"/>
        <v>0.7575757575714287</v>
      </c>
      <c r="Z26" s="39">
        <f>VLOOKUP($A26,'2023_2ANO_MT'!$H:$AE,21,0)</f>
        <v>6.0606060599999997E-2</v>
      </c>
      <c r="AA26" s="39">
        <f>VLOOKUP($A26,'2023_2ANO_MT'!$H:$AE,22,0)</f>
        <v>0.31818181820000002</v>
      </c>
      <c r="AB26" s="39">
        <f>VLOOKUP($A26,'2023_2ANO_MT'!$H:$AE,23,0)</f>
        <v>0.36363636360000001</v>
      </c>
      <c r="AC26" s="39">
        <f>VLOOKUP($A26,'2023_2ANO_MT'!$H:$AE,24,0)</f>
        <v>0.25757575760000001</v>
      </c>
      <c r="AD26" s="39">
        <f>VLOOKUP($A26,'2023_2ANO_MT'!$H:$AE,16,0)/100</f>
        <v>0.92957746479999992</v>
      </c>
      <c r="AE26" s="38">
        <f t="shared" si="11"/>
        <v>0.67589586642073796</v>
      </c>
      <c r="AF26" s="38">
        <f t="shared" si="12"/>
        <v>0.65300293878013616</v>
      </c>
      <c r="AG26" s="38">
        <f t="shared" si="13"/>
        <v>0.4793887900174153</v>
      </c>
      <c r="AH26" s="39">
        <f>VLOOKUP($A26,'2022_2ANO_LP_LTR + ECT'!H:X,17,0)</f>
        <v>605.95323745999997</v>
      </c>
      <c r="AI26" s="39">
        <f>'REF - Profic Média e DP 2022'!$D$2-3*'REF - Profic Média e DP 2022'!$E$2</f>
        <v>295.99944314000004</v>
      </c>
      <c r="AJ26" s="39">
        <f>'REF - Profic Média e DP 2022'!$D$2+3*'REF - Profic Média e DP 2022'!$E$2</f>
        <v>942.55981496000004</v>
      </c>
      <c r="AK26" s="38">
        <f t="shared" si="14"/>
        <v>0.70408163268571433</v>
      </c>
      <c r="AL26" s="39">
        <f>VLOOKUP($A26,'2022_2ANO_LP_LTR + ECT'!$H:$AE,21,0)</f>
        <v>0.14285714289999998</v>
      </c>
      <c r="AM26" s="39">
        <f>VLOOKUP($A26,'2022_2ANO_LP_LTR + ECT'!$H:$AE,22,0)</f>
        <v>0.26785714290000001</v>
      </c>
      <c r="AN26" s="39">
        <f>VLOOKUP($A26,'2022_2ANO_LP_LTR + ECT'!$H:$AE,23,0)</f>
        <v>0.41071428570000001</v>
      </c>
      <c r="AO26" s="39">
        <f>VLOOKUP($A26,'2022_2ANO_LP_LTR + ECT'!$H:$AE,24,0)</f>
        <v>0.1785714286</v>
      </c>
      <c r="AP26" s="39">
        <f>VLOOKUP($A26,'2022_2ANO_LP_LTR + ECT'!$H:$AE,16,0)/100</f>
        <v>0.94915254239999991</v>
      </c>
      <c r="AQ26" s="38">
        <f t="shared" si="15"/>
        <v>0.71023525788164044</v>
      </c>
      <c r="AR26" s="38">
        <f t="shared" si="16"/>
        <v>0.53229089878470959</v>
      </c>
      <c r="AS26" s="39">
        <f>VLOOKUP($A26,'2022_2ANO_MT'!$H:$X,17,0)</f>
        <v>537.80321818000004</v>
      </c>
      <c r="AT26" s="39">
        <f>'REF - Profic Média e DP 2022'!$D$3-3*'REF - Profic Média e DP 2022'!$E$3</f>
        <v>256.66072584</v>
      </c>
      <c r="AU26" s="39">
        <f>'REF - Profic Média e DP 2022'!$D$3+3*'REF - Profic Média e DP 2022'!$E$3</f>
        <v>784.8352503000001</v>
      </c>
      <c r="AV26" s="38">
        <f t="shared" si="17"/>
        <v>0.84415584415714284</v>
      </c>
      <c r="AW26" s="39">
        <f>VLOOKUP($A26,'2022_2ANO_MT'!$H:$AE,21,0)</f>
        <v>7.2727272699999998E-2</v>
      </c>
      <c r="AX26" s="39">
        <f>VLOOKUP($A26,'2022_2ANO_MT'!$H:$AE,22,0)</f>
        <v>0.1454545455</v>
      </c>
      <c r="AY26" s="39">
        <f>VLOOKUP($A26,'2022_2ANO_MT'!$H:$AE,23,0)</f>
        <v>0.50909090909999999</v>
      </c>
      <c r="AZ26" s="39">
        <f>VLOOKUP($A26,'2022_2ANO_MT'!$H:$AE,24,0)</f>
        <v>0.27272727270000002</v>
      </c>
      <c r="BA26" s="39">
        <f>VLOOKUP($A26,'2022_2ANO_MT'!$H:$AE,16,0)/100</f>
        <v>0.93220338979999995</v>
      </c>
      <c r="BB26" s="38">
        <f t="shared" si="18"/>
        <v>0.49415365467663752</v>
      </c>
      <c r="BC26" s="38">
        <f t="shared" si="19"/>
        <v>0.33553260466910595</v>
      </c>
      <c r="BD26" s="38">
        <f t="shared" si="20"/>
        <v>1.5853289668380621E-2</v>
      </c>
      <c r="BE26" s="38">
        <f t="shared" si="21"/>
        <v>0.65277470468416909</v>
      </c>
      <c r="BF26" s="38">
        <f t="shared" si="22"/>
        <v>0.65665013328520849</v>
      </c>
      <c r="BG26" s="38">
        <f t="shared" si="23"/>
        <v>0.4973318599847027</v>
      </c>
      <c r="BH26" s="39">
        <f>VLOOKUP($A26,'2023_5ANO_LP'!$H:$X,17,0)</f>
        <v>203.57140625</v>
      </c>
      <c r="BI26" s="39">
        <f>'REF - Profic Média e DP 2022'!$D$4-3*'REF - Profic Média e DP 2022'!$E$4</f>
        <v>49.637460980000014</v>
      </c>
      <c r="BJ26" s="39">
        <f>'REF - Profic Média e DP 2022'!$D$4+3*'REF - Profic Média e DP 2022'!$E$4</f>
        <v>359.15703464000001</v>
      </c>
      <c r="BK26" s="38">
        <f t="shared" si="24"/>
        <v>0.6473214285714286</v>
      </c>
      <c r="BL26" s="39">
        <f>VLOOKUP($A26,'2023_5ANO_LP'!$H:$AE,21,0)</f>
        <v>0.21875</v>
      </c>
      <c r="BM26" s="39">
        <f>VLOOKUP($A26,'2023_5ANO_LP'!$H:$AE,22,0)</f>
        <v>0.234375</v>
      </c>
      <c r="BN26" s="39">
        <f>VLOOKUP($A26,'2023_5ANO_LP'!$H:$AE,23,0)</f>
        <v>0.3125</v>
      </c>
      <c r="BO26" s="39">
        <f>VLOOKUP($A26,'2023_5ANO_LP'!$H:$AE,24,0)</f>
        <v>0.234375</v>
      </c>
      <c r="BP26" s="39">
        <f>VLOOKUP($A26,'2023_5ANO_LP'!$H:$AE,16,0)/100</f>
        <v>0.98461538459999998</v>
      </c>
      <c r="BQ26" s="38">
        <f t="shared" si="25"/>
        <v>0.64889927608312969</v>
      </c>
      <c r="BR26" s="38">
        <f t="shared" si="26"/>
        <v>0.51754443129483085</v>
      </c>
      <c r="BS26" s="39">
        <f>VLOOKUP($A26,'2023_5ANO_MT'!H:X,17,0)</f>
        <v>221.00210938000001</v>
      </c>
      <c r="BT26" s="39">
        <f>'REF - Profic Média e DP 2022'!$D$5-3*'REF - Profic Média e DP 2022'!$E$5</f>
        <v>78.560591150000022</v>
      </c>
      <c r="BU26" s="39">
        <f>'REF - Profic Média e DP 2022'!$D$5+3*'REF - Profic Média e DP 2022'!$E$5</f>
        <v>353.78627153000002</v>
      </c>
      <c r="BV26" s="38">
        <f t="shared" si="27"/>
        <v>0.57589285714285721</v>
      </c>
      <c r="BW26" s="39">
        <f>VLOOKUP($A26,'2023_5ANO_MT'!$H:$AE,21,0)</f>
        <v>0.28125</v>
      </c>
      <c r="BX26" s="39">
        <f>VLOOKUP($A26,'2023_5ANO_MT'!$H:$AE,22,0)</f>
        <v>0.25</v>
      </c>
      <c r="BY26" s="39">
        <f>VLOOKUP($A26,'2023_5ANO_MT'!$H:$AE,23,0)</f>
        <v>0.296875</v>
      </c>
      <c r="BZ26" s="39">
        <f>VLOOKUP($A26,'2023_5ANO_MT'!$H:$AE,24,0)</f>
        <v>0.171875</v>
      </c>
      <c r="CA26" s="39">
        <f>VLOOKUP($A26,'2023_5ANO_MT'!$H:$AE,16,0)/100</f>
        <v>0.98461538459999998</v>
      </c>
      <c r="CB26" s="38">
        <f t="shared" si="28"/>
        <v>0.63692141501578847</v>
      </c>
      <c r="CC26" s="38">
        <f t="shared" si="29"/>
        <v>0.64701026265414674</v>
      </c>
      <c r="CD26" s="38">
        <f t="shared" si="30"/>
        <v>0.49908004910115056</v>
      </c>
      <c r="CE26" s="39">
        <f>VLOOKUP($A26,'2022_5ANO_LP'!$H:$X,17,0)</f>
        <v>204.112505</v>
      </c>
      <c r="CF26" s="39">
        <f>'REF - Profic Média e DP 2022'!$D$4-3*'REF - Profic Média e DP 2022'!$E$4</f>
        <v>49.637460980000014</v>
      </c>
      <c r="CG26" s="39">
        <f>'REF - Profic Média e DP 2022'!$D$4+3*'REF - Profic Média e DP 2022'!$E$4</f>
        <v>359.15703464000001</v>
      </c>
      <c r="CH26" s="38">
        <f t="shared" si="31"/>
        <v>0.65238095241428573</v>
      </c>
      <c r="CI26" s="39">
        <f>VLOOKUP($A26,'2022_5ANO_LP'!$H:$AE,21,0)</f>
        <v>0.23333333329999997</v>
      </c>
      <c r="CJ26" s="39">
        <f>VLOOKUP($A26,'2022_5ANO_LP'!$H:$AE,22,0)</f>
        <v>0.2</v>
      </c>
      <c r="CK26" s="39">
        <f>VLOOKUP($A26,'2022_5ANO_LP'!$H:$AE,23,0)</f>
        <v>0.31666666669999999</v>
      </c>
      <c r="CL26" s="39">
        <f>VLOOKUP($A26,'2022_5ANO_LP'!$H:$AE,24,0)</f>
        <v>0.25</v>
      </c>
      <c r="CM26" s="39">
        <f>VLOOKUP($A26,'2022_5ANO_LP'!$H:$AE,16,0)/100</f>
        <v>0.9375</v>
      </c>
      <c r="CN26" s="38">
        <f t="shared" si="32"/>
        <v>0.62683256737743032</v>
      </c>
      <c r="CO26" s="38">
        <f t="shared" si="33"/>
        <v>0.50277227760486054</v>
      </c>
      <c r="CP26" s="39">
        <f>VLOOKUP($A26,'2022_5ANO_MT'!H:X,17,0)</f>
        <v>216.93643333</v>
      </c>
      <c r="CQ26" s="39">
        <f>'REF - Profic Média e DP 2022'!$D$5-3*'REF - Profic Média e DP 2022'!$E$5</f>
        <v>78.560591150000022</v>
      </c>
      <c r="CR26" s="39">
        <f>'REF - Profic Média e DP 2022'!$D$5+3*'REF - Profic Média e DP 2022'!$E$5</f>
        <v>353.78627153000002</v>
      </c>
      <c r="CS26" s="38">
        <f t="shared" si="34"/>
        <v>0.56428571430000007</v>
      </c>
      <c r="CT26" s="39">
        <f>VLOOKUP($A26,'2022_5ANO_MT'!$H:$AE,21,0)</f>
        <v>0.28333333329999999</v>
      </c>
      <c r="CU26" s="39">
        <f>VLOOKUP($A26,'2022_5ANO_MT'!$H:$AE,22,0)</f>
        <v>0.2666666667</v>
      </c>
      <c r="CV26" s="39">
        <f>VLOOKUP($A26,'2022_5ANO_MT'!$H:$AE,23,0)</f>
        <v>0.25</v>
      </c>
      <c r="CW26" s="39">
        <f>VLOOKUP($A26,'2022_5ANO_MT'!$H:$AE,24,0)</f>
        <v>0.2</v>
      </c>
      <c r="CX26" s="39">
        <f>VLOOKUP($A26,'2022_5ANO_MT'!$H:$AE,16,0)/100</f>
        <v>0.9375</v>
      </c>
      <c r="CY26" s="35"/>
    </row>
    <row r="27" spans="1:103" ht="15" customHeight="1">
      <c r="A27" s="37">
        <v>3201902</v>
      </c>
      <c r="B27" s="37" t="s">
        <v>55</v>
      </c>
      <c r="C27" s="38">
        <f t="shared" si="0"/>
        <v>0.61734278621253647</v>
      </c>
      <c r="D27" s="38">
        <f t="shared" si="1"/>
        <v>0.61119754898834056</v>
      </c>
      <c r="E27" s="38">
        <f t="shared" si="2"/>
        <v>0.46202595872627766</v>
      </c>
      <c r="F27" s="38">
        <f t="shared" si="3"/>
        <v>3.9377822043153099E-2</v>
      </c>
      <c r="G27" s="38">
        <f t="shared" si="4"/>
        <v>0.7603691392504035</v>
      </c>
      <c r="H27" s="38">
        <f t="shared" si="5"/>
        <v>0.77783621299670702</v>
      </c>
      <c r="I27" s="38">
        <f t="shared" si="6"/>
        <v>0.63150015119341396</v>
      </c>
      <c r="J27" s="39">
        <f>VLOOKUP(A27,'2023_2ANO_LP_LTR + ECT'!$H:$X,17,0)</f>
        <v>704.30241569999998</v>
      </c>
      <c r="K27" s="39">
        <f>'REF - Profic Média e DP 2022'!$D$2-3*'REF - Profic Média e DP 2022'!$E$2</f>
        <v>295.99944314000004</v>
      </c>
      <c r="L27" s="39">
        <f>'REF - Profic Média e DP 2022'!$D$2+3*'REF - Profic Média e DP 2022'!$E$2</f>
        <v>942.55981496000004</v>
      </c>
      <c r="M27" s="38">
        <f t="shared" si="7"/>
        <v>0.88773185809999999</v>
      </c>
      <c r="N27" s="39">
        <f>VLOOKUP($A27,'2023_2ANO_LP_LTR + ECT'!$H:$AE,21,0)</f>
        <v>7.9726651499999995E-2</v>
      </c>
      <c r="O27" s="39">
        <f>VLOOKUP($A27,'2023_2ANO_LP_LTR + ECT'!$H:$AE,22,0)</f>
        <v>5.6947608199999999E-2</v>
      </c>
      <c r="P27" s="39">
        <f>VLOOKUP($A27,'2023_2ANO_LP_LTR + ECT'!$H:$AE,23,0)</f>
        <v>0.27562642370000001</v>
      </c>
      <c r="Q27" s="39">
        <f>VLOOKUP($A27,'2023_2ANO_LP_LTR + ECT'!$H:$AE,24,0)</f>
        <v>0.58769931659999997</v>
      </c>
      <c r="R27" s="39">
        <f>VLOOKUP($A27,'2023_2ANO_LP_LTR + ECT'!$H:$AE,16,0)/100</f>
        <v>0.96061269150000006</v>
      </c>
      <c r="S27" s="38">
        <f t="shared" si="8"/>
        <v>0.73416852863094828</v>
      </c>
      <c r="T27" s="38">
        <v>0.73416852863094895</v>
      </c>
      <c r="U27" s="38">
        <f t="shared" si="9"/>
        <v>0.56585427168332514</v>
      </c>
      <c r="V27" s="39">
        <f>VLOOKUP(A27,'2023_2ANO_MT'!$H:$X,17,0)</f>
        <v>555.53053669999997</v>
      </c>
      <c r="W27" s="39">
        <f>'REF - Profic Média e DP 2022'!$D$3-3*'REF - Profic Média e DP 2022'!$E$3</f>
        <v>256.66072584</v>
      </c>
      <c r="X27" s="39">
        <f>'REF - Profic Média e DP 2022'!$D$3+3*'REF - Profic Média e DP 2022'!$E$3</f>
        <v>784.8352503000001</v>
      </c>
      <c r="Y27" s="38">
        <f t="shared" si="10"/>
        <v>0.85091743115714302</v>
      </c>
      <c r="Z27" s="39">
        <f>VLOOKUP($A27,'2023_2ANO_MT'!$H:$AE,21,0)</f>
        <v>3.8990825700000002E-2</v>
      </c>
      <c r="AA27" s="39">
        <f>VLOOKUP($A27,'2023_2ANO_MT'!$H:$AE,22,0)</f>
        <v>0.19266055049999997</v>
      </c>
      <c r="AB27" s="39">
        <f>VLOOKUP($A27,'2023_2ANO_MT'!$H:$AE,23,0)</f>
        <v>0.48165137610000003</v>
      </c>
      <c r="AC27" s="39">
        <f>VLOOKUP($A27,'2023_2ANO_MT'!$H:$AE,24,0)</f>
        <v>0.28669724769999999</v>
      </c>
      <c r="AD27" s="39">
        <f>VLOOKUP($A27,'2023_2ANO_MT'!$H:$AE,16,0)/100</f>
        <v>0.95404814000000004</v>
      </c>
      <c r="AE27" s="38">
        <f t="shared" si="11"/>
        <v>0.7209913172072504</v>
      </c>
      <c r="AF27" s="38">
        <f t="shared" si="12"/>
        <v>0.72593608397698683</v>
      </c>
      <c r="AG27" s="38">
        <f t="shared" si="13"/>
        <v>0.56772368813254503</v>
      </c>
      <c r="AH27" s="39">
        <f>VLOOKUP($A27,'2022_2ANO_LP_LTR + ECT'!H:X,17,0)</f>
        <v>663.06708203000005</v>
      </c>
      <c r="AI27" s="39">
        <f>'REF - Profic Média e DP 2022'!$D$2-3*'REF - Profic Média e DP 2022'!$E$2</f>
        <v>295.99944314000004</v>
      </c>
      <c r="AJ27" s="39">
        <f>'REF - Profic Média e DP 2022'!$D$2+3*'REF - Profic Média e DP 2022'!$E$2</f>
        <v>942.55981496000004</v>
      </c>
      <c r="AK27" s="38">
        <f t="shared" si="14"/>
        <v>0.8564690026428573</v>
      </c>
      <c r="AL27" s="39">
        <f>VLOOKUP($A27,'2022_2ANO_LP_LTR + ECT'!$H:$AE,21,0)</f>
        <v>5.1886792500000001E-2</v>
      </c>
      <c r="AM27" s="39">
        <f>VLOOKUP($A27,'2022_2ANO_LP_LTR + ECT'!$H:$AE,22,0)</f>
        <v>0.16037735850000001</v>
      </c>
      <c r="AN27" s="39">
        <f>VLOOKUP($A27,'2022_2ANO_LP_LTR + ECT'!$H:$AE,23,0)</f>
        <v>0.42216981130000003</v>
      </c>
      <c r="AO27" s="39">
        <f>VLOOKUP($A27,'2022_2ANO_LP_LTR + ECT'!$H:$AE,24,0)</f>
        <v>0.36556603770000001</v>
      </c>
      <c r="AP27" s="39">
        <f>VLOOKUP($A27,'2022_2ANO_LP_LTR + ECT'!$H:$AE,16,0)/100</f>
        <v>0.91182795699999997</v>
      </c>
      <c r="AQ27" s="38">
        <f t="shared" si="15"/>
        <v>0.71357416705264554</v>
      </c>
      <c r="AR27" s="38">
        <f t="shared" si="16"/>
        <v>0.54786692318386254</v>
      </c>
      <c r="AS27" s="39">
        <f>VLOOKUP($A27,'2022_2ANO_MT'!$H:$X,17,0)</f>
        <v>546.03007746000003</v>
      </c>
      <c r="AT27" s="39">
        <f>'REF - Profic Média e DP 2022'!$D$3-3*'REF - Profic Média e DP 2022'!$E$3</f>
        <v>256.66072584</v>
      </c>
      <c r="AU27" s="39">
        <f>'REF - Profic Média e DP 2022'!$D$3+3*'REF - Profic Média e DP 2022'!$E$3</f>
        <v>784.8352503000001</v>
      </c>
      <c r="AV27" s="38">
        <f t="shared" si="17"/>
        <v>0.8443997317428571</v>
      </c>
      <c r="AW27" s="39">
        <f>VLOOKUP($A27,'2022_2ANO_MT'!$H:$AE,21,0)</f>
        <v>3.75586854E-2</v>
      </c>
      <c r="AX27" s="39">
        <f>VLOOKUP($A27,'2022_2ANO_MT'!$H:$AE,22,0)</f>
        <v>0.20657277000000002</v>
      </c>
      <c r="AY27" s="39">
        <f>VLOOKUP($A27,'2022_2ANO_MT'!$H:$AE,23,0)</f>
        <v>0.55164319249999993</v>
      </c>
      <c r="AZ27" s="39">
        <f>VLOOKUP($A27,'2022_2ANO_MT'!$H:$AE,24,0)</f>
        <v>0.20422535210000001</v>
      </c>
      <c r="BA27" s="39">
        <f>VLOOKUP($A27,'2022_2ANO_MT'!$H:$AE,16,0)/100</f>
        <v>0.91416309010000008</v>
      </c>
      <c r="BB27" s="38">
        <f t="shared" si="18"/>
        <v>0.62656064204883044</v>
      </c>
      <c r="BC27" s="38">
        <f t="shared" si="19"/>
        <v>0.53257539122509145</v>
      </c>
      <c r="BD27" s="38">
        <f t="shared" si="20"/>
        <v>4.1204653998524465E-2</v>
      </c>
      <c r="BE27" s="38">
        <f t="shared" si="21"/>
        <v>0.72054589287256943</v>
      </c>
      <c r="BF27" s="38">
        <f t="shared" si="22"/>
        <v>0.72631821681437647</v>
      </c>
      <c r="BG27" s="38">
        <f t="shared" si="23"/>
        <v>0.57649122619303872</v>
      </c>
      <c r="BH27" s="39">
        <f>VLOOKUP($A27,'2023_5ANO_LP'!$H:$X,17,0)</f>
        <v>228.07277952999999</v>
      </c>
      <c r="BI27" s="39">
        <f>'REF - Profic Média e DP 2022'!$D$4-3*'REF - Profic Média e DP 2022'!$E$4</f>
        <v>49.637460980000014</v>
      </c>
      <c r="BJ27" s="39">
        <f>'REF - Profic Média e DP 2022'!$D$4+3*'REF - Profic Média e DP 2022'!$E$4</f>
        <v>359.15703464000001</v>
      </c>
      <c r="BK27" s="38">
        <f t="shared" si="24"/>
        <v>0.82302212217142845</v>
      </c>
      <c r="BL27" s="39">
        <f>VLOOKUP($A27,'2023_5ANO_LP'!$H:$AE,21,0)</f>
        <v>5.24934383E-2</v>
      </c>
      <c r="BM27" s="39">
        <f>VLOOKUP($A27,'2023_5ANO_LP'!$H:$AE,22,0)</f>
        <v>0.217847769</v>
      </c>
      <c r="BN27" s="39">
        <f>VLOOKUP($A27,'2023_5ANO_LP'!$H:$AE,23,0)</f>
        <v>0.43307086610000001</v>
      </c>
      <c r="BO27" s="39">
        <f>VLOOKUP($A27,'2023_5ANO_LP'!$H:$AE,24,0)</f>
        <v>0.29658792649999999</v>
      </c>
      <c r="BP27" s="39">
        <f>VLOOKUP($A27,'2023_5ANO_LP'!$H:$AE,16,0)/100</f>
        <v>0.9292682927</v>
      </c>
      <c r="BQ27" s="38">
        <f t="shared" si="25"/>
        <v>0.71477356893076238</v>
      </c>
      <c r="BR27" s="38">
        <f t="shared" si="26"/>
        <v>0.58883500121152466</v>
      </c>
      <c r="BS27" s="39">
        <f>VLOOKUP($A27,'2023_5ANO_MT'!H:X,17,0)</f>
        <v>240.62310499</v>
      </c>
      <c r="BT27" s="39">
        <f>'REF - Profic Média e DP 2022'!$D$5-3*'REF - Profic Média e DP 2022'!$E$5</f>
        <v>78.560591150000022</v>
      </c>
      <c r="BU27" s="39">
        <f>'REF - Profic Média e DP 2022'!$D$5+3*'REF - Profic Média e DP 2022'!$E$5</f>
        <v>353.78627153000002</v>
      </c>
      <c r="BV27" s="38">
        <f t="shared" si="27"/>
        <v>0.75215598059999988</v>
      </c>
      <c r="BW27" s="39">
        <f>VLOOKUP($A27,'2023_5ANO_MT'!$H:$AE,21,0)</f>
        <v>0.10236220469999999</v>
      </c>
      <c r="BX27" s="39">
        <f>VLOOKUP($A27,'2023_5ANO_MT'!$H:$AE,22,0)</f>
        <v>0.25459317590000002</v>
      </c>
      <c r="BY27" s="39">
        <f>VLOOKUP($A27,'2023_5ANO_MT'!$H:$AE,23,0)</f>
        <v>0.38582677169999996</v>
      </c>
      <c r="BZ27" s="39">
        <f>VLOOKUP($A27,'2023_5ANO_MT'!$H:$AE,24,0)</f>
        <v>0.25721784780000001</v>
      </c>
      <c r="CA27" s="39">
        <f>VLOOKUP($A27,'2023_5ANO_MT'!$H:$AE,16,0)/100</f>
        <v>0.9292682927</v>
      </c>
      <c r="CB27" s="38">
        <f t="shared" si="28"/>
        <v>0.67934123887404496</v>
      </c>
      <c r="CC27" s="38">
        <f t="shared" si="29"/>
        <v>0.68270452473557719</v>
      </c>
      <c r="CD27" s="38">
        <f t="shared" si="30"/>
        <v>0.53188354889258282</v>
      </c>
      <c r="CE27" s="39">
        <f>VLOOKUP($A27,'2022_5ANO_LP'!$H:$X,17,0)</f>
        <v>214.26583027000001</v>
      </c>
      <c r="CF27" s="39">
        <f>'REF - Profic Média e DP 2022'!$D$4-3*'REF - Profic Média e DP 2022'!$E$4</f>
        <v>49.637460980000014</v>
      </c>
      <c r="CG27" s="39">
        <f>'REF - Profic Média e DP 2022'!$D$4+3*'REF - Profic Média e DP 2022'!$E$4</f>
        <v>359.15703464000001</v>
      </c>
      <c r="CH27" s="38">
        <f t="shared" si="31"/>
        <v>0.73054306465714292</v>
      </c>
      <c r="CI27" s="39">
        <f>VLOOKUP($A27,'2022_5ANO_LP'!$H:$AE,21,0)</f>
        <v>0.1089588378</v>
      </c>
      <c r="CJ27" s="39">
        <f>VLOOKUP($A27,'2022_5ANO_LP'!$H:$AE,22,0)</f>
        <v>0.28087167070000002</v>
      </c>
      <c r="CK27" s="39">
        <f>VLOOKUP($A27,'2022_5ANO_LP'!$H:$AE,23,0)</f>
        <v>0.3631961259</v>
      </c>
      <c r="CL27" s="39">
        <f>VLOOKUP($A27,'2022_5ANO_LP'!$H:$AE,24,0)</f>
        <v>0.24697336559999999</v>
      </c>
      <c r="CM27" s="39">
        <f>VLOOKUP($A27,'2022_5ANO_LP'!$H:$AE,16,0)/100</f>
        <v>0.93650793649999997</v>
      </c>
      <c r="CN27" s="38">
        <f t="shared" si="32"/>
        <v>0.67597795301251273</v>
      </c>
      <c r="CO27" s="38">
        <f t="shared" si="33"/>
        <v>0.54316233210359699</v>
      </c>
      <c r="CP27" s="39">
        <f>VLOOKUP($A27,'2022_5ANO_MT'!H:X,17,0)</f>
        <v>228.05281356</v>
      </c>
      <c r="CQ27" s="39">
        <f>'REF - Profic Média e DP 2022'!$D$5-3*'REF - Profic Média e DP 2022'!$E$5</f>
        <v>78.560591150000022</v>
      </c>
      <c r="CR27" s="39">
        <f>'REF - Profic Média e DP 2022'!$D$5+3*'REF - Profic Média e DP 2022'!$E$5</f>
        <v>353.78627153000002</v>
      </c>
      <c r="CS27" s="38">
        <f t="shared" si="34"/>
        <v>0.68107921134285709</v>
      </c>
      <c r="CT27" s="39">
        <f>VLOOKUP($A27,'2022_5ANO_MT'!$H:$AE,21,0)</f>
        <v>0.1501210654</v>
      </c>
      <c r="CU27" s="39">
        <f>VLOOKUP($A27,'2022_5ANO_MT'!$H:$AE,22,0)</f>
        <v>0.2953995157</v>
      </c>
      <c r="CV27" s="39">
        <f>VLOOKUP($A27,'2022_5ANO_MT'!$H:$AE,23,0)</f>
        <v>0.40435835349999999</v>
      </c>
      <c r="CW27" s="39">
        <f>VLOOKUP($A27,'2022_5ANO_MT'!$H:$AE,24,0)</f>
        <v>0.1501210654</v>
      </c>
      <c r="CX27" s="39">
        <f>VLOOKUP($A27,'2022_5ANO_MT'!$H:$AE,16,0)/100</f>
        <v>0.93650793649999997</v>
      </c>
      <c r="CY27" s="35"/>
    </row>
    <row r="28" spans="1:103" ht="15" customHeight="1">
      <c r="A28" s="37">
        <v>3202009</v>
      </c>
      <c r="B28" s="37" t="s">
        <v>153</v>
      </c>
      <c r="C28" s="38">
        <f t="shared" si="0"/>
        <v>0.68650539946537747</v>
      </c>
      <c r="D28" s="38">
        <f t="shared" si="1"/>
        <v>0.77073626907780657</v>
      </c>
      <c r="E28" s="38">
        <f t="shared" si="2"/>
        <v>0.75133867753573647</v>
      </c>
      <c r="F28" s="38">
        <f t="shared" si="3"/>
        <v>8.5385515062296191E-2</v>
      </c>
      <c r="G28" s="38">
        <f t="shared" si="4"/>
        <v>0.79013386061987667</v>
      </c>
      <c r="H28" s="38">
        <f t="shared" si="5"/>
        <v>0.77493210720473205</v>
      </c>
      <c r="I28" s="38">
        <f t="shared" si="6"/>
        <v>0.6173269397666068</v>
      </c>
      <c r="J28" s="39">
        <f>VLOOKUP(A28,'2023_2ANO_LP_LTR + ECT'!$H:$X,17,0)</f>
        <v>695.13857885000004</v>
      </c>
      <c r="K28" s="39">
        <f>'REF - Profic Média e DP 2022'!$D$2-3*'REF - Profic Média e DP 2022'!$E$2</f>
        <v>295.99944314000004</v>
      </c>
      <c r="L28" s="39">
        <f>'REF - Profic Média e DP 2022'!$D$2+3*'REF - Profic Média e DP 2022'!$E$2</f>
        <v>942.55981496000004</v>
      </c>
      <c r="M28" s="38">
        <f t="shared" si="7"/>
        <v>0.9330357142857143</v>
      </c>
      <c r="N28" s="39">
        <f>VLOOKUP($A28,'2023_2ANO_LP_LTR + ECT'!$H:$AE,21,0)</f>
        <v>3.125E-2</v>
      </c>
      <c r="O28" s="39">
        <f>VLOOKUP($A28,'2023_2ANO_LP_LTR + ECT'!$H:$AE,22,0)</f>
        <v>6.25E-2</v>
      </c>
      <c r="P28" s="39">
        <f>VLOOKUP($A28,'2023_2ANO_LP_LTR + ECT'!$H:$AE,23,0)</f>
        <v>0.44791666669999997</v>
      </c>
      <c r="Q28" s="39">
        <f>VLOOKUP($A28,'2023_2ANO_LP_LTR + ECT'!$H:$AE,24,0)</f>
        <v>0.45833333330000003</v>
      </c>
      <c r="R28" s="39">
        <f>VLOOKUP($A28,'2023_2ANO_LP_LTR + ECT'!$H:$AE,16,0)/100</f>
        <v>0.93203883500000007</v>
      </c>
      <c r="S28" s="38">
        <f t="shared" si="8"/>
        <v>0.81293649074259378</v>
      </c>
      <c r="T28" s="38">
        <v>0.812936490742594</v>
      </c>
      <c r="U28" s="38">
        <f t="shared" si="9"/>
        <v>0.67823181980661618</v>
      </c>
      <c r="V28" s="39">
        <f>VLOOKUP(A28,'2023_2ANO_MT'!$H:$X,17,0)</f>
        <v>614.88549474000001</v>
      </c>
      <c r="W28" s="39">
        <f>'REF - Profic Média e DP 2022'!$D$3-3*'REF - Profic Média e DP 2022'!$E$3</f>
        <v>256.66072584</v>
      </c>
      <c r="X28" s="39">
        <f>'REF - Profic Média e DP 2022'!$D$3+3*'REF - Profic Média e DP 2022'!$E$3</f>
        <v>784.8352503000001</v>
      </c>
      <c r="Y28" s="38">
        <f t="shared" si="10"/>
        <v>0.96390977435714287</v>
      </c>
      <c r="Z28" s="39">
        <f>VLOOKUP($A28,'2023_2ANO_MT'!$H:$AE,21,0)</f>
        <v>0</v>
      </c>
      <c r="AA28" s="39">
        <f>VLOOKUP($A28,'2023_2ANO_MT'!$H:$AE,22,0)</f>
        <v>6.3157894700000008E-2</v>
      </c>
      <c r="AB28" s="39">
        <f>VLOOKUP($A28,'2023_2ANO_MT'!$H:$AE,23,0)</f>
        <v>0.28421052629999999</v>
      </c>
      <c r="AC28" s="39">
        <f>VLOOKUP($A28,'2023_2ANO_MT'!$H:$AE,24,0)</f>
        <v>0.65263157890000001</v>
      </c>
      <c r="AD28" s="39">
        <f>VLOOKUP($A28,'2023_2ANO_MT'!$H:$AE,16,0)/100</f>
        <v>0.93137254899999999</v>
      </c>
      <c r="AE28" s="38">
        <f t="shared" si="11"/>
        <v>0.70474834555758048</v>
      </c>
      <c r="AF28" s="38">
        <f t="shared" si="12"/>
        <v>0.67052431153877823</v>
      </c>
      <c r="AG28" s="38">
        <f t="shared" si="13"/>
        <v>0.50631161369898503</v>
      </c>
      <c r="AH28" s="39">
        <f>VLOOKUP($A28,'2022_2ANO_LP_LTR + ECT'!H:X,17,0)</f>
        <v>623.36046835000002</v>
      </c>
      <c r="AI28" s="39">
        <f>'REF - Profic Média e DP 2022'!$D$2-3*'REF - Profic Média e DP 2022'!$E$2</f>
        <v>295.99944314000004</v>
      </c>
      <c r="AJ28" s="39">
        <f>'REF - Profic Média e DP 2022'!$D$2+3*'REF - Profic Média e DP 2022'!$E$2</f>
        <v>942.55981496000004</v>
      </c>
      <c r="AK28" s="38">
        <f t="shared" si="14"/>
        <v>0.73399014775714289</v>
      </c>
      <c r="AL28" s="39">
        <f>VLOOKUP($A28,'2022_2ANO_LP_LTR + ECT'!$H:$AE,21,0)</f>
        <v>0.1034482759</v>
      </c>
      <c r="AM28" s="39">
        <f>VLOOKUP($A28,'2022_2ANO_LP_LTR + ECT'!$H:$AE,22,0)</f>
        <v>0.2844827586</v>
      </c>
      <c r="AN28" s="39">
        <f>VLOOKUP($A28,'2022_2ANO_LP_LTR + ECT'!$H:$AE,23,0)</f>
        <v>0.41379310340000003</v>
      </c>
      <c r="AO28" s="39">
        <f>VLOOKUP($A28,'2022_2ANO_LP_LTR + ECT'!$H:$AE,24,0)</f>
        <v>0.19827586210000001</v>
      </c>
      <c r="AP28" s="39">
        <f>VLOOKUP($A28,'2022_2ANO_LP_LTR + ECT'!$H:$AE,16,0)/100</f>
        <v>0.93548387099999997</v>
      </c>
      <c r="AQ28" s="38">
        <f t="shared" si="15"/>
        <v>0.75608439658578397</v>
      </c>
      <c r="AR28" s="38">
        <f t="shared" si="16"/>
        <v>0.61341364453585345</v>
      </c>
      <c r="AS28" s="39">
        <f>VLOOKUP($A28,'2022_2ANO_MT'!$H:$X,17,0)</f>
        <v>580.65018583999995</v>
      </c>
      <c r="AT28" s="39">
        <f>'REF - Profic Média e DP 2022'!$D$3-3*'REF - Profic Média e DP 2022'!$E$3</f>
        <v>256.66072584</v>
      </c>
      <c r="AU28" s="39">
        <f>'REF - Profic Média e DP 2022'!$D$3+3*'REF - Profic Média e DP 2022'!$E$3</f>
        <v>784.8352503000001</v>
      </c>
      <c r="AV28" s="38">
        <f t="shared" si="17"/>
        <v>0.88621997467142855</v>
      </c>
      <c r="AW28" s="39">
        <f>VLOOKUP($A28,'2022_2ANO_MT'!$H:$AE,21,0)</f>
        <v>1.7699115000000001E-2</v>
      </c>
      <c r="AX28" s="39">
        <f>VLOOKUP($A28,'2022_2ANO_MT'!$H:$AE,22,0)</f>
        <v>0.1681415929</v>
      </c>
      <c r="AY28" s="39">
        <f>VLOOKUP($A28,'2022_2ANO_MT'!$H:$AE,23,0)</f>
        <v>0.3362831858</v>
      </c>
      <c r="AZ28" s="39">
        <f>VLOOKUP($A28,'2022_2ANO_MT'!$H:$AE,24,0)</f>
        <v>0.47787610620000004</v>
      </c>
      <c r="BA28" s="39">
        <f>VLOOKUP($A28,'2022_2ANO_MT'!$H:$AE,16,0)/100</f>
        <v>0.91129032259999998</v>
      </c>
      <c r="BB28" s="38">
        <f t="shared" si="18"/>
        <v>0.56015909504673389</v>
      </c>
      <c r="BC28" s="38">
        <f t="shared" si="19"/>
        <v>0.42812326670540879</v>
      </c>
      <c r="BD28" s="38">
        <f t="shared" si="20"/>
        <v>2.7765928785390859E-2</v>
      </c>
      <c r="BE28" s="38">
        <f t="shared" si="21"/>
        <v>0.6921949233880591</v>
      </c>
      <c r="BF28" s="38">
        <f t="shared" si="22"/>
        <v>0.70361147457667172</v>
      </c>
      <c r="BG28" s="38">
        <f t="shared" si="23"/>
        <v>0.53780587192477203</v>
      </c>
      <c r="BH28" s="39">
        <f>VLOOKUP($A28,'2023_5ANO_LP'!$H:$X,17,0)</f>
        <v>216.09890516999999</v>
      </c>
      <c r="BI28" s="39">
        <f>'REF - Profic Média e DP 2022'!$D$4-3*'REF - Profic Média e DP 2022'!$E$4</f>
        <v>49.637460980000014</v>
      </c>
      <c r="BJ28" s="39">
        <f>'REF - Profic Média e DP 2022'!$D$4+3*'REF - Profic Média e DP 2022'!$E$4</f>
        <v>359.15703464000001</v>
      </c>
      <c r="BK28" s="38">
        <f t="shared" si="24"/>
        <v>0.77216748775714295</v>
      </c>
      <c r="BL28" s="39">
        <f>VLOOKUP($A28,'2023_5ANO_LP'!$H:$AE,21,0)</f>
        <v>6.0344827600000005E-2</v>
      </c>
      <c r="BM28" s="39">
        <f>VLOOKUP($A28,'2023_5ANO_LP'!$H:$AE,22,0)</f>
        <v>0.29310344829999996</v>
      </c>
      <c r="BN28" s="39">
        <f>VLOOKUP($A28,'2023_5ANO_LP'!$H:$AE,23,0)</f>
        <v>0.43103448280000001</v>
      </c>
      <c r="BO28" s="39">
        <f>VLOOKUP($A28,'2023_5ANO_LP'!$H:$AE,24,0)</f>
        <v>0.2155172414</v>
      </c>
      <c r="BP28" s="39">
        <f>VLOOKUP($A28,'2023_5ANO_LP'!$H:$AE,16,0)/100</f>
        <v>0.96666666670000001</v>
      </c>
      <c r="BQ28" s="38">
        <f t="shared" si="25"/>
        <v>0.68077837219944659</v>
      </c>
      <c r="BR28" s="38">
        <f t="shared" si="26"/>
        <v>0.53647464257746458</v>
      </c>
      <c r="BS28" s="39">
        <f>VLOOKUP($A28,'2023_5ANO_MT'!H:X,17,0)</f>
        <v>226.21218966000001</v>
      </c>
      <c r="BT28" s="39">
        <f>'REF - Profic Média e DP 2022'!$D$5-3*'REF - Profic Média e DP 2022'!$E$5</f>
        <v>78.560591150000022</v>
      </c>
      <c r="BU28" s="39">
        <f>'REF - Profic Média e DP 2022'!$D$5+3*'REF - Profic Média e DP 2022'!$E$5</f>
        <v>353.78627153000002</v>
      </c>
      <c r="BV28" s="38">
        <f t="shared" si="27"/>
        <v>0.68349753694285698</v>
      </c>
      <c r="BW28" s="39">
        <f>VLOOKUP($A28,'2023_5ANO_MT'!$H:$AE,21,0)</f>
        <v>9.4827586200000008E-2</v>
      </c>
      <c r="BX28" s="39">
        <f>VLOOKUP($A28,'2023_5ANO_MT'!$H:$AE,22,0)</f>
        <v>0.38793103449999999</v>
      </c>
      <c r="BY28" s="39">
        <f>VLOOKUP($A28,'2023_5ANO_MT'!$H:$AE,23,0)</f>
        <v>0.37068965519999997</v>
      </c>
      <c r="BZ28" s="39">
        <f>VLOOKUP($A28,'2023_5ANO_MT'!$H:$AE,24,0)</f>
        <v>0.1465517241</v>
      </c>
      <c r="CA28" s="39">
        <f>VLOOKUP($A28,'2023_5ANO_MT'!$H:$AE,16,0)/100</f>
        <v>0.96666666670000001</v>
      </c>
      <c r="CB28" s="38">
        <f t="shared" si="28"/>
        <v>0.66442899460266824</v>
      </c>
      <c r="CC28" s="38">
        <f t="shared" si="29"/>
        <v>0.67035472241310234</v>
      </c>
      <c r="CD28" s="38">
        <f t="shared" si="30"/>
        <v>0.5113100597762047</v>
      </c>
      <c r="CE28" s="39">
        <f>VLOOKUP($A28,'2022_5ANO_LP'!$H:$X,17,0)</f>
        <v>207.89793269</v>
      </c>
      <c r="CF28" s="39">
        <f>'REF - Profic Média e DP 2022'!$D$4-3*'REF - Profic Média e DP 2022'!$E$4</f>
        <v>49.637460980000014</v>
      </c>
      <c r="CG28" s="39">
        <f>'REF - Profic Média e DP 2022'!$D$4+3*'REF - Profic Média e DP 2022'!$E$4</f>
        <v>359.15703464000001</v>
      </c>
      <c r="CH28" s="38">
        <f t="shared" si="31"/>
        <v>0.70467032969999999</v>
      </c>
      <c r="CI28" s="39">
        <f>VLOOKUP($A28,'2022_5ANO_LP'!$H:$AE,21,0)</f>
        <v>8.6538461499999997E-2</v>
      </c>
      <c r="CJ28" s="39">
        <f>VLOOKUP($A28,'2022_5ANO_LP'!$H:$AE,22,0)</f>
        <v>0.3653846154</v>
      </c>
      <c r="CK28" s="39">
        <f>VLOOKUP($A28,'2022_5ANO_LP'!$H:$AE,23,0)</f>
        <v>0.375</v>
      </c>
      <c r="CL28" s="39">
        <f>VLOOKUP($A28,'2022_5ANO_LP'!$H:$AE,24,0)</f>
        <v>0.1730769231</v>
      </c>
      <c r="CM28" s="39">
        <f>VLOOKUP($A28,'2022_5ANO_LP'!$H:$AE,16,0)/100</f>
        <v>0.9541284404</v>
      </c>
      <c r="CN28" s="38">
        <f t="shared" si="32"/>
        <v>0.65850326679223403</v>
      </c>
      <c r="CO28" s="38">
        <f t="shared" si="33"/>
        <v>0.53087637933446818</v>
      </c>
      <c r="CP28" s="39">
        <f>VLOOKUP($A28,'2022_5ANO_MT'!H:X,17,0)</f>
        <v>224.67140384999999</v>
      </c>
      <c r="CQ28" s="39">
        <f>'REF - Profic Média e DP 2022'!$D$5-3*'REF - Profic Média e DP 2022'!$E$5</f>
        <v>78.560591150000022</v>
      </c>
      <c r="CR28" s="39">
        <f>'REF - Profic Média e DP 2022'!$D$5+3*'REF - Profic Média e DP 2022'!$E$5</f>
        <v>353.78627153000002</v>
      </c>
      <c r="CS28" s="38">
        <f t="shared" si="34"/>
        <v>0.61813186809999998</v>
      </c>
      <c r="CT28" s="39">
        <f>VLOOKUP($A28,'2022_5ANO_MT'!$H:$AE,21,0)</f>
        <v>0.1730769231</v>
      </c>
      <c r="CU28" s="39">
        <f>VLOOKUP($A28,'2022_5ANO_MT'!$H:$AE,22,0)</f>
        <v>0.3653846154</v>
      </c>
      <c r="CV28" s="39">
        <f>VLOOKUP($A28,'2022_5ANO_MT'!$H:$AE,23,0)</f>
        <v>0.3173076923</v>
      </c>
      <c r="CW28" s="39">
        <f>VLOOKUP($A28,'2022_5ANO_MT'!$H:$AE,24,0)</f>
        <v>0.1442307692</v>
      </c>
      <c r="CX28" s="39">
        <f>VLOOKUP($A28,'2022_5ANO_MT'!$H:$AE,16,0)/100</f>
        <v>0.9541284404</v>
      </c>
      <c r="CY28" s="35"/>
    </row>
    <row r="29" spans="1:103" ht="15" customHeight="1">
      <c r="A29" s="37">
        <v>3202108</v>
      </c>
      <c r="B29" s="37" t="s">
        <v>71</v>
      </c>
      <c r="C29" s="38">
        <f t="shared" si="0"/>
        <v>0.71359327025775388</v>
      </c>
      <c r="D29" s="38">
        <f t="shared" si="1"/>
        <v>0.69366430646091826</v>
      </c>
      <c r="E29" s="38">
        <f t="shared" si="2"/>
        <v>0.66632862459882203</v>
      </c>
      <c r="F29" s="38">
        <f t="shared" si="3"/>
        <v>7.186686840494505E-2</v>
      </c>
      <c r="G29" s="38">
        <f t="shared" si="4"/>
        <v>0.72099998832301448</v>
      </c>
      <c r="H29" s="38">
        <f t="shared" si="5"/>
        <v>0.72460962427911357</v>
      </c>
      <c r="I29" s="38">
        <f t="shared" si="6"/>
        <v>0.57189115028679849</v>
      </c>
      <c r="J29" s="39">
        <f>VLOOKUP(A29,'2023_2ANO_LP_LTR + ECT'!$H:$X,17,0)</f>
        <v>665.76159790999998</v>
      </c>
      <c r="K29" s="39">
        <f>'REF - Profic Média e DP 2022'!$D$2-3*'REF - Profic Média e DP 2022'!$E$2</f>
        <v>295.99944314000004</v>
      </c>
      <c r="L29" s="39">
        <f>'REF - Profic Média e DP 2022'!$D$2+3*'REF - Profic Média e DP 2022'!$E$2</f>
        <v>942.55981496000004</v>
      </c>
      <c r="M29" s="38">
        <f t="shared" si="7"/>
        <v>0.82392026584285705</v>
      </c>
      <c r="N29" s="39">
        <f>VLOOKUP($A29,'2023_2ANO_LP_LTR + ECT'!$H:$AE,21,0)</f>
        <v>0.12558139530000001</v>
      </c>
      <c r="O29" s="39">
        <f>VLOOKUP($A29,'2023_2ANO_LP_LTR + ECT'!$H:$AE,22,0)</f>
        <v>8.8372092999999999E-2</v>
      </c>
      <c r="P29" s="39">
        <f>VLOOKUP($A29,'2023_2ANO_LP_LTR + ECT'!$H:$AE,23,0)</f>
        <v>0.37209302329999999</v>
      </c>
      <c r="Q29" s="39">
        <f>VLOOKUP($A29,'2023_2ANO_LP_LTR + ECT'!$H:$AE,24,0)</f>
        <v>0.41395348839999996</v>
      </c>
      <c r="R29" s="39">
        <f>VLOOKUP($A29,'2023_2ANO_LP_LTR + ECT'!$H:$AE,16,0)/100</f>
        <v>0.93073593070000005</v>
      </c>
      <c r="S29" s="38">
        <f t="shared" si="8"/>
        <v>0.71558553438886596</v>
      </c>
      <c r="T29" s="38">
        <v>0.71558553438886596</v>
      </c>
      <c r="U29" s="38">
        <f t="shared" si="9"/>
        <v>0.55173471885630354</v>
      </c>
      <c r="V29" s="39">
        <f>VLOOKUP(A29,'2023_2ANO_MT'!$H:$X,17,0)</f>
        <v>548.07294860000002</v>
      </c>
      <c r="W29" s="39">
        <f>'REF - Profic Média e DP 2022'!$D$3-3*'REF - Profic Média e DP 2022'!$E$3</f>
        <v>256.66072584</v>
      </c>
      <c r="X29" s="39">
        <f>'REF - Profic Média e DP 2022'!$D$3+3*'REF - Profic Média e DP 2022'!$E$3</f>
        <v>784.8352503000001</v>
      </c>
      <c r="Y29" s="38">
        <f t="shared" si="10"/>
        <v>0.82843791724285687</v>
      </c>
      <c r="Z29" s="39">
        <f>VLOOKUP($A29,'2023_2ANO_MT'!$H:$AE,21,0)</f>
        <v>7.0093457900000003E-2</v>
      </c>
      <c r="AA29" s="39">
        <f>VLOOKUP($A29,'2023_2ANO_MT'!$H:$AE,22,0)</f>
        <v>0.1775700935</v>
      </c>
      <c r="AB29" s="39">
        <f>VLOOKUP($A29,'2023_2ANO_MT'!$H:$AE,23,0)</f>
        <v>0.4906542056</v>
      </c>
      <c r="AC29" s="39">
        <f>VLOOKUP($A29,'2023_2ANO_MT'!$H:$AE,24,0)</f>
        <v>0.26168224299999998</v>
      </c>
      <c r="AD29" s="39">
        <f>VLOOKUP($A29,'2023_2ANO_MT'!$H:$AE,16,0)/100</f>
        <v>0.93043478260000001</v>
      </c>
      <c r="AE29" s="38">
        <f t="shared" si="11"/>
        <v>0.64913311991806943</v>
      </c>
      <c r="AF29" s="38">
        <f t="shared" si="12"/>
        <v>0.66212887940588594</v>
      </c>
      <c r="AG29" s="38">
        <f t="shared" si="13"/>
        <v>0.49175787703320045</v>
      </c>
      <c r="AH29" s="39">
        <f>VLOOKUP($A29,'2022_2ANO_LP_LTR + ECT'!H:X,17,0)</f>
        <v>613.95059895999998</v>
      </c>
      <c r="AI29" s="39">
        <f>'REF - Profic Média e DP 2022'!$D$2-3*'REF - Profic Média e DP 2022'!$E$2</f>
        <v>295.99944314000004</v>
      </c>
      <c r="AJ29" s="39">
        <f>'REF - Profic Média e DP 2022'!$D$2+3*'REF - Profic Média e DP 2022'!$E$2</f>
        <v>942.55981496000004</v>
      </c>
      <c r="AK29" s="38">
        <f t="shared" si="14"/>
        <v>0.73517520215714294</v>
      </c>
      <c r="AL29" s="39">
        <f>VLOOKUP($A29,'2022_2ANO_LP_LTR + ECT'!$H:$AE,21,0)</f>
        <v>0.14622641510000001</v>
      </c>
      <c r="AM29" s="39">
        <f>VLOOKUP($A29,'2022_2ANO_LP_LTR + ECT'!$H:$AE,22,0)</f>
        <v>0.20754716980000001</v>
      </c>
      <c r="AN29" s="39">
        <f>VLOOKUP($A29,'2022_2ANO_LP_LTR + ECT'!$H:$AE,23,0)</f>
        <v>0.46698113210000003</v>
      </c>
      <c r="AO29" s="39">
        <f>VLOOKUP($A29,'2022_2ANO_LP_LTR + ECT'!$H:$AE,24,0)</f>
        <v>0.17924528299999998</v>
      </c>
      <c r="AP29" s="39">
        <f>VLOOKUP($A29,'2022_2ANO_LP_LTR + ECT'!$H:$AE,16,0)/100</f>
        <v>0.92982456139999992</v>
      </c>
      <c r="AQ29" s="38">
        <f t="shared" si="15"/>
        <v>0.62963948068634457</v>
      </c>
      <c r="AR29" s="38">
        <f t="shared" si="16"/>
        <v>0.46100960955840337</v>
      </c>
      <c r="AS29" s="39">
        <f>VLOOKUP($A29,'2022_2ANO_MT'!$H:$X,17,0)</f>
        <v>500.15425714000003</v>
      </c>
      <c r="AT29" s="39">
        <f>'REF - Profic Média e DP 2022'!$D$3-3*'REF - Profic Média e DP 2022'!$E$3</f>
        <v>256.66072584</v>
      </c>
      <c r="AU29" s="39">
        <f>'REF - Profic Média e DP 2022'!$D$3+3*'REF - Profic Média e DP 2022'!$E$3</f>
        <v>784.8352503000001</v>
      </c>
      <c r="AV29" s="38">
        <f t="shared" si="17"/>
        <v>0.67142857142857149</v>
      </c>
      <c r="AW29" s="39">
        <f>VLOOKUP($A29,'2022_2ANO_MT'!$H:$AE,21,0)</f>
        <v>0.1</v>
      </c>
      <c r="AX29" s="39">
        <f>VLOOKUP($A29,'2022_2ANO_MT'!$H:$AE,22,0)</f>
        <v>0.4</v>
      </c>
      <c r="AY29" s="39">
        <f>VLOOKUP($A29,'2022_2ANO_MT'!$H:$AE,23,0)</f>
        <v>0.38571428569999999</v>
      </c>
      <c r="AZ29" s="39">
        <f>VLOOKUP($A29,'2022_2ANO_MT'!$H:$AE,24,0)</f>
        <v>0.11428571429999999</v>
      </c>
      <c r="BA29" s="39">
        <f>VLOOKUP($A29,'2022_2ANO_MT'!$H:$AE,16,0)/100</f>
        <v>0.92511013219999993</v>
      </c>
      <c r="BB29" s="38">
        <f t="shared" si="18"/>
        <v>0.74348671595300742</v>
      </c>
      <c r="BC29" s="38">
        <f t="shared" si="19"/>
        <v>0.7863563006991251</v>
      </c>
      <c r="BD29" s="38">
        <f t="shared" si="20"/>
        <v>7.3855898982229995E-2</v>
      </c>
      <c r="BE29" s="38">
        <f t="shared" si="21"/>
        <v>0.70061713120688962</v>
      </c>
      <c r="BF29" s="38">
        <f t="shared" si="22"/>
        <v>0.71233312325521247</v>
      </c>
      <c r="BG29" s="38">
        <f t="shared" si="23"/>
        <v>0.57052822473185361</v>
      </c>
      <c r="BH29" s="39">
        <f>VLOOKUP($A29,'2023_5ANO_LP'!$H:$X,17,0)</f>
        <v>226.22711386</v>
      </c>
      <c r="BI29" s="39">
        <f>'REF - Profic Média e DP 2022'!$D$4-3*'REF - Profic Média e DP 2022'!$E$4</f>
        <v>49.637460980000014</v>
      </c>
      <c r="BJ29" s="39">
        <f>'REF - Profic Média e DP 2022'!$D$4+3*'REF - Profic Média e DP 2022'!$E$4</f>
        <v>359.15703464000001</v>
      </c>
      <c r="BK29" s="38">
        <f t="shared" si="24"/>
        <v>0.76874115985714286</v>
      </c>
      <c r="BL29" s="39">
        <f>VLOOKUP($A29,'2023_5ANO_LP'!$H:$AE,21,0)</f>
        <v>8.4158415799999997E-2</v>
      </c>
      <c r="BM29" s="39">
        <f>VLOOKUP($A29,'2023_5ANO_LP'!$H:$AE,22,0)</f>
        <v>0.25742574260000001</v>
      </c>
      <c r="BN29" s="39">
        <f>VLOOKUP($A29,'2023_5ANO_LP'!$H:$AE,23,0)</f>
        <v>0.31683168319999999</v>
      </c>
      <c r="BO29" s="39">
        <f>VLOOKUP($A29,'2023_5ANO_LP'!$H:$AE,24,0)</f>
        <v>0.34158415840000006</v>
      </c>
      <c r="BP29" s="39">
        <f>VLOOKUP($A29,'2023_5ANO_LP'!$H:$AE,16,0)/100</f>
        <v>0.93953488370000005</v>
      </c>
      <c r="BQ29" s="38">
        <f t="shared" si="25"/>
        <v>0.68890113915856677</v>
      </c>
      <c r="BR29" s="38">
        <f t="shared" si="26"/>
        <v>0.56043936262427629</v>
      </c>
      <c r="BS29" s="39">
        <f>VLOOKUP($A29,'2023_5ANO_MT'!H:X,17,0)</f>
        <v>232.80789604</v>
      </c>
      <c r="BT29" s="39">
        <f>'REF - Profic Média e DP 2022'!$D$5-3*'REF - Profic Média e DP 2022'!$E$5</f>
        <v>78.560591150000022</v>
      </c>
      <c r="BU29" s="39">
        <f>'REF - Profic Média e DP 2022'!$D$5+3*'REF - Profic Média e DP 2022'!$E$5</f>
        <v>353.78627153000002</v>
      </c>
      <c r="BV29" s="38">
        <f t="shared" si="27"/>
        <v>0.69519094768571432</v>
      </c>
      <c r="BW29" s="39">
        <f>VLOOKUP($A29,'2023_5ANO_MT'!$H:$AE,21,0)</f>
        <v>0.1237623762</v>
      </c>
      <c r="BX29" s="39">
        <f>VLOOKUP($A29,'2023_5ANO_MT'!$H:$AE,22,0)</f>
        <v>0.31683168319999999</v>
      </c>
      <c r="BY29" s="39">
        <f>VLOOKUP($A29,'2023_5ANO_MT'!$H:$AE,23,0)</f>
        <v>0.37128712870000002</v>
      </c>
      <c r="BZ29" s="39">
        <f>VLOOKUP($A29,'2023_5ANO_MT'!$H:$AE,24,0)</f>
        <v>0.18811881190000002</v>
      </c>
      <c r="CA29" s="39">
        <f>VLOOKUP($A29,'2023_5ANO_MT'!$H:$AE,16,0)/100</f>
        <v>0.93953488370000005</v>
      </c>
      <c r="CB29" s="38">
        <f t="shared" si="28"/>
        <v>0.62676123222465963</v>
      </c>
      <c r="CC29" s="38">
        <f t="shared" si="29"/>
        <v>0.64403175032494175</v>
      </c>
      <c r="CD29" s="38">
        <f t="shared" si="30"/>
        <v>0.50997114034988356</v>
      </c>
      <c r="CE29" s="39">
        <f>VLOOKUP($A29,'2022_5ANO_LP'!$H:$X,17,0)</f>
        <v>207.48351091999999</v>
      </c>
      <c r="CF29" s="39">
        <f>'REF - Profic Média e DP 2022'!$D$4-3*'REF - Profic Média e DP 2022'!$E$4</f>
        <v>49.637460980000014</v>
      </c>
      <c r="CG29" s="39">
        <f>'REF - Profic Média e DP 2022'!$D$4+3*'REF - Profic Média e DP 2022'!$E$4</f>
        <v>359.15703464000001</v>
      </c>
      <c r="CH29" s="38">
        <f t="shared" si="31"/>
        <v>0.65927750409999997</v>
      </c>
      <c r="CI29" s="39">
        <f>VLOOKUP($A29,'2022_5ANO_LP'!$H:$AE,21,0)</f>
        <v>0.16666666670000002</v>
      </c>
      <c r="CJ29" s="39">
        <f>VLOOKUP($A29,'2022_5ANO_LP'!$H:$AE,22,0)</f>
        <v>0.30459770110000001</v>
      </c>
      <c r="CK29" s="39">
        <f>VLOOKUP($A29,'2022_5ANO_LP'!$H:$AE,23,0)</f>
        <v>0.29310344829999996</v>
      </c>
      <c r="CL29" s="39">
        <f>VLOOKUP($A29,'2022_5ANO_LP'!$H:$AE,24,0)</f>
        <v>0.23563218389999999</v>
      </c>
      <c r="CM29" s="39">
        <f>VLOOKUP($A29,'2022_5ANO_LP'!$H:$AE,16,0)/100</f>
        <v>0.89690721650000005</v>
      </c>
      <c r="CN29" s="38">
        <f t="shared" si="32"/>
        <v>0.6094907141243775</v>
      </c>
      <c r="CO29" s="38">
        <f t="shared" si="33"/>
        <v>0.49570560247732648</v>
      </c>
      <c r="CP29" s="39">
        <f>VLOOKUP($A29,'2022_5ANO_MT'!H:X,17,0)</f>
        <v>214.99150286</v>
      </c>
      <c r="CQ29" s="39">
        <f>'REF - Profic Média e DP 2022'!$D$5-3*'REF - Profic Média e DP 2022'!$E$5</f>
        <v>78.560591150000022</v>
      </c>
      <c r="CR29" s="39">
        <f>'REF - Profic Média e DP 2022'!$D$5+3*'REF - Profic Média e DP 2022'!$E$5</f>
        <v>353.78627153000002</v>
      </c>
      <c r="CS29" s="38">
        <f t="shared" si="34"/>
        <v>0.54448979584285717</v>
      </c>
      <c r="CT29" s="39">
        <f>VLOOKUP($A29,'2022_5ANO_MT'!$H:$AE,21,0)</f>
        <v>0.24</v>
      </c>
      <c r="CU29" s="39">
        <f>VLOOKUP($A29,'2022_5ANO_MT'!$H:$AE,22,0)</f>
        <v>0.37714285710000001</v>
      </c>
      <c r="CV29" s="39">
        <f>VLOOKUP($A29,'2022_5ANO_MT'!$H:$AE,23,0)</f>
        <v>0.25142857140000002</v>
      </c>
      <c r="CW29" s="39">
        <f>VLOOKUP($A29,'2022_5ANO_MT'!$H:$AE,24,0)</f>
        <v>0.1314285714</v>
      </c>
      <c r="CX29" s="39">
        <f>VLOOKUP($A29,'2022_5ANO_MT'!$H:$AE,16,0)/100</f>
        <v>0.90206185569999997</v>
      </c>
      <c r="CY29" s="35"/>
    </row>
    <row r="30" spans="1:103" ht="15" customHeight="1">
      <c r="A30" s="37">
        <v>3202207</v>
      </c>
      <c r="B30" s="37" t="s">
        <v>103</v>
      </c>
      <c r="C30" s="38">
        <f t="shared" si="0"/>
        <v>0.61443195225276415</v>
      </c>
      <c r="D30" s="38">
        <f t="shared" si="1"/>
        <v>0.52762587250609938</v>
      </c>
      <c r="E30" s="38">
        <f t="shared" si="2"/>
        <v>0.38732325322912659</v>
      </c>
      <c r="F30" s="38">
        <f t="shared" si="3"/>
        <v>2.7498291974943689E-2</v>
      </c>
      <c r="G30" s="38">
        <f t="shared" si="4"/>
        <v>0.66792849178307212</v>
      </c>
      <c r="H30" s="38">
        <f t="shared" si="5"/>
        <v>0.67190806479719878</v>
      </c>
      <c r="I30" s="38">
        <f t="shared" si="6"/>
        <v>0.52894824830868337</v>
      </c>
      <c r="J30" s="39">
        <f>VLOOKUP(A30,'2023_2ANO_LP_LTR + ECT'!$H:$X,17,0)</f>
        <v>637.99641924000002</v>
      </c>
      <c r="K30" s="39">
        <f>'REF - Profic Média e DP 2022'!$D$2-3*'REF - Profic Média e DP 2022'!$E$2</f>
        <v>295.99944314000004</v>
      </c>
      <c r="L30" s="39">
        <f>'REF - Profic Média e DP 2022'!$D$2+3*'REF - Profic Média e DP 2022'!$E$2</f>
        <v>942.55981496000004</v>
      </c>
      <c r="M30" s="38">
        <f t="shared" si="7"/>
        <v>0.76254826257142849</v>
      </c>
      <c r="N30" s="39">
        <f>VLOOKUP($A30,'2023_2ANO_LP_LTR + ECT'!$H:$AE,21,0)</f>
        <v>0.1396396396</v>
      </c>
      <c r="O30" s="39">
        <f>VLOOKUP($A30,'2023_2ANO_LP_LTR + ECT'!$H:$AE,22,0)</f>
        <v>0.1711711712</v>
      </c>
      <c r="P30" s="39">
        <f>VLOOKUP($A30,'2023_2ANO_LP_LTR + ECT'!$H:$AE,23,0)</f>
        <v>0.38738738740000001</v>
      </c>
      <c r="Q30" s="39">
        <f>VLOOKUP($A30,'2023_2ANO_LP_LTR + ECT'!$H:$AE,24,0)</f>
        <v>0.30180180179999999</v>
      </c>
      <c r="R30" s="39">
        <f>VLOOKUP($A30,'2023_2ANO_LP_LTR + ECT'!$H:$AE,16,0)/100</f>
        <v>0.8671875</v>
      </c>
      <c r="S30" s="38">
        <f t="shared" si="8"/>
        <v>0.66195913226188219</v>
      </c>
      <c r="T30" s="38">
        <v>0.66195913226188197</v>
      </c>
      <c r="U30" s="38">
        <f t="shared" si="9"/>
        <v>0.50779306053090723</v>
      </c>
      <c r="V30" s="39">
        <f>VLOOKUP(A30,'2023_2ANO_MT'!$H:$X,17,0)</f>
        <v>524.86408411000002</v>
      </c>
      <c r="W30" s="39">
        <f>'REF - Profic Média e DP 2022'!$D$3-3*'REF - Profic Média e DP 2022'!$E$3</f>
        <v>256.66072584</v>
      </c>
      <c r="X30" s="39">
        <f>'REF - Profic Média e DP 2022'!$D$3+3*'REF - Profic Média e DP 2022'!$E$3</f>
        <v>784.8352503000001</v>
      </c>
      <c r="Y30" s="38">
        <f t="shared" si="10"/>
        <v>0.78304405878571437</v>
      </c>
      <c r="Z30" s="39">
        <f>VLOOKUP($A30,'2023_2ANO_MT'!$H:$AE,21,0)</f>
        <v>7.0093457900000003E-2</v>
      </c>
      <c r="AA30" s="39">
        <f>VLOOKUP($A30,'2023_2ANO_MT'!$H:$AE,22,0)</f>
        <v>0.25700934580000001</v>
      </c>
      <c r="AB30" s="39">
        <f>VLOOKUP($A30,'2023_2ANO_MT'!$H:$AE,23,0)</f>
        <v>0.52803738320000004</v>
      </c>
      <c r="AC30" s="39">
        <f>VLOOKUP($A30,'2023_2ANO_MT'!$H:$AE,24,0)</f>
        <v>0.14485981309999998</v>
      </c>
      <c r="AD30" s="39">
        <f>VLOOKUP($A30,'2023_2ANO_MT'!$H:$AE,16,0)/100</f>
        <v>0.84920634919999993</v>
      </c>
      <c r="AE30" s="38">
        <f t="shared" si="11"/>
        <v>0.64043019980812843</v>
      </c>
      <c r="AF30" s="38">
        <f t="shared" si="12"/>
        <v>0.65190340601581909</v>
      </c>
      <c r="AG30" s="38">
        <f t="shared" si="13"/>
        <v>0.5063098644887809</v>
      </c>
      <c r="AH30" s="39">
        <f>VLOOKUP($A30,'2022_2ANO_LP_LTR + ECT'!H:X,17,0)</f>
        <v>623.35933738000006</v>
      </c>
      <c r="AI30" s="39">
        <f>'REF - Profic Média e DP 2022'!$D$2-3*'REF - Profic Média e DP 2022'!$E$2</f>
        <v>295.99944314000004</v>
      </c>
      <c r="AJ30" s="39">
        <f>'REF - Profic Média e DP 2022'!$D$2+3*'REF - Profic Média e DP 2022'!$E$2</f>
        <v>942.55981496000004</v>
      </c>
      <c r="AK30" s="38">
        <f t="shared" si="14"/>
        <v>0.72832722838571429</v>
      </c>
      <c r="AL30" s="39">
        <f>VLOOKUP($A30,'2022_2ANO_LP_LTR + ECT'!$H:$AE,21,0)</f>
        <v>0.1495726496</v>
      </c>
      <c r="AM30" s="39">
        <f>VLOOKUP($A30,'2022_2ANO_LP_LTR + ECT'!$H:$AE,22,0)</f>
        <v>0.21367521369999998</v>
      </c>
      <c r="AN30" s="39">
        <f>VLOOKUP($A30,'2022_2ANO_LP_LTR + ECT'!$H:$AE,23,0)</f>
        <v>0.40598290599999998</v>
      </c>
      <c r="AO30" s="39">
        <f>VLOOKUP($A30,'2022_2ANO_LP_LTR + ECT'!$H:$AE,24,0)</f>
        <v>0.2307692308</v>
      </c>
      <c r="AP30" s="39">
        <f>VLOOKUP($A30,'2022_2ANO_LP_LTR + ECT'!$H:$AE,16,0)/100</f>
        <v>0.86666666670000003</v>
      </c>
      <c r="AQ30" s="38">
        <f t="shared" si="15"/>
        <v>0.6232203904965925</v>
      </c>
      <c r="AR30" s="38">
        <f t="shared" si="16"/>
        <v>0.47654152382175635</v>
      </c>
      <c r="AS30" s="39">
        <f>VLOOKUP($A30,'2022_2ANO_MT'!$H:$X,17,0)</f>
        <v>508.35781857000001</v>
      </c>
      <c r="AT30" s="39">
        <f>'REF - Profic Média e DP 2022'!$D$3-3*'REF - Profic Média e DP 2022'!$E$3</f>
        <v>256.66072584</v>
      </c>
      <c r="AU30" s="39">
        <f>'REF - Profic Média e DP 2022'!$D$3+3*'REF - Profic Média e DP 2022'!$E$3</f>
        <v>784.8352503000001</v>
      </c>
      <c r="AV30" s="38">
        <f t="shared" si="17"/>
        <v>0.66847498494285706</v>
      </c>
      <c r="AW30" s="39">
        <f>VLOOKUP($A30,'2022_2ANO_MT'!$H:$AE,21,0)</f>
        <v>9.2827004199999993E-2</v>
      </c>
      <c r="AX30" s="39">
        <f>VLOOKUP($A30,'2022_2ANO_MT'!$H:$AE,22,0)</f>
        <v>0.41772151899999999</v>
      </c>
      <c r="AY30" s="39">
        <f>VLOOKUP($A30,'2022_2ANO_MT'!$H:$AE,23,0)</f>
        <v>0.32489451479999998</v>
      </c>
      <c r="AZ30" s="39">
        <f>VLOOKUP($A30,'2022_2ANO_MT'!$H:$AE,24,0)</f>
        <v>0.16455696199999997</v>
      </c>
      <c r="BA30" s="39">
        <f>VLOOKUP($A30,'2022_2ANO_MT'!$H:$AE,16,0)/100</f>
        <v>0.87132352940000002</v>
      </c>
      <c r="BB30" s="38">
        <f t="shared" si="18"/>
        <v>0.74464107187276141</v>
      </c>
      <c r="BC30" s="38">
        <f t="shared" si="19"/>
        <v>0.83553240356371949</v>
      </c>
      <c r="BD30" s="38">
        <f t="shared" si="20"/>
        <v>8.0182856298694594E-2</v>
      </c>
      <c r="BE30" s="38">
        <f t="shared" si="21"/>
        <v>0.65374974018180332</v>
      </c>
      <c r="BF30" s="38">
        <f t="shared" si="22"/>
        <v>0.6756713013051594</v>
      </c>
      <c r="BG30" s="38">
        <f t="shared" si="23"/>
        <v>0.52511220194603314</v>
      </c>
      <c r="BH30" s="39">
        <f>VLOOKUP($A30,'2023_5ANO_LP'!$H:$X,17,0)</f>
        <v>212.16996585000001</v>
      </c>
      <c r="BI30" s="39">
        <f>'REF - Profic Média e DP 2022'!$D$4-3*'REF - Profic Média e DP 2022'!$E$4</f>
        <v>49.637460980000014</v>
      </c>
      <c r="BJ30" s="39">
        <f>'REF - Profic Média e DP 2022'!$D$4+3*'REF - Profic Média e DP 2022'!$E$4</f>
        <v>359.15703464000001</v>
      </c>
      <c r="BK30" s="38">
        <f t="shared" si="24"/>
        <v>0.7372822299285714</v>
      </c>
      <c r="BL30" s="39">
        <f>VLOOKUP($A30,'2023_5ANO_LP'!$H:$AE,21,0)</f>
        <v>0.1317073171</v>
      </c>
      <c r="BM30" s="39">
        <f>VLOOKUP($A30,'2023_5ANO_LP'!$H:$AE,22,0)</f>
        <v>0.22926829269999999</v>
      </c>
      <c r="BN30" s="39">
        <f>VLOOKUP($A30,'2023_5ANO_LP'!$H:$AE,23,0)</f>
        <v>0.42439024390000002</v>
      </c>
      <c r="BO30" s="39">
        <f>VLOOKUP($A30,'2023_5ANO_LP'!$H:$AE,24,0)</f>
        <v>0.21463414629999999</v>
      </c>
      <c r="BP30" s="39">
        <f>VLOOKUP($A30,'2023_5ANO_LP'!$H:$AE,16,0)/100</f>
        <v>0.91517857140000003</v>
      </c>
      <c r="BQ30" s="38">
        <f t="shared" si="25"/>
        <v>0.63182817905844724</v>
      </c>
      <c r="BR30" s="38">
        <f t="shared" si="26"/>
        <v>0.51094512116689428</v>
      </c>
      <c r="BS30" s="39">
        <f>VLOOKUP($A30,'2023_5ANO_MT'!H:X,17,0)</f>
        <v>219.18580976000001</v>
      </c>
      <c r="BT30" s="39">
        <f>'REF - Profic Média e DP 2022'!$D$5-3*'REF - Profic Média e DP 2022'!$E$5</f>
        <v>78.560591150000022</v>
      </c>
      <c r="BU30" s="39">
        <f>'REF - Profic Média e DP 2022'!$D$5+3*'REF - Profic Média e DP 2022'!$E$5</f>
        <v>353.78627153000002</v>
      </c>
      <c r="BV30" s="38">
        <f t="shared" si="27"/>
        <v>0.59024390250000003</v>
      </c>
      <c r="BW30" s="39">
        <f>VLOOKUP($A30,'2023_5ANO_MT'!$H:$AE,21,0)</f>
        <v>0.21463414629999999</v>
      </c>
      <c r="BX30" s="39">
        <f>VLOOKUP($A30,'2023_5ANO_MT'!$H:$AE,22,0)</f>
        <v>0.34146341460000001</v>
      </c>
      <c r="BY30" s="39">
        <f>VLOOKUP($A30,'2023_5ANO_MT'!$H:$AE,23,0)</f>
        <v>0.31219512199999999</v>
      </c>
      <c r="BZ30" s="39">
        <f>VLOOKUP($A30,'2023_5ANO_MT'!$H:$AE,24,0)</f>
        <v>0.1317073171</v>
      </c>
      <c r="CA30" s="39">
        <f>VLOOKUP($A30,'2023_5ANO_MT'!$H:$AE,16,0)/100</f>
        <v>0.91517857140000003</v>
      </c>
      <c r="CB30" s="38">
        <f t="shared" si="28"/>
        <v>0.57356688388310872</v>
      </c>
      <c r="CC30" s="38">
        <f t="shared" si="29"/>
        <v>0.58351864816829069</v>
      </c>
      <c r="CD30" s="38">
        <f t="shared" si="30"/>
        <v>0.4575461054865812</v>
      </c>
      <c r="CE30" s="39">
        <f>VLOOKUP($A30,'2022_5ANO_LP'!$H:$X,17,0)</f>
        <v>191.25693648000001</v>
      </c>
      <c r="CF30" s="39">
        <f>'REF - Profic Média e DP 2022'!$D$4-3*'REF - Profic Média e DP 2022'!$E$4</f>
        <v>49.637460980000014</v>
      </c>
      <c r="CG30" s="39">
        <f>'REF - Profic Média e DP 2022'!$D$4+3*'REF - Profic Média e DP 2022'!$E$4</f>
        <v>359.15703464000001</v>
      </c>
      <c r="CH30" s="38">
        <f t="shared" si="31"/>
        <v>0.55679156900000004</v>
      </c>
      <c r="CI30" s="39">
        <f>VLOOKUP($A30,'2022_5ANO_LP'!$H:$AE,21,0)</f>
        <v>0.25819672129999999</v>
      </c>
      <c r="CJ30" s="39">
        <f>VLOOKUP($A30,'2022_5ANO_LP'!$H:$AE,22,0)</f>
        <v>0.3237704918</v>
      </c>
      <c r="CK30" s="39">
        <f>VLOOKUP($A30,'2022_5ANO_LP'!$H:$AE,23,0)</f>
        <v>0.2827868852</v>
      </c>
      <c r="CL30" s="39">
        <f>VLOOKUP($A30,'2022_5ANO_LP'!$H:$AE,24,0)</f>
        <v>0.1352459016</v>
      </c>
      <c r="CM30" s="39">
        <f>VLOOKUP($A30,'2022_5ANO_LP'!$H:$AE,16,0)/100</f>
        <v>0.86219081270000009</v>
      </c>
      <c r="CN30" s="38">
        <f t="shared" si="32"/>
        <v>0.56361511959792665</v>
      </c>
      <c r="CO30" s="38">
        <f t="shared" si="33"/>
        <v>0.45111141361728185</v>
      </c>
      <c r="CP30" s="39">
        <f>VLOOKUP($A30,'2022_5ANO_MT'!H:X,17,0)</f>
        <v>202.71803689000001</v>
      </c>
      <c r="CQ30" s="39">
        <f>'REF - Profic Média e DP 2022'!$D$5-3*'REF - Profic Média e DP 2022'!$E$5</f>
        <v>78.560591150000022</v>
      </c>
      <c r="CR30" s="39">
        <f>'REF - Profic Média e DP 2022'!$D$5+3*'REF - Profic Média e DP 2022'!$E$5</f>
        <v>353.78627153000002</v>
      </c>
      <c r="CS30" s="38">
        <f t="shared" si="34"/>
        <v>0.49004683845714281</v>
      </c>
      <c r="CT30" s="39">
        <f>VLOOKUP($A30,'2022_5ANO_MT'!$H:$AE,21,0)</f>
        <v>0.2827868852</v>
      </c>
      <c r="CU30" s="39">
        <f>VLOOKUP($A30,'2022_5ANO_MT'!$H:$AE,22,0)</f>
        <v>0.39754098360000001</v>
      </c>
      <c r="CV30" s="39">
        <f>VLOOKUP($A30,'2022_5ANO_MT'!$H:$AE,23,0)</f>
        <v>0.26229508200000001</v>
      </c>
      <c r="CW30" s="39">
        <f>VLOOKUP($A30,'2022_5ANO_MT'!$H:$AE,24,0)</f>
        <v>5.7377049199999995E-2</v>
      </c>
      <c r="CX30" s="39">
        <f>VLOOKUP($A30,'2022_5ANO_MT'!$H:$AE,16,0)/100</f>
        <v>0.86219081270000009</v>
      </c>
      <c r="CY30" s="35"/>
    </row>
    <row r="31" spans="1:103" ht="15" customHeight="1">
      <c r="A31" s="37">
        <v>3202256</v>
      </c>
      <c r="B31" s="37" t="s">
        <v>129</v>
      </c>
      <c r="C31" s="38">
        <f t="shared" si="0"/>
        <v>0.4550576582014384</v>
      </c>
      <c r="D31" s="38">
        <f t="shared" si="1"/>
        <v>0.34591253680359746</v>
      </c>
      <c r="E31" s="38">
        <f t="shared" si="2"/>
        <v>0</v>
      </c>
      <c r="F31" s="38">
        <f t="shared" si="3"/>
        <v>-3.4095437492158043E-2</v>
      </c>
      <c r="G31" s="38">
        <f t="shared" si="4"/>
        <v>0.69182507360719492</v>
      </c>
      <c r="H31" s="38">
        <f t="shared" si="5"/>
        <v>0.66028744924064187</v>
      </c>
      <c r="I31" s="38">
        <f t="shared" si="6"/>
        <v>0.50787648578842659</v>
      </c>
      <c r="J31" s="39">
        <f>VLOOKUP(A31,'2023_2ANO_LP_LTR + ECT'!$H:$X,17,0)</f>
        <v>624.37225263000005</v>
      </c>
      <c r="K31" s="39">
        <f>'REF - Profic Média e DP 2022'!$D$2-3*'REF - Profic Média e DP 2022'!$E$2</f>
        <v>295.99944314000004</v>
      </c>
      <c r="L31" s="39">
        <f>'REF - Profic Média e DP 2022'!$D$2+3*'REF - Profic Média e DP 2022'!$E$2</f>
        <v>942.55981496000004</v>
      </c>
      <c r="M31" s="38">
        <f t="shared" si="7"/>
        <v>0.7142857142857143</v>
      </c>
      <c r="N31" s="39">
        <f>VLOOKUP($A31,'2023_2ANO_LP_LTR + ECT'!$H:$AE,21,0)</f>
        <v>0.1951219512</v>
      </c>
      <c r="O31" s="39">
        <f>VLOOKUP($A31,'2023_2ANO_LP_LTR + ECT'!$H:$AE,22,0)</f>
        <v>0.15853658539999999</v>
      </c>
      <c r="P31" s="39">
        <f>VLOOKUP($A31,'2023_2ANO_LP_LTR + ECT'!$H:$AE,23,0)</f>
        <v>0.42682926830000001</v>
      </c>
      <c r="Q31" s="39">
        <f>VLOOKUP($A31,'2023_2ANO_LP_LTR + ECT'!$H:$AE,24,0)</f>
        <v>0.2195121951</v>
      </c>
      <c r="R31" s="39">
        <f>VLOOKUP($A31,'2023_2ANO_LP_LTR + ECT'!$H:$AE,16,0)/100</f>
        <v>0.91111111109999998</v>
      </c>
      <c r="S31" s="38">
        <f t="shared" si="8"/>
        <v>0.73913151015702439</v>
      </c>
      <c r="T31" s="38">
        <v>0.73913151015702405</v>
      </c>
      <c r="U31" s="38">
        <f t="shared" si="9"/>
        <v>0.59563715847833432</v>
      </c>
      <c r="V31" s="39">
        <f>VLOOKUP(A31,'2023_2ANO_MT'!$H:$X,17,0)</f>
        <v>571.26109876999999</v>
      </c>
      <c r="W31" s="39">
        <f>'REF - Profic Média e DP 2022'!$D$3-3*'REF - Profic Média e DP 2022'!$E$3</f>
        <v>256.66072584</v>
      </c>
      <c r="X31" s="39">
        <f>'REF - Profic Média e DP 2022'!$D$3+3*'REF - Profic Média e DP 2022'!$E$3</f>
        <v>784.8352503000001</v>
      </c>
      <c r="Y31" s="38">
        <f t="shared" si="10"/>
        <v>0.84479717817142863</v>
      </c>
      <c r="Z31" s="39">
        <f>VLOOKUP($A31,'2023_2ANO_MT'!$H:$AE,21,0)</f>
        <v>4.9382716E-2</v>
      </c>
      <c r="AA31" s="39">
        <f>VLOOKUP($A31,'2023_2ANO_MT'!$H:$AE,22,0)</f>
        <v>0.18518518520000002</v>
      </c>
      <c r="AB31" s="39">
        <f>VLOOKUP($A31,'2023_2ANO_MT'!$H:$AE,23,0)</f>
        <v>0.38271604940000004</v>
      </c>
      <c r="AC31" s="39">
        <f>VLOOKUP($A31,'2023_2ANO_MT'!$H:$AE,24,0)</f>
        <v>0.38271604940000004</v>
      </c>
      <c r="AD31" s="39">
        <f>VLOOKUP($A31,'2023_2ANO_MT'!$H:$AE,16,0)/100</f>
        <v>0.92045454550000005</v>
      </c>
      <c r="AE31" s="38">
        <f t="shared" si="11"/>
        <v>0.72592051109935296</v>
      </c>
      <c r="AF31" s="38">
        <f t="shared" si="12"/>
        <v>0.72491192814689798</v>
      </c>
      <c r="AG31" s="38">
        <f t="shared" si="13"/>
        <v>0.5537602184652245</v>
      </c>
      <c r="AH31" s="39">
        <f>VLOOKUP($A31,'2022_2ANO_LP_LTR + ECT'!H:X,17,0)</f>
        <v>654.03885589000004</v>
      </c>
      <c r="AI31" s="39">
        <f>'REF - Profic Média e DP 2022'!$D$2-3*'REF - Profic Média e DP 2022'!$E$2</f>
        <v>295.99944314000004</v>
      </c>
      <c r="AJ31" s="39">
        <f>'REF - Profic Média e DP 2022'!$D$2+3*'REF - Profic Média e DP 2022'!$E$2</f>
        <v>942.55981496000004</v>
      </c>
      <c r="AK31" s="38">
        <f t="shared" si="14"/>
        <v>0.82197802195714287</v>
      </c>
      <c r="AL31" s="39">
        <f>VLOOKUP($A31,'2022_2ANO_LP_LTR + ECT'!$H:$AE,21,0)</f>
        <v>0.1076923077</v>
      </c>
      <c r="AM31" s="39">
        <f>VLOOKUP($A31,'2022_2ANO_LP_LTR + ECT'!$H:$AE,22,0)</f>
        <v>0.1230769231</v>
      </c>
      <c r="AN31" s="39">
        <f>VLOOKUP($A31,'2022_2ANO_LP_LTR + ECT'!$H:$AE,23,0)</f>
        <v>0.47692307690000002</v>
      </c>
      <c r="AO31" s="39">
        <f>VLOOKUP($A31,'2022_2ANO_LP_LTR + ECT'!$H:$AE,24,0)</f>
        <v>0.29230769229999998</v>
      </c>
      <c r="AP31" s="39">
        <f>VLOOKUP($A31,'2022_2ANO_LP_LTR + ECT'!$H:$AE,16,0)/100</f>
        <v>0.97014925370000005</v>
      </c>
      <c r="AQ31" s="38">
        <f t="shared" si="15"/>
        <v>0.72743338552803549</v>
      </c>
      <c r="AR31" s="38">
        <f t="shared" si="16"/>
        <v>0.55604647374892802</v>
      </c>
      <c r="AS31" s="39">
        <f>VLOOKUP($A31,'2022_2ANO_MT'!$H:$X,17,0)</f>
        <v>550.35030769000002</v>
      </c>
      <c r="AT31" s="39">
        <f>'REF - Profic Média e DP 2022'!$D$3-3*'REF - Profic Média e DP 2022'!$E$3</f>
        <v>256.66072584</v>
      </c>
      <c r="AU31" s="39">
        <f>'REF - Profic Média e DP 2022'!$D$3+3*'REF - Profic Média e DP 2022'!$E$3</f>
        <v>784.8352503000001</v>
      </c>
      <c r="AV31" s="38">
        <f t="shared" si="17"/>
        <v>0.8417582417142857</v>
      </c>
      <c r="AW31" s="39">
        <f>VLOOKUP($A31,'2022_2ANO_MT'!$H:$AE,21,0)</f>
        <v>6.1538461499999995E-2</v>
      </c>
      <c r="AX31" s="39">
        <f>VLOOKUP($A31,'2022_2ANO_MT'!$H:$AE,22,0)</f>
        <v>0.16923076919999999</v>
      </c>
      <c r="AY31" s="39">
        <f>VLOOKUP($A31,'2022_2ANO_MT'!$H:$AE,23,0)</f>
        <v>0.47692307690000002</v>
      </c>
      <c r="AZ31" s="39">
        <f>VLOOKUP($A31,'2022_2ANO_MT'!$H:$AE,24,0)</f>
        <v>0.29230769229999998</v>
      </c>
      <c r="BA31" s="39">
        <f>VLOOKUP($A31,'2022_2ANO_MT'!$H:$AE,16,0)/100</f>
        <v>0.95588235290000001</v>
      </c>
      <c r="BB31" s="38">
        <f t="shared" si="18"/>
        <v>0.61877534029819981</v>
      </c>
      <c r="BC31" s="38">
        <f t="shared" si="19"/>
        <v>0.54677715186292897</v>
      </c>
      <c r="BD31" s="38">
        <f t="shared" si="20"/>
        <v>4.303184094787782E-2</v>
      </c>
      <c r="BE31" s="38">
        <f t="shared" si="21"/>
        <v>0.69077352873347064</v>
      </c>
      <c r="BF31" s="38">
        <f t="shared" si="22"/>
        <v>0.70778482164058298</v>
      </c>
      <c r="BG31" s="38">
        <f t="shared" si="23"/>
        <v>0.56548847444545158</v>
      </c>
      <c r="BH31" s="39">
        <f>VLOOKUP($A31,'2023_5ANO_LP'!$H:$X,17,0)</f>
        <v>224.66721250000001</v>
      </c>
      <c r="BI31" s="39">
        <f>'REF - Profic Média e DP 2022'!$D$4-3*'REF - Profic Média e DP 2022'!$E$4</f>
        <v>49.637460980000014</v>
      </c>
      <c r="BJ31" s="39">
        <f>'REF - Profic Média e DP 2022'!$D$4+3*'REF - Profic Média e DP 2022'!$E$4</f>
        <v>359.15703464000001</v>
      </c>
      <c r="BK31" s="38">
        <f t="shared" si="24"/>
        <v>0.79107142857142854</v>
      </c>
      <c r="BL31" s="39">
        <f>VLOOKUP($A31,'2023_5ANO_LP'!$H:$AE,21,0)</f>
        <v>3.7499999999999999E-2</v>
      </c>
      <c r="BM31" s="39">
        <f>VLOOKUP($A31,'2023_5ANO_LP'!$H:$AE,22,0)</f>
        <v>0.3</v>
      </c>
      <c r="BN31" s="39">
        <f>VLOOKUP($A31,'2023_5ANO_LP'!$H:$AE,23,0)</f>
        <v>0.35</v>
      </c>
      <c r="BO31" s="39">
        <f>VLOOKUP($A31,'2023_5ANO_LP'!$H:$AE,24,0)</f>
        <v>0.3125</v>
      </c>
      <c r="BP31" s="39">
        <f>VLOOKUP($A31,'2023_5ANO_LP'!$H:$AE,16,0)/100</f>
        <v>0.90909090910000001</v>
      </c>
      <c r="BQ31" s="38">
        <f t="shared" si="25"/>
        <v>0.67376223582635841</v>
      </c>
      <c r="BR31" s="38">
        <f t="shared" si="26"/>
        <v>0.55598452429557399</v>
      </c>
      <c r="BS31" s="39">
        <f>VLOOKUP($A31,'2023_5ANO_MT'!H:X,17,0)</f>
        <v>231.58181013000001</v>
      </c>
      <c r="BT31" s="39">
        <f>'REF - Profic Média e DP 2022'!$D$5-3*'REF - Profic Média e DP 2022'!$E$5</f>
        <v>78.560591150000022</v>
      </c>
      <c r="BU31" s="39">
        <f>'REF - Profic Média e DP 2022'!$D$5+3*'REF - Profic Média e DP 2022'!$E$5</f>
        <v>353.78627153000002</v>
      </c>
      <c r="BV31" s="38">
        <f t="shared" si="27"/>
        <v>0.68535262201428571</v>
      </c>
      <c r="BW31" s="39">
        <f>VLOOKUP($A31,'2023_5ANO_MT'!$H:$AE,21,0)</f>
        <v>0.12658227850000001</v>
      </c>
      <c r="BX31" s="39">
        <f>VLOOKUP($A31,'2023_5ANO_MT'!$H:$AE,22,0)</f>
        <v>0.32911392409999995</v>
      </c>
      <c r="BY31" s="39">
        <f>VLOOKUP($A31,'2023_5ANO_MT'!$H:$AE,23,0)</f>
        <v>0.37974683539999998</v>
      </c>
      <c r="BZ31" s="39">
        <f>VLOOKUP($A31,'2023_5ANO_MT'!$H:$AE,24,0)</f>
        <v>0.16455696199999997</v>
      </c>
      <c r="CA31" s="39">
        <f>VLOOKUP($A31,'2023_5ANO_MT'!$H:$AE,16,0)/100</f>
        <v>0.89772727270000008</v>
      </c>
      <c r="CB31" s="38">
        <f t="shared" si="28"/>
        <v>0.64774168778559282</v>
      </c>
      <c r="CC31" s="38">
        <f t="shared" si="29"/>
        <v>0.6550389097229985</v>
      </c>
      <c r="CD31" s="38">
        <f t="shared" si="30"/>
        <v>0.51667542976028269</v>
      </c>
      <c r="CE31" s="39">
        <f>VLOOKUP($A31,'2022_5ANO_LP'!$H:$X,17,0)</f>
        <v>209.55861972</v>
      </c>
      <c r="CF31" s="39">
        <f>'REF - Profic Média e DP 2022'!$D$4-3*'REF - Profic Média e DP 2022'!$E$4</f>
        <v>49.637460980000014</v>
      </c>
      <c r="CG31" s="39">
        <f>'REF - Profic Média e DP 2022'!$D$4+3*'REF - Profic Média e DP 2022'!$E$4</f>
        <v>359.15703464000001</v>
      </c>
      <c r="CH31" s="38">
        <f t="shared" si="31"/>
        <v>0.71026156947142871</v>
      </c>
      <c r="CI31" s="39">
        <f>VLOOKUP($A31,'2022_5ANO_LP'!$H:$AE,21,0)</f>
        <v>0.11267605630000001</v>
      </c>
      <c r="CJ31" s="39">
        <f>VLOOKUP($A31,'2022_5ANO_LP'!$H:$AE,22,0)</f>
        <v>0.30985915489999999</v>
      </c>
      <c r="CK31" s="39">
        <f>VLOOKUP($A31,'2022_5ANO_LP'!$H:$AE,23,0)</f>
        <v>0.35211267610000002</v>
      </c>
      <c r="CL31" s="39">
        <f>VLOOKUP($A31,'2022_5ANO_LP'!$H:$AE,24,0)</f>
        <v>0.22535211270000002</v>
      </c>
      <c r="CM31" s="39">
        <f>VLOOKUP($A31,'2022_5ANO_LP'!$H:$AE,16,0)/100</f>
        <v>0.87654320990000001</v>
      </c>
      <c r="CN31" s="38">
        <f t="shared" si="32"/>
        <v>0.64044446584818715</v>
      </c>
      <c r="CO31" s="38">
        <f t="shared" si="33"/>
        <v>0.52295242373923134</v>
      </c>
      <c r="CP31" s="39">
        <f>VLOOKUP($A31,'2022_5ANO_MT'!H:X,17,0)</f>
        <v>222.49052778000001</v>
      </c>
      <c r="CQ31" s="39">
        <f>'REF - Profic Média e DP 2022'!$D$5-3*'REF - Profic Média e DP 2022'!$E$5</f>
        <v>78.560591150000022</v>
      </c>
      <c r="CR31" s="39">
        <f>'REF - Profic Média e DP 2022'!$D$5+3*'REF - Profic Média e DP 2022'!$E$5</f>
        <v>353.78627153000002</v>
      </c>
      <c r="CS31" s="38">
        <f t="shared" si="34"/>
        <v>0.62698412701428574</v>
      </c>
      <c r="CT31" s="39">
        <f>VLOOKUP($A31,'2022_5ANO_MT'!$H:$AE,21,0)</f>
        <v>0.11111111109999999</v>
      </c>
      <c r="CU31" s="39">
        <f>VLOOKUP($A31,'2022_5ANO_MT'!$H:$AE,22,0)</f>
        <v>0.45833333330000003</v>
      </c>
      <c r="CV31" s="39">
        <f>VLOOKUP($A31,'2022_5ANO_MT'!$H:$AE,23,0)</f>
        <v>0.30555555559999997</v>
      </c>
      <c r="CW31" s="39">
        <f>VLOOKUP($A31,'2022_5ANO_MT'!$H:$AE,24,0)</f>
        <v>0.125</v>
      </c>
      <c r="CX31" s="39">
        <f>VLOOKUP($A31,'2022_5ANO_MT'!$H:$AE,16,0)/100</f>
        <v>0.88888888890000006</v>
      </c>
      <c r="CY31" s="35"/>
    </row>
    <row r="32" spans="1:103" ht="15" customHeight="1">
      <c r="A32" s="37">
        <v>3202306</v>
      </c>
      <c r="B32" s="37" t="s">
        <v>155</v>
      </c>
      <c r="C32" s="38">
        <f t="shared" si="0"/>
        <v>0.64209873663456918</v>
      </c>
      <c r="D32" s="38">
        <f t="shared" si="1"/>
        <v>0.67791028598902592</v>
      </c>
      <c r="E32" s="38">
        <f t="shared" si="2"/>
        <v>0.63360266153133593</v>
      </c>
      <c r="F32" s="38">
        <f t="shared" si="3"/>
        <v>6.6662651774716863E-2</v>
      </c>
      <c r="G32" s="38">
        <f t="shared" si="4"/>
        <v>0.7222179104467159</v>
      </c>
      <c r="H32" s="38">
        <f t="shared" si="5"/>
        <v>0.74442699752631192</v>
      </c>
      <c r="I32" s="38">
        <f t="shared" si="6"/>
        <v>0.58012156582405239</v>
      </c>
      <c r="J32" s="39">
        <f>VLOOKUP(A32,'2023_2ANO_LP_LTR + ECT'!$H:$X,17,0)</f>
        <v>671.08305843999995</v>
      </c>
      <c r="K32" s="39">
        <f>'REF - Profic Média e DP 2022'!$D$2-3*'REF - Profic Média e DP 2022'!$E$2</f>
        <v>295.99944314000004</v>
      </c>
      <c r="L32" s="39">
        <f>'REF - Profic Média e DP 2022'!$D$2+3*'REF - Profic Média e DP 2022'!$E$2</f>
        <v>942.55981496000004</v>
      </c>
      <c r="M32" s="38">
        <f t="shared" si="7"/>
        <v>0.84719458815714277</v>
      </c>
      <c r="N32" s="39">
        <f>VLOOKUP($A32,'2023_2ANO_LP_LTR + ECT'!$H:$AE,21,0)</f>
        <v>0.10027855150000001</v>
      </c>
      <c r="O32" s="39">
        <f>VLOOKUP($A32,'2023_2ANO_LP_LTR + ECT'!$H:$AE,22,0)</f>
        <v>9.1922005599999995E-2</v>
      </c>
      <c r="P32" s="39">
        <f>VLOOKUP($A32,'2023_2ANO_LP_LTR + ECT'!$H:$AE,23,0)</f>
        <v>0.33983286909999999</v>
      </c>
      <c r="Q32" s="39">
        <f>VLOOKUP($A32,'2023_2ANO_LP_LTR + ECT'!$H:$AE,24,0)</f>
        <v>0.46796657380000001</v>
      </c>
      <c r="R32" s="39">
        <f>VLOOKUP($A32,'2023_2ANO_LP_LTR + ECT'!$H:$AE,16,0)/100</f>
        <v>0.97027027030000002</v>
      </c>
      <c r="S32" s="38">
        <f t="shared" si="8"/>
        <v>0.68890427982732172</v>
      </c>
      <c r="T32" s="38">
        <v>0.68890427982732205</v>
      </c>
      <c r="U32" s="38">
        <f t="shared" si="9"/>
        <v>0.50667932444035757</v>
      </c>
      <c r="V32" s="39">
        <f>VLOOKUP(A32,'2023_2ANO_MT'!$H:$X,17,0)</f>
        <v>524.27583707999997</v>
      </c>
      <c r="W32" s="39">
        <f>'REF - Profic Média e DP 2022'!$D$3-3*'REF - Profic Média e DP 2022'!$E$3</f>
        <v>256.66072584</v>
      </c>
      <c r="X32" s="39">
        <f>'REF - Profic Média e DP 2022'!$D$3+3*'REF - Profic Média e DP 2022'!$E$3</f>
        <v>784.8352503000001</v>
      </c>
      <c r="Y32" s="38">
        <f t="shared" si="10"/>
        <v>0.78009630822857146</v>
      </c>
      <c r="Z32" s="39">
        <f>VLOOKUP($A32,'2023_2ANO_MT'!$H:$AE,21,0)</f>
        <v>8.9887640399999996E-2</v>
      </c>
      <c r="AA32" s="39">
        <f>VLOOKUP($A32,'2023_2ANO_MT'!$H:$AE,22,0)</f>
        <v>0.22752808989999998</v>
      </c>
      <c r="AB32" s="39">
        <f>VLOOKUP($A32,'2023_2ANO_MT'!$H:$AE,23,0)</f>
        <v>0.55056179780000003</v>
      </c>
      <c r="AC32" s="39">
        <f>VLOOKUP($A32,'2023_2ANO_MT'!$H:$AE,24,0)</f>
        <v>0.13202247189999999</v>
      </c>
      <c r="AD32" s="39">
        <f>VLOOKUP($A32,'2023_2ANO_MT'!$H:$AE,16,0)/100</f>
        <v>0.96216216220000006</v>
      </c>
      <c r="AE32" s="38">
        <f t="shared" si="11"/>
        <v>0.65555525867199904</v>
      </c>
      <c r="AF32" s="38">
        <f t="shared" si="12"/>
        <v>0.66109334703608047</v>
      </c>
      <c r="AG32" s="38">
        <f t="shared" si="13"/>
        <v>0.49427351396501801</v>
      </c>
      <c r="AH32" s="39">
        <f>VLOOKUP($A32,'2022_2ANO_LP_LTR + ECT'!H:X,17,0)</f>
        <v>615.57711011000004</v>
      </c>
      <c r="AI32" s="39">
        <f>'REF - Profic Média e DP 2022'!$D$2-3*'REF - Profic Média e DP 2022'!$E$2</f>
        <v>295.99944314000004</v>
      </c>
      <c r="AJ32" s="39">
        <f>'REF - Profic Média e DP 2022'!$D$2+3*'REF - Profic Média e DP 2022'!$E$2</f>
        <v>942.55981496000004</v>
      </c>
      <c r="AK32" s="38">
        <f t="shared" si="14"/>
        <v>0.7130470686142858</v>
      </c>
      <c r="AL32" s="39">
        <f>VLOOKUP($A32,'2022_2ANO_LP_LTR + ECT'!$H:$AE,21,0)</f>
        <v>0.16473988439999998</v>
      </c>
      <c r="AM32" s="39">
        <f>VLOOKUP($A32,'2022_2ANO_LP_LTR + ECT'!$H:$AE,22,0)</f>
        <v>0.21387283239999999</v>
      </c>
      <c r="AN32" s="39">
        <f>VLOOKUP($A32,'2022_2ANO_LP_LTR + ECT'!$H:$AE,23,0)</f>
        <v>0.38439306360000003</v>
      </c>
      <c r="AO32" s="39">
        <f>VLOOKUP($A32,'2022_2ANO_LP_LTR + ECT'!$H:$AE,24,0)</f>
        <v>0.23699421970000001</v>
      </c>
      <c r="AP32" s="39">
        <f>VLOOKUP($A32,'2022_2ANO_LP_LTR + ECT'!$H:$AE,16,0)/100</f>
        <v>0.94277929159999996</v>
      </c>
      <c r="AQ32" s="38">
        <f t="shared" si="15"/>
        <v>0.64724812612587701</v>
      </c>
      <c r="AR32" s="38">
        <f t="shared" si="16"/>
        <v>0.47988210896603967</v>
      </c>
      <c r="AS32" s="39">
        <f>VLOOKUP($A32,'2022_2ANO_MT'!$H:$X,17,0)</f>
        <v>510.12223053999998</v>
      </c>
      <c r="AT32" s="39">
        <f>'REF - Profic Média e DP 2022'!$D$3-3*'REF - Profic Média e DP 2022'!$E$3</f>
        <v>256.66072584</v>
      </c>
      <c r="AU32" s="39">
        <f>'REF - Profic Média e DP 2022'!$D$3+3*'REF - Profic Média e DP 2022'!$E$3</f>
        <v>784.8352503000001</v>
      </c>
      <c r="AV32" s="38">
        <f t="shared" si="17"/>
        <v>0.70402053037142864</v>
      </c>
      <c r="AW32" s="39">
        <f>VLOOKUP($A32,'2022_2ANO_MT'!$H:$AE,21,0)</f>
        <v>7.1856287399999996E-2</v>
      </c>
      <c r="AX32" s="39">
        <f>VLOOKUP($A32,'2022_2ANO_MT'!$H:$AE,22,0)</f>
        <v>0.39221556890000003</v>
      </c>
      <c r="AY32" s="39">
        <f>VLOOKUP($A32,'2022_2ANO_MT'!$H:$AE,23,0)</f>
        <v>0.41317365270000006</v>
      </c>
      <c r="AZ32" s="39">
        <f>VLOOKUP($A32,'2022_2ANO_MT'!$H:$AE,24,0)</f>
        <v>0.12275449099999999</v>
      </c>
      <c r="BA32" s="39">
        <f>VLOOKUP($A32,'2022_2ANO_MT'!$H:$AE,16,0)/100</f>
        <v>0.92520775619999995</v>
      </c>
      <c r="BB32" s="38">
        <f t="shared" si="18"/>
        <v>0.58838141260288424</v>
      </c>
      <c r="BC32" s="38">
        <f t="shared" si="19"/>
        <v>0.48928364089681758</v>
      </c>
      <c r="BD32" s="38">
        <f t="shared" si="20"/>
        <v>3.5634772683686977E-2</v>
      </c>
      <c r="BE32" s="38">
        <f t="shared" si="21"/>
        <v>0.68747918430895094</v>
      </c>
      <c r="BF32" s="38">
        <f t="shared" si="22"/>
        <v>0.70506679028507979</v>
      </c>
      <c r="BG32" s="38">
        <f t="shared" si="23"/>
        <v>0.55197695305587413</v>
      </c>
      <c r="BH32" s="39">
        <f>VLOOKUP($A32,'2023_5ANO_LP'!$H:$X,17,0)</f>
        <v>220.48513216000001</v>
      </c>
      <c r="BI32" s="39">
        <f>'REF - Profic Média e DP 2022'!$D$4-3*'REF - Profic Média e DP 2022'!$E$4</f>
        <v>49.637460980000014</v>
      </c>
      <c r="BJ32" s="39">
        <f>'REF - Profic Média e DP 2022'!$D$4+3*'REF - Profic Média e DP 2022'!$E$4</f>
        <v>359.15703464000001</v>
      </c>
      <c r="BK32" s="38">
        <f t="shared" si="24"/>
        <v>0.7556390977285713</v>
      </c>
      <c r="BL32" s="39">
        <f>VLOOKUP($A32,'2023_5ANO_LP'!$H:$AE,21,0)</f>
        <v>0.1023391813</v>
      </c>
      <c r="BM32" s="39">
        <f>VLOOKUP($A32,'2023_5ANO_LP'!$H:$AE,22,0)</f>
        <v>0.24853801170000001</v>
      </c>
      <c r="BN32" s="39">
        <f>VLOOKUP($A32,'2023_5ANO_LP'!$H:$AE,23,0)</f>
        <v>0.36549707599999998</v>
      </c>
      <c r="BO32" s="39">
        <f>VLOOKUP($A32,'2023_5ANO_LP'!$H:$AE,24,0)</f>
        <v>0.28362573099999999</v>
      </c>
      <c r="BP32" s="39">
        <f>VLOOKUP($A32,'2023_5ANO_LP'!$H:$AE,16,0)/100</f>
        <v>0.96067415729999994</v>
      </c>
      <c r="BQ32" s="38">
        <f t="shared" si="25"/>
        <v>0.6698915783328222</v>
      </c>
      <c r="BR32" s="38">
        <f t="shared" si="26"/>
        <v>0.53512790800135868</v>
      </c>
      <c r="BS32" s="39">
        <f>VLOOKUP($A32,'2023_5ANO_MT'!H:X,17,0)</f>
        <v>225.84153372</v>
      </c>
      <c r="BT32" s="39">
        <f>'REF - Profic Média e DP 2022'!$D$5-3*'REF - Profic Média e DP 2022'!$E$5</f>
        <v>78.560591150000022</v>
      </c>
      <c r="BU32" s="39">
        <f>'REF - Profic Média e DP 2022'!$D$5+3*'REF - Profic Média e DP 2022'!$E$5</f>
        <v>353.78627153000002</v>
      </c>
      <c r="BV32" s="38">
        <f t="shared" si="27"/>
        <v>0.65144532882857142</v>
      </c>
      <c r="BW32" s="39">
        <f>VLOOKUP($A32,'2023_5ANO_MT'!$H:$AE,21,0)</f>
        <v>0.1407624633</v>
      </c>
      <c r="BX32" s="39">
        <f>VLOOKUP($A32,'2023_5ANO_MT'!$H:$AE,22,0)</f>
        <v>0.36363636360000001</v>
      </c>
      <c r="BY32" s="39">
        <f>VLOOKUP($A32,'2023_5ANO_MT'!$H:$AE,23,0)</f>
        <v>0.33431085039999997</v>
      </c>
      <c r="BZ32" s="39">
        <f>VLOOKUP($A32,'2023_5ANO_MT'!$H:$AE,24,0)</f>
        <v>0.16129032259999998</v>
      </c>
      <c r="CA32" s="39">
        <f>VLOOKUP($A32,'2023_5ANO_MT'!$H:$AE,16,0)/100</f>
        <v>0.95786516850000003</v>
      </c>
      <c r="CB32" s="38">
        <f t="shared" si="28"/>
        <v>0.65184441162526396</v>
      </c>
      <c r="CC32" s="38">
        <f t="shared" si="29"/>
        <v>0.66672162427723614</v>
      </c>
      <c r="CD32" s="38">
        <f t="shared" si="30"/>
        <v>0.51417681181875796</v>
      </c>
      <c r="CE32" s="39">
        <f>VLOOKUP($A32,'2022_5ANO_LP'!$H:$X,17,0)</f>
        <v>208.78524856000001</v>
      </c>
      <c r="CF32" s="39">
        <f>'REF - Profic Média e DP 2022'!$D$4-3*'REF - Profic Média e DP 2022'!$E$4</f>
        <v>49.637460980000014</v>
      </c>
      <c r="CG32" s="39">
        <f>'REF - Profic Média e DP 2022'!$D$4+3*'REF - Profic Média e DP 2022'!$E$4</f>
        <v>359.15703464000001</v>
      </c>
      <c r="CH32" s="38">
        <f t="shared" si="31"/>
        <v>0.69750093247142864</v>
      </c>
      <c r="CI32" s="39">
        <f>VLOOKUP($A32,'2022_5ANO_LP'!$H:$AE,21,0)</f>
        <v>0.1488250653</v>
      </c>
      <c r="CJ32" s="39">
        <f>VLOOKUP($A32,'2022_5ANO_LP'!$H:$AE,22,0)</f>
        <v>0.26892950389999998</v>
      </c>
      <c r="CK32" s="39">
        <f>VLOOKUP($A32,'2022_5ANO_LP'!$H:$AE,23,0)</f>
        <v>0.38642297650000001</v>
      </c>
      <c r="CL32" s="39">
        <f>VLOOKUP($A32,'2022_5ANO_LP'!$H:$AE,24,0)</f>
        <v>0.1958224543</v>
      </c>
      <c r="CM32" s="39">
        <f>VLOOKUP($A32,'2022_5ANO_LP'!$H:$AE,16,0)/100</f>
        <v>0.94103194099999998</v>
      </c>
      <c r="CN32" s="38">
        <f t="shared" si="32"/>
        <v>0.63696719897329168</v>
      </c>
      <c r="CO32" s="38">
        <f t="shared" si="33"/>
        <v>0.51117672658944047</v>
      </c>
      <c r="CP32" s="39">
        <f>VLOOKUP($A32,'2022_5ANO_MT'!H:X,17,0)</f>
        <v>219.24955352000001</v>
      </c>
      <c r="CQ32" s="39">
        <f>'REF - Profic Média e DP 2022'!$D$5-3*'REF - Profic Média e DP 2022'!$E$5</f>
        <v>78.560591150000022</v>
      </c>
      <c r="CR32" s="39">
        <f>'REF - Profic Média e DP 2022'!$D$5+3*'REF - Profic Média e DP 2022'!$E$5</f>
        <v>353.78627153000002</v>
      </c>
      <c r="CS32" s="38">
        <f t="shared" si="34"/>
        <v>0.5844834017142857</v>
      </c>
      <c r="CT32" s="39">
        <f>VLOOKUP($A32,'2022_5ANO_MT'!$H:$AE,21,0)</f>
        <v>0.18276762399999999</v>
      </c>
      <c r="CU32" s="39">
        <f>VLOOKUP($A32,'2022_5ANO_MT'!$H:$AE,22,0)</f>
        <v>0.407310705</v>
      </c>
      <c r="CV32" s="39">
        <f>VLOOKUP($A32,'2022_5ANO_MT'!$H:$AE,23,0)</f>
        <v>0.27154046999999998</v>
      </c>
      <c r="CW32" s="39">
        <f>VLOOKUP($A32,'2022_5ANO_MT'!$H:$AE,24,0)</f>
        <v>0.13838120099999998</v>
      </c>
      <c r="CX32" s="39">
        <f>VLOOKUP($A32,'2022_5ANO_MT'!$H:$AE,16,0)/100</f>
        <v>0.94103194099999998</v>
      </c>
      <c r="CY32" s="35"/>
    </row>
    <row r="33" spans="1:103" ht="15" customHeight="1">
      <c r="A33" s="37">
        <v>3202405</v>
      </c>
      <c r="B33" s="37" t="s">
        <v>219</v>
      </c>
      <c r="C33" s="38">
        <f t="shared" si="0"/>
        <v>0.66010167325963565</v>
      </c>
      <c r="D33" s="38">
        <f t="shared" si="1"/>
        <v>0.66918969936521955</v>
      </c>
      <c r="E33" s="38">
        <f t="shared" si="2"/>
        <v>0.62603237157089353</v>
      </c>
      <c r="F33" s="38">
        <f t="shared" si="3"/>
        <v>6.5458793271713001E-2</v>
      </c>
      <c r="G33" s="38">
        <f t="shared" si="4"/>
        <v>0.71234702715954556</v>
      </c>
      <c r="H33" s="38">
        <f t="shared" si="5"/>
        <v>0.72084118415798359</v>
      </c>
      <c r="I33" s="38">
        <f t="shared" si="6"/>
        <v>0.57787923752310988</v>
      </c>
      <c r="J33" s="39">
        <f>VLOOKUP(A33,'2023_2ANO_LP_LTR + ECT'!$H:$X,17,0)</f>
        <v>669.63325782000004</v>
      </c>
      <c r="K33" s="39">
        <f>'REF - Profic Média e DP 2022'!$D$2-3*'REF - Profic Média e DP 2022'!$E$2</f>
        <v>295.99944314000004</v>
      </c>
      <c r="L33" s="39">
        <f>'REF - Profic Média e DP 2022'!$D$2+3*'REF - Profic Média e DP 2022'!$E$2</f>
        <v>942.55981496000004</v>
      </c>
      <c r="M33" s="38">
        <f t="shared" si="7"/>
        <v>0.84178375078571432</v>
      </c>
      <c r="N33" s="39">
        <f>VLOOKUP($A33,'2023_2ANO_LP_LTR + ECT'!$H:$AE,21,0)</f>
        <v>8.735491749999999E-2</v>
      </c>
      <c r="O33" s="39">
        <f>VLOOKUP($A33,'2023_2ANO_LP_LTR + ECT'!$H:$AE,22,0)</f>
        <v>0.1240073305</v>
      </c>
      <c r="P33" s="39">
        <f>VLOOKUP($A33,'2023_2ANO_LP_LTR + ECT'!$H:$AE,23,0)</f>
        <v>0.36408063530000001</v>
      </c>
      <c r="Q33" s="39">
        <f>VLOOKUP($A33,'2023_2ANO_LP_LTR + ECT'!$H:$AE,24,0)</f>
        <v>0.42455711670000001</v>
      </c>
      <c r="R33" s="39">
        <f>VLOOKUP($A33,'2023_2ANO_LP_LTR + ECT'!$H:$AE,16,0)/100</f>
        <v>0.88582251080000007</v>
      </c>
      <c r="S33" s="38">
        <f t="shared" si="8"/>
        <v>0.69960579166188841</v>
      </c>
      <c r="T33" s="38">
        <v>0.69960579166188896</v>
      </c>
      <c r="U33" s="38">
        <f t="shared" si="9"/>
        <v>0.53898961728806261</v>
      </c>
      <c r="V33" s="39">
        <f>VLOOKUP(A33,'2023_2ANO_MT'!$H:$X,17,0)</f>
        <v>541.34131063999996</v>
      </c>
      <c r="W33" s="39">
        <f>'REF - Profic Média e DP 2022'!$D$3-3*'REF - Profic Média e DP 2022'!$E$3</f>
        <v>256.66072584</v>
      </c>
      <c r="X33" s="39">
        <f>'REF - Profic Média e DP 2022'!$D$3+3*'REF - Profic Média e DP 2022'!$E$3</f>
        <v>784.8352503000001</v>
      </c>
      <c r="Y33" s="38">
        <f t="shared" si="10"/>
        <v>0.82006079027142853</v>
      </c>
      <c r="Z33" s="39">
        <f>VLOOKUP($A33,'2023_2ANO_MT'!$H:$AE,21,0)</f>
        <v>4.6200607900000003E-2</v>
      </c>
      <c r="AA33" s="39">
        <f>VLOOKUP($A33,'2023_2ANO_MT'!$H:$AE,22,0)</f>
        <v>0.2340425532</v>
      </c>
      <c r="AB33" s="39">
        <f>VLOOKUP($A33,'2023_2ANO_MT'!$H:$AE,23,0)</f>
        <v>0.4990881459</v>
      </c>
      <c r="AC33" s="39">
        <f>VLOOKUP($A33,'2023_2ANO_MT'!$H:$AE,24,0)</f>
        <v>0.220668693</v>
      </c>
      <c r="AD33" s="39">
        <f>VLOOKUP($A33,'2023_2ANO_MT'!$H:$AE,16,0)/100</f>
        <v>0.90038314180000001</v>
      </c>
      <c r="AE33" s="38">
        <f t="shared" si="11"/>
        <v>0.64688823388783256</v>
      </c>
      <c r="AF33" s="38">
        <f t="shared" si="12"/>
        <v>0.65916584304120596</v>
      </c>
      <c r="AG33" s="38">
        <f t="shared" si="13"/>
        <v>0.51520770054669762</v>
      </c>
      <c r="AH33" s="39">
        <f>VLOOKUP($A33,'2022_2ANO_LP_LTR + ECT'!H:X,17,0)</f>
        <v>629.11232557000005</v>
      </c>
      <c r="AI33" s="39">
        <f>'REF - Profic Média e DP 2022'!$D$2-3*'REF - Profic Média e DP 2022'!$E$2</f>
        <v>295.99944314000004</v>
      </c>
      <c r="AJ33" s="39">
        <f>'REF - Profic Média e DP 2022'!$D$2+3*'REF - Profic Média e DP 2022'!$E$2</f>
        <v>942.55981496000004</v>
      </c>
      <c r="AK33" s="38">
        <f t="shared" si="14"/>
        <v>0.75802879297142856</v>
      </c>
      <c r="AL33" s="39">
        <f>VLOOKUP($A33,'2022_2ANO_LP_LTR + ECT'!$H:$AE,21,0)</f>
        <v>0.1304909561</v>
      </c>
      <c r="AM33" s="39">
        <f>VLOOKUP($A33,'2022_2ANO_LP_LTR + ECT'!$H:$AE,22,0)</f>
        <v>0.1950904393</v>
      </c>
      <c r="AN33" s="39">
        <f>VLOOKUP($A33,'2022_2ANO_LP_LTR + ECT'!$H:$AE,23,0)</f>
        <v>0.42118863049999999</v>
      </c>
      <c r="AO33" s="39">
        <f>VLOOKUP($A33,'2022_2ANO_LP_LTR + ECT'!$H:$AE,24,0)</f>
        <v>0.25322997419999999</v>
      </c>
      <c r="AP33" s="39">
        <f>VLOOKUP($A33,'2022_2ANO_LP_LTR + ECT'!$H:$AE,16,0)/100</f>
        <v>0.84821917810000003</v>
      </c>
      <c r="AQ33" s="38">
        <f t="shared" si="15"/>
        <v>0.62847182015777259</v>
      </c>
      <c r="AR33" s="38">
        <f t="shared" si="16"/>
        <v>0.47619772768697377</v>
      </c>
      <c r="AS33" s="39">
        <f>VLOOKUP($A33,'2022_2ANO_MT'!$H:$X,17,0)</f>
        <v>508.17623421000002</v>
      </c>
      <c r="AT33" s="39">
        <f>'REF - Profic Média e DP 2022'!$D$3-3*'REF - Profic Média e DP 2022'!$E$3</f>
        <v>256.66072584</v>
      </c>
      <c r="AU33" s="39">
        <f>'REF - Profic Média e DP 2022'!$D$3+3*'REF - Profic Média e DP 2022'!$E$3</f>
        <v>784.8352503000001</v>
      </c>
      <c r="AV33" s="38">
        <f t="shared" si="17"/>
        <v>0.70380162275714286</v>
      </c>
      <c r="AW33" s="39">
        <f>VLOOKUP($A33,'2022_2ANO_MT'!$H:$AE,21,0)</f>
        <v>9.3809827699999987E-2</v>
      </c>
      <c r="AX33" s="39">
        <f>VLOOKUP($A33,'2022_2ANO_MT'!$H:$AE,22,0)</f>
        <v>0.35417996170000005</v>
      </c>
      <c r="AY33" s="39">
        <f>VLOOKUP($A33,'2022_2ANO_MT'!$H:$AE,23,0)</f>
        <v>0.43714103379999997</v>
      </c>
      <c r="AZ33" s="39">
        <f>VLOOKUP($A33,'2022_2ANO_MT'!$H:$AE,24,0)</f>
        <v>0.1148691768</v>
      </c>
      <c r="BA33" s="39">
        <f>VLOOKUP($A33,'2022_2ANO_MT'!$H:$AE,16,0)/100</f>
        <v>0.85769020249999994</v>
      </c>
      <c r="BB33" s="38">
        <f t="shared" si="18"/>
        <v>0.64646963410125957</v>
      </c>
      <c r="BC33" s="38">
        <f t="shared" si="19"/>
        <v>0.61339517526347653</v>
      </c>
      <c r="BD33" s="38">
        <f t="shared" si="20"/>
        <v>5.1602861545485323E-2</v>
      </c>
      <c r="BE33" s="38">
        <f t="shared" si="21"/>
        <v>0.67954409293904261</v>
      </c>
      <c r="BF33" s="38">
        <f t="shared" si="22"/>
        <v>0.69664956457272209</v>
      </c>
      <c r="BG33" s="38">
        <f t="shared" si="23"/>
        <v>0.55487246705972981</v>
      </c>
      <c r="BH33" s="39">
        <f>VLOOKUP($A33,'2023_5ANO_LP'!$H:$X,17,0)</f>
        <v>221.38135041999999</v>
      </c>
      <c r="BI33" s="39">
        <f>'REF - Profic Média e DP 2022'!$D$4-3*'REF - Profic Média e DP 2022'!$E$4</f>
        <v>49.637460980000014</v>
      </c>
      <c r="BJ33" s="39">
        <f>'REF - Profic Média e DP 2022'!$D$4+3*'REF - Profic Média e DP 2022'!$E$4</f>
        <v>359.15703464000001</v>
      </c>
      <c r="BK33" s="38">
        <f t="shared" si="24"/>
        <v>0.77349684267142871</v>
      </c>
      <c r="BL33" s="39">
        <f>VLOOKUP($A33,'2023_5ANO_LP'!$H:$AE,21,0)</f>
        <v>7.2389493900000004E-2</v>
      </c>
      <c r="BM33" s="39">
        <f>VLOOKUP($A33,'2023_5ANO_LP'!$H:$AE,22,0)</f>
        <v>0.26969891100000004</v>
      </c>
      <c r="BN33" s="39">
        <f>VLOOKUP($A33,'2023_5ANO_LP'!$H:$AE,23,0)</f>
        <v>0.3677130045</v>
      </c>
      <c r="BO33" s="39">
        <f>VLOOKUP($A33,'2023_5ANO_LP'!$H:$AE,24,0)</f>
        <v>0.29019859060000003</v>
      </c>
      <c r="BP33" s="39">
        <f>VLOOKUP($A33,'2023_5ANO_LP'!$H:$AE,16,0)/100</f>
        <v>0.90335648149999992</v>
      </c>
      <c r="BQ33" s="38">
        <f t="shared" si="25"/>
        <v>0.66243862130536324</v>
      </c>
      <c r="BR33" s="38">
        <f t="shared" si="26"/>
        <v>0.5405367889892978</v>
      </c>
      <c r="BS33" s="39">
        <f>VLOOKUP($A33,'2023_5ANO_MT'!H:X,17,0)</f>
        <v>227.33019666999999</v>
      </c>
      <c r="BT33" s="39">
        <f>'REF - Profic Média e DP 2022'!$D$5-3*'REF - Profic Média e DP 2022'!$E$5</f>
        <v>78.560591150000022</v>
      </c>
      <c r="BU33" s="39">
        <f>'REF - Profic Média e DP 2022'!$D$5+3*'REF - Profic Média e DP 2022'!$E$5</f>
        <v>353.78627153000002</v>
      </c>
      <c r="BV33" s="38">
        <f t="shared" si="27"/>
        <v>0.66532442574285722</v>
      </c>
      <c r="BW33" s="39">
        <f>VLOOKUP($A33,'2023_5ANO_MT'!$H:$AE,21,0)</f>
        <v>0.13260730300000001</v>
      </c>
      <c r="BX33" s="39">
        <f>VLOOKUP($A33,'2023_5ANO_MT'!$H:$AE,22,0)</f>
        <v>0.35361947469999999</v>
      </c>
      <c r="BY33" s="39">
        <f>VLOOKUP($A33,'2023_5ANO_MT'!$H:$AE,23,0)</f>
        <v>0.37796284429999999</v>
      </c>
      <c r="BZ33" s="39">
        <f>VLOOKUP($A33,'2023_5ANO_MT'!$H:$AE,24,0)</f>
        <v>0.13581037800000001</v>
      </c>
      <c r="CA33" s="39">
        <f>VLOOKUP($A33,'2023_5ANO_MT'!$H:$AE,16,0)/100</f>
        <v>0.90335648149999992</v>
      </c>
      <c r="CB33" s="38">
        <f t="shared" si="28"/>
        <v>0.62794123139355729</v>
      </c>
      <c r="CC33" s="38">
        <f t="shared" si="29"/>
        <v>0.64326871846185218</v>
      </c>
      <c r="CD33" s="38">
        <f t="shared" si="30"/>
        <v>0.5122735546094187</v>
      </c>
      <c r="CE33" s="39">
        <f>VLOOKUP($A33,'2022_5ANO_LP'!$H:$X,17,0)</f>
        <v>208.1961532</v>
      </c>
      <c r="CF33" s="39">
        <f>'REF - Profic Média e DP 2022'!$D$4-3*'REF - Profic Média e DP 2022'!$E$4</f>
        <v>49.637460980000014</v>
      </c>
      <c r="CG33" s="39">
        <f>'REF - Profic Média e DP 2022'!$D$4+3*'REF - Profic Média e DP 2022'!$E$4</f>
        <v>359.15703464000001</v>
      </c>
      <c r="CH33" s="38">
        <f t="shared" si="31"/>
        <v>0.69618616682857137</v>
      </c>
      <c r="CI33" s="39">
        <f>VLOOKUP($A33,'2022_5ANO_LP'!$H:$AE,21,0)</f>
        <v>0.130575307</v>
      </c>
      <c r="CJ33" s="39">
        <f>VLOOKUP($A33,'2022_5ANO_LP'!$H:$AE,22,0)</f>
        <v>0.30316742080000003</v>
      </c>
      <c r="CK33" s="39">
        <f>VLOOKUP($A33,'2022_5ANO_LP'!$H:$AE,23,0)</f>
        <v>0.35294117649999995</v>
      </c>
      <c r="CL33" s="39">
        <f>VLOOKUP($A33,'2022_5ANO_LP'!$H:$AE,24,0)</f>
        <v>0.21331609570000001</v>
      </c>
      <c r="CM33" s="39">
        <f>VLOOKUP($A33,'2022_5ANO_LP'!$H:$AE,16,0)/100</f>
        <v>0.85234159779999996</v>
      </c>
      <c r="CN33" s="38">
        <f t="shared" si="32"/>
        <v>0.61261374432526228</v>
      </c>
      <c r="CO33" s="38">
        <f t="shared" si="33"/>
        <v>0.50399120412195308</v>
      </c>
      <c r="CP33" s="39">
        <f>VLOOKUP($A33,'2022_5ANO_MT'!H:X,17,0)</f>
        <v>217.27191321000001</v>
      </c>
      <c r="CQ33" s="39">
        <f>'REF - Profic Média e DP 2022'!$D$5-3*'REF - Profic Média e DP 2022'!$E$5</f>
        <v>78.560591150000022</v>
      </c>
      <c r="CR33" s="39">
        <f>'REF - Profic Média e DP 2022'!$D$5+3*'REF - Profic Média e DP 2022'!$E$5</f>
        <v>353.78627153000002</v>
      </c>
      <c r="CS33" s="38">
        <f t="shared" si="34"/>
        <v>0.59178386385714288</v>
      </c>
      <c r="CT33" s="39">
        <f>VLOOKUP($A33,'2022_5ANO_MT'!$H:$AE,21,0)</f>
        <v>0.18393782380000001</v>
      </c>
      <c r="CU33" s="39">
        <f>VLOOKUP($A33,'2022_5ANO_MT'!$H:$AE,22,0)</f>
        <v>0.3924870466</v>
      </c>
      <c r="CV33" s="39">
        <f>VLOOKUP($A33,'2022_5ANO_MT'!$H:$AE,23,0)</f>
        <v>0.33743523320000002</v>
      </c>
      <c r="CW33" s="39">
        <f>VLOOKUP($A33,'2022_5ANO_MT'!$H:$AE,24,0)</f>
        <v>8.6139896399999999E-2</v>
      </c>
      <c r="CX33" s="39">
        <f>VLOOKUP($A33,'2022_5ANO_MT'!$H:$AE,16,0)/100</f>
        <v>0.85068870520000006</v>
      </c>
      <c r="CY33" s="35"/>
    </row>
    <row r="34" spans="1:103" ht="15" customHeight="1">
      <c r="A34" s="37">
        <v>3202454</v>
      </c>
      <c r="B34" s="37" t="s">
        <v>157</v>
      </c>
      <c r="C34" s="38">
        <f t="shared" si="0"/>
        <v>0.53112845004670195</v>
      </c>
      <c r="D34" s="38">
        <f t="shared" si="1"/>
        <v>0.63935234742870217</v>
      </c>
      <c r="E34" s="38">
        <f t="shared" si="2"/>
        <v>0.52503710295012684</v>
      </c>
      <c r="F34" s="38">
        <f t="shared" si="3"/>
        <v>4.9398112171307074E-2</v>
      </c>
      <c r="G34" s="38">
        <f t="shared" si="4"/>
        <v>0.75366759190727761</v>
      </c>
      <c r="H34" s="38">
        <f t="shared" si="5"/>
        <v>0.76865617073377934</v>
      </c>
      <c r="I34" s="38">
        <f t="shared" si="6"/>
        <v>0.62688628548184444</v>
      </c>
      <c r="J34" s="39">
        <f>VLOOKUP(A34,'2023_2ANO_LP_LTR + ECT'!$H:$X,17,0)</f>
        <v>701.31927297000004</v>
      </c>
      <c r="K34" s="39">
        <f>'REF - Profic Média e DP 2022'!$D$2-3*'REF - Profic Média e DP 2022'!$E$2</f>
        <v>295.99944314000004</v>
      </c>
      <c r="L34" s="39">
        <f>'REF - Profic Média e DP 2022'!$D$2+3*'REF - Profic Média e DP 2022'!$E$2</f>
        <v>942.55981496000004</v>
      </c>
      <c r="M34" s="38">
        <f t="shared" si="7"/>
        <v>0.8953201970714284</v>
      </c>
      <c r="N34" s="39">
        <f>VLOOKUP($A34,'2023_2ANO_LP_LTR + ECT'!$H:$AE,21,0)</f>
        <v>4.8850574699999996E-2</v>
      </c>
      <c r="O34" s="39">
        <f>VLOOKUP($A34,'2023_2ANO_LP_LTR + ECT'!$H:$AE,22,0)</f>
        <v>9.7701149399999992E-2</v>
      </c>
      <c r="P34" s="39">
        <f>VLOOKUP($A34,'2023_2ANO_LP_LTR + ECT'!$H:$AE,23,0)</f>
        <v>0.29022988510000003</v>
      </c>
      <c r="Q34" s="39">
        <f>VLOOKUP($A34,'2023_2ANO_LP_LTR + ECT'!$H:$AE,24,0)</f>
        <v>0.56321839079999991</v>
      </c>
      <c r="R34" s="39">
        <f>VLOOKUP($A34,'2023_2ANO_LP_LTR + ECT'!$H:$AE,16,0)/100</f>
        <v>0.92553191490000009</v>
      </c>
      <c r="S34" s="38">
        <f t="shared" si="8"/>
        <v>0.73118472366752507</v>
      </c>
      <c r="T34" s="38">
        <v>0.73118472366752496</v>
      </c>
      <c r="U34" s="38">
        <f t="shared" si="9"/>
        <v>0.57365187472790735</v>
      </c>
      <c r="V34" s="39">
        <f>VLOOKUP(A34,'2023_2ANO_MT'!$H:$X,17,0)</f>
        <v>559.64903198000002</v>
      </c>
      <c r="W34" s="39">
        <f>'REF - Profic Média e DP 2022'!$D$3-3*'REF - Profic Média e DP 2022'!$E$3</f>
        <v>256.66072584</v>
      </c>
      <c r="X34" s="39">
        <f>'REF - Profic Média e DP 2022'!$D$3+3*'REF - Profic Média e DP 2022'!$E$3</f>
        <v>784.8352503000001</v>
      </c>
      <c r="Y34" s="38">
        <f t="shared" si="10"/>
        <v>0.86254152821428554</v>
      </c>
      <c r="Z34" s="39">
        <f>VLOOKUP($A34,'2023_2ANO_MT'!$H:$AE,21,0)</f>
        <v>4.94186047E-2</v>
      </c>
      <c r="AA34" s="39">
        <f>VLOOKUP($A34,'2023_2ANO_MT'!$H:$AE,22,0)</f>
        <v>0.1540697674</v>
      </c>
      <c r="AB34" s="39">
        <f>VLOOKUP($A34,'2023_2ANO_MT'!$H:$AE,23,0)</f>
        <v>0.44767441859999996</v>
      </c>
      <c r="AC34" s="39">
        <f>VLOOKUP($A34,'2023_2ANO_MT'!$H:$AE,24,0)</f>
        <v>0.34883720930000001</v>
      </c>
      <c r="AD34" s="39">
        <f>VLOOKUP($A34,'2023_2ANO_MT'!$H:$AE,16,0)/100</f>
        <v>0.91489361700000005</v>
      </c>
      <c r="AE34" s="38">
        <f t="shared" si="11"/>
        <v>0.70426947973597054</v>
      </c>
      <c r="AF34" s="38">
        <f t="shared" si="12"/>
        <v>0.68685084198312218</v>
      </c>
      <c r="AG34" s="38">
        <f t="shared" si="13"/>
        <v>0.52493029904481592</v>
      </c>
      <c r="AH34" s="39">
        <f>VLOOKUP($A34,'2022_2ANO_LP_LTR + ECT'!H:X,17,0)</f>
        <v>635.39857246999998</v>
      </c>
      <c r="AI34" s="39">
        <f>'REF - Profic Média e DP 2022'!$D$2-3*'REF - Profic Média e DP 2022'!$E$2</f>
        <v>295.99944314000004</v>
      </c>
      <c r="AJ34" s="39">
        <f>'REF - Profic Média e DP 2022'!$D$2+3*'REF - Profic Média e DP 2022'!$E$2</f>
        <v>942.55981496000004</v>
      </c>
      <c r="AK34" s="38">
        <f t="shared" si="14"/>
        <v>0.78964803304285713</v>
      </c>
      <c r="AL34" s="39">
        <f>VLOOKUP($A34,'2022_2ANO_LP_LTR + ECT'!$H:$AE,21,0)</f>
        <v>9.2753623199999996E-2</v>
      </c>
      <c r="AM34" s="39">
        <f>VLOOKUP($A34,'2022_2ANO_LP_LTR + ECT'!$H:$AE,22,0)</f>
        <v>0.20579710139999999</v>
      </c>
      <c r="AN34" s="39">
        <f>VLOOKUP($A34,'2022_2ANO_LP_LTR + ECT'!$H:$AE,23,0)</f>
        <v>0.43768115940000002</v>
      </c>
      <c r="AO34" s="39">
        <f>VLOOKUP($A34,'2022_2ANO_LP_LTR + ECT'!$H:$AE,24,0)</f>
        <v>0.26376811589999999</v>
      </c>
      <c r="AP34" s="39">
        <f>VLOOKUP($A34,'2022_2ANO_LP_LTR + ECT'!$H:$AE,16,0)/100</f>
        <v>0.90789473679999999</v>
      </c>
      <c r="AQ34" s="38">
        <f t="shared" si="15"/>
        <v>0.73039743636524312</v>
      </c>
      <c r="AR34" s="38">
        <f t="shared" si="16"/>
        <v>0.5837446891162007</v>
      </c>
      <c r="AS34" s="39">
        <f>VLOOKUP($A34,'2022_2ANO_MT'!$H:$X,17,0)</f>
        <v>564.97979941999995</v>
      </c>
      <c r="AT34" s="39">
        <f>'REF - Profic Média e DP 2022'!$D$3-3*'REF - Profic Média e DP 2022'!$E$3</f>
        <v>256.66072584</v>
      </c>
      <c r="AU34" s="39">
        <f>'REF - Profic Média e DP 2022'!$D$3+3*'REF - Profic Média e DP 2022'!$E$3</f>
        <v>784.8352503000001</v>
      </c>
      <c r="AV34" s="38">
        <f t="shared" si="17"/>
        <v>0.84883720932857143</v>
      </c>
      <c r="AW34" s="39">
        <f>VLOOKUP($A34,'2022_2ANO_MT'!$H:$AE,21,0)</f>
        <v>3.4883720899999998E-2</v>
      </c>
      <c r="AX34" s="39">
        <f>VLOOKUP($A34,'2022_2ANO_MT'!$H:$AE,22,0)</f>
        <v>0.20348837209999998</v>
      </c>
      <c r="AY34" s="39">
        <f>VLOOKUP($A34,'2022_2ANO_MT'!$H:$AE,23,0)</f>
        <v>0.3895348837</v>
      </c>
      <c r="AZ34" s="39">
        <f>VLOOKUP($A34,'2022_2ANO_MT'!$H:$AE,24,0)</f>
        <v>0.37209302329999999</v>
      </c>
      <c r="BA34" s="39">
        <f>VLOOKUP($A34,'2022_2ANO_MT'!$H:$AE,16,0)/100</f>
        <v>0.9052631579</v>
      </c>
      <c r="BB34" s="38">
        <f t="shared" si="18"/>
        <v>0.36879260397370173</v>
      </c>
      <c r="BC34" s="38">
        <f t="shared" si="19"/>
        <v>0.10658557742474302</v>
      </c>
      <c r="BD34" s="38">
        <f t="shared" si="20"/>
        <v>-1.3602848267052492E-2</v>
      </c>
      <c r="BE34" s="38">
        <f t="shared" si="21"/>
        <v>0.63099963052266039</v>
      </c>
      <c r="BF34" s="38">
        <f t="shared" si="22"/>
        <v>0.64903863246238547</v>
      </c>
      <c r="BG34" s="38">
        <f t="shared" si="23"/>
        <v>0.49821396665334239</v>
      </c>
      <c r="BH34" s="39">
        <f>VLOOKUP($A34,'2023_5ANO_LP'!$H:$X,17,0)</f>
        <v>203.84443553</v>
      </c>
      <c r="BI34" s="39">
        <f>'REF - Profic Média e DP 2022'!$D$4-3*'REF - Profic Média e DP 2022'!$E$4</f>
        <v>49.637460980000014</v>
      </c>
      <c r="BJ34" s="39">
        <f>'REF - Profic Média e DP 2022'!$D$4+3*'REF - Profic Média e DP 2022'!$E$4</f>
        <v>359.15703464000001</v>
      </c>
      <c r="BK34" s="38">
        <f t="shared" si="24"/>
        <v>0.65902578794285716</v>
      </c>
      <c r="BL34" s="39">
        <f>VLOOKUP($A34,'2023_5ANO_LP'!$H:$AE,21,0)</f>
        <v>0.14613180519999999</v>
      </c>
      <c r="BM34" s="39">
        <f>VLOOKUP($A34,'2023_5ANO_LP'!$H:$AE,22,0)</f>
        <v>0.340974212</v>
      </c>
      <c r="BN34" s="39">
        <f>VLOOKUP($A34,'2023_5ANO_LP'!$H:$AE,23,0)</f>
        <v>0.33810888249999999</v>
      </c>
      <c r="BO34" s="39">
        <f>VLOOKUP($A34,'2023_5ANO_LP'!$H:$AE,24,0)</f>
        <v>0.1747851003</v>
      </c>
      <c r="BP34" s="39">
        <f>VLOOKUP($A34,'2023_5ANO_LP'!$H:$AE,16,0)/100</f>
        <v>0.94070080860000005</v>
      </c>
      <c r="BQ34" s="38">
        <f t="shared" si="25"/>
        <v>0.61296062858293532</v>
      </c>
      <c r="BR34" s="38">
        <f t="shared" si="26"/>
        <v>0.48741938279444208</v>
      </c>
      <c r="BS34" s="39">
        <f>VLOOKUP($A34,'2023_5ANO_MT'!H:X,17,0)</f>
        <v>212.71092240999999</v>
      </c>
      <c r="BT34" s="39">
        <f>'REF - Profic Média e DP 2022'!$D$5-3*'REF - Profic Média e DP 2022'!$E$5</f>
        <v>78.560591150000022</v>
      </c>
      <c r="BU34" s="39">
        <f>'REF - Profic Média e DP 2022'!$D$5+3*'REF - Profic Média e DP 2022'!$E$5</f>
        <v>353.78627153000002</v>
      </c>
      <c r="BV34" s="38">
        <f t="shared" si="27"/>
        <v>0.53899835794285711</v>
      </c>
      <c r="BW34" s="39">
        <f>VLOOKUP($A34,'2023_5ANO_MT'!$H:$AE,21,0)</f>
        <v>0.24425287359999998</v>
      </c>
      <c r="BX34" s="39">
        <f>VLOOKUP($A34,'2023_5ANO_MT'!$H:$AE,22,0)</f>
        <v>0.37931034480000003</v>
      </c>
      <c r="BY34" s="39">
        <f>VLOOKUP($A34,'2023_5ANO_MT'!$H:$AE,23,0)</f>
        <v>0.2844827586</v>
      </c>
      <c r="BZ34" s="39">
        <f>VLOOKUP($A34,'2023_5ANO_MT'!$H:$AE,24,0)</f>
        <v>9.1954022999999996E-2</v>
      </c>
      <c r="CA34" s="39">
        <f>VLOOKUP($A34,'2023_5ANO_MT'!$H:$AE,16,0)/100</f>
        <v>0.93800539079999989</v>
      </c>
      <c r="CB34" s="38">
        <f t="shared" si="28"/>
        <v>0.64460247878971288</v>
      </c>
      <c r="CC34" s="38">
        <f t="shared" si="29"/>
        <v>0.6537938549031056</v>
      </c>
      <c r="CD34" s="38">
        <f t="shared" si="30"/>
        <v>0.5067508941204969</v>
      </c>
      <c r="CE34" s="39">
        <f>VLOOKUP($A34,'2022_5ANO_LP'!$H:$X,17,0)</f>
        <v>206.48678168000001</v>
      </c>
      <c r="CF34" s="39">
        <f>'REF - Profic Média e DP 2022'!$D$4-3*'REF - Profic Média e DP 2022'!$E$4</f>
        <v>49.637460980000014</v>
      </c>
      <c r="CG34" s="39">
        <f>'REF - Profic Média e DP 2022'!$D$4+3*'REF - Profic Média e DP 2022'!$E$4</f>
        <v>359.15703464000001</v>
      </c>
      <c r="CH34" s="38">
        <f t="shared" si="31"/>
        <v>0.68140028287142862</v>
      </c>
      <c r="CI34" s="39">
        <f>VLOOKUP($A34,'2022_5ANO_LP'!$H:$AE,21,0)</f>
        <v>0.1559405941</v>
      </c>
      <c r="CJ34" s="39">
        <f>VLOOKUP($A34,'2022_5ANO_LP'!$H:$AE,22,0)</f>
        <v>0.28465346530000002</v>
      </c>
      <c r="CK34" s="39">
        <f>VLOOKUP($A34,'2022_5ANO_LP'!$H:$AE,23,0)</f>
        <v>0.35891089110000002</v>
      </c>
      <c r="CL34" s="39">
        <f>VLOOKUP($A34,'2022_5ANO_LP'!$H:$AE,24,0)</f>
        <v>0.20049504949999999</v>
      </c>
      <c r="CM34" s="39">
        <f>VLOOKUP($A34,'2022_5ANO_LP'!$H:$AE,16,0)/100</f>
        <v>0.92027334849999998</v>
      </c>
      <c r="CN34" s="38">
        <f t="shared" si="32"/>
        <v>0.63541110267632028</v>
      </c>
      <c r="CO34" s="38">
        <f t="shared" si="33"/>
        <v>0.51193082853121219</v>
      </c>
      <c r="CP34" s="39">
        <f>VLOOKUP($A34,'2022_5ANO_MT'!H:X,17,0)</f>
        <v>219.45710174000001</v>
      </c>
      <c r="CQ34" s="39">
        <f>'REF - Profic Média e DP 2022'!$D$5-3*'REF - Profic Média e DP 2022'!$E$5</f>
        <v>78.560591150000022</v>
      </c>
      <c r="CR34" s="39">
        <f>'REF - Profic Média e DP 2022'!$D$5+3*'REF - Profic Média e DP 2022'!$E$5</f>
        <v>353.78627153000002</v>
      </c>
      <c r="CS34" s="38">
        <f t="shared" si="34"/>
        <v>0.59978730944285708</v>
      </c>
      <c r="CT34" s="39">
        <f>VLOOKUP($A34,'2022_5ANO_MT'!$H:$AE,21,0)</f>
        <v>0.17617865999999999</v>
      </c>
      <c r="CU34" s="39">
        <f>VLOOKUP($A34,'2022_5ANO_MT'!$H:$AE,22,0)</f>
        <v>0.39205955330000003</v>
      </c>
      <c r="CV34" s="39">
        <f>VLOOKUP($A34,'2022_5ANO_MT'!$H:$AE,23,0)</f>
        <v>0.3076923077</v>
      </c>
      <c r="CW34" s="39">
        <f>VLOOKUP($A34,'2022_5ANO_MT'!$H:$AE,24,0)</f>
        <v>0.1240694789</v>
      </c>
      <c r="CX34" s="39">
        <f>VLOOKUP($A34,'2022_5ANO_MT'!$H:$AE,16,0)/100</f>
        <v>0.91799544420000001</v>
      </c>
      <c r="CY34" s="35"/>
    </row>
    <row r="35" spans="1:103" ht="15" customHeight="1">
      <c r="A35" s="37">
        <v>3202504</v>
      </c>
      <c r="B35" s="37" t="s">
        <v>173</v>
      </c>
      <c r="C35" s="38">
        <f t="shared" si="0"/>
        <v>0.6639958490644966</v>
      </c>
      <c r="D35" s="38">
        <f t="shared" si="1"/>
        <v>0.60689348958000255</v>
      </c>
      <c r="E35" s="38">
        <f t="shared" si="2"/>
        <v>0.53022250034291074</v>
      </c>
      <c r="F35" s="38">
        <f t="shared" si="3"/>
        <v>5.022271529422262E-2</v>
      </c>
      <c r="G35" s="38">
        <f t="shared" si="4"/>
        <v>0.68356447881709437</v>
      </c>
      <c r="H35" s="38">
        <f t="shared" si="5"/>
        <v>0.70107555803621258</v>
      </c>
      <c r="I35" s="38">
        <f t="shared" si="6"/>
        <v>0.55723460397956803</v>
      </c>
      <c r="J35" s="39">
        <f>VLOOKUP(A35,'2023_2ANO_LP_LTR + ECT'!$H:$X,17,0)</f>
        <v>656.28525588000002</v>
      </c>
      <c r="K35" s="39">
        <f>'REF - Profic Média e DP 2022'!$D$2-3*'REF - Profic Média e DP 2022'!$E$2</f>
        <v>295.99944314000004</v>
      </c>
      <c r="L35" s="39">
        <f>'REF - Profic Média e DP 2022'!$D$2+3*'REF - Profic Média e DP 2022'!$E$2</f>
        <v>942.55981496000004</v>
      </c>
      <c r="M35" s="38">
        <f t="shared" si="7"/>
        <v>0.80983302418571423</v>
      </c>
      <c r="N35" s="39">
        <f>VLOOKUP($A35,'2023_2ANO_LP_LTR + ECT'!$H:$AE,21,0)</f>
        <v>0.1233766234</v>
      </c>
      <c r="O35" s="39">
        <f>VLOOKUP($A35,'2023_2ANO_LP_LTR + ECT'!$H:$AE,22,0)</f>
        <v>0.11688311690000001</v>
      </c>
      <c r="P35" s="39">
        <f>VLOOKUP($A35,'2023_2ANO_LP_LTR + ECT'!$H:$AE,23,0)</f>
        <v>0.33766233769999998</v>
      </c>
      <c r="Q35" s="39">
        <f>VLOOKUP($A35,'2023_2ANO_LP_LTR + ECT'!$H:$AE,24,0)</f>
        <v>0.4220779221</v>
      </c>
      <c r="R35" s="39">
        <f>VLOOKUP($A35,'2023_2ANO_LP_LTR + ECT'!$H:$AE,16,0)/100</f>
        <v>0.88</v>
      </c>
      <c r="S35" s="38">
        <f t="shared" si="8"/>
        <v>0.65729785998841694</v>
      </c>
      <c r="T35" s="38">
        <v>0.65729785998841705</v>
      </c>
      <c r="U35" s="38">
        <f t="shared" si="9"/>
        <v>0.49316714854111943</v>
      </c>
      <c r="V35" s="39">
        <f>VLOOKUP(A35,'2023_2ANO_MT'!$H:$X,17,0)</f>
        <v>517.13905</v>
      </c>
      <c r="W35" s="39">
        <f>'REF - Profic Média e DP 2022'!$D$3-3*'REF - Profic Média e DP 2022'!$E$3</f>
        <v>256.66072584</v>
      </c>
      <c r="X35" s="39">
        <f>'REF - Profic Média e DP 2022'!$D$3+3*'REF - Profic Média e DP 2022'!$E$3</f>
        <v>784.8352503000001</v>
      </c>
      <c r="Y35" s="38">
        <f t="shared" si="10"/>
        <v>0.72857142857142865</v>
      </c>
      <c r="Z35" s="39">
        <f>VLOOKUP($A35,'2023_2ANO_MT'!$H:$AE,21,0)</f>
        <v>0.125</v>
      </c>
      <c r="AA35" s="39">
        <f>VLOOKUP($A35,'2023_2ANO_MT'!$H:$AE,22,0)</f>
        <v>0.25624999999999998</v>
      </c>
      <c r="AB35" s="39">
        <f>VLOOKUP($A35,'2023_2ANO_MT'!$H:$AE,23,0)</f>
        <v>0.46250000000000002</v>
      </c>
      <c r="AC35" s="39">
        <f>VLOOKUP($A35,'2023_2ANO_MT'!$H:$AE,24,0)</f>
        <v>0.15625</v>
      </c>
      <c r="AD35" s="39">
        <f>VLOOKUP($A35,'2023_2ANO_MT'!$H:$AE,16,0)/100</f>
        <v>0.91428571430000005</v>
      </c>
      <c r="AE35" s="38">
        <f t="shared" si="11"/>
        <v>0.63334176352287175</v>
      </c>
      <c r="AF35" s="38">
        <f t="shared" si="12"/>
        <v>0.65857041148351492</v>
      </c>
      <c r="AG35" s="38">
        <f t="shared" si="13"/>
        <v>0.50154740479560111</v>
      </c>
      <c r="AH35" s="39">
        <f>VLOOKUP($A35,'2022_2ANO_LP_LTR + ECT'!H:X,17,0)</f>
        <v>620.28011966999998</v>
      </c>
      <c r="AI35" s="39">
        <f>'REF - Profic Média e DP 2022'!$D$2-3*'REF - Profic Média e DP 2022'!$E$2</f>
        <v>295.99944314000004</v>
      </c>
      <c r="AJ35" s="39">
        <f>'REF - Profic Média e DP 2022'!$D$2+3*'REF - Profic Média e DP 2022'!$E$2</f>
        <v>942.55981496000004</v>
      </c>
      <c r="AK35" s="38">
        <f t="shared" si="14"/>
        <v>0.76955161624285717</v>
      </c>
      <c r="AL35" s="39">
        <f>VLOOKUP($A35,'2022_2ANO_LP_LTR + ECT'!$H:$AE,21,0)</f>
        <v>0.16788321170000001</v>
      </c>
      <c r="AM35" s="39">
        <f>VLOOKUP($A35,'2022_2ANO_LP_LTR + ECT'!$H:$AE,22,0)</f>
        <v>0.1094890511</v>
      </c>
      <c r="AN35" s="39">
        <f>VLOOKUP($A35,'2022_2ANO_LP_LTR + ECT'!$H:$AE,23,0)</f>
        <v>0.47445255469999997</v>
      </c>
      <c r="AO35" s="39">
        <f>VLOOKUP($A35,'2022_2ANO_LP_LTR + ECT'!$H:$AE,24,0)</f>
        <v>0.24817518249999998</v>
      </c>
      <c r="AP35" s="39">
        <f>VLOOKUP($A35,'2022_2ANO_LP_LTR + ECT'!$H:$AE,16,0)/100</f>
        <v>0.86163522009999993</v>
      </c>
      <c r="AQ35" s="38">
        <f t="shared" si="15"/>
        <v>0.59549879158190711</v>
      </c>
      <c r="AR35" s="38">
        <f t="shared" si="16"/>
        <v>0.43997468135667145</v>
      </c>
      <c r="AS35" s="39">
        <f>VLOOKUP($A35,'2022_2ANO_MT'!$H:$X,17,0)</f>
        <v>489.04414394000003</v>
      </c>
      <c r="AT35" s="39">
        <f>'REF - Profic Média e DP 2022'!$D$3-3*'REF - Profic Média e DP 2022'!$E$3</f>
        <v>256.66072584</v>
      </c>
      <c r="AU35" s="39">
        <f>'REF - Profic Média e DP 2022'!$D$3+3*'REF - Profic Média e DP 2022'!$E$3</f>
        <v>784.8352503000001</v>
      </c>
      <c r="AV35" s="38">
        <f t="shared" si="17"/>
        <v>0.6504329004142857</v>
      </c>
      <c r="AW35" s="39">
        <f>VLOOKUP($A35,'2022_2ANO_MT'!$H:$AE,21,0)</f>
        <v>9.84848485E-2</v>
      </c>
      <c r="AX35" s="39">
        <f>VLOOKUP($A35,'2022_2ANO_MT'!$H:$AE,22,0)</f>
        <v>0.43939393940000004</v>
      </c>
      <c r="AY35" s="39">
        <f>VLOOKUP($A35,'2022_2ANO_MT'!$H:$AE,23,0)</f>
        <v>0.40909090910000001</v>
      </c>
      <c r="AZ35" s="39">
        <f>VLOOKUP($A35,'2022_2ANO_MT'!$H:$AE,24,0)</f>
        <v>5.3030302999999994E-2</v>
      </c>
      <c r="BA35" s="39">
        <f>VLOOKUP($A35,'2022_2ANO_MT'!$H:$AE,16,0)/100</f>
        <v>0.85161290320000005</v>
      </c>
      <c r="BB35" s="38">
        <f t="shared" si="18"/>
        <v>0.74964938829123762</v>
      </c>
      <c r="BC35" s="38">
        <f t="shared" si="19"/>
        <v>0.81130771945024938</v>
      </c>
      <c r="BD35" s="38">
        <f t="shared" si="20"/>
        <v>7.70661281835614E-2</v>
      </c>
      <c r="BE35" s="38">
        <f t="shared" si="21"/>
        <v>0.68799105713222586</v>
      </c>
      <c r="BF35" s="38">
        <f t="shared" si="22"/>
        <v>0.70896855138128034</v>
      </c>
      <c r="BG35" s="38">
        <f t="shared" si="23"/>
        <v>0.55591822441256067</v>
      </c>
      <c r="BH35" s="39">
        <f>VLOOKUP($A35,'2023_5ANO_LP'!$H:$X,17,0)</f>
        <v>221.70503278999999</v>
      </c>
      <c r="BI35" s="39">
        <f>'REF - Profic Média e DP 2022'!$D$4-3*'REF - Profic Média e DP 2022'!$E$4</f>
        <v>49.637460980000014</v>
      </c>
      <c r="BJ35" s="39">
        <f>'REF - Profic Média e DP 2022'!$D$4+3*'REF - Profic Média e DP 2022'!$E$4</f>
        <v>359.15703464000001</v>
      </c>
      <c r="BK35" s="38">
        <f t="shared" si="24"/>
        <v>0.7927400468000001</v>
      </c>
      <c r="BL35" s="39">
        <f>VLOOKUP($A35,'2023_5ANO_LP'!$H:$AE,21,0)</f>
        <v>5.7377049199999995E-2</v>
      </c>
      <c r="BM35" s="39">
        <f>VLOOKUP($A35,'2023_5ANO_LP'!$H:$AE,22,0)</f>
        <v>0.26229508200000001</v>
      </c>
      <c r="BN35" s="39">
        <f>VLOOKUP($A35,'2023_5ANO_LP'!$H:$AE,23,0)</f>
        <v>0.38524590160000005</v>
      </c>
      <c r="BO35" s="39">
        <f>VLOOKUP($A35,'2023_5ANO_LP'!$H:$AE,24,0)</f>
        <v>0.29508196720000002</v>
      </c>
      <c r="BP35" s="39">
        <f>VLOOKUP($A35,'2023_5ANO_LP'!$H:$AE,16,0)/100</f>
        <v>0.93129770989999994</v>
      </c>
      <c r="BQ35" s="38">
        <f t="shared" si="25"/>
        <v>0.66701356288317126</v>
      </c>
      <c r="BR35" s="38">
        <f t="shared" si="26"/>
        <v>0.53933845815205683</v>
      </c>
      <c r="BS35" s="39">
        <f>VLOOKUP($A35,'2023_5ANO_MT'!H:X,17,0)</f>
        <v>227.00038524999999</v>
      </c>
      <c r="BT35" s="39">
        <f>'REF - Profic Média e DP 2022'!$D$5-3*'REF - Profic Média e DP 2022'!$E$5</f>
        <v>78.560591150000022</v>
      </c>
      <c r="BU35" s="39">
        <f>'REF - Profic Média e DP 2022'!$D$5+3*'REF - Profic Média e DP 2022'!$E$5</f>
        <v>353.78627153000002</v>
      </c>
      <c r="BV35" s="38">
        <f t="shared" si="27"/>
        <v>0.65807962532857134</v>
      </c>
      <c r="BW35" s="39">
        <f>VLOOKUP($A35,'2023_5ANO_MT'!$H:$AE,21,0)</f>
        <v>9.8360655700000008E-2</v>
      </c>
      <c r="BX35" s="39">
        <f>VLOOKUP($A35,'2023_5ANO_MT'!$H:$AE,22,0)</f>
        <v>0.4262295082</v>
      </c>
      <c r="BY35" s="39">
        <f>VLOOKUP($A35,'2023_5ANO_MT'!$H:$AE,23,0)</f>
        <v>0.35245901639999999</v>
      </c>
      <c r="BZ35" s="39">
        <f>VLOOKUP($A35,'2023_5ANO_MT'!$H:$AE,24,0)</f>
        <v>0.12295081970000001</v>
      </c>
      <c r="CA35" s="39">
        <f>VLOOKUP($A35,'2023_5ANO_MT'!$H:$AE,16,0)/100</f>
        <v>0.93129770989999994</v>
      </c>
      <c r="CB35" s="38">
        <f t="shared" si="28"/>
        <v>0.61092492894866446</v>
      </c>
      <c r="CC35" s="38">
        <f t="shared" si="29"/>
        <v>0.63704575438176847</v>
      </c>
      <c r="CD35" s="38">
        <f t="shared" si="30"/>
        <v>0.50626129978496559</v>
      </c>
      <c r="CE35" s="39">
        <f>VLOOKUP($A35,'2022_5ANO_LP'!$H:$X,17,0)</f>
        <v>206.33524265</v>
      </c>
      <c r="CF35" s="39">
        <f>'REF - Profic Média e DP 2022'!$D$4-3*'REF - Profic Média e DP 2022'!$E$4</f>
        <v>49.637460980000014</v>
      </c>
      <c r="CG35" s="39">
        <f>'REF - Profic Média e DP 2022'!$D$4+3*'REF - Profic Média e DP 2022'!$E$4</f>
        <v>359.15703464000001</v>
      </c>
      <c r="CH35" s="38">
        <f t="shared" si="31"/>
        <v>0.66386554615714277</v>
      </c>
      <c r="CI35" s="39">
        <f>VLOOKUP($A35,'2022_5ANO_LP'!$H:$AE,21,0)</f>
        <v>0.17647058820000003</v>
      </c>
      <c r="CJ35" s="39">
        <f>VLOOKUP($A35,'2022_5ANO_LP'!$H:$AE,22,0)</f>
        <v>0.27941176470000001</v>
      </c>
      <c r="CK35" s="39">
        <f>VLOOKUP($A35,'2022_5ANO_LP'!$H:$AE,23,0)</f>
        <v>0.33088235290000001</v>
      </c>
      <c r="CL35" s="39">
        <f>VLOOKUP($A35,'2022_5ANO_LP'!$H:$AE,24,0)</f>
        <v>0.2132352941</v>
      </c>
      <c r="CM35" s="39">
        <f>VLOOKUP($A35,'2022_5ANO_LP'!$H:$AE,16,0)/100</f>
        <v>0.87179487179999993</v>
      </c>
      <c r="CN35" s="38">
        <f t="shared" si="32"/>
        <v>0.58480410351556034</v>
      </c>
      <c r="CO35" s="38">
        <f t="shared" si="33"/>
        <v>0.47320656942397782</v>
      </c>
      <c r="CP35" s="39">
        <f>VLOOKUP($A35,'2022_5ANO_MT'!H:X,17,0)</f>
        <v>208.79919118000001</v>
      </c>
      <c r="CQ35" s="39">
        <f>'REF - Profic Média e DP 2022'!$D$5-3*'REF - Profic Média e DP 2022'!$E$5</f>
        <v>78.560591150000022</v>
      </c>
      <c r="CR35" s="39">
        <f>'REF - Profic Média e DP 2022'!$D$5+3*'REF - Profic Média e DP 2022'!$E$5</f>
        <v>353.78627153000002</v>
      </c>
      <c r="CS35" s="38">
        <f t="shared" si="34"/>
        <v>0.52100840341428578</v>
      </c>
      <c r="CT35" s="39">
        <f>VLOOKUP($A35,'2022_5ANO_MT'!$H:$AE,21,0)</f>
        <v>0.26470588240000004</v>
      </c>
      <c r="CU35" s="39">
        <f>VLOOKUP($A35,'2022_5ANO_MT'!$H:$AE,22,0)</f>
        <v>0.375</v>
      </c>
      <c r="CV35" s="39">
        <f>VLOOKUP($A35,'2022_5ANO_MT'!$H:$AE,23,0)</f>
        <v>0.26470588240000004</v>
      </c>
      <c r="CW35" s="39">
        <f>VLOOKUP($A35,'2022_5ANO_MT'!$H:$AE,24,0)</f>
        <v>9.5588235299999991E-2</v>
      </c>
      <c r="CX35" s="39">
        <f>VLOOKUP($A35,'2022_5ANO_MT'!$H:$AE,16,0)/100</f>
        <v>0.87179487179999993</v>
      </c>
      <c r="CY35" s="35"/>
    </row>
    <row r="36" spans="1:103" ht="15" customHeight="1">
      <c r="A36" s="37">
        <v>3202553</v>
      </c>
      <c r="B36" s="37" t="s">
        <v>159</v>
      </c>
      <c r="C36" s="38">
        <f t="shared" si="0"/>
        <v>0.77077132604517351</v>
      </c>
      <c r="D36" s="38">
        <f t="shared" si="1"/>
        <v>0.77306047327791627</v>
      </c>
      <c r="E36" s="38">
        <f t="shared" si="2"/>
        <v>0.76621000389459359</v>
      </c>
      <c r="F36" s="38">
        <f t="shared" si="3"/>
        <v>8.7750414264520349E-2</v>
      </c>
      <c r="G36" s="38">
        <f t="shared" si="4"/>
        <v>0.77991094266123895</v>
      </c>
      <c r="H36" s="38">
        <f t="shared" si="5"/>
        <v>0.7556516793693393</v>
      </c>
      <c r="I36" s="38">
        <f t="shared" si="6"/>
        <v>0.59001275833867872</v>
      </c>
      <c r="J36" s="39">
        <f>VLOOKUP(A36,'2023_2ANO_LP_LTR + ECT'!$H:$X,17,0)</f>
        <v>677.47831154999994</v>
      </c>
      <c r="K36" s="39">
        <f>'REF - Profic Média e DP 2022'!$D$2-3*'REF - Profic Média e DP 2022'!$E$2</f>
        <v>295.99944314000004</v>
      </c>
      <c r="L36" s="39">
        <f>'REF - Profic Média e DP 2022'!$D$2+3*'REF - Profic Média e DP 2022'!$E$2</f>
        <v>942.55981496000004</v>
      </c>
      <c r="M36" s="38">
        <f t="shared" si="7"/>
        <v>0.85039370079999987</v>
      </c>
      <c r="N36" s="39">
        <f>VLOOKUP($A36,'2023_2ANO_LP_LTR + ECT'!$H:$AE,21,0)</f>
        <v>8.6614173200000005E-2</v>
      </c>
      <c r="O36" s="39">
        <f>VLOOKUP($A36,'2023_2ANO_LP_LTR + ECT'!$H:$AE,22,0)</f>
        <v>0.1102362205</v>
      </c>
      <c r="P36" s="39">
        <f>VLOOKUP($A36,'2023_2ANO_LP_LTR + ECT'!$H:$AE,23,0)</f>
        <v>0.36220472440000001</v>
      </c>
      <c r="Q36" s="39">
        <f>VLOOKUP($A36,'2023_2ANO_LP_LTR + ECT'!$H:$AE,24,0)</f>
        <v>0.44094488189999997</v>
      </c>
      <c r="R36" s="39">
        <f>VLOOKUP($A36,'2023_2ANO_LP_LTR + ECT'!$H:$AE,16,0)/100</f>
        <v>0.9921875</v>
      </c>
      <c r="S36" s="38">
        <f t="shared" si="8"/>
        <v>0.81629983759908831</v>
      </c>
      <c r="T36" s="38">
        <v>0.81629983759908897</v>
      </c>
      <c r="U36" s="38">
        <f t="shared" si="9"/>
        <v>0.66687712880531957</v>
      </c>
      <c r="V36" s="39">
        <f>VLOOKUP(A36,'2023_2ANO_MT'!$H:$X,17,0)</f>
        <v>608.88823621999995</v>
      </c>
      <c r="W36" s="39">
        <f>'REF - Profic Média e DP 2022'!$D$3-3*'REF - Profic Média e DP 2022'!$E$3</f>
        <v>256.66072584</v>
      </c>
      <c r="X36" s="39">
        <f>'REF - Profic Média e DP 2022'!$D$3+3*'REF - Profic Média e DP 2022'!$E$3</f>
        <v>784.8352503000001</v>
      </c>
      <c r="Y36" s="38">
        <f t="shared" si="10"/>
        <v>0.93925759278571419</v>
      </c>
      <c r="Z36" s="39">
        <f>VLOOKUP($A36,'2023_2ANO_MT'!$H:$AE,21,0)</f>
        <v>1.5748031499999999E-2</v>
      </c>
      <c r="AA36" s="39">
        <f>VLOOKUP($A36,'2023_2ANO_MT'!$H:$AE,22,0)</f>
        <v>7.8740157500000005E-2</v>
      </c>
      <c r="AB36" s="39">
        <f>VLOOKUP($A36,'2023_2ANO_MT'!$H:$AE,23,0)</f>
        <v>0.23622047239999999</v>
      </c>
      <c r="AC36" s="39">
        <f>VLOOKUP($A36,'2023_2ANO_MT'!$H:$AE,24,0)</f>
        <v>0.6692913385999999</v>
      </c>
      <c r="AD36" s="39">
        <f>VLOOKUP($A36,'2023_2ANO_MT'!$H:$AE,16,0)/100</f>
        <v>0.9921875</v>
      </c>
      <c r="AE36" s="38">
        <f t="shared" si="11"/>
        <v>0.6921605283967186</v>
      </c>
      <c r="AF36" s="38">
        <f t="shared" si="12"/>
        <v>0.65507945325119288</v>
      </c>
      <c r="AG36" s="38">
        <f t="shared" si="13"/>
        <v>0.49442883505238577</v>
      </c>
      <c r="AH36" s="39">
        <f>VLOOKUP($A36,'2022_2ANO_LP_LTR + ECT'!H:X,17,0)</f>
        <v>615.67753457000003</v>
      </c>
      <c r="AI36" s="39">
        <f>'REF - Profic Média e DP 2022'!$D$2-3*'REF - Profic Média e DP 2022'!$E$2</f>
        <v>295.99944314000004</v>
      </c>
      <c r="AJ36" s="39">
        <f>'REF - Profic Média e DP 2022'!$D$2+3*'REF - Profic Média e DP 2022'!$E$2</f>
        <v>942.55981496000004</v>
      </c>
      <c r="AK36" s="38">
        <f t="shared" si="14"/>
        <v>0.71537622680000001</v>
      </c>
      <c r="AL36" s="39">
        <f>VLOOKUP($A36,'2022_2ANO_LP_LTR + ECT'!$H:$AE,21,0)</f>
        <v>0.11450381679999999</v>
      </c>
      <c r="AM36" s="39">
        <f>VLOOKUP($A36,'2022_2ANO_LP_LTR + ECT'!$H:$AE,22,0)</f>
        <v>0.29770992369999999</v>
      </c>
      <c r="AN36" s="39">
        <f>VLOOKUP($A36,'2022_2ANO_LP_LTR + ECT'!$H:$AE,23,0)</f>
        <v>0.42748091600000004</v>
      </c>
      <c r="AO36" s="39">
        <f>VLOOKUP($A36,'2022_2ANO_LP_LTR + ECT'!$H:$AE,24,0)</f>
        <v>0.1603053435</v>
      </c>
      <c r="AP36" s="39">
        <f>VLOOKUP($A36,'2022_2ANO_LP_LTR + ECT'!$H:$AE,16,0)/100</f>
        <v>0.91608391609999995</v>
      </c>
      <c r="AQ36" s="38">
        <f t="shared" si="15"/>
        <v>0.74778214111500718</v>
      </c>
      <c r="AR36" s="38">
        <f t="shared" si="16"/>
        <v>0.59753903400144293</v>
      </c>
      <c r="AS36" s="39">
        <f>VLOOKUP($A36,'2022_2ANO_MT'!$H:$X,17,0)</f>
        <v>572.26562096999999</v>
      </c>
      <c r="AT36" s="39">
        <f>'REF - Profic Média e DP 2022'!$D$3-3*'REF - Profic Média e DP 2022'!$E$3</f>
        <v>256.66072584</v>
      </c>
      <c r="AU36" s="39">
        <f>'REF - Profic Média e DP 2022'!$D$3+3*'REF - Profic Média e DP 2022'!$E$3</f>
        <v>784.8352503000001</v>
      </c>
      <c r="AV36" s="38">
        <f t="shared" si="17"/>
        <v>0.92281105985714273</v>
      </c>
      <c r="AW36" s="39">
        <f>VLOOKUP($A36,'2022_2ANO_MT'!$H:$AE,21,0)</f>
        <v>8.0645161000000003E-3</v>
      </c>
      <c r="AX36" s="39">
        <f>VLOOKUP($A36,'2022_2ANO_MT'!$H:$AE,22,0)</f>
        <v>0.12096774189999999</v>
      </c>
      <c r="AY36" s="39">
        <f>VLOOKUP($A36,'2022_2ANO_MT'!$H:$AE,23,0)</f>
        <v>0.48387096769999999</v>
      </c>
      <c r="AZ36" s="39">
        <f>VLOOKUP($A36,'2022_2ANO_MT'!$H:$AE,24,0)</f>
        <v>0.38709677419999999</v>
      </c>
      <c r="BA36" s="39">
        <f>VLOOKUP($A36,'2022_2ANO_MT'!$H:$AE,16,0)/100</f>
        <v>0.87323943660000003</v>
      </c>
      <c r="BB36" s="38">
        <f t="shared" si="18"/>
        <v>0.76733760519605931</v>
      </c>
      <c r="BC36" s="38">
        <f t="shared" si="19"/>
        <v>0.84794110523666666</v>
      </c>
      <c r="BD36" s="38">
        <f t="shared" si="20"/>
        <v>8.1779349742952534E-2</v>
      </c>
      <c r="BE36" s="38">
        <f t="shared" si="21"/>
        <v>0.68673410515545197</v>
      </c>
      <c r="BF36" s="38">
        <f t="shared" si="22"/>
        <v>0.69964415815659409</v>
      </c>
      <c r="BG36" s="38">
        <f t="shared" si="23"/>
        <v>0.5317215334846167</v>
      </c>
      <c r="BH36" s="39">
        <f>VLOOKUP($A36,'2023_5ANO_LP'!$H:$X,17,0)</f>
        <v>214.21568332999999</v>
      </c>
      <c r="BI36" s="39">
        <f>'REF - Profic Média e DP 2022'!$D$4-3*'REF - Profic Média e DP 2022'!$E$4</f>
        <v>49.637460980000014</v>
      </c>
      <c r="BJ36" s="39">
        <f>'REF - Profic Média e DP 2022'!$D$4+3*'REF - Profic Média e DP 2022'!$E$4</f>
        <v>359.15703464000001</v>
      </c>
      <c r="BK36" s="38">
        <f t="shared" si="24"/>
        <v>0.75952380955714283</v>
      </c>
      <c r="BL36" s="39">
        <f>VLOOKUP($A36,'2023_5ANO_LP'!$H:$AE,21,0)</f>
        <v>8.3333333300000006E-2</v>
      </c>
      <c r="BM36" s="39">
        <f>VLOOKUP($A36,'2023_5ANO_LP'!$H:$AE,22,0)</f>
        <v>0.27500000000000002</v>
      </c>
      <c r="BN36" s="39">
        <f>VLOOKUP($A36,'2023_5ANO_LP'!$H:$AE,23,0)</f>
        <v>0.44166666669999999</v>
      </c>
      <c r="BO36" s="39">
        <f>VLOOKUP($A36,'2023_5ANO_LP'!$H:$AE,24,0)</f>
        <v>0.2</v>
      </c>
      <c r="BP36" s="39">
        <f>VLOOKUP($A36,'2023_5ANO_LP'!$H:$AE,16,0)/100</f>
        <v>0.9756097561</v>
      </c>
      <c r="BQ36" s="38">
        <f t="shared" si="25"/>
        <v>0.67382405215430985</v>
      </c>
      <c r="BR36" s="38">
        <f t="shared" si="26"/>
        <v>0.53067655960861981</v>
      </c>
      <c r="BS36" s="39">
        <f>VLOOKUP($A36,'2023_5ANO_MT'!H:X,17,0)</f>
        <v>224.61640833000001</v>
      </c>
      <c r="BT36" s="39">
        <f>'REF - Profic Média e DP 2022'!$D$5-3*'REF - Profic Média e DP 2022'!$E$5</f>
        <v>78.560591150000022</v>
      </c>
      <c r="BU36" s="39">
        <f>'REF - Profic Média e DP 2022'!$D$5+3*'REF - Profic Média e DP 2022'!$E$5</f>
        <v>353.78627153000002</v>
      </c>
      <c r="BV36" s="38">
        <f t="shared" si="27"/>
        <v>0.65833333329999999</v>
      </c>
      <c r="BW36" s="39">
        <f>VLOOKUP($A36,'2023_5ANO_MT'!$H:$AE,21,0)</f>
        <v>0.1416666667</v>
      </c>
      <c r="BX36" s="39">
        <f>VLOOKUP($A36,'2023_5ANO_MT'!$H:$AE,22,0)</f>
        <v>0.35</v>
      </c>
      <c r="BY36" s="39">
        <f>VLOOKUP($A36,'2023_5ANO_MT'!$H:$AE,23,0)</f>
        <v>0.375</v>
      </c>
      <c r="BZ36" s="39">
        <f>VLOOKUP($A36,'2023_5ANO_MT'!$H:$AE,24,0)</f>
        <v>0.1333333333</v>
      </c>
      <c r="CA36" s="39">
        <f>VLOOKUP($A36,'2023_5ANO_MT'!$H:$AE,16,0)/100</f>
        <v>0.9756097561</v>
      </c>
      <c r="CB36" s="38">
        <f t="shared" si="28"/>
        <v>0.60495475541249943</v>
      </c>
      <c r="CC36" s="38">
        <f t="shared" si="29"/>
        <v>0.61362145848995353</v>
      </c>
      <c r="CD36" s="38">
        <f t="shared" si="30"/>
        <v>0.47088866240847871</v>
      </c>
      <c r="CE36" s="39">
        <f>VLOOKUP($A36,'2022_5ANO_LP'!$H:$X,17,0)</f>
        <v>195.38671901000001</v>
      </c>
      <c r="CF36" s="39">
        <f>'REF - Profic Média e DP 2022'!$D$4-3*'REF - Profic Média e DP 2022'!$E$4</f>
        <v>49.637460980000014</v>
      </c>
      <c r="CG36" s="39">
        <f>'REF - Profic Média e DP 2022'!$D$4+3*'REF - Profic Média e DP 2022'!$E$4</f>
        <v>359.15703464000001</v>
      </c>
      <c r="CH36" s="38">
        <f t="shared" si="31"/>
        <v>0.59657947684285706</v>
      </c>
      <c r="CI36" s="39">
        <f>VLOOKUP($A36,'2022_5ANO_LP'!$H:$AE,21,0)</f>
        <v>0.19014084510000001</v>
      </c>
      <c r="CJ36" s="39">
        <f>VLOOKUP($A36,'2022_5ANO_LP'!$H:$AE,22,0)</f>
        <v>0.37323943659999997</v>
      </c>
      <c r="CK36" s="39">
        <f>VLOOKUP($A36,'2022_5ANO_LP'!$H:$AE,23,0)</f>
        <v>0.29577464790000002</v>
      </c>
      <c r="CL36" s="39">
        <f>VLOOKUP($A36,'2022_5ANO_LP'!$H:$AE,24,0)</f>
        <v>0.14084507039999999</v>
      </c>
      <c r="CM36" s="39">
        <f>VLOOKUP($A36,'2022_5ANO_LP'!$H:$AE,16,0)/100</f>
        <v>0.91612903229999998</v>
      </c>
      <c r="CN36" s="38">
        <f t="shared" si="32"/>
        <v>0.59628805233504534</v>
      </c>
      <c r="CO36" s="38">
        <f t="shared" si="33"/>
        <v>0.47887214673437656</v>
      </c>
      <c r="CP36" s="39">
        <f>VLOOKUP($A36,'2022_5ANO_MT'!H:X,17,0)</f>
        <v>210.35850354999999</v>
      </c>
      <c r="CQ36" s="39">
        <f>'REF - Profic Média e DP 2022'!$D$5-3*'REF - Profic Média e DP 2022'!$E$5</f>
        <v>78.560591150000022</v>
      </c>
      <c r="CR36" s="39">
        <f>'REF - Profic Média e DP 2022'!$D$5+3*'REF - Profic Média e DP 2022'!$E$5</f>
        <v>353.78627153000002</v>
      </c>
      <c r="CS36" s="38">
        <f t="shared" si="34"/>
        <v>0.51773049647142855</v>
      </c>
      <c r="CT36" s="39">
        <f>VLOOKUP($A36,'2022_5ANO_MT'!$H:$AE,21,0)</f>
        <v>0.25531914890000001</v>
      </c>
      <c r="CU36" s="39">
        <f>VLOOKUP($A36,'2022_5ANO_MT'!$H:$AE,22,0)</f>
        <v>0.39716312059999997</v>
      </c>
      <c r="CV36" s="39">
        <f>VLOOKUP($A36,'2022_5ANO_MT'!$H:$AE,23,0)</f>
        <v>0.27659574469999998</v>
      </c>
      <c r="CW36" s="39">
        <f>VLOOKUP($A36,'2022_5ANO_MT'!$H:$AE,24,0)</f>
        <v>7.0921985800000004E-2</v>
      </c>
      <c r="CX36" s="39">
        <f>VLOOKUP($A36,'2022_5ANO_MT'!$H:$AE,16,0)/100</f>
        <v>0.90967741939999991</v>
      </c>
      <c r="CY36" s="35"/>
    </row>
    <row r="37" spans="1:103" ht="15" customHeight="1">
      <c r="A37" s="37">
        <v>3202603</v>
      </c>
      <c r="B37" s="37" t="s">
        <v>83</v>
      </c>
      <c r="C37" s="38">
        <f t="shared" si="0"/>
        <v>0.51302231172556412</v>
      </c>
      <c r="D37" s="38">
        <f t="shared" si="1"/>
        <v>0.50360486229508694</v>
      </c>
      <c r="E37" s="38">
        <f t="shared" si="2"/>
        <v>0.30012486535512412</v>
      </c>
      <c r="F37" s="38">
        <f t="shared" si="3"/>
        <v>1.3631647336643349E-2</v>
      </c>
      <c r="G37" s="38">
        <f t="shared" si="4"/>
        <v>0.70708485923504982</v>
      </c>
      <c r="H37" s="38">
        <f t="shared" si="5"/>
        <v>0.70886814159622813</v>
      </c>
      <c r="I37" s="38">
        <f t="shared" si="6"/>
        <v>0.58232277898531348</v>
      </c>
      <c r="J37" s="39">
        <f>VLOOKUP(A37,'2023_2ANO_LP_LTR + ECT'!$H:$X,17,0)</f>
        <v>672.50627564000001</v>
      </c>
      <c r="K37" s="39">
        <f>'REF - Profic Média e DP 2022'!$D$2-3*'REF - Profic Média e DP 2022'!$E$2</f>
        <v>295.99944314000004</v>
      </c>
      <c r="L37" s="39">
        <f>'REF - Profic Média e DP 2022'!$D$2+3*'REF - Profic Média e DP 2022'!$E$2</f>
        <v>942.55981496000004</v>
      </c>
      <c r="M37" s="38">
        <f t="shared" si="7"/>
        <v>0.84769775671428571</v>
      </c>
      <c r="N37" s="39">
        <f>VLOOKUP($A37,'2023_2ANO_LP_LTR + ECT'!$H:$AE,21,0)</f>
        <v>9.0909090900000003E-2</v>
      </c>
      <c r="O37" s="39">
        <f>VLOOKUP($A37,'2023_2ANO_LP_LTR + ECT'!$H:$AE,22,0)</f>
        <v>0.1074380165</v>
      </c>
      <c r="P37" s="39">
        <f>VLOOKUP($A37,'2023_2ANO_LP_LTR + ECT'!$H:$AE,23,0)</f>
        <v>0.36363636360000001</v>
      </c>
      <c r="Q37" s="39">
        <f>VLOOKUP($A37,'2023_2ANO_LP_LTR + ECT'!$H:$AE,24,0)</f>
        <v>0.43801652889999998</v>
      </c>
      <c r="R37" s="39">
        <f>VLOOKUP($A37,'2023_2ANO_LP_LTR + ECT'!$H:$AE,16,0)/100</f>
        <v>0.82312925169999995</v>
      </c>
      <c r="S37" s="38">
        <f t="shared" si="8"/>
        <v>0.70440993569328225</v>
      </c>
      <c r="T37" s="38">
        <v>0.70440993569328203</v>
      </c>
      <c r="U37" s="38">
        <f t="shared" si="9"/>
        <v>0.54205674817942151</v>
      </c>
      <c r="V37" s="39">
        <f>VLOOKUP(A37,'2023_2ANO_MT'!$H:$X,17,0)</f>
        <v>542.96129103999999</v>
      </c>
      <c r="W37" s="39">
        <f>'REF - Profic Média e DP 2022'!$D$3-3*'REF - Profic Média e DP 2022'!$E$3</f>
        <v>256.66072584</v>
      </c>
      <c r="X37" s="39">
        <f>'REF - Profic Média e DP 2022'!$D$3+3*'REF - Profic Média e DP 2022'!$E$3</f>
        <v>784.8352503000001</v>
      </c>
      <c r="Y37" s="38">
        <f t="shared" si="10"/>
        <v>0.82196162051428567</v>
      </c>
      <c r="Z37" s="39">
        <f>VLOOKUP($A37,'2023_2ANO_MT'!$H:$AE,21,0)</f>
        <v>3.7313432799999997E-2</v>
      </c>
      <c r="AA37" s="39">
        <f>VLOOKUP($A37,'2023_2ANO_MT'!$H:$AE,22,0)</f>
        <v>0.2462686567</v>
      </c>
      <c r="AB37" s="39">
        <f>VLOOKUP($A37,'2023_2ANO_MT'!$H:$AE,23,0)</f>
        <v>0.48507462689999997</v>
      </c>
      <c r="AC37" s="39">
        <f>VLOOKUP($A37,'2023_2ANO_MT'!$H:$AE,24,0)</f>
        <v>0.2313432836</v>
      </c>
      <c r="AD37" s="39">
        <f>VLOOKUP($A37,'2023_2ANO_MT'!$H:$AE,16,0)/100</f>
        <v>0.91156462590000009</v>
      </c>
      <c r="AE37" s="38">
        <f t="shared" si="11"/>
        <v>0.69345321189840647</v>
      </c>
      <c r="AF37" s="38">
        <f t="shared" si="12"/>
        <v>0.70145132106918995</v>
      </c>
      <c r="AG37" s="38">
        <f t="shared" si="13"/>
        <v>0.55265615448123706</v>
      </c>
      <c r="AH37" s="39">
        <f>VLOOKUP($A37,'2022_2ANO_LP_LTR + ECT'!H:X,17,0)</f>
        <v>653.32501187000003</v>
      </c>
      <c r="AI37" s="39">
        <f>'REF - Profic Média e DP 2022'!$D$2-3*'REF - Profic Média e DP 2022'!$E$2</f>
        <v>295.99944314000004</v>
      </c>
      <c r="AJ37" s="39">
        <f>'REF - Profic Média e DP 2022'!$D$2+3*'REF - Profic Média e DP 2022'!$E$2</f>
        <v>942.55981496000004</v>
      </c>
      <c r="AK37" s="38">
        <f t="shared" si="14"/>
        <v>0.84814398201428576</v>
      </c>
      <c r="AL37" s="39">
        <f>VLOOKUP($A37,'2022_2ANO_LP_LTR + ECT'!$H:$AE,21,0)</f>
        <v>7.0866141699999996E-2</v>
      </c>
      <c r="AM37" s="39">
        <f>VLOOKUP($A37,'2022_2ANO_LP_LTR + ECT'!$H:$AE,22,0)</f>
        <v>0.1417322835</v>
      </c>
      <c r="AN37" s="39">
        <f>VLOOKUP($A37,'2022_2ANO_LP_LTR + ECT'!$H:$AE,23,0)</f>
        <v>0.50393700789999996</v>
      </c>
      <c r="AO37" s="39">
        <f>VLOOKUP($A37,'2022_2ANO_LP_LTR + ECT'!$H:$AE,24,0)</f>
        <v>0.28346456689999999</v>
      </c>
      <c r="AP37" s="39">
        <f>VLOOKUP($A37,'2022_2ANO_LP_LTR + ECT'!$H:$AE,16,0)/100</f>
        <v>0.85234899330000002</v>
      </c>
      <c r="AQ37" s="38">
        <f t="shared" si="15"/>
        <v>0.68145604814223126</v>
      </c>
      <c r="AR37" s="38">
        <f t="shared" si="16"/>
        <v>0.53204337041303396</v>
      </c>
      <c r="AS37" s="39">
        <f>VLOOKUP($A37,'2022_2ANO_MT'!$H:$X,17,0)</f>
        <v>537.67247999999995</v>
      </c>
      <c r="AT37" s="39">
        <f>'REF - Profic Média e DP 2022'!$D$3-3*'REF - Profic Média e DP 2022'!$E$3</f>
        <v>256.66072584</v>
      </c>
      <c r="AU37" s="39">
        <f>'REF - Profic Média e DP 2022'!$D$3+3*'REF - Profic Média e DP 2022'!$E$3</f>
        <v>784.8352503000001</v>
      </c>
      <c r="AV37" s="38">
        <f t="shared" si="17"/>
        <v>0.81714285714285717</v>
      </c>
      <c r="AW37" s="39">
        <f>VLOOKUP($A37,'2022_2ANO_MT'!$H:$AE,21,0)</f>
        <v>3.2000000000000001E-2</v>
      </c>
      <c r="AX37" s="39">
        <f>VLOOKUP($A37,'2022_2ANO_MT'!$H:$AE,22,0)</f>
        <v>0.26400000000000001</v>
      </c>
      <c r="AY37" s="39">
        <f>VLOOKUP($A37,'2022_2ANO_MT'!$H:$AE,23,0)</f>
        <v>0.51200000000000001</v>
      </c>
      <c r="AZ37" s="39">
        <f>VLOOKUP($A37,'2022_2ANO_MT'!$H:$AE,24,0)</f>
        <v>0.192</v>
      </c>
      <c r="BA37" s="39">
        <f>VLOOKUP($A37,'2022_2ANO_MT'!$H:$AE,16,0)/100</f>
        <v>0.84459459460000008</v>
      </c>
      <c r="BB37" s="38">
        <f t="shared" si="18"/>
        <v>0.52714848587127994</v>
      </c>
      <c r="BC37" s="38">
        <f t="shared" si="19"/>
        <v>0.32479622067686231</v>
      </c>
      <c r="BD37" s="38">
        <f t="shared" si="20"/>
        <v>1.4471955253997693E-2</v>
      </c>
      <c r="BE37" s="38">
        <f t="shared" si="21"/>
        <v>0.72950075106569756</v>
      </c>
      <c r="BF37" s="38">
        <f t="shared" si="22"/>
        <v>0.75176583691085375</v>
      </c>
      <c r="BG37" s="38">
        <f t="shared" si="23"/>
        <v>0.59881453585742184</v>
      </c>
      <c r="BH37" s="39">
        <f>VLOOKUP($A37,'2023_5ANO_LP'!$H:$X,17,0)</f>
        <v>234.98228082</v>
      </c>
      <c r="BI37" s="39">
        <f>'REF - Profic Média e DP 2022'!$D$4-3*'REF - Profic Média e DP 2022'!$E$4</f>
        <v>49.637460980000014</v>
      </c>
      <c r="BJ37" s="39">
        <f>'REF - Profic Média e DP 2022'!$D$4+3*'REF - Profic Média e DP 2022'!$E$4</f>
        <v>359.15703464000001</v>
      </c>
      <c r="BK37" s="38">
        <f t="shared" si="24"/>
        <v>0.85518590992857146</v>
      </c>
      <c r="BL37" s="39">
        <f>VLOOKUP($A37,'2023_5ANO_LP'!$H:$AE,21,0)</f>
        <v>2.73972603E-2</v>
      </c>
      <c r="BM37" s="39">
        <f>VLOOKUP($A37,'2023_5ANO_LP'!$H:$AE,22,0)</f>
        <v>0.20547945210000002</v>
      </c>
      <c r="BN37" s="39">
        <f>VLOOKUP($A37,'2023_5ANO_LP'!$H:$AE,23,0)</f>
        <v>0.38356164380000002</v>
      </c>
      <c r="BO37" s="39">
        <f>VLOOKUP($A37,'2023_5ANO_LP'!$H:$AE,24,0)</f>
        <v>0.38356164380000002</v>
      </c>
      <c r="BP37" s="39">
        <f>VLOOKUP($A37,'2023_5ANO_LP'!$H:$AE,16,0)/100</f>
        <v>0.95424836600000007</v>
      </c>
      <c r="BQ37" s="38">
        <f t="shared" si="25"/>
        <v>0.70723566522054138</v>
      </c>
      <c r="BR37" s="38">
        <f t="shared" si="26"/>
        <v>0.57824734312679693</v>
      </c>
      <c r="BS37" s="39">
        <f>VLOOKUP($A37,'2023_5ANO_MT'!H:X,17,0)</f>
        <v>237.70910959</v>
      </c>
      <c r="BT37" s="39">
        <f>'REF - Profic Média e DP 2022'!$D$5-3*'REF - Profic Média e DP 2022'!$E$5</f>
        <v>78.560591150000022</v>
      </c>
      <c r="BU37" s="39">
        <f>'REF - Profic Média e DP 2022'!$D$5+3*'REF - Profic Média e DP 2022'!$E$5</f>
        <v>353.78627153000002</v>
      </c>
      <c r="BV37" s="38">
        <f t="shared" si="27"/>
        <v>0.71819960862857135</v>
      </c>
      <c r="BW37" s="39">
        <f>VLOOKUP($A37,'2023_5ANO_MT'!$H:$AE,21,0)</f>
        <v>8.2191780800000003E-2</v>
      </c>
      <c r="BX37" s="39">
        <f>VLOOKUP($A37,'2023_5ANO_MT'!$H:$AE,22,0)</f>
        <v>0.34931506849999999</v>
      </c>
      <c r="BY37" s="39">
        <f>VLOOKUP($A37,'2023_5ANO_MT'!$H:$AE,23,0)</f>
        <v>0.34931506849999999</v>
      </c>
      <c r="BZ37" s="39">
        <f>VLOOKUP($A37,'2023_5ANO_MT'!$H:$AE,24,0)</f>
        <v>0.21917808220000001</v>
      </c>
      <c r="CA37" s="39">
        <f>VLOOKUP($A37,'2023_5ANO_MT'!$H:$AE,16,0)/100</f>
        <v>0.95424836600000007</v>
      </c>
      <c r="CB37" s="38">
        <f t="shared" si="28"/>
        <v>0.71502879581169987</v>
      </c>
      <c r="CC37" s="38">
        <f t="shared" si="29"/>
        <v>0.71841694805882506</v>
      </c>
      <c r="CD37" s="38">
        <f t="shared" si="30"/>
        <v>0.56308516256050722</v>
      </c>
      <c r="CE37" s="39">
        <f>VLOOKUP($A37,'2022_5ANO_LP'!$H:$X,17,0)</f>
        <v>223.92334043</v>
      </c>
      <c r="CF37" s="39">
        <f>'REF - Profic Média e DP 2022'!$D$4-3*'REF - Profic Média e DP 2022'!$E$4</f>
        <v>49.637460980000014</v>
      </c>
      <c r="CG37" s="39">
        <f>'REF - Profic Média e DP 2022'!$D$4+3*'REF - Profic Média e DP 2022'!$E$4</f>
        <v>359.15703464000001</v>
      </c>
      <c r="CH37" s="38">
        <f t="shared" si="31"/>
        <v>0.80749746711428572</v>
      </c>
      <c r="CI37" s="39">
        <f>VLOOKUP($A37,'2022_5ANO_LP'!$H:$AE,21,0)</f>
        <v>7.0921985800000004E-2</v>
      </c>
      <c r="CJ37" s="39">
        <f>VLOOKUP($A37,'2022_5ANO_LP'!$H:$AE,22,0)</f>
        <v>0.21276595740000001</v>
      </c>
      <c r="CK37" s="39">
        <f>VLOOKUP($A37,'2022_5ANO_LP'!$H:$AE,23,0)</f>
        <v>0.43971631210000001</v>
      </c>
      <c r="CL37" s="39">
        <f>VLOOKUP($A37,'2022_5ANO_LP'!$H:$AE,24,0)</f>
        <v>0.27659574469999998</v>
      </c>
      <c r="CM37" s="39">
        <f>VLOOKUP($A37,'2022_5ANO_LP'!$H:$AE,16,0)/100</f>
        <v>0.94</v>
      </c>
      <c r="CN37" s="38">
        <f t="shared" si="32"/>
        <v>0.71164064356457457</v>
      </c>
      <c r="CO37" s="38">
        <f t="shared" si="33"/>
        <v>0.5885396458148634</v>
      </c>
      <c r="CP37" s="39">
        <f>VLOOKUP($A37,'2022_5ANO_MT'!H:X,17,0)</f>
        <v>240.54181560000001</v>
      </c>
      <c r="CQ37" s="39">
        <f>'REF - Profic Média e DP 2022'!$D$5-3*'REF - Profic Média e DP 2022'!$E$5</f>
        <v>78.560591150000022</v>
      </c>
      <c r="CR37" s="39">
        <f>'REF - Profic Média e DP 2022'!$D$5+3*'REF - Profic Média e DP 2022'!$E$5</f>
        <v>353.78627153000002</v>
      </c>
      <c r="CS37" s="38">
        <f t="shared" si="34"/>
        <v>0.72948328262857154</v>
      </c>
      <c r="CT37" s="39">
        <f>VLOOKUP($A37,'2022_5ANO_MT'!$H:$AE,21,0)</f>
        <v>9.2198581599999996E-2</v>
      </c>
      <c r="CU37" s="39">
        <f>VLOOKUP($A37,'2022_5ANO_MT'!$H:$AE,22,0)</f>
        <v>0.31205673760000002</v>
      </c>
      <c r="CV37" s="39">
        <f>VLOOKUP($A37,'2022_5ANO_MT'!$H:$AE,23,0)</f>
        <v>0.3829787234</v>
      </c>
      <c r="CW37" s="39">
        <f>VLOOKUP($A37,'2022_5ANO_MT'!$H:$AE,24,0)</f>
        <v>0.21276595740000001</v>
      </c>
      <c r="CX37" s="39">
        <f>VLOOKUP($A37,'2022_5ANO_MT'!$H:$AE,16,0)/100</f>
        <v>0.94</v>
      </c>
      <c r="CY37" s="35"/>
    </row>
    <row r="38" spans="1:103" ht="15" customHeight="1">
      <c r="A38" s="37">
        <v>3202652</v>
      </c>
      <c r="B38" s="37" t="s">
        <v>161</v>
      </c>
      <c r="C38" s="38">
        <f t="shared" si="0"/>
        <v>0.53493260713354585</v>
      </c>
      <c r="D38" s="38">
        <f t="shared" si="1"/>
        <v>0.62928625929202775</v>
      </c>
      <c r="E38" s="38">
        <f t="shared" si="2"/>
        <v>0.53585966278913422</v>
      </c>
      <c r="F38" s="38">
        <f t="shared" si="3"/>
        <v>5.1119159945505643E-2</v>
      </c>
      <c r="G38" s="38">
        <f t="shared" si="4"/>
        <v>0.72271285579492128</v>
      </c>
      <c r="H38" s="38">
        <f t="shared" si="5"/>
        <v>0.71009008595964107</v>
      </c>
      <c r="I38" s="38">
        <f t="shared" si="6"/>
        <v>0.56967414146213913</v>
      </c>
      <c r="J38" s="39">
        <f>VLOOKUP(A38,'2023_2ANO_LP_LTR + ECT'!$H:$X,17,0)</f>
        <v>664.32816786000001</v>
      </c>
      <c r="K38" s="39">
        <f>'REF - Profic Média e DP 2022'!$D$2-3*'REF - Profic Média e DP 2022'!$E$2</f>
        <v>295.99944314000004</v>
      </c>
      <c r="L38" s="39">
        <f>'REF - Profic Média e DP 2022'!$D$2+3*'REF - Profic Média e DP 2022'!$E$2</f>
        <v>942.55981496000004</v>
      </c>
      <c r="M38" s="38">
        <f t="shared" si="7"/>
        <v>0.81105990781428572</v>
      </c>
      <c r="N38" s="39">
        <f>VLOOKUP($A38,'2023_2ANO_LP_LTR + ECT'!$H:$AE,21,0)</f>
        <v>0.11827956990000001</v>
      </c>
      <c r="O38" s="39">
        <f>VLOOKUP($A38,'2023_2ANO_LP_LTR + ECT'!$H:$AE,22,0)</f>
        <v>0.12365591399999999</v>
      </c>
      <c r="P38" s="39">
        <f>VLOOKUP($A38,'2023_2ANO_LP_LTR + ECT'!$H:$AE,23,0)</f>
        <v>0.33333333330000003</v>
      </c>
      <c r="Q38" s="39">
        <f>VLOOKUP($A38,'2023_2ANO_LP_LTR + ECT'!$H:$AE,24,0)</f>
        <v>0.4247311828</v>
      </c>
      <c r="R38" s="39">
        <f>VLOOKUP($A38,'2023_2ANO_LP_LTR + ECT'!$H:$AE,16,0)/100</f>
        <v>0.88995215310000009</v>
      </c>
      <c r="S38" s="38">
        <f t="shared" si="8"/>
        <v>0.74164701054784166</v>
      </c>
      <c r="T38" s="38">
        <v>0.74164701054784199</v>
      </c>
      <c r="U38" s="38">
        <f t="shared" si="9"/>
        <v>0.5826174780099691</v>
      </c>
      <c r="V38" s="39">
        <f>VLOOKUP(A38,'2023_2ANO_MT'!$H:$X,17,0)</f>
        <v>564.38443523000001</v>
      </c>
      <c r="W38" s="39">
        <f>'REF - Profic Média e DP 2022'!$D$3-3*'REF - Profic Média e DP 2022'!$E$3</f>
        <v>256.66072584</v>
      </c>
      <c r="X38" s="39">
        <f>'REF - Profic Média e DP 2022'!$D$3+3*'REF - Profic Média e DP 2022'!$E$3</f>
        <v>784.8352503000001</v>
      </c>
      <c r="Y38" s="38">
        <f t="shared" si="10"/>
        <v>0.8689859363714284</v>
      </c>
      <c r="Z38" s="39">
        <f>VLOOKUP($A38,'2023_2ANO_MT'!$H:$AE,21,0)</f>
        <v>1.5544041500000001E-2</v>
      </c>
      <c r="AA38" s="39">
        <f>VLOOKUP($A38,'2023_2ANO_MT'!$H:$AE,22,0)</f>
        <v>0.20207253890000001</v>
      </c>
      <c r="AB38" s="39">
        <f>VLOOKUP($A38,'2023_2ANO_MT'!$H:$AE,23,0)</f>
        <v>0.41968911919999996</v>
      </c>
      <c r="AC38" s="39">
        <f>VLOOKUP($A38,'2023_2ANO_MT'!$H:$AE,24,0)</f>
        <v>0.36269430049999996</v>
      </c>
      <c r="AD38" s="39">
        <f>VLOOKUP($A38,'2023_2ANO_MT'!$H:$AE,16,0)/100</f>
        <v>0.93236714980000002</v>
      </c>
      <c r="AE38" s="38">
        <f t="shared" si="11"/>
        <v>0.67159369584941564</v>
      </c>
      <c r="AF38" s="38">
        <f t="shared" si="12"/>
        <v>0.64819697676749832</v>
      </c>
      <c r="AG38" s="38">
        <f t="shared" si="13"/>
        <v>0.48707499642071084</v>
      </c>
      <c r="AH38" s="39">
        <f>VLOOKUP($A38,'2022_2ANO_LP_LTR + ECT'!H:X,17,0)</f>
        <v>610.92283393000002</v>
      </c>
      <c r="AI38" s="39">
        <f>'REF - Profic Média e DP 2022'!$D$2-3*'REF - Profic Média e DP 2022'!$E$2</f>
        <v>295.99944314000004</v>
      </c>
      <c r="AJ38" s="39">
        <f>'REF - Profic Média e DP 2022'!$D$2+3*'REF - Profic Média e DP 2022'!$E$2</f>
        <v>942.55981496000004</v>
      </c>
      <c r="AK38" s="38">
        <f t="shared" si="14"/>
        <v>0.69289533992857144</v>
      </c>
      <c r="AL38" s="39">
        <f>VLOOKUP($A38,'2022_2ANO_LP_LTR + ECT'!$H:$AE,21,0)</f>
        <v>0.16042780749999999</v>
      </c>
      <c r="AM38" s="39">
        <f>VLOOKUP($A38,'2022_2ANO_LP_LTR + ECT'!$H:$AE,22,0)</f>
        <v>0.25668449199999999</v>
      </c>
      <c r="AN38" s="39">
        <f>VLOOKUP($A38,'2022_2ANO_LP_LTR + ECT'!$H:$AE,23,0)</f>
        <v>0.36363636360000001</v>
      </c>
      <c r="AO38" s="39">
        <f>VLOOKUP($A38,'2022_2ANO_LP_LTR + ECT'!$H:$AE,24,0)</f>
        <v>0.21925133689999998</v>
      </c>
      <c r="AP38" s="39">
        <f>VLOOKUP($A38,'2022_2ANO_LP_LTR + ECT'!$H:$AE,16,0)/100</f>
        <v>0.92574257430000007</v>
      </c>
      <c r="AQ38" s="38">
        <f t="shared" si="15"/>
        <v>0.70668877447229161</v>
      </c>
      <c r="AR38" s="38">
        <f t="shared" si="16"/>
        <v>0.55076271733744031</v>
      </c>
      <c r="AS38" s="39">
        <f>VLOOKUP($A38,'2022_2ANO_MT'!$H:$X,17,0)</f>
        <v>547.55956216000004</v>
      </c>
      <c r="AT38" s="39">
        <f>'REF - Profic Média e DP 2022'!$D$3-3*'REF - Profic Média e DP 2022'!$E$3</f>
        <v>256.66072584</v>
      </c>
      <c r="AU38" s="39">
        <f>'REF - Profic Média e DP 2022'!$D$3+3*'REF - Profic Média e DP 2022'!$E$3</f>
        <v>784.8352503000001</v>
      </c>
      <c r="AV38" s="38">
        <f t="shared" si="17"/>
        <v>0.81389961391428578</v>
      </c>
      <c r="AW38" s="39">
        <f>VLOOKUP($A38,'2022_2ANO_MT'!$H:$AE,21,0)</f>
        <v>3.7837837799999996E-2</v>
      </c>
      <c r="AX38" s="39">
        <f>VLOOKUP($A38,'2022_2ANO_MT'!$H:$AE,22,0)</f>
        <v>0.25945945949999999</v>
      </c>
      <c r="AY38" s="39">
        <f>VLOOKUP($A38,'2022_2ANO_MT'!$H:$AE,23,0)</f>
        <v>0.42702702700000006</v>
      </c>
      <c r="AZ38" s="39">
        <f>VLOOKUP($A38,'2022_2ANO_MT'!$H:$AE,24,0)</f>
        <v>0.27567567570000001</v>
      </c>
      <c r="BA38" s="39">
        <f>VLOOKUP($A38,'2022_2ANO_MT'!$H:$AE,16,0)/100</f>
        <v>0.91133004929999994</v>
      </c>
      <c r="BB38" s="38">
        <f t="shared" si="18"/>
        <v>0.39340212889582293</v>
      </c>
      <c r="BC38" s="38">
        <f t="shared" si="19"/>
        <v>0.14626782727251081</v>
      </c>
      <c r="BD38" s="38">
        <f t="shared" si="20"/>
        <v>-8.4973623423255651E-3</v>
      </c>
      <c r="BE38" s="38">
        <f t="shared" si="21"/>
        <v>0.640536430519135</v>
      </c>
      <c r="BF38" s="38">
        <f t="shared" si="22"/>
        <v>0.65200857565355563</v>
      </c>
      <c r="BG38" s="38">
        <f t="shared" si="23"/>
        <v>0.50561944118568281</v>
      </c>
      <c r="BH38" s="39">
        <f>VLOOKUP($A38,'2023_5ANO_LP'!$H:$X,17,0)</f>
        <v>206.13657484999999</v>
      </c>
      <c r="BI38" s="39">
        <f>'REF - Profic Média e DP 2022'!$D$4-3*'REF - Profic Média e DP 2022'!$E$4</f>
        <v>49.637460980000014</v>
      </c>
      <c r="BJ38" s="39">
        <f>'REF - Profic Média e DP 2022'!$D$4+3*'REF - Profic Média e DP 2022'!$E$4</f>
        <v>359.15703464000001</v>
      </c>
      <c r="BK38" s="38">
        <f t="shared" si="24"/>
        <v>0.679213002642857</v>
      </c>
      <c r="BL38" s="39">
        <f>VLOOKUP($A38,'2023_5ANO_LP'!$H:$AE,21,0)</f>
        <v>0.12574850299999998</v>
      </c>
      <c r="BM38" s="39">
        <f>VLOOKUP($A38,'2023_5ANO_LP'!$H:$AE,22,0)</f>
        <v>0.34131736529999995</v>
      </c>
      <c r="BN38" s="39">
        <f>VLOOKUP($A38,'2023_5ANO_LP'!$H:$AE,23,0)</f>
        <v>0.35329341319999996</v>
      </c>
      <c r="BO38" s="39">
        <f>VLOOKUP($A38,'2023_5ANO_LP'!$H:$AE,24,0)</f>
        <v>0.1796407186</v>
      </c>
      <c r="BP38" s="39">
        <f>VLOOKUP($A38,'2023_5ANO_LP'!$H:$AE,16,0)/100</f>
        <v>0.91758241760000003</v>
      </c>
      <c r="BQ38" s="38">
        <f t="shared" si="25"/>
        <v>0.62906428538471437</v>
      </c>
      <c r="BR38" s="38">
        <f t="shared" si="26"/>
        <v>0.49950844837657155</v>
      </c>
      <c r="BS38" s="39">
        <f>VLOOKUP($A38,'2023_5ANO_MT'!H:X,17,0)</f>
        <v>216.03814371000001</v>
      </c>
      <c r="BT38" s="39">
        <f>'REF - Profic Média e DP 2022'!$D$5-3*'REF - Profic Média e DP 2022'!$E$5</f>
        <v>78.560591150000022</v>
      </c>
      <c r="BU38" s="39">
        <f>'REF - Profic Média e DP 2022'!$D$5+3*'REF - Profic Média e DP 2022'!$E$5</f>
        <v>353.78627153000002</v>
      </c>
      <c r="BV38" s="38">
        <f t="shared" si="27"/>
        <v>0.59965782718571414</v>
      </c>
      <c r="BW38" s="39">
        <f>VLOOKUP($A38,'2023_5ANO_MT'!$H:$AE,21,0)</f>
        <v>0.16766467070000002</v>
      </c>
      <c r="BX38" s="39">
        <f>VLOOKUP($A38,'2023_5ANO_MT'!$H:$AE,22,0)</f>
        <v>0.40718562869999997</v>
      </c>
      <c r="BY38" s="39">
        <f>VLOOKUP($A38,'2023_5ANO_MT'!$H:$AE,23,0)</f>
        <v>0.35329341319999996</v>
      </c>
      <c r="BZ38" s="39">
        <f>VLOOKUP($A38,'2023_5ANO_MT'!$H:$AE,24,0)</f>
        <v>7.1856287399999996E-2</v>
      </c>
      <c r="CA38" s="39">
        <f>VLOOKUP($A38,'2023_5ANO_MT'!$H:$AE,16,0)/100</f>
        <v>0.91758241760000003</v>
      </c>
      <c r="CB38" s="38">
        <f t="shared" si="28"/>
        <v>0.64903379286146057</v>
      </c>
      <c r="CC38" s="38">
        <f t="shared" si="29"/>
        <v>0.65232978609494063</v>
      </c>
      <c r="CD38" s="38">
        <f t="shared" si="30"/>
        <v>0.51305710689702422</v>
      </c>
      <c r="CE38" s="39">
        <f>VLOOKUP($A38,'2022_5ANO_LP'!$H:$X,17,0)</f>
        <v>208.43867796999999</v>
      </c>
      <c r="CF38" s="39">
        <f>'REF - Profic Média e DP 2022'!$D$4-3*'REF - Profic Média e DP 2022'!$E$4</f>
        <v>49.637460980000014</v>
      </c>
      <c r="CG38" s="39">
        <f>'REF - Profic Média e DP 2022'!$D$4+3*'REF - Profic Média e DP 2022'!$E$4</f>
        <v>359.15703464000001</v>
      </c>
      <c r="CH38" s="38">
        <f t="shared" si="31"/>
        <v>0.68926553668571444</v>
      </c>
      <c r="CI38" s="39">
        <f>VLOOKUP($A38,'2022_5ANO_LP'!$H:$AE,21,0)</f>
        <v>0.10734463280000001</v>
      </c>
      <c r="CJ38" s="39">
        <f>VLOOKUP($A38,'2022_5ANO_LP'!$H:$AE,22,0)</f>
        <v>0.35593220340000004</v>
      </c>
      <c r="CK38" s="39">
        <f>VLOOKUP($A38,'2022_5ANO_LP'!$H:$AE,23,0)</f>
        <v>0.33333333330000003</v>
      </c>
      <c r="CL38" s="39">
        <f>VLOOKUP($A38,'2022_5ANO_LP'!$H:$AE,24,0)</f>
        <v>0.20338983050000001</v>
      </c>
      <c r="CM38" s="39">
        <f>VLOOKUP($A38,'2022_5ANO_LP'!$H:$AE,16,0)/100</f>
        <v>0.89393939389999999</v>
      </c>
      <c r="CN38" s="38">
        <f t="shared" si="32"/>
        <v>0.6457377996279805</v>
      </c>
      <c r="CO38" s="38">
        <f t="shared" si="33"/>
        <v>0.51884004273453255</v>
      </c>
      <c r="CP38" s="39">
        <f>VLOOKUP($A38,'2022_5ANO_MT'!H:X,17,0)</f>
        <v>221.35869492</v>
      </c>
      <c r="CQ38" s="39">
        <f>'REF - Profic Média e DP 2022'!$D$5-3*'REF - Profic Média e DP 2022'!$E$5</f>
        <v>78.560591150000022</v>
      </c>
      <c r="CR38" s="39">
        <f>'REF - Profic Média e DP 2022'!$D$5+3*'REF - Profic Média e DP 2022'!$E$5</f>
        <v>353.78627153000002</v>
      </c>
      <c r="CS38" s="38">
        <f t="shared" si="34"/>
        <v>0.65133171914285715</v>
      </c>
      <c r="CT38" s="39">
        <f>VLOOKUP($A38,'2022_5ANO_MT'!$H:$AE,21,0)</f>
        <v>0.15819209040000001</v>
      </c>
      <c r="CU38" s="39">
        <f>VLOOKUP($A38,'2022_5ANO_MT'!$H:$AE,22,0)</f>
        <v>0.33333333330000003</v>
      </c>
      <c r="CV38" s="39">
        <f>VLOOKUP($A38,'2022_5ANO_MT'!$H:$AE,23,0)</f>
        <v>0.40677966100000001</v>
      </c>
      <c r="CW38" s="39">
        <f>VLOOKUP($A38,'2022_5ANO_MT'!$H:$AE,24,0)</f>
        <v>0.10169491530000001</v>
      </c>
      <c r="CX38" s="39">
        <f>VLOOKUP($A38,'2022_5ANO_MT'!$H:$AE,16,0)/100</f>
        <v>0.89393939389999999</v>
      </c>
      <c r="CY38" s="35"/>
    </row>
    <row r="39" spans="1:103" ht="15" customHeight="1">
      <c r="A39" s="37">
        <v>3202702</v>
      </c>
      <c r="B39" s="37" t="s">
        <v>131</v>
      </c>
      <c r="C39" s="38">
        <f t="shared" si="0"/>
        <v>0.6306577864335734</v>
      </c>
      <c r="D39" s="38">
        <f t="shared" si="1"/>
        <v>0.58907442659219278</v>
      </c>
      <c r="E39" s="38">
        <f t="shared" si="2"/>
        <v>0.46027121928974885</v>
      </c>
      <c r="F39" s="38">
        <f t="shared" si="3"/>
        <v>3.9098776193884466E-2</v>
      </c>
      <c r="G39" s="38">
        <f t="shared" si="4"/>
        <v>0.71787763389463677</v>
      </c>
      <c r="H39" s="38">
        <f t="shared" si="5"/>
        <v>0.72279911794315743</v>
      </c>
      <c r="I39" s="38">
        <f t="shared" si="6"/>
        <v>0.57612640261488635</v>
      </c>
      <c r="J39" s="39">
        <f>VLOOKUP(A39,'2023_2ANO_LP_LTR + ECT'!$H:$X,17,0)</f>
        <v>668.49994422999998</v>
      </c>
      <c r="K39" s="39">
        <f>'REF - Profic Média e DP 2022'!$D$2-3*'REF - Profic Média e DP 2022'!$E$2</f>
        <v>295.99944314000004</v>
      </c>
      <c r="L39" s="39">
        <f>'REF - Profic Média e DP 2022'!$D$2+3*'REF - Profic Média e DP 2022'!$E$2</f>
        <v>942.55981496000004</v>
      </c>
      <c r="M39" s="38">
        <f t="shared" si="7"/>
        <v>0.81808035714285721</v>
      </c>
      <c r="N39" s="39">
        <f>VLOOKUP($A39,'2023_2ANO_LP_LTR + ECT'!$H:$AE,21,0)</f>
        <v>0.1015625</v>
      </c>
      <c r="O39" s="39">
        <f>VLOOKUP($A39,'2023_2ANO_LP_LTR + ECT'!$H:$AE,22,0)</f>
        <v>0.140625</v>
      </c>
      <c r="P39" s="39">
        <f>VLOOKUP($A39,'2023_2ANO_LP_LTR + ECT'!$H:$AE,23,0)</f>
        <v>0.3203125</v>
      </c>
      <c r="Q39" s="39">
        <f>VLOOKUP($A39,'2023_2ANO_LP_LTR + ECT'!$H:$AE,24,0)</f>
        <v>0.4375</v>
      </c>
      <c r="R39" s="39">
        <f>VLOOKUP($A39,'2023_2ANO_LP_LTR + ECT'!$H:$AE,16,0)/100</f>
        <v>0.92086330939999994</v>
      </c>
      <c r="S39" s="38">
        <f t="shared" si="8"/>
        <v>0.71049540782185572</v>
      </c>
      <c r="T39" s="38">
        <v>0.71049540782185605</v>
      </c>
      <c r="U39" s="38">
        <f t="shared" si="9"/>
        <v>0.54560392119371148</v>
      </c>
      <c r="V39" s="39">
        <f>VLOOKUP(A39,'2023_2ANO_MT'!$H:$X,17,0)</f>
        <v>544.83481745999995</v>
      </c>
      <c r="W39" s="39">
        <f>'REF - Profic Média e DP 2022'!$D$3-3*'REF - Profic Média e DP 2022'!$E$3</f>
        <v>256.66072584</v>
      </c>
      <c r="X39" s="39">
        <f>'REF - Profic Média e DP 2022'!$D$3+3*'REF - Profic Média e DP 2022'!$E$3</f>
        <v>784.8352503000001</v>
      </c>
      <c r="Y39" s="38">
        <f t="shared" si="10"/>
        <v>0.83106575969999996</v>
      </c>
      <c r="Z39" s="39">
        <f>VLOOKUP($A39,'2023_2ANO_MT'!$H:$AE,21,0)</f>
        <v>5.5555555600000001E-2</v>
      </c>
      <c r="AA39" s="39">
        <f>VLOOKUP($A39,'2023_2ANO_MT'!$H:$AE,22,0)</f>
        <v>0.19841269839999998</v>
      </c>
      <c r="AB39" s="39">
        <f>VLOOKUP($A39,'2023_2ANO_MT'!$H:$AE,23,0)</f>
        <v>0.4920634921</v>
      </c>
      <c r="AC39" s="39">
        <f>VLOOKUP($A39,'2023_2ANO_MT'!$H:$AE,24,0)</f>
        <v>0.253968254</v>
      </c>
      <c r="AD39" s="39">
        <f>VLOOKUP($A39,'2023_2ANO_MT'!$H:$AE,16,0)/100</f>
        <v>0.91970802919999994</v>
      </c>
      <c r="AE39" s="38">
        <f t="shared" si="11"/>
        <v>0.6787788577007523</v>
      </c>
      <c r="AF39" s="38">
        <f t="shared" si="12"/>
        <v>0.68015306099133654</v>
      </c>
      <c r="AG39" s="38">
        <f t="shared" si="13"/>
        <v>0.52278712884695877</v>
      </c>
      <c r="AH39" s="39">
        <f>VLOOKUP($A39,'2022_2ANO_LP_LTR + ECT'!H:X,17,0)</f>
        <v>634.01288354999997</v>
      </c>
      <c r="AI39" s="39">
        <f>'REF - Profic Média e DP 2022'!$D$2-3*'REF - Profic Média e DP 2022'!$E$2</f>
        <v>295.99944314000004</v>
      </c>
      <c r="AJ39" s="39">
        <f>'REF - Profic Média e DP 2022'!$D$2+3*'REF - Profic Média e DP 2022'!$E$2</f>
        <v>942.55981496000004</v>
      </c>
      <c r="AK39" s="38">
        <f t="shared" si="14"/>
        <v>0.80086580087142856</v>
      </c>
      <c r="AL39" s="39">
        <f>VLOOKUP($A39,'2022_2ANO_LP_LTR + ECT'!$H:$AE,21,0)</f>
        <v>9.0909090900000003E-2</v>
      </c>
      <c r="AM39" s="39">
        <f>VLOOKUP($A39,'2022_2ANO_LP_LTR + ECT'!$H:$AE,22,0)</f>
        <v>0.18939393939999999</v>
      </c>
      <c r="AN39" s="39">
        <f>VLOOKUP($A39,'2022_2ANO_LP_LTR + ECT'!$H:$AE,23,0)</f>
        <v>0.47727272730000003</v>
      </c>
      <c r="AO39" s="39">
        <f>VLOOKUP($A39,'2022_2ANO_LP_LTR + ECT'!$H:$AE,24,0)</f>
        <v>0.24242424239999999</v>
      </c>
      <c r="AP39" s="39">
        <f>VLOOKUP($A39,'2022_2ANO_LP_LTR + ECT'!$H:$AE,16,0)/100</f>
        <v>0.87417218539999997</v>
      </c>
      <c r="AQ39" s="38">
        <f t="shared" si="15"/>
        <v>0.67671755276487611</v>
      </c>
      <c r="AR39" s="38">
        <f t="shared" si="16"/>
        <v>0.52070095228689495</v>
      </c>
      <c r="AS39" s="39">
        <f>VLOOKUP($A39,'2022_2ANO_MT'!$H:$X,17,0)</f>
        <v>531.68170369999996</v>
      </c>
      <c r="AT39" s="39">
        <f>'REF - Profic Média e DP 2022'!$D$3-3*'REF - Profic Média e DP 2022'!$E$3</f>
        <v>256.66072584</v>
      </c>
      <c r="AU39" s="39">
        <f>'REF - Profic Média e DP 2022'!$D$3+3*'REF - Profic Média e DP 2022'!$E$3</f>
        <v>784.8352503000001</v>
      </c>
      <c r="AV39" s="38">
        <f t="shared" si="17"/>
        <v>0.77142857138571441</v>
      </c>
      <c r="AW39" s="39">
        <f>VLOOKUP($A39,'2022_2ANO_MT'!$H:$AE,21,0)</f>
        <v>5.9259259299999999E-2</v>
      </c>
      <c r="AX39" s="39">
        <f>VLOOKUP($A39,'2022_2ANO_MT'!$H:$AE,22,0)</f>
        <v>0.29629629629999998</v>
      </c>
      <c r="AY39" s="39">
        <f>VLOOKUP($A39,'2022_2ANO_MT'!$H:$AE,23,0)</f>
        <v>0.42962962960000001</v>
      </c>
      <c r="AZ39" s="39">
        <f>VLOOKUP($A39,'2022_2ANO_MT'!$H:$AE,24,0)</f>
        <v>0.2148148148</v>
      </c>
      <c r="BA39" s="39">
        <f>VLOOKUP($A39,'2022_2ANO_MT'!$H:$AE,16,0)/100</f>
        <v>0.89403973510000001</v>
      </c>
      <c r="BB39" s="38">
        <f t="shared" si="18"/>
        <v>0.69303282619564432</v>
      </c>
      <c r="BC39" s="38">
        <f t="shared" si="19"/>
        <v>0.6839633614637064</v>
      </c>
      <c r="BD39" s="38">
        <f t="shared" si="20"/>
        <v>6.0682106869551777E-2</v>
      </c>
      <c r="BE39" s="38">
        <f t="shared" si="21"/>
        <v>0.70210229092758225</v>
      </c>
      <c r="BF39" s="38">
        <f t="shared" si="22"/>
        <v>0.71360365502210465</v>
      </c>
      <c r="BG39" s="38">
        <f t="shared" si="23"/>
        <v>0.56947195780135207</v>
      </c>
      <c r="BH39" s="39">
        <f>VLOOKUP($A39,'2023_5ANO_LP'!$H:$X,17,0)</f>
        <v>225.90017857000001</v>
      </c>
      <c r="BI39" s="39">
        <f>'REF - Profic Média e DP 2022'!$D$4-3*'REF - Profic Média e DP 2022'!$E$4</f>
        <v>49.637460980000014</v>
      </c>
      <c r="BJ39" s="39">
        <f>'REF - Profic Média e DP 2022'!$D$4+3*'REF - Profic Média e DP 2022'!$E$4</f>
        <v>359.15703464000001</v>
      </c>
      <c r="BK39" s="38">
        <f t="shared" si="24"/>
        <v>0.81224489798571431</v>
      </c>
      <c r="BL39" s="39">
        <f>VLOOKUP($A39,'2023_5ANO_LP'!$H:$AE,21,0)</f>
        <v>5.7142857100000007E-2</v>
      </c>
      <c r="BM39" s="39">
        <f>VLOOKUP($A39,'2023_5ANO_LP'!$H:$AE,22,0)</f>
        <v>0.22857142859999999</v>
      </c>
      <c r="BN39" s="39">
        <f>VLOOKUP($A39,'2023_5ANO_LP'!$H:$AE,23,0)</f>
        <v>0.42857142860000003</v>
      </c>
      <c r="BO39" s="39">
        <f>VLOOKUP($A39,'2023_5ANO_LP'!$H:$AE,24,0)</f>
        <v>0.28571428569999996</v>
      </c>
      <c r="BP39" s="39">
        <f>VLOOKUP($A39,'2023_5ANO_LP'!$H:$AE,16,0)/100</f>
        <v>0.90322580650000006</v>
      </c>
      <c r="BQ39" s="38">
        <f t="shared" si="25"/>
        <v>0.69060092683305974</v>
      </c>
      <c r="BR39" s="38">
        <f t="shared" si="26"/>
        <v>0.5709154810446907</v>
      </c>
      <c r="BS39" s="39">
        <f>VLOOKUP($A39,'2023_5ANO_MT'!H:X,17,0)</f>
        <v>235.69119286</v>
      </c>
      <c r="BT39" s="39">
        <f>'REF - Profic Média e DP 2022'!$D$5-3*'REF - Profic Média e DP 2022'!$E$5</f>
        <v>78.560591150000022</v>
      </c>
      <c r="BU39" s="39">
        <f>'REF - Profic Média e DP 2022'!$D$5+3*'REF - Profic Média e DP 2022'!$E$5</f>
        <v>353.78627153000002</v>
      </c>
      <c r="BV39" s="38">
        <f t="shared" si="27"/>
        <v>0.71734693874285727</v>
      </c>
      <c r="BW39" s="39">
        <f>VLOOKUP($A39,'2023_5ANO_MT'!$H:$AE,21,0)</f>
        <v>0.1071428571</v>
      </c>
      <c r="BX39" s="39">
        <f>VLOOKUP($A39,'2023_5ANO_MT'!$H:$AE,22,0)</f>
        <v>0.3071428571</v>
      </c>
      <c r="BY39" s="39">
        <f>VLOOKUP($A39,'2023_5ANO_MT'!$H:$AE,23,0)</f>
        <v>0.37857142860000004</v>
      </c>
      <c r="BZ39" s="39">
        <f>VLOOKUP($A39,'2023_5ANO_MT'!$H:$AE,24,0)</f>
        <v>0.20714285709999999</v>
      </c>
      <c r="CA39" s="39">
        <f>VLOOKUP($A39,'2023_5ANO_MT'!$H:$AE,16,0)/100</f>
        <v>0.90322580650000006</v>
      </c>
      <c r="CB39" s="38">
        <f t="shared" si="28"/>
        <v>0.64142018405803047</v>
      </c>
      <c r="CC39" s="38">
        <f t="shared" si="29"/>
        <v>0.63865961920461489</v>
      </c>
      <c r="CD39" s="38">
        <f t="shared" si="30"/>
        <v>0.51065575482351544</v>
      </c>
      <c r="CE39" s="39">
        <f>VLOOKUP($A39,'2022_5ANO_LP'!$H:$X,17,0)</f>
        <v>207.6954125</v>
      </c>
      <c r="CF39" s="39">
        <f>'REF - Profic Média e DP 2022'!$D$4-3*'REF - Profic Média e DP 2022'!$E$4</f>
        <v>49.637460980000014</v>
      </c>
      <c r="CG39" s="39">
        <f>'REF - Profic Média e DP 2022'!$D$4+3*'REF - Profic Média e DP 2022'!$E$4</f>
        <v>359.15703464000001</v>
      </c>
      <c r="CH39" s="38">
        <f t="shared" si="31"/>
        <v>0.65021008407142866</v>
      </c>
      <c r="CI39" s="39">
        <f>VLOOKUP($A39,'2022_5ANO_LP'!$H:$AE,21,0)</f>
        <v>0.19852941179999997</v>
      </c>
      <c r="CJ39" s="39">
        <f>VLOOKUP($A39,'2022_5ANO_LP'!$H:$AE,22,0)</f>
        <v>0.26470588240000004</v>
      </c>
      <c r="CK39" s="39">
        <f>VLOOKUP($A39,'2022_5ANO_LP'!$H:$AE,23,0)</f>
        <v>0.24264705880000001</v>
      </c>
      <c r="CL39" s="39">
        <f>VLOOKUP($A39,'2022_5ANO_LP'!$H:$AE,24,0)</f>
        <v>0.29411764709999999</v>
      </c>
      <c r="CM39" s="39">
        <f>VLOOKUP($A39,'2022_5ANO_LP'!$H:$AE,16,0)/100</f>
        <v>0.88311688309999992</v>
      </c>
      <c r="CN39" s="38">
        <f t="shared" si="32"/>
        <v>0.64418074891144617</v>
      </c>
      <c r="CO39" s="38">
        <f t="shared" si="33"/>
        <v>0.53311859259432082</v>
      </c>
      <c r="CP39" s="39">
        <f>VLOOKUP($A39,'2022_5ANO_MT'!H:X,17,0)</f>
        <v>225.28851852</v>
      </c>
      <c r="CQ39" s="39">
        <f>'REF - Profic Média e DP 2022'!$D$5-3*'REF - Profic Média e DP 2022'!$E$5</f>
        <v>78.560591150000022</v>
      </c>
      <c r="CR39" s="39">
        <f>'REF - Profic Média e DP 2022'!$D$5+3*'REF - Profic Média e DP 2022'!$E$5</f>
        <v>353.78627153000002</v>
      </c>
      <c r="CS39" s="38">
        <f t="shared" si="34"/>
        <v>0.6338624338571428</v>
      </c>
      <c r="CT39" s="39">
        <f>VLOOKUP($A39,'2022_5ANO_MT'!$H:$AE,21,0)</f>
        <v>0.22222222219999999</v>
      </c>
      <c r="CU39" s="39">
        <f>VLOOKUP($A39,'2022_5ANO_MT'!$H:$AE,22,0)</f>
        <v>0.25185185189999998</v>
      </c>
      <c r="CV39" s="39">
        <f>VLOOKUP($A39,'2022_5ANO_MT'!$H:$AE,23,0)</f>
        <v>0.33333333330000003</v>
      </c>
      <c r="CW39" s="39">
        <f>VLOOKUP($A39,'2022_5ANO_MT'!$H:$AE,24,0)</f>
        <v>0.1925925926</v>
      </c>
      <c r="CX39" s="39">
        <f>VLOOKUP($A39,'2022_5ANO_MT'!$H:$AE,16,0)/100</f>
        <v>0.8766233766</v>
      </c>
      <c r="CY39" s="35"/>
    </row>
    <row r="40" spans="1:103" ht="15" customHeight="1">
      <c r="A40" s="37">
        <v>3202801</v>
      </c>
      <c r="B40" s="37" t="s">
        <v>85</v>
      </c>
      <c r="C40" s="38">
        <f t="shared" si="0"/>
        <v>0.68214928956201759</v>
      </c>
      <c r="D40" s="38">
        <f t="shared" si="1"/>
        <v>0.67196932328321279</v>
      </c>
      <c r="E40" s="38">
        <f t="shared" si="2"/>
        <v>0.64824313728731187</v>
      </c>
      <c r="F40" s="38">
        <f t="shared" si="3"/>
        <v>6.8990840168946299E-2</v>
      </c>
      <c r="G40" s="38">
        <f t="shared" si="4"/>
        <v>0.69569550927911372</v>
      </c>
      <c r="H40" s="38">
        <f t="shared" si="5"/>
        <v>0.68671747047789755</v>
      </c>
      <c r="I40" s="38">
        <f t="shared" si="6"/>
        <v>0.53798260725579516</v>
      </c>
      <c r="J40" s="39">
        <f>VLOOKUP(A40,'2023_2ANO_LP_LTR + ECT'!$H:$X,17,0)</f>
        <v>643.83767771999999</v>
      </c>
      <c r="K40" s="39">
        <f>'REF - Profic Média e DP 2022'!$D$2-3*'REF - Profic Média e DP 2022'!$E$2</f>
        <v>295.99944314000004</v>
      </c>
      <c r="L40" s="39">
        <f>'REF - Profic Média e DP 2022'!$D$2+3*'REF - Profic Média e DP 2022'!$E$2</f>
        <v>942.55981496000004</v>
      </c>
      <c r="M40" s="38">
        <f t="shared" si="7"/>
        <v>0.75320280400000006</v>
      </c>
      <c r="N40" s="39">
        <f>VLOOKUP($A40,'2023_2ANO_LP_LTR + ECT'!$H:$AE,21,0)</f>
        <v>0.13367174279999999</v>
      </c>
      <c r="O40" s="39">
        <f>VLOOKUP($A40,'2023_2ANO_LP_LTR + ECT'!$H:$AE,22,0)</f>
        <v>0.19796954310000001</v>
      </c>
      <c r="P40" s="39">
        <f>VLOOKUP($A40,'2023_2ANO_LP_LTR + ECT'!$H:$AE,23,0)</f>
        <v>0.31641285959999998</v>
      </c>
      <c r="Q40" s="39">
        <f>VLOOKUP($A40,'2023_2ANO_LP_LTR + ECT'!$H:$AE,24,0)</f>
        <v>0.35194585449999999</v>
      </c>
      <c r="R40" s="39">
        <f>VLOOKUP($A40,'2023_2ANO_LP_LTR + ECT'!$H:$AE,16,0)/100</f>
        <v>0.91770186339999993</v>
      </c>
      <c r="S40" s="38">
        <f t="shared" si="8"/>
        <v>0.70916256748093798</v>
      </c>
      <c r="T40" s="38">
        <v>0.70916256748093798</v>
      </c>
      <c r="U40" s="38">
        <f t="shared" si="9"/>
        <v>0.55687032334759035</v>
      </c>
      <c r="V40" s="39">
        <f>VLOOKUP(A40,'2023_2ANO_MT'!$H:$X,17,0)</f>
        <v>550.78544406000003</v>
      </c>
      <c r="W40" s="39">
        <f>'REF - Profic Média e DP 2022'!$D$3-3*'REF - Profic Média e DP 2022'!$E$3</f>
        <v>256.66072584</v>
      </c>
      <c r="X40" s="39">
        <f>'REF - Profic Média e DP 2022'!$D$3+3*'REF - Profic Média e DP 2022'!$E$3</f>
        <v>784.8352503000001</v>
      </c>
      <c r="Y40" s="38">
        <f t="shared" si="10"/>
        <v>0.81509712322857142</v>
      </c>
      <c r="Z40" s="39">
        <f>VLOOKUP($A40,'2023_2ANO_MT'!$H:$AE,21,0)</f>
        <v>6.1962134299999999E-2</v>
      </c>
      <c r="AA40" s="39">
        <f>VLOOKUP($A40,'2023_2ANO_MT'!$H:$AE,22,0)</f>
        <v>0.2151462995</v>
      </c>
      <c r="AB40" s="39">
        <f>VLOOKUP($A40,'2023_2ANO_MT'!$H:$AE,23,0)</f>
        <v>0.4234079174</v>
      </c>
      <c r="AC40" s="39">
        <f>VLOOKUP($A40,'2023_2ANO_MT'!$H:$AE,24,0)</f>
        <v>0.29948364890000001</v>
      </c>
      <c r="AD40" s="39">
        <f>VLOOKUP($A40,'2023_2ANO_MT'!$H:$AE,16,0)/100</f>
        <v>0.90781250000000002</v>
      </c>
      <c r="AE40" s="38">
        <f t="shared" si="11"/>
        <v>0.62670466911016742</v>
      </c>
      <c r="AF40" s="38">
        <f t="shared" si="12"/>
        <v>0.61597800427475002</v>
      </c>
      <c r="AG40" s="38">
        <f t="shared" si="13"/>
        <v>0.46643635217092849</v>
      </c>
      <c r="AH40" s="39">
        <f>VLOOKUP($A40,'2022_2ANO_LP_LTR + ECT'!H:X,17,0)</f>
        <v>597.57870443000002</v>
      </c>
      <c r="AI40" s="39">
        <f>'REF - Profic Média e DP 2022'!$D$2-3*'REF - Profic Média e DP 2022'!$E$2</f>
        <v>295.99944314000004</v>
      </c>
      <c r="AJ40" s="39">
        <f>'REF - Profic Média e DP 2022'!$D$2+3*'REF - Profic Média e DP 2022'!$E$2</f>
        <v>942.55981496000004</v>
      </c>
      <c r="AK40" s="38">
        <f t="shared" si="14"/>
        <v>0.65719315895714292</v>
      </c>
      <c r="AL40" s="39">
        <f>VLOOKUP($A40,'2022_2ANO_LP_LTR + ECT'!$H:$AE,21,0)</f>
        <v>0.20598591549999998</v>
      </c>
      <c r="AM40" s="39">
        <f>VLOOKUP($A40,'2022_2ANO_LP_LTR + ECT'!$H:$AE,22,0)</f>
        <v>0.23943661970000002</v>
      </c>
      <c r="AN40" s="39">
        <f>VLOOKUP($A40,'2022_2ANO_LP_LTR + ECT'!$H:$AE,23,0)</f>
        <v>0.375</v>
      </c>
      <c r="AO40" s="39">
        <f>VLOOKUP($A40,'2022_2ANO_LP_LTR + ECT'!$H:$AE,24,0)</f>
        <v>0.1795774648</v>
      </c>
      <c r="AP40" s="39">
        <f>VLOOKUP($A40,'2022_2ANO_LP_LTR + ECT'!$H:$AE,16,0)/100</f>
        <v>0.87384615379999997</v>
      </c>
      <c r="AQ40" s="38">
        <f t="shared" si="15"/>
        <v>0.64279466636329363</v>
      </c>
      <c r="AR40" s="38">
        <f t="shared" si="16"/>
        <v>0.50811397663373004</v>
      </c>
      <c r="AS40" s="39">
        <f>VLOOKUP($A40,'2022_2ANO_MT'!$H:$X,17,0)</f>
        <v>525.03358381999999</v>
      </c>
      <c r="AT40" s="39">
        <f>'REF - Profic Média e DP 2022'!$D$3-3*'REF - Profic Média e DP 2022'!$E$3</f>
        <v>256.66072584</v>
      </c>
      <c r="AU40" s="39">
        <f>'REF - Profic Média e DP 2022'!$D$3+3*'REF - Profic Média e DP 2022'!$E$3</f>
        <v>784.8352503000001</v>
      </c>
      <c r="AV40" s="38">
        <f t="shared" si="17"/>
        <v>0.74401321218571437</v>
      </c>
      <c r="AW40" s="39">
        <f>VLOOKUP($A40,'2022_2ANO_MT'!$H:$AE,21,0)</f>
        <v>9.6339113699999993E-2</v>
      </c>
      <c r="AX40" s="39">
        <f>VLOOKUP($A40,'2022_2ANO_MT'!$H:$AE,22,0)</f>
        <v>0.27938342970000002</v>
      </c>
      <c r="AY40" s="39">
        <f>VLOOKUP($A40,'2022_2ANO_MT'!$H:$AE,23,0)</f>
        <v>0.40847784199999998</v>
      </c>
      <c r="AZ40" s="39">
        <f>VLOOKUP($A40,'2022_2ANO_MT'!$H:$AE,24,0)</f>
        <v>0.21579961459999999</v>
      </c>
      <c r="BA40" s="39">
        <f>VLOOKUP($A40,'2022_2ANO_MT'!$H:$AE,16,0)/100</f>
        <v>0.81093749999999998</v>
      </c>
      <c r="BB40" s="38">
        <f t="shared" si="18"/>
        <v>0.69741923898022473</v>
      </c>
      <c r="BC40" s="38">
        <f t="shared" si="19"/>
        <v>0.72246601399507171</v>
      </c>
      <c r="BD40" s="38">
        <f t="shared" si="20"/>
        <v>6.5635826764911864E-2</v>
      </c>
      <c r="BE40" s="38">
        <f t="shared" si="21"/>
        <v>0.67237246396537786</v>
      </c>
      <c r="BF40" s="38">
        <f t="shared" si="22"/>
        <v>0.68642444167930383</v>
      </c>
      <c r="BG40" s="38">
        <f t="shared" si="23"/>
        <v>0.54032345674432203</v>
      </c>
      <c r="BH40" s="39">
        <f>VLOOKUP($A40,'2023_5ANO_LP'!$H:$X,17,0)</f>
        <v>216.87814695</v>
      </c>
      <c r="BI40" s="39">
        <f>'REF - Profic Média e DP 2022'!$D$4-3*'REF - Profic Média e DP 2022'!$E$4</f>
        <v>49.637460980000014</v>
      </c>
      <c r="BJ40" s="39">
        <f>'REF - Profic Média e DP 2022'!$D$4+3*'REF - Profic Média e DP 2022'!$E$4</f>
        <v>359.15703464000001</v>
      </c>
      <c r="BK40" s="38">
        <f t="shared" si="24"/>
        <v>0.74577572962857153</v>
      </c>
      <c r="BL40" s="39">
        <f>VLOOKUP($A40,'2023_5ANO_LP'!$H:$AE,21,0)</f>
        <v>0.11290322579999999</v>
      </c>
      <c r="BM40" s="39">
        <f>VLOOKUP($A40,'2023_5ANO_LP'!$H:$AE,22,0)</f>
        <v>0.24731182799999998</v>
      </c>
      <c r="BN40" s="39">
        <f>VLOOKUP($A40,'2023_5ANO_LP'!$H:$AE,23,0)</f>
        <v>0.37096774189999998</v>
      </c>
      <c r="BO40" s="39">
        <f>VLOOKUP($A40,'2023_5ANO_LP'!$H:$AE,24,0)</f>
        <v>0.2688172043</v>
      </c>
      <c r="BP40" s="39">
        <f>VLOOKUP($A40,'2023_5ANO_LP'!$H:$AE,16,0)/100</f>
        <v>0.91927512359999997</v>
      </c>
      <c r="BQ40" s="38">
        <f t="shared" si="25"/>
        <v>0.6583204862514519</v>
      </c>
      <c r="BR40" s="38">
        <f t="shared" si="26"/>
        <v>0.53391073277433232</v>
      </c>
      <c r="BS40" s="39">
        <f>VLOOKUP($A40,'2023_5ANO_MT'!H:X,17,0)</f>
        <v>225.50653584</v>
      </c>
      <c r="BT40" s="39">
        <f>'REF - Profic Média e DP 2022'!$D$5-3*'REF - Profic Média e DP 2022'!$E$5</f>
        <v>78.560591150000022</v>
      </c>
      <c r="BU40" s="39">
        <f>'REF - Profic Média e DP 2022'!$D$5+3*'REF - Profic Média e DP 2022'!$E$5</f>
        <v>353.78627153000002</v>
      </c>
      <c r="BV40" s="38">
        <f t="shared" si="27"/>
        <v>0.64618535585714287</v>
      </c>
      <c r="BW40" s="39">
        <f>VLOOKUP($A40,'2023_5ANO_MT'!$H:$AE,21,0)</f>
        <v>0.14695340500000001</v>
      </c>
      <c r="BX40" s="39">
        <f>VLOOKUP($A40,'2023_5ANO_MT'!$H:$AE,22,0)</f>
        <v>0.36200716849999998</v>
      </c>
      <c r="BY40" s="39">
        <f>VLOOKUP($A40,'2023_5ANO_MT'!$H:$AE,23,0)</f>
        <v>0.34946236560000005</v>
      </c>
      <c r="BZ40" s="39">
        <f>VLOOKUP($A40,'2023_5ANO_MT'!$H:$AE,24,0)</f>
        <v>0.1415770609</v>
      </c>
      <c r="CA40" s="39">
        <f>VLOOKUP($A40,'2023_5ANO_MT'!$H:$AE,16,0)/100</f>
        <v>0.91927512359999997</v>
      </c>
      <c r="CB40" s="38">
        <f t="shared" si="28"/>
        <v>0.606736637200466</v>
      </c>
      <c r="CC40" s="38">
        <f t="shared" si="29"/>
        <v>0.61703222904679911</v>
      </c>
      <c r="CD40" s="38">
        <f t="shared" si="30"/>
        <v>0.47752347666502659</v>
      </c>
      <c r="CE40" s="39">
        <f>VLOOKUP($A40,'2022_5ANO_LP'!$H:$X,17,0)</f>
        <v>197.44032389</v>
      </c>
      <c r="CF40" s="39">
        <f>'REF - Profic Média e DP 2022'!$D$4-3*'REF - Profic Média e DP 2022'!$E$4</f>
        <v>49.637460980000014</v>
      </c>
      <c r="CG40" s="39">
        <f>'REF - Profic Média e DP 2022'!$D$4+3*'REF - Profic Média e DP 2022'!$E$4</f>
        <v>359.15703464000001</v>
      </c>
      <c r="CH40" s="38">
        <f t="shared" si="31"/>
        <v>0.63591433275714293</v>
      </c>
      <c r="CI40" s="39">
        <f>VLOOKUP($A40,'2022_5ANO_LP'!$H:$AE,21,0)</f>
        <v>0.17298187810000001</v>
      </c>
      <c r="CJ40" s="39">
        <f>VLOOKUP($A40,'2022_5ANO_LP'!$H:$AE,22,0)</f>
        <v>0.33443163100000001</v>
      </c>
      <c r="CK40" s="39">
        <f>VLOOKUP($A40,'2022_5ANO_LP'!$H:$AE,23,0)</f>
        <v>0.36079077430000001</v>
      </c>
      <c r="CL40" s="39">
        <f>VLOOKUP($A40,'2022_5ANO_LP'!$H:$AE,24,0)</f>
        <v>0.1317957166</v>
      </c>
      <c r="CM40" s="39">
        <f>VLOOKUP($A40,'2022_5ANO_LP'!$H:$AE,16,0)/100</f>
        <v>0.87716763009999998</v>
      </c>
      <c r="CN40" s="38">
        <f t="shared" si="32"/>
        <v>0.59644104535413289</v>
      </c>
      <c r="CO40" s="38">
        <f t="shared" si="33"/>
        <v>0.48323135314398014</v>
      </c>
      <c r="CP40" s="39">
        <f>VLOOKUP($A40,'2022_5ANO_MT'!H:X,17,0)</f>
        <v>211.55826909999999</v>
      </c>
      <c r="CQ40" s="39">
        <f>'REF - Profic Média e DP 2022'!$D$5-3*'REF - Profic Média e DP 2022'!$E$5</f>
        <v>78.560591150000022</v>
      </c>
      <c r="CR40" s="39">
        <f>'REF - Profic Média e DP 2022'!$D$5+3*'REF - Profic Média e DP 2022'!$E$5</f>
        <v>353.78627153000002</v>
      </c>
      <c r="CS40" s="38">
        <f t="shared" si="34"/>
        <v>0.54935927862857137</v>
      </c>
      <c r="CT40" s="39">
        <f>VLOOKUP($A40,'2022_5ANO_MT'!$H:$AE,21,0)</f>
        <v>0.207641196</v>
      </c>
      <c r="CU40" s="39">
        <f>VLOOKUP($A40,'2022_5ANO_MT'!$H:$AE,22,0)</f>
        <v>0.42524916939999996</v>
      </c>
      <c r="CV40" s="39">
        <f>VLOOKUP($A40,'2022_5ANO_MT'!$H:$AE,23,0)</f>
        <v>0.29235880399999997</v>
      </c>
      <c r="CW40" s="39">
        <f>VLOOKUP($A40,'2022_5ANO_MT'!$H:$AE,24,0)</f>
        <v>7.4750830599999998E-2</v>
      </c>
      <c r="CX40" s="39">
        <f>VLOOKUP($A40,'2022_5ANO_MT'!$H:$AE,16,0)/100</f>
        <v>0.86994219650000004</v>
      </c>
      <c r="CY40" s="35"/>
    </row>
    <row r="41" spans="1:103" ht="15" customHeight="1">
      <c r="A41" s="37">
        <v>3202900</v>
      </c>
      <c r="B41" s="37" t="s">
        <v>133</v>
      </c>
      <c r="C41" s="38">
        <f t="shared" si="0"/>
        <v>0.70668988224338802</v>
      </c>
      <c r="D41" s="38">
        <f t="shared" si="1"/>
        <v>0.67019852882639408</v>
      </c>
      <c r="E41" s="38">
        <f t="shared" si="2"/>
        <v>0.58111776690001482</v>
      </c>
      <c r="F41" s="38">
        <f t="shared" si="3"/>
        <v>5.8316288952243722E-2</v>
      </c>
      <c r="G41" s="38">
        <f t="shared" si="4"/>
        <v>0.75927929075277345</v>
      </c>
      <c r="H41" s="38">
        <f t="shared" si="5"/>
        <v>0.75762847944008893</v>
      </c>
      <c r="I41" s="38">
        <f t="shared" si="6"/>
        <v>0.60582438208732081</v>
      </c>
      <c r="J41" s="39">
        <f>VLOOKUP(A41,'2023_2ANO_LP_LTR + ECT'!$H:$X,17,0)</f>
        <v>687.70148087999996</v>
      </c>
      <c r="K41" s="39">
        <f>'REF - Profic Média e DP 2022'!$D$2-3*'REF - Profic Média e DP 2022'!$E$2</f>
        <v>295.99944314000004</v>
      </c>
      <c r="L41" s="39">
        <f>'REF - Profic Média e DP 2022'!$D$2+3*'REF - Profic Média e DP 2022'!$E$2</f>
        <v>942.55981496000004</v>
      </c>
      <c r="M41" s="38">
        <f t="shared" si="7"/>
        <v>0.88428571428571434</v>
      </c>
      <c r="N41" s="39">
        <f>VLOOKUP($A41,'2023_2ANO_LP_LTR + ECT'!$H:$AE,21,0)</f>
        <v>7.0000000000000007E-2</v>
      </c>
      <c r="O41" s="39">
        <f>VLOOKUP($A41,'2023_2ANO_LP_LTR + ECT'!$H:$AE,22,0)</f>
        <v>0.08</v>
      </c>
      <c r="P41" s="39">
        <f>VLOOKUP($A41,'2023_2ANO_LP_LTR + ECT'!$H:$AE,23,0)</f>
        <v>0.4</v>
      </c>
      <c r="Q41" s="39">
        <f>VLOOKUP($A41,'2023_2ANO_LP_LTR + ECT'!$H:$AE,24,0)</f>
        <v>0.45</v>
      </c>
      <c r="R41" s="39">
        <f>VLOOKUP($A41,'2023_2ANO_LP_LTR + ECT'!$H:$AE,16,0)/100</f>
        <v>0.93457943929999998</v>
      </c>
      <c r="S41" s="38">
        <f t="shared" si="8"/>
        <v>0.76175550772180034</v>
      </c>
      <c r="T41" s="38">
        <v>0.76175550772180101</v>
      </c>
      <c r="U41" s="38">
        <f t="shared" si="9"/>
        <v>0.6079748762936007</v>
      </c>
      <c r="V41" s="39">
        <f>VLOOKUP(A41,'2023_2ANO_MT'!$H:$X,17,0)</f>
        <v>577.77756700999998</v>
      </c>
      <c r="W41" s="39">
        <f>'REF - Profic Média e DP 2022'!$D$3-3*'REF - Profic Média e DP 2022'!$E$3</f>
        <v>256.66072584</v>
      </c>
      <c r="X41" s="39">
        <f>'REF - Profic Média e DP 2022'!$D$3+3*'REF - Profic Média e DP 2022'!$E$3</f>
        <v>784.8352503000001</v>
      </c>
      <c r="Y41" s="38">
        <f t="shared" si="10"/>
        <v>0.89837997060000008</v>
      </c>
      <c r="Z41" s="39">
        <f>VLOOKUP($A41,'2023_2ANO_MT'!$H:$AE,21,0)</f>
        <v>3.0927835099999999E-2</v>
      </c>
      <c r="AA41" s="39">
        <f>VLOOKUP($A41,'2023_2ANO_MT'!$H:$AE,22,0)</f>
        <v>0.12371134019999999</v>
      </c>
      <c r="AB41" s="39">
        <f>VLOOKUP($A41,'2023_2ANO_MT'!$H:$AE,23,0)</f>
        <v>0.42268041240000004</v>
      </c>
      <c r="AC41" s="39">
        <f>VLOOKUP($A41,'2023_2ANO_MT'!$H:$AE,24,0)</f>
        <v>0.42268041240000004</v>
      </c>
      <c r="AD41" s="39">
        <f>VLOOKUP($A41,'2023_2ANO_MT'!$H:$AE,16,0)/100</f>
        <v>0.93269230769999989</v>
      </c>
      <c r="AE41" s="38">
        <f t="shared" si="11"/>
        <v>0.70096300180052973</v>
      </c>
      <c r="AF41" s="38">
        <f t="shared" si="12"/>
        <v>0.68069545959926236</v>
      </c>
      <c r="AG41" s="38">
        <f t="shared" si="13"/>
        <v>0.54185103574138183</v>
      </c>
      <c r="AH41" s="39">
        <f>VLOOKUP($A41,'2022_2ANO_LP_LTR + ECT'!H:X,17,0)</f>
        <v>646.33885027999997</v>
      </c>
      <c r="AI41" s="39">
        <f>'REF - Profic Média e DP 2022'!$D$2-3*'REF - Profic Média e DP 2022'!$E$2</f>
        <v>295.99944314000004</v>
      </c>
      <c r="AJ41" s="39">
        <f>'REF - Profic Média e DP 2022'!$D$2+3*'REF - Profic Média e DP 2022'!$E$2</f>
        <v>942.55981496000004</v>
      </c>
      <c r="AK41" s="38">
        <f t="shared" si="14"/>
        <v>0.7613019891142857</v>
      </c>
      <c r="AL41" s="39">
        <f>VLOOKUP($A41,'2022_2ANO_LP_LTR + ECT'!$H:$AE,21,0)</f>
        <v>5.0632911399999994E-2</v>
      </c>
      <c r="AM41" s="39">
        <f>VLOOKUP($A41,'2022_2ANO_LP_LTR + ECT'!$H:$AE,22,0)</f>
        <v>0.32911392409999995</v>
      </c>
      <c r="AN41" s="39">
        <f>VLOOKUP($A41,'2022_2ANO_LP_LTR + ECT'!$H:$AE,23,0)</f>
        <v>0.2405063291</v>
      </c>
      <c r="AO41" s="39">
        <f>VLOOKUP($A41,'2022_2ANO_LP_LTR + ECT'!$H:$AE,24,0)</f>
        <v>0.37974683539999998</v>
      </c>
      <c r="AP41" s="39">
        <f>VLOOKUP($A41,'2022_2ANO_LP_LTR + ECT'!$H:$AE,16,0)/100</f>
        <v>0.87777777779999999</v>
      </c>
      <c r="AQ41" s="38">
        <f t="shared" si="15"/>
        <v>0.73136431510243072</v>
      </c>
      <c r="AR41" s="38">
        <f t="shared" si="16"/>
        <v>0.57648843134057559</v>
      </c>
      <c r="AS41" s="39">
        <f>VLOOKUP($A41,'2022_2ANO_MT'!$H:$X,17,0)</f>
        <v>561.14722891999998</v>
      </c>
      <c r="AT41" s="39">
        <f>'REF - Profic Média e DP 2022'!$D$3-3*'REF - Profic Média e DP 2022'!$E$3</f>
        <v>256.66072584</v>
      </c>
      <c r="AU41" s="39">
        <f>'REF - Profic Média e DP 2022'!$D$3+3*'REF - Profic Média e DP 2022'!$E$3</f>
        <v>784.8352503000001</v>
      </c>
      <c r="AV41" s="38">
        <f t="shared" si="17"/>
        <v>0.85025817552857152</v>
      </c>
      <c r="AW41" s="39">
        <f>VLOOKUP($A41,'2022_2ANO_MT'!$H:$AE,21,0)</f>
        <v>6.0240963900000007E-2</v>
      </c>
      <c r="AX41" s="39">
        <f>VLOOKUP($A41,'2022_2ANO_MT'!$H:$AE,22,0)</f>
        <v>0.156626506</v>
      </c>
      <c r="AY41" s="39">
        <f>VLOOKUP($A41,'2022_2ANO_MT'!$H:$AE,23,0)</f>
        <v>0.42168674699999997</v>
      </c>
      <c r="AZ41" s="39">
        <f>VLOOKUP($A41,'2022_2ANO_MT'!$H:$AE,24,0)</f>
        <v>0.36144578309999997</v>
      </c>
      <c r="BA41" s="39">
        <f>VLOOKUP($A41,'2022_2ANO_MT'!$H:$AE,16,0)/100</f>
        <v>0.92222222220000005</v>
      </c>
      <c r="BB41" s="38">
        <f t="shared" si="18"/>
        <v>0.76142691236887905</v>
      </c>
      <c r="BC41" s="38">
        <f t="shared" si="19"/>
        <v>0.73724595739353915</v>
      </c>
      <c r="BD41" s="38">
        <f t="shared" si="20"/>
        <v>6.7537402237033972E-2</v>
      </c>
      <c r="BE41" s="38">
        <f t="shared" si="21"/>
        <v>0.78560786734421884</v>
      </c>
      <c r="BF41" s="38">
        <f t="shared" si="22"/>
        <v>0.76989883874610987</v>
      </c>
      <c r="BG41" s="38">
        <f t="shared" si="23"/>
        <v>0.61527727809936261</v>
      </c>
      <c r="BH41" s="39">
        <f>VLOOKUP($A41,'2023_5ANO_LP'!$H:$X,17,0)</f>
        <v>240.07782177999999</v>
      </c>
      <c r="BI41" s="39">
        <f>'REF - Profic Média e DP 2022'!$D$4-3*'REF - Profic Média e DP 2022'!$E$4</f>
        <v>49.637460980000014</v>
      </c>
      <c r="BJ41" s="39">
        <f>'REF - Profic Média e DP 2022'!$D$4+3*'REF - Profic Média e DP 2022'!$E$4</f>
        <v>359.15703464000001</v>
      </c>
      <c r="BK41" s="38">
        <f t="shared" si="24"/>
        <v>0.86845827448571422</v>
      </c>
      <c r="BL41" s="39">
        <f>VLOOKUP($A41,'2023_5ANO_LP'!$H:$AE,21,0)</f>
        <v>2.9702970299999999E-2</v>
      </c>
      <c r="BM41" s="39">
        <f>VLOOKUP($A41,'2023_5ANO_LP'!$H:$AE,22,0)</f>
        <v>0.17821782180000001</v>
      </c>
      <c r="BN41" s="39">
        <f>VLOOKUP($A41,'2023_5ANO_LP'!$H:$AE,23,0)</f>
        <v>0.38613861389999998</v>
      </c>
      <c r="BO41" s="39">
        <f>VLOOKUP($A41,'2023_5ANO_LP'!$H:$AE,24,0)</f>
        <v>0.4059405941</v>
      </c>
      <c r="BP41" s="39">
        <f>VLOOKUP($A41,'2023_5ANO_LP'!$H:$AE,16,0)/100</f>
        <v>0.98058252429999992</v>
      </c>
      <c r="BQ41" s="38">
        <f t="shared" si="25"/>
        <v>0.80131689594232769</v>
      </c>
      <c r="BR41" s="38">
        <f t="shared" si="26"/>
        <v>0.67528453817751266</v>
      </c>
      <c r="BS41" s="39">
        <f>VLOOKUP($A41,'2023_5ANO_MT'!H:X,17,0)</f>
        <v>264.41623762</v>
      </c>
      <c r="BT41" s="39">
        <f>'REF - Profic Média e DP 2022'!$D$5-3*'REF - Profic Média e DP 2022'!$E$5</f>
        <v>78.560591150000022</v>
      </c>
      <c r="BU41" s="39">
        <f>'REF - Profic Média e DP 2022'!$D$5+3*'REF - Profic Média e DP 2022'!$E$5</f>
        <v>353.78627153000002</v>
      </c>
      <c r="BV41" s="38">
        <f t="shared" si="27"/>
        <v>0.87411598311428562</v>
      </c>
      <c r="BW41" s="39">
        <f>VLOOKUP($A41,'2023_5ANO_MT'!$H:$AE,21,0)</f>
        <v>2.9702970299999999E-2</v>
      </c>
      <c r="BX41" s="39">
        <f>VLOOKUP($A41,'2023_5ANO_MT'!$H:$AE,22,0)</f>
        <v>0.1683168317</v>
      </c>
      <c r="BY41" s="39">
        <f>VLOOKUP($A41,'2023_5ANO_MT'!$H:$AE,23,0)</f>
        <v>0.4158415842</v>
      </c>
      <c r="BZ41" s="39">
        <f>VLOOKUP($A41,'2023_5ANO_MT'!$H:$AE,24,0)</f>
        <v>0.38613861389999998</v>
      </c>
      <c r="CA41" s="39">
        <f>VLOOKUP($A41,'2023_5ANO_MT'!$H:$AE,16,0)/100</f>
        <v>0.98058252429999992</v>
      </c>
      <c r="CB41" s="38">
        <f t="shared" si="28"/>
        <v>0.71807046510718486</v>
      </c>
      <c r="CC41" s="38">
        <f t="shared" si="29"/>
        <v>0.71103811057312294</v>
      </c>
      <c r="CD41" s="38">
        <f t="shared" si="30"/>
        <v>0.55309125873910325</v>
      </c>
      <c r="CE41" s="39">
        <f>VLOOKUP($A41,'2022_5ANO_LP'!$H:$X,17,0)</f>
        <v>220.83003158</v>
      </c>
      <c r="CF41" s="39">
        <f>'REF - Profic Média e DP 2022'!$D$4-3*'REF - Profic Média e DP 2022'!$E$4</f>
        <v>49.637460980000014</v>
      </c>
      <c r="CG41" s="39">
        <f>'REF - Profic Média e DP 2022'!$D$4+3*'REF - Profic Média e DP 2022'!$E$4</f>
        <v>359.15703464000001</v>
      </c>
      <c r="CH41" s="38">
        <f t="shared" si="31"/>
        <v>0.78796992481428563</v>
      </c>
      <c r="CI41" s="39">
        <f>VLOOKUP($A41,'2022_5ANO_LP'!$H:$AE,21,0)</f>
        <v>7.36842105E-2</v>
      </c>
      <c r="CJ41" s="39">
        <f>VLOOKUP($A41,'2022_5ANO_LP'!$H:$AE,22,0)</f>
        <v>0.2421052632</v>
      </c>
      <c r="CK41" s="39">
        <f>VLOOKUP($A41,'2022_5ANO_LP'!$H:$AE,23,0)</f>
        <v>0.4210526316</v>
      </c>
      <c r="CL41" s="39">
        <f>VLOOKUP($A41,'2022_5ANO_LP'!$H:$AE,24,0)</f>
        <v>0.26315789470000001</v>
      </c>
      <c r="CM41" s="39">
        <f>VLOOKUP($A41,'2022_5ANO_LP'!$H:$AE,16,0)/100</f>
        <v>0.95</v>
      </c>
      <c r="CN41" s="38">
        <f t="shared" si="32"/>
        <v>0.72510281964124679</v>
      </c>
      <c r="CO41" s="38">
        <f t="shared" si="33"/>
        <v>0.59776203024677943</v>
      </c>
      <c r="CP41" s="39">
        <f>VLOOKUP($A41,'2022_5ANO_MT'!H:X,17,0)</f>
        <v>243.08005263000001</v>
      </c>
      <c r="CQ41" s="39">
        <f>'REF - Profic Média e DP 2022'!$D$5-3*'REF - Profic Média e DP 2022'!$E$5</f>
        <v>78.560591150000022</v>
      </c>
      <c r="CR41" s="39">
        <f>'REF - Profic Média e DP 2022'!$D$5+3*'REF - Profic Média e DP 2022'!$E$5</f>
        <v>353.78627153000002</v>
      </c>
      <c r="CS41" s="38">
        <f t="shared" si="34"/>
        <v>0.75488721807142856</v>
      </c>
      <c r="CT41" s="39">
        <f>VLOOKUP($A41,'2022_5ANO_MT'!$H:$AE,21,0)</f>
        <v>9.4736842099999996E-2</v>
      </c>
      <c r="CU41" s="39">
        <f>VLOOKUP($A41,'2022_5ANO_MT'!$H:$AE,22,0)</f>
        <v>0.26315789470000001</v>
      </c>
      <c r="CV41" s="39">
        <f>VLOOKUP($A41,'2022_5ANO_MT'!$H:$AE,23,0)</f>
        <v>0.34736842109999999</v>
      </c>
      <c r="CW41" s="39">
        <f>VLOOKUP($A41,'2022_5ANO_MT'!$H:$AE,24,0)</f>
        <v>0.29473684210000001</v>
      </c>
      <c r="CX41" s="39">
        <f>VLOOKUP($A41,'2022_5ANO_MT'!$H:$AE,16,0)/100</f>
        <v>0.95</v>
      </c>
      <c r="CY41" s="35"/>
    </row>
    <row r="42" spans="1:103" ht="15" customHeight="1">
      <c r="A42" s="37">
        <v>3203007</v>
      </c>
      <c r="B42" s="37" t="s">
        <v>163</v>
      </c>
      <c r="C42" s="38">
        <f t="shared" si="0"/>
        <v>0.62426101304591508</v>
      </c>
      <c r="D42" s="38">
        <f t="shared" si="1"/>
        <v>0.61709353744021489</v>
      </c>
      <c r="E42" s="38">
        <f t="shared" si="2"/>
        <v>0.51366813072202033</v>
      </c>
      <c r="F42" s="38">
        <f t="shared" si="3"/>
        <v>4.7590171661929137E-2</v>
      </c>
      <c r="G42" s="38">
        <f t="shared" si="4"/>
        <v>0.72051894415840945</v>
      </c>
      <c r="H42" s="38">
        <f t="shared" si="5"/>
        <v>0.72519954318911828</v>
      </c>
      <c r="I42" s="38">
        <f t="shared" si="6"/>
        <v>0.57621199619966512</v>
      </c>
      <c r="J42" s="39">
        <f>VLOOKUP(A42,'2023_2ANO_LP_LTR + ECT'!$H:$X,17,0)</f>
        <v>668.55528564999997</v>
      </c>
      <c r="K42" s="39">
        <f>'REF - Profic Média e DP 2022'!$D$2-3*'REF - Profic Média e DP 2022'!$E$2</f>
        <v>295.99944314000004</v>
      </c>
      <c r="L42" s="39">
        <f>'REF - Profic Média e DP 2022'!$D$2+3*'REF - Profic Média e DP 2022'!$E$2</f>
        <v>942.55981496000004</v>
      </c>
      <c r="M42" s="38">
        <f t="shared" si="7"/>
        <v>0.82738095235714282</v>
      </c>
      <c r="N42" s="39">
        <f>VLOOKUP($A42,'2023_2ANO_LP_LTR + ECT'!$H:$AE,21,0)</f>
        <v>9.5588235299999991E-2</v>
      </c>
      <c r="O42" s="39">
        <f>VLOOKUP($A42,'2023_2ANO_LP_LTR + ECT'!$H:$AE,22,0)</f>
        <v>0.13480392159999999</v>
      </c>
      <c r="P42" s="39">
        <f>VLOOKUP($A42,'2023_2ANO_LP_LTR + ECT'!$H:$AE,23,0)</f>
        <v>0.33088235290000001</v>
      </c>
      <c r="Q42" s="39">
        <f>VLOOKUP($A42,'2023_2ANO_LP_LTR + ECT'!$H:$AE,24,0)</f>
        <v>0.43872549020000001</v>
      </c>
      <c r="R42" s="39">
        <f>VLOOKUP($A42,'2023_2ANO_LP_LTR + ECT'!$H:$AE,16,0)/100</f>
        <v>0.92099322799999994</v>
      </c>
      <c r="S42" s="38">
        <f t="shared" si="8"/>
        <v>0.71349804561234631</v>
      </c>
      <c r="T42" s="38">
        <v>0.71349804561234598</v>
      </c>
      <c r="U42" s="38">
        <f t="shared" si="9"/>
        <v>0.5519361416532641</v>
      </c>
      <c r="V42" s="39">
        <f>VLOOKUP(A42,'2023_2ANO_MT'!$H:$X,17,0)</f>
        <v>548.17933499000003</v>
      </c>
      <c r="W42" s="39">
        <f>'REF - Profic Média e DP 2022'!$D$3-3*'REF - Profic Média e DP 2022'!$E$3</f>
        <v>256.66072584</v>
      </c>
      <c r="X42" s="39">
        <f>'REF - Profic Média e DP 2022'!$D$3+3*'REF - Profic Média e DP 2022'!$E$3</f>
        <v>784.8352503000001</v>
      </c>
      <c r="Y42" s="38">
        <f t="shared" si="10"/>
        <v>0.83835519324285712</v>
      </c>
      <c r="Z42" s="39">
        <f>VLOOKUP($A42,'2023_2ANO_MT'!$H:$AE,21,0)</f>
        <v>4.9627791599999999E-2</v>
      </c>
      <c r="AA42" s="39">
        <f>VLOOKUP($A42,'2023_2ANO_MT'!$H:$AE,22,0)</f>
        <v>0.19602977670000002</v>
      </c>
      <c r="AB42" s="39">
        <f>VLOOKUP($A42,'2023_2ANO_MT'!$H:$AE,23,0)</f>
        <v>0.5012406948</v>
      </c>
      <c r="AC42" s="39">
        <f>VLOOKUP($A42,'2023_2ANO_MT'!$H:$AE,24,0)</f>
        <v>0.25310173699999999</v>
      </c>
      <c r="AD42" s="39">
        <f>VLOOKUP($A42,'2023_2ANO_MT'!$H:$AE,16,0)/100</f>
        <v>0.91176470589999992</v>
      </c>
      <c r="AE42" s="38">
        <f t="shared" si="11"/>
        <v>0.67292877249648031</v>
      </c>
      <c r="AF42" s="38">
        <f t="shared" si="12"/>
        <v>0.66446948854271359</v>
      </c>
      <c r="AG42" s="38">
        <f t="shared" si="13"/>
        <v>0.50099519544971294</v>
      </c>
      <c r="AH42" s="39">
        <f>VLOOKUP($A42,'2022_2ANO_LP_LTR + ECT'!H:X,17,0)</f>
        <v>619.92308299000001</v>
      </c>
      <c r="AI42" s="39">
        <f>'REF - Profic Média e DP 2022'!$D$2-3*'REF - Profic Média e DP 2022'!$E$2</f>
        <v>295.99944314000004</v>
      </c>
      <c r="AJ42" s="39">
        <f>'REF - Profic Média e DP 2022'!$D$2+3*'REF - Profic Média e DP 2022'!$E$2</f>
        <v>942.55981496000004</v>
      </c>
      <c r="AK42" s="38">
        <f t="shared" si="14"/>
        <v>0.73901098897142858</v>
      </c>
      <c r="AL42" s="39">
        <f>VLOOKUP($A42,'2022_2ANO_LP_LTR + ECT'!$H:$AE,21,0)</f>
        <v>0.1071428571</v>
      </c>
      <c r="AM42" s="39">
        <f>VLOOKUP($A42,'2022_2ANO_LP_LTR + ECT'!$H:$AE,22,0)</f>
        <v>0.2692307692</v>
      </c>
      <c r="AN42" s="39">
        <f>VLOOKUP($A42,'2022_2ANO_LP_LTR + ECT'!$H:$AE,23,0)</f>
        <v>0.46428571429999999</v>
      </c>
      <c r="AO42" s="39">
        <f>VLOOKUP($A42,'2022_2ANO_LP_LTR + ECT'!$H:$AE,24,0)</f>
        <v>0.15934065929999999</v>
      </c>
      <c r="AP42" s="39">
        <f>VLOOKUP($A42,'2022_2ANO_LP_LTR + ECT'!$H:$AE,16,0)/100</f>
        <v>0.91687657430000002</v>
      </c>
      <c r="AQ42" s="38">
        <f t="shared" si="15"/>
        <v>0.68561769842713038</v>
      </c>
      <c r="AR42" s="38">
        <f t="shared" si="16"/>
        <v>0.52785407668997508</v>
      </c>
      <c r="AS42" s="39">
        <f>VLOOKUP($A42,'2022_2ANO_MT'!$H:$X,17,0)</f>
        <v>535.45980178000002</v>
      </c>
      <c r="AT42" s="39">
        <f>'REF - Profic Média e DP 2022'!$D$3-3*'REF - Profic Média e DP 2022'!$E$3</f>
        <v>256.66072584</v>
      </c>
      <c r="AU42" s="39">
        <f>'REF - Profic Média e DP 2022'!$D$3+3*'REF - Profic Média e DP 2022'!$E$3</f>
        <v>784.8352503000001</v>
      </c>
      <c r="AV42" s="38">
        <f t="shared" si="17"/>
        <v>0.82671174972857131</v>
      </c>
      <c r="AW42" s="39">
        <f>VLOOKUP($A42,'2022_2ANO_MT'!$H:$AE,21,0)</f>
        <v>2.9585798799999997E-2</v>
      </c>
      <c r="AX42" s="39">
        <f>VLOOKUP($A42,'2022_2ANO_MT'!$H:$AE,22,0)</f>
        <v>0.25147928990000001</v>
      </c>
      <c r="AY42" s="39">
        <f>VLOOKUP($A42,'2022_2ANO_MT'!$H:$AE,23,0)</f>
        <v>0.55917159760000001</v>
      </c>
      <c r="AZ42" s="39">
        <f>VLOOKUP($A42,'2022_2ANO_MT'!$H:$AE,24,0)</f>
        <v>0.15976331359999998</v>
      </c>
      <c r="BA42" s="39">
        <f>VLOOKUP($A42,'2022_2ANO_MT'!$H:$AE,16,0)/100</f>
        <v>0.86005089060000006</v>
      </c>
      <c r="BB42" s="38">
        <f t="shared" si="18"/>
        <v>0.63501222645446531</v>
      </c>
      <c r="BC42" s="38">
        <f t="shared" si="19"/>
        <v>0.60959920331009054</v>
      </c>
      <c r="BD42" s="38">
        <f t="shared" si="20"/>
        <v>5.1114474887646644E-2</v>
      </c>
      <c r="BE42" s="38">
        <f t="shared" si="21"/>
        <v>0.66042524959884008</v>
      </c>
      <c r="BF42" s="38">
        <f t="shared" si="22"/>
        <v>0.66812717398099741</v>
      </c>
      <c r="BG42" s="38">
        <f t="shared" si="23"/>
        <v>0.52340773510485195</v>
      </c>
      <c r="BH42" s="39">
        <f>VLOOKUP($A42,'2023_5ANO_LP'!$H:$X,17,0)</f>
        <v>211.64240000000001</v>
      </c>
      <c r="BI42" s="39">
        <f>'REF - Profic Média e DP 2022'!$D$4-3*'REF - Profic Média e DP 2022'!$E$4</f>
        <v>49.637460980000014</v>
      </c>
      <c r="BJ42" s="39">
        <f>'REF - Profic Média e DP 2022'!$D$4+3*'REF - Profic Média e DP 2022'!$E$4</f>
        <v>359.15703464000001</v>
      </c>
      <c r="BK42" s="38">
        <f t="shared" si="24"/>
        <v>0.71660231661428575</v>
      </c>
      <c r="BL42" s="39">
        <f>VLOOKUP($A42,'2023_5ANO_LP'!$H:$AE,21,0)</f>
        <v>0.1135135135</v>
      </c>
      <c r="BM42" s="39">
        <f>VLOOKUP($A42,'2023_5ANO_LP'!$H:$AE,22,0)</f>
        <v>0.29729729729999999</v>
      </c>
      <c r="BN42" s="39">
        <f>VLOOKUP($A42,'2023_5ANO_LP'!$H:$AE,23,0)</f>
        <v>0.38918918920000001</v>
      </c>
      <c r="BO42" s="39">
        <f>VLOOKUP($A42,'2023_5ANO_LP'!$H:$AE,24,0)</f>
        <v>0.2</v>
      </c>
      <c r="BP42" s="39">
        <f>VLOOKUP($A42,'2023_5ANO_LP'!$H:$AE,16,0)/100</f>
        <v>0.90909090910000001</v>
      </c>
      <c r="BQ42" s="38">
        <f t="shared" si="25"/>
        <v>0.65272332521668264</v>
      </c>
      <c r="BR42" s="38">
        <f t="shared" si="26"/>
        <v>0.52834038818336515</v>
      </c>
      <c r="BS42" s="39">
        <f>VLOOKUP($A42,'2023_5ANO_MT'!H:X,17,0)</f>
        <v>223.97343395999999</v>
      </c>
      <c r="BT42" s="39">
        <f>'REF - Profic Média e DP 2022'!$D$5-3*'REF - Profic Média e DP 2022'!$E$5</f>
        <v>78.560591150000022</v>
      </c>
      <c r="BU42" s="39">
        <f>'REF - Profic Média e DP 2022'!$D$5+3*'REF - Profic Média e DP 2022'!$E$5</f>
        <v>353.78627153000002</v>
      </c>
      <c r="BV42" s="38">
        <f t="shared" si="27"/>
        <v>0.64266461300000011</v>
      </c>
      <c r="BW42" s="39">
        <f>VLOOKUP($A42,'2023_5ANO_MT'!$H:$AE,21,0)</f>
        <v>0.16172506740000001</v>
      </c>
      <c r="BX42" s="39">
        <f>VLOOKUP($A42,'2023_5ANO_MT'!$H:$AE,22,0)</f>
        <v>0.34231805929999998</v>
      </c>
      <c r="BY42" s="39">
        <f>VLOOKUP($A42,'2023_5ANO_MT'!$H:$AE,23,0)</f>
        <v>0.36927223720000002</v>
      </c>
      <c r="BZ42" s="39">
        <f>VLOOKUP($A42,'2023_5ANO_MT'!$H:$AE,24,0)</f>
        <v>0.1266846361</v>
      </c>
      <c r="CA42" s="39">
        <f>VLOOKUP($A42,'2023_5ANO_MT'!$H:$AE,16,0)/100</f>
        <v>0.91154791149999992</v>
      </c>
      <c r="CB42" s="38">
        <f t="shared" si="28"/>
        <v>0.60931077471119344</v>
      </c>
      <c r="CC42" s="38">
        <f t="shared" si="29"/>
        <v>0.62520586571414016</v>
      </c>
      <c r="CD42" s="38">
        <f t="shared" si="30"/>
        <v>0.50550645744256606</v>
      </c>
      <c r="CE42" s="39">
        <f>VLOOKUP($A42,'2022_5ANO_LP'!$H:$X,17,0)</f>
        <v>206.10160417</v>
      </c>
      <c r="CF42" s="39">
        <f>'REF - Profic Média e DP 2022'!$D$4-3*'REF - Profic Média e DP 2022'!$E$4</f>
        <v>49.637460980000014</v>
      </c>
      <c r="CG42" s="39">
        <f>'REF - Profic Média e DP 2022'!$D$4+3*'REF - Profic Média e DP 2022'!$E$4</f>
        <v>359.15703464000001</v>
      </c>
      <c r="CH42" s="38">
        <f t="shared" si="31"/>
        <v>0.66031746037142858</v>
      </c>
      <c r="CI42" s="39">
        <f>VLOOKUP($A42,'2022_5ANO_LP'!$H:$AE,21,0)</f>
        <v>0.16666666670000002</v>
      </c>
      <c r="CJ42" s="39">
        <f>VLOOKUP($A42,'2022_5ANO_LP'!$H:$AE,22,0)</f>
        <v>0.30277777780000004</v>
      </c>
      <c r="CK42" s="39">
        <f>VLOOKUP($A42,'2022_5ANO_LP'!$H:$AE,23,0)</f>
        <v>0.32500000000000001</v>
      </c>
      <c r="CL42" s="39">
        <f>VLOOKUP($A42,'2022_5ANO_LP'!$H:$AE,24,0)</f>
        <v>0.2055555556</v>
      </c>
      <c r="CM42" s="39">
        <f>VLOOKUP($A42,'2022_5ANO_LP'!$H:$AE,16,0)/100</f>
        <v>0.82949308759999996</v>
      </c>
      <c r="CN42" s="38">
        <f t="shared" si="32"/>
        <v>0.59341568370824682</v>
      </c>
      <c r="CO42" s="38">
        <f t="shared" si="33"/>
        <v>0.49688641093077929</v>
      </c>
      <c r="CP42" s="39">
        <f>VLOOKUP($A42,'2022_5ANO_MT'!H:X,17,0)</f>
        <v>215.31649167</v>
      </c>
      <c r="CQ42" s="39">
        <f>'REF - Profic Média e DP 2022'!$D$5-3*'REF - Profic Média e DP 2022'!$E$5</f>
        <v>78.560591150000022</v>
      </c>
      <c r="CR42" s="39">
        <f>'REF - Profic Média e DP 2022'!$D$5+3*'REF - Profic Média e DP 2022'!$E$5</f>
        <v>353.78627153000002</v>
      </c>
      <c r="CS42" s="38">
        <f t="shared" si="34"/>
        <v>0.55039682537142864</v>
      </c>
      <c r="CT42" s="39">
        <f>VLOOKUP($A42,'2022_5ANO_MT'!$H:$AE,21,0)</f>
        <v>0.23055555559999999</v>
      </c>
      <c r="CU42" s="39">
        <f>VLOOKUP($A42,'2022_5ANO_MT'!$H:$AE,22,0)</f>
        <v>0.38333333330000002</v>
      </c>
      <c r="CV42" s="39">
        <f>VLOOKUP($A42,'2022_5ANO_MT'!$H:$AE,23,0)</f>
        <v>0.27777777780000001</v>
      </c>
      <c r="CW42" s="39">
        <f>VLOOKUP($A42,'2022_5ANO_MT'!$H:$AE,24,0)</f>
        <v>0.1083333333</v>
      </c>
      <c r="CX42" s="39">
        <f>VLOOKUP($A42,'2022_5ANO_MT'!$H:$AE,16,0)/100</f>
        <v>0.82949308759999996</v>
      </c>
      <c r="CY42" s="35"/>
    </row>
    <row r="43" spans="1:103" ht="15" customHeight="1">
      <c r="A43" s="37">
        <v>3203056</v>
      </c>
      <c r="B43" s="37" t="s">
        <v>207</v>
      </c>
      <c r="C43" s="38">
        <f t="shared" si="0"/>
        <v>0.50384164501434026</v>
      </c>
      <c r="D43" s="38">
        <f t="shared" si="1"/>
        <v>0.48008733274657478</v>
      </c>
      <c r="E43" s="38">
        <f t="shared" si="2"/>
        <v>0.24870216325559324</v>
      </c>
      <c r="F43" s="38">
        <f t="shared" si="3"/>
        <v>5.4541987192937569E-3</v>
      </c>
      <c r="G43" s="38">
        <f t="shared" si="4"/>
        <v>0.71147250223755631</v>
      </c>
      <c r="H43" s="38">
        <f t="shared" si="5"/>
        <v>0.72887220037097278</v>
      </c>
      <c r="I43" s="38">
        <f t="shared" si="6"/>
        <v>0.57932884450623134</v>
      </c>
      <c r="J43" s="39">
        <f>VLOOKUP(A43,'2023_2ANO_LP_LTR + ECT'!$H:$X,17,0)</f>
        <v>670.57051624999997</v>
      </c>
      <c r="K43" s="39">
        <f>'REF - Profic Média e DP 2022'!$D$2-3*'REF - Profic Média e DP 2022'!$E$2</f>
        <v>295.99944314000004</v>
      </c>
      <c r="L43" s="39">
        <f>'REF - Profic Média e DP 2022'!$D$2+3*'REF - Profic Média e DP 2022'!$E$2</f>
        <v>942.55981496000004</v>
      </c>
      <c r="M43" s="38">
        <f t="shared" si="7"/>
        <v>0.83483111247142838</v>
      </c>
      <c r="N43" s="39">
        <f>VLOOKUP($A43,'2023_2ANO_LP_LTR + ECT'!$H:$AE,21,0)</f>
        <v>0.10195227770000001</v>
      </c>
      <c r="O43" s="39">
        <f>VLOOKUP($A43,'2023_2ANO_LP_LTR + ECT'!$H:$AE,22,0)</f>
        <v>0.11062906720000001</v>
      </c>
      <c r="P43" s="39">
        <f>VLOOKUP($A43,'2023_2ANO_LP_LTR + ECT'!$H:$AE,23,0)</f>
        <v>0.33405639909999996</v>
      </c>
      <c r="Q43" s="39">
        <f>VLOOKUP($A43,'2023_2ANO_LP_LTR + ECT'!$H:$AE,24,0)</f>
        <v>0.45336225599999996</v>
      </c>
      <c r="R43" s="39">
        <f>VLOOKUP($A43,'2023_2ANO_LP_LTR + ECT'!$H:$AE,16,0)/100</f>
        <v>0.92200000000000004</v>
      </c>
      <c r="S43" s="38">
        <f t="shared" si="8"/>
        <v>0.68537295503743179</v>
      </c>
      <c r="T43" s="38">
        <v>0.68537295503743201</v>
      </c>
      <c r="U43" s="38">
        <f t="shared" si="9"/>
        <v>0.52336248283200648</v>
      </c>
      <c r="V43" s="39">
        <f>VLOOKUP(A43,'2023_2ANO_MT'!$H:$X,17,0)</f>
        <v>533.08745633000001</v>
      </c>
      <c r="W43" s="39">
        <f>'REF - Profic Média e DP 2022'!$D$3-3*'REF - Profic Média e DP 2022'!$E$3</f>
        <v>256.66072584</v>
      </c>
      <c r="X43" s="39">
        <f>'REF - Profic Média e DP 2022'!$D$3+3*'REF - Profic Média e DP 2022'!$E$3</f>
        <v>784.8352503000001</v>
      </c>
      <c r="Y43" s="38">
        <f t="shared" si="10"/>
        <v>0.7732376793857143</v>
      </c>
      <c r="Z43" s="39">
        <f>VLOOKUP($A43,'2023_2ANO_MT'!$H:$AE,21,0)</f>
        <v>7.2052401699999991E-2</v>
      </c>
      <c r="AA43" s="39">
        <f>VLOOKUP($A43,'2023_2ANO_MT'!$H:$AE,22,0)</f>
        <v>0.27074235810000002</v>
      </c>
      <c r="AB43" s="39">
        <f>VLOOKUP($A43,'2023_2ANO_MT'!$H:$AE,23,0)</f>
        <v>0.44541484720000002</v>
      </c>
      <c r="AC43" s="39">
        <f>VLOOKUP($A43,'2023_2ANO_MT'!$H:$AE,24,0)</f>
        <v>0.21179039299999999</v>
      </c>
      <c r="AD43" s="39">
        <f>VLOOKUP($A43,'2023_2ANO_MT'!$H:$AE,16,0)/100</f>
        <v>0.92152917509999999</v>
      </c>
      <c r="AE43" s="38">
        <f t="shared" si="11"/>
        <v>0.70601830351826256</v>
      </c>
      <c r="AF43" s="38">
        <f t="shared" si="12"/>
        <v>0.69745566500123379</v>
      </c>
      <c r="AG43" s="38">
        <f t="shared" si="13"/>
        <v>0.53908208707389627</v>
      </c>
      <c r="AH43" s="39">
        <f>VLOOKUP($A43,'2022_2ANO_LP_LTR + ECT'!H:X,17,0)</f>
        <v>644.54855780000003</v>
      </c>
      <c r="AI43" s="39">
        <f>'REF - Profic Média e DP 2022'!$D$2-3*'REF - Profic Média e DP 2022'!$E$2</f>
        <v>295.99944314000004</v>
      </c>
      <c r="AJ43" s="39">
        <f>'REF - Profic Média e DP 2022'!$D$2+3*'REF - Profic Média e DP 2022'!$E$2</f>
        <v>942.55981496000004</v>
      </c>
      <c r="AK43" s="38">
        <f t="shared" si="14"/>
        <v>0.7824219867571427</v>
      </c>
      <c r="AL43" s="39">
        <f>VLOOKUP($A43,'2022_2ANO_LP_LTR + ECT'!$H:$AE,21,0)</f>
        <v>0.10420841680000001</v>
      </c>
      <c r="AM43" s="39">
        <f>VLOOKUP($A43,'2022_2ANO_LP_LTR + ECT'!$H:$AE,22,0)</f>
        <v>0.19839679360000001</v>
      </c>
      <c r="AN43" s="39">
        <f>VLOOKUP($A43,'2022_2ANO_LP_LTR + ECT'!$H:$AE,23,0)</f>
        <v>0.35470941879999995</v>
      </c>
      <c r="AO43" s="39">
        <f>VLOOKUP($A43,'2022_2ANO_LP_LTR + ECT'!$H:$AE,24,0)</f>
        <v>0.34268537069999999</v>
      </c>
      <c r="AP43" s="39">
        <f>VLOOKUP($A43,'2022_2ANO_LP_LTR + ECT'!$H:$AE,16,0)/100</f>
        <v>0.92923649909999995</v>
      </c>
      <c r="AQ43" s="38">
        <f t="shared" si="15"/>
        <v>0.71886226129380582</v>
      </c>
      <c r="AR43" s="38">
        <f t="shared" si="16"/>
        <v>0.55956161706618313</v>
      </c>
      <c r="AS43" s="39">
        <f>VLOOKUP($A43,'2022_2ANO_MT'!$H:$X,17,0)</f>
        <v>552.20691683999996</v>
      </c>
      <c r="AT43" s="39">
        <f>'REF - Profic Média e DP 2022'!$D$3-3*'REF - Profic Média e DP 2022'!$E$3</f>
        <v>256.66072584</v>
      </c>
      <c r="AU43" s="39">
        <f>'REF - Profic Média e DP 2022'!$D$3+3*'REF - Profic Média e DP 2022'!$E$3</f>
        <v>784.8352503000001</v>
      </c>
      <c r="AV43" s="38">
        <f t="shared" si="17"/>
        <v>0.83483048394285697</v>
      </c>
      <c r="AW43" s="39">
        <f>VLOOKUP($A43,'2022_2ANO_MT'!$H:$AE,21,0)</f>
        <v>4.46247465E-2</v>
      </c>
      <c r="AX43" s="39">
        <f>VLOOKUP($A43,'2022_2ANO_MT'!$H:$AE,22,0)</f>
        <v>0.2109533469</v>
      </c>
      <c r="AY43" s="39">
        <f>VLOOKUP($A43,'2022_2ANO_MT'!$H:$AE,23,0)</f>
        <v>0.46653144019999998</v>
      </c>
      <c r="AZ43" s="39">
        <f>VLOOKUP($A43,'2022_2ANO_MT'!$H:$AE,24,0)</f>
        <v>0.27789046649999999</v>
      </c>
      <c r="BA43" s="39">
        <f>VLOOKUP($A43,'2022_2ANO_MT'!$H:$AE,16,0)/100</f>
        <v>0.92149532710000004</v>
      </c>
      <c r="BB43" s="38">
        <f t="shared" si="18"/>
        <v>0.53947311341598836</v>
      </c>
      <c r="BC43" s="38">
        <f t="shared" si="19"/>
        <v>0.39807075595565272</v>
      </c>
      <c r="BD43" s="38">
        <f t="shared" si="20"/>
        <v>2.3899397244860898E-2</v>
      </c>
      <c r="BE43" s="38">
        <f t="shared" si="21"/>
        <v>0.68087547087632405</v>
      </c>
      <c r="BF43" s="38">
        <f t="shared" si="22"/>
        <v>0.6889453885964314</v>
      </c>
      <c r="BG43" s="38">
        <f t="shared" si="23"/>
        <v>0.53768772485714855</v>
      </c>
      <c r="BH43" s="39">
        <f>VLOOKUP($A43,'2023_5ANO_LP'!$H:$X,17,0)</f>
        <v>216.06233634</v>
      </c>
      <c r="BI43" s="39">
        <f>'REF - Profic Média e DP 2022'!$D$4-3*'REF - Profic Média e DP 2022'!$E$4</f>
        <v>49.637460980000014</v>
      </c>
      <c r="BJ43" s="39">
        <f>'REF - Profic Média e DP 2022'!$D$4+3*'REF - Profic Média e DP 2022'!$E$4</f>
        <v>359.15703464000001</v>
      </c>
      <c r="BK43" s="38">
        <f t="shared" si="24"/>
        <v>0.75362786197142861</v>
      </c>
      <c r="BL43" s="39">
        <f>VLOOKUP($A43,'2023_5ANO_LP'!$H:$AE,21,0)</f>
        <v>7.2234762999999994E-2</v>
      </c>
      <c r="BM43" s="39">
        <f>VLOOKUP($A43,'2023_5ANO_LP'!$H:$AE,22,0)</f>
        <v>0.30474040629999999</v>
      </c>
      <c r="BN43" s="39">
        <f>VLOOKUP($A43,'2023_5ANO_LP'!$H:$AE,23,0)</f>
        <v>0.40180586910000005</v>
      </c>
      <c r="BO43" s="39">
        <f>VLOOKUP($A43,'2023_5ANO_LP'!$H:$AE,24,0)</f>
        <v>0.22121896159999999</v>
      </c>
      <c r="BP43" s="39">
        <f>VLOOKUP($A43,'2023_5ANO_LP'!$H:$AE,16,0)/100</f>
        <v>0.92677824269999998</v>
      </c>
      <c r="BQ43" s="38">
        <f t="shared" si="25"/>
        <v>0.67280555315621671</v>
      </c>
      <c r="BR43" s="38">
        <f t="shared" si="26"/>
        <v>0.54733001463386188</v>
      </c>
      <c r="BS43" s="39">
        <f>VLOOKUP($A43,'2023_5ANO_MT'!H:X,17,0)</f>
        <v>229.19986682000001</v>
      </c>
      <c r="BT43" s="39">
        <f>'REF - Profic Média e DP 2022'!$D$5-3*'REF - Profic Média e DP 2022'!$E$5</f>
        <v>78.560591150000022</v>
      </c>
      <c r="BU43" s="39">
        <f>'REF - Profic Média e DP 2022'!$D$5+3*'REF - Profic Média e DP 2022'!$E$5</f>
        <v>353.78627153000002</v>
      </c>
      <c r="BV43" s="38">
        <f t="shared" si="27"/>
        <v>0.66978394065714286</v>
      </c>
      <c r="BW43" s="39">
        <f>VLOOKUP($A43,'2023_5ANO_MT'!$H:$AE,21,0)</f>
        <v>0.13544018060000002</v>
      </c>
      <c r="BX43" s="39">
        <f>VLOOKUP($A43,'2023_5ANO_MT'!$H:$AE,22,0)</f>
        <v>0.34085778779999998</v>
      </c>
      <c r="BY43" s="39">
        <f>VLOOKUP($A43,'2023_5ANO_MT'!$H:$AE,23,0)</f>
        <v>0.34537246049999998</v>
      </c>
      <c r="BZ43" s="39">
        <f>VLOOKUP($A43,'2023_5ANO_MT'!$H:$AE,24,0)</f>
        <v>0.1783295711</v>
      </c>
      <c r="CA43" s="39">
        <f>VLOOKUP($A43,'2023_5ANO_MT'!$H:$AE,16,0)/100</f>
        <v>0.92677824269999998</v>
      </c>
      <c r="CB43" s="38">
        <f t="shared" si="28"/>
        <v>0.65697607363146315</v>
      </c>
      <c r="CC43" s="38">
        <f t="shared" si="29"/>
        <v>0.66452966493086008</v>
      </c>
      <c r="CD43" s="38">
        <f t="shared" si="30"/>
        <v>0.50989809799029162</v>
      </c>
      <c r="CE43" s="39">
        <f>VLOOKUP($A43,'2022_5ANO_LP'!$H:$X,17,0)</f>
        <v>207.46090287999999</v>
      </c>
      <c r="CF43" s="39">
        <f>'REF - Profic Média e DP 2022'!$D$4-3*'REF - Profic Média e DP 2022'!$E$4</f>
        <v>49.637460980000014</v>
      </c>
      <c r="CG43" s="39">
        <f>'REF - Profic Média e DP 2022'!$D$4+3*'REF - Profic Média e DP 2022'!$E$4</f>
        <v>359.15703464000001</v>
      </c>
      <c r="CH43" s="38">
        <f t="shared" si="31"/>
        <v>0.69618864814285708</v>
      </c>
      <c r="CI43" s="39">
        <f>VLOOKUP($A43,'2022_5ANO_LP'!$H:$AE,21,0)</f>
        <v>0.1305182342</v>
      </c>
      <c r="CJ43" s="39">
        <f>VLOOKUP($A43,'2022_5ANO_LP'!$H:$AE,22,0)</f>
        <v>0.30326295590000002</v>
      </c>
      <c r="CK43" s="39">
        <f>VLOOKUP($A43,'2022_5ANO_LP'!$H:$AE,23,0)</f>
        <v>0.36468330129999998</v>
      </c>
      <c r="CL43" s="39">
        <f>VLOOKUP($A43,'2022_5ANO_LP'!$H:$AE,24,0)</f>
        <v>0.2015355086</v>
      </c>
      <c r="CM43" s="39">
        <f>VLOOKUP($A43,'2022_5ANO_LP'!$H:$AE,16,0)/100</f>
        <v>0.94213381559999998</v>
      </c>
      <c r="CN43" s="38">
        <f t="shared" si="32"/>
        <v>0.64942248233206612</v>
      </c>
      <c r="CO43" s="38">
        <f t="shared" si="33"/>
        <v>0.52026503243556077</v>
      </c>
      <c r="CP43" s="39">
        <f>VLOOKUP($A43,'2022_5ANO_MT'!H:X,17,0)</f>
        <v>221.75088868</v>
      </c>
      <c r="CQ43" s="39">
        <f>'REF - Profic Média e DP 2022'!$D$5-3*'REF - Profic Média e DP 2022'!$E$5</f>
        <v>78.560591150000022</v>
      </c>
      <c r="CR43" s="39">
        <f>'REF - Profic Média e DP 2022'!$D$5+3*'REF - Profic Média e DP 2022'!$E$5</f>
        <v>353.78627153000002</v>
      </c>
      <c r="CS43" s="38">
        <f t="shared" si="34"/>
        <v>0.61502604885714285</v>
      </c>
      <c r="CT43" s="39">
        <f>VLOOKUP($A43,'2022_5ANO_MT'!$H:$AE,21,0)</f>
        <v>0.1919385797</v>
      </c>
      <c r="CU43" s="39">
        <f>VLOOKUP($A43,'2022_5ANO_MT'!$H:$AE,22,0)</f>
        <v>0.33781190019999996</v>
      </c>
      <c r="CV43" s="39">
        <f>VLOOKUP($A43,'2022_5ANO_MT'!$H:$AE,23,0)</f>
        <v>0.33781190019999996</v>
      </c>
      <c r="CW43" s="39">
        <f>VLOOKUP($A43,'2022_5ANO_MT'!$H:$AE,24,0)</f>
        <v>0.13243762000000001</v>
      </c>
      <c r="CX43" s="39">
        <f>VLOOKUP($A43,'2022_5ANO_MT'!$H:$AE,16,0)/100</f>
        <v>0.94213381559999998</v>
      </c>
      <c r="CY43" s="35"/>
    </row>
    <row r="44" spans="1:103" ht="15" customHeight="1">
      <c r="A44" s="37">
        <v>3203106</v>
      </c>
      <c r="B44" s="37" t="s">
        <v>87</v>
      </c>
      <c r="C44" s="38">
        <f t="shared" si="0"/>
        <v>0.46246670585034511</v>
      </c>
      <c r="D44" s="38">
        <f t="shared" si="1"/>
        <v>0.46279390341046123</v>
      </c>
      <c r="E44" s="38">
        <f t="shared" si="2"/>
        <v>0.22161359572439751</v>
      </c>
      <c r="F44" s="38">
        <f t="shared" si="3"/>
        <v>1.1464638072853361E-3</v>
      </c>
      <c r="G44" s="38">
        <f t="shared" si="4"/>
        <v>0.70397421109652492</v>
      </c>
      <c r="H44" s="38">
        <f t="shared" si="5"/>
        <v>0.71578954189032884</v>
      </c>
      <c r="I44" s="38">
        <f t="shared" si="6"/>
        <v>0.56433030334494327</v>
      </c>
      <c r="J44" s="39">
        <f>VLOOKUP(A44,'2023_2ANO_LP_LTR + ECT'!$H:$X,17,0)</f>
        <v>660.87305389999995</v>
      </c>
      <c r="K44" s="39">
        <f>'REF - Profic Média e DP 2022'!$D$2-3*'REF - Profic Média e DP 2022'!$E$2</f>
        <v>295.99944314000004</v>
      </c>
      <c r="L44" s="39">
        <f>'REF - Profic Média e DP 2022'!$D$2+3*'REF - Profic Média e DP 2022'!$E$2</f>
        <v>942.55981496000004</v>
      </c>
      <c r="M44" s="38">
        <f t="shared" si="7"/>
        <v>0.79036348267142853</v>
      </c>
      <c r="N44" s="39">
        <f>VLOOKUP($A44,'2023_2ANO_LP_LTR + ECT'!$H:$AE,21,0)</f>
        <v>0.1420118343</v>
      </c>
      <c r="O44" s="39">
        <f>VLOOKUP($A44,'2023_2ANO_LP_LTR + ECT'!$H:$AE,22,0)</f>
        <v>0.1183431953</v>
      </c>
      <c r="P44" s="39">
        <f>VLOOKUP($A44,'2023_2ANO_LP_LTR + ECT'!$H:$AE,23,0)</f>
        <v>0.30177514789999998</v>
      </c>
      <c r="Q44" s="39">
        <f>VLOOKUP($A44,'2023_2ANO_LP_LTR + ECT'!$H:$AE,24,0)</f>
        <v>0.43786982250000001</v>
      </c>
      <c r="R44" s="39">
        <f>VLOOKUP($A44,'2023_2ANO_LP_LTR + ECT'!$H:$AE,16,0)/100</f>
        <v>0.94413407820000006</v>
      </c>
      <c r="S44" s="38">
        <f t="shared" si="8"/>
        <v>0.68625121490581908</v>
      </c>
      <c r="T44" s="38">
        <v>0.68625121490581897</v>
      </c>
      <c r="U44" s="38">
        <f t="shared" si="9"/>
        <v>0.51281260844020959</v>
      </c>
      <c r="V44" s="39">
        <f>VLOOKUP(A44,'2023_2ANO_MT'!$H:$X,17,0)</f>
        <v>527.51528143999997</v>
      </c>
      <c r="W44" s="39">
        <f>'REF - Profic Média e DP 2022'!$D$3-3*'REF - Profic Média e DP 2022'!$E$3</f>
        <v>256.66072584</v>
      </c>
      <c r="X44" s="39">
        <f>'REF - Profic Média e DP 2022'!$D$3+3*'REF - Profic Média e DP 2022'!$E$3</f>
        <v>784.8352503000001</v>
      </c>
      <c r="Y44" s="38">
        <f t="shared" si="10"/>
        <v>0.77587681784285711</v>
      </c>
      <c r="Z44" s="39">
        <f>VLOOKUP($A44,'2023_2ANO_MT'!$H:$AE,21,0)</f>
        <v>8.3832335300000005E-2</v>
      </c>
      <c r="AA44" s="39">
        <f>VLOOKUP($A44,'2023_2ANO_MT'!$H:$AE,22,0)</f>
        <v>0.24550898199999999</v>
      </c>
      <c r="AB44" s="39">
        <f>VLOOKUP($A44,'2023_2ANO_MT'!$H:$AE,23,0)</f>
        <v>0.49101796409999998</v>
      </c>
      <c r="AC44" s="39">
        <f>VLOOKUP($A44,'2023_2ANO_MT'!$H:$AE,24,0)</f>
        <v>0.1796407186</v>
      </c>
      <c r="AD44" s="39">
        <f>VLOOKUP($A44,'2023_2ANO_MT'!$H:$AE,16,0)/100</f>
        <v>0.94350282489999993</v>
      </c>
      <c r="AE44" s="38">
        <f t="shared" si="11"/>
        <v>0.70282774728923958</v>
      </c>
      <c r="AF44" s="38">
        <f t="shared" si="12"/>
        <v>0.69895798385196239</v>
      </c>
      <c r="AG44" s="38">
        <f t="shared" si="13"/>
        <v>0.52020246499678202</v>
      </c>
      <c r="AH44" s="39">
        <f>VLOOKUP($A44,'2022_2ANO_LP_LTR + ECT'!H:X,17,0)</f>
        <v>632.34174232999999</v>
      </c>
      <c r="AI44" s="39">
        <f>'REF - Profic Média e DP 2022'!$D$2-3*'REF - Profic Média e DP 2022'!$E$2</f>
        <v>295.99944314000004</v>
      </c>
      <c r="AJ44" s="39">
        <f>'REF - Profic Média e DP 2022'!$D$2+3*'REF - Profic Média e DP 2022'!$E$2</f>
        <v>942.55981496000004</v>
      </c>
      <c r="AK44" s="38">
        <f t="shared" si="14"/>
        <v>0.78921078921428556</v>
      </c>
      <c r="AL44" s="39">
        <f>VLOOKUP($A44,'2022_2ANO_LP_LTR + ECT'!$H:$AE,21,0)</f>
        <v>9.0909090900000003E-2</v>
      </c>
      <c r="AM44" s="39">
        <f>VLOOKUP($A44,'2022_2ANO_LP_LTR + ECT'!$H:$AE,22,0)</f>
        <v>0.20979020980000002</v>
      </c>
      <c r="AN44" s="39">
        <f>VLOOKUP($A44,'2022_2ANO_LP_LTR + ECT'!$H:$AE,23,0)</f>
        <v>0.47552447549999999</v>
      </c>
      <c r="AO44" s="39">
        <f>VLOOKUP($A44,'2022_2ANO_LP_LTR + ECT'!$H:$AE,24,0)</f>
        <v>0.22377622379999998</v>
      </c>
      <c r="AP44" s="39">
        <f>VLOOKUP($A44,'2022_2ANO_LP_LTR + ECT'!$H:$AE,16,0)/100</f>
        <v>0.96621621619999998</v>
      </c>
      <c r="AQ44" s="38">
        <f t="shared" si="15"/>
        <v>0.70863239244515541</v>
      </c>
      <c r="AR44" s="38">
        <f t="shared" si="16"/>
        <v>0.52129372042602495</v>
      </c>
      <c r="AS44" s="39">
        <f>VLOOKUP($A44,'2022_2ANO_MT'!$H:$X,17,0)</f>
        <v>531.99478872999998</v>
      </c>
      <c r="AT44" s="39">
        <f>'REF - Profic Média e DP 2022'!$D$3-3*'REF - Profic Média e DP 2022'!$E$3</f>
        <v>256.66072584</v>
      </c>
      <c r="AU44" s="39">
        <f>'REF - Profic Média e DP 2022'!$D$3+3*'REF - Profic Média e DP 2022'!$E$3</f>
        <v>784.8352503000001</v>
      </c>
      <c r="AV44" s="38">
        <f t="shared" si="17"/>
        <v>0.8259557343285715</v>
      </c>
      <c r="AW44" s="39">
        <f>VLOOKUP($A44,'2022_2ANO_MT'!$H:$AE,21,0)</f>
        <v>4.9295774600000002E-2</v>
      </c>
      <c r="AX44" s="39">
        <f>VLOOKUP($A44,'2022_2ANO_MT'!$H:$AE,22,0)</f>
        <v>0.21830985920000001</v>
      </c>
      <c r="AY44" s="39">
        <f>VLOOKUP($A44,'2022_2ANO_MT'!$H:$AE,23,0)</f>
        <v>0.54929577460000001</v>
      </c>
      <c r="AZ44" s="39">
        <f>VLOOKUP($A44,'2022_2ANO_MT'!$H:$AE,24,0)</f>
        <v>0.18309859150000002</v>
      </c>
      <c r="BA44" s="39">
        <f>VLOOKUP($A44,'2022_2ANO_MT'!$H:$AE,16,0)/100</f>
        <v>0.96598639460000002</v>
      </c>
      <c r="BB44" s="38">
        <f t="shared" si="18"/>
        <v>0.46197590951017092</v>
      </c>
      <c r="BC44" s="38">
        <f t="shared" si="19"/>
        <v>0.23214324639195358</v>
      </c>
      <c r="BD44" s="38">
        <f t="shared" si="20"/>
        <v>2.5512990938657554E-3</v>
      </c>
      <c r="BE44" s="38">
        <f t="shared" si="21"/>
        <v>0.69180857262838824</v>
      </c>
      <c r="BF44" s="38">
        <f t="shared" si="22"/>
        <v>0.69815024454696173</v>
      </c>
      <c r="BG44" s="38">
        <f t="shared" si="23"/>
        <v>0.53944623222249499</v>
      </c>
      <c r="BH44" s="39">
        <f>VLOOKUP($A44,'2023_5ANO_LP'!$H:$X,17,0)</f>
        <v>216.60662879</v>
      </c>
      <c r="BI44" s="39">
        <f>'REF - Profic Média e DP 2022'!$D$4-3*'REF - Profic Média e DP 2022'!$E$4</f>
        <v>49.637460980000014</v>
      </c>
      <c r="BJ44" s="39">
        <f>'REF - Profic Média e DP 2022'!$D$4+3*'REF - Profic Média e DP 2022'!$E$4</f>
        <v>359.15703464000001</v>
      </c>
      <c r="BK44" s="38">
        <f t="shared" si="24"/>
        <v>0.73593073594285707</v>
      </c>
      <c r="BL44" s="39">
        <f>VLOOKUP($A44,'2023_5ANO_LP'!$H:$AE,21,0)</f>
        <v>0.12121212119999999</v>
      </c>
      <c r="BM44" s="39">
        <f>VLOOKUP($A44,'2023_5ANO_LP'!$H:$AE,22,0)</f>
        <v>0.25</v>
      </c>
      <c r="BN44" s="39">
        <f>VLOOKUP($A44,'2023_5ANO_LP'!$H:$AE,23,0)</f>
        <v>0.3484848485</v>
      </c>
      <c r="BO44" s="39">
        <f>VLOOKUP($A44,'2023_5ANO_LP'!$H:$AE,24,0)</f>
        <v>0.28030303029999998</v>
      </c>
      <c r="BP44" s="39">
        <f>VLOOKUP($A44,'2023_5ANO_LP'!$H:$AE,16,0)/100</f>
        <v>0.97777777779999997</v>
      </c>
      <c r="BQ44" s="38">
        <f t="shared" si="25"/>
        <v>0.68546690070981464</v>
      </c>
      <c r="BR44" s="38">
        <f t="shared" si="26"/>
        <v>0.54330032380534365</v>
      </c>
      <c r="BS44" s="39">
        <f>VLOOKUP($A44,'2023_5ANO_MT'!H:X,17,0)</f>
        <v>228.09079242000001</v>
      </c>
      <c r="BT44" s="39">
        <f>'REF - Profic Média e DP 2022'!$D$5-3*'REF - Profic Média e DP 2022'!$E$5</f>
        <v>78.560591150000022</v>
      </c>
      <c r="BU44" s="39">
        <f>'REF - Profic Média e DP 2022'!$D$5+3*'REF - Profic Média e DP 2022'!$E$5</f>
        <v>353.78627153000002</v>
      </c>
      <c r="BV44" s="38">
        <f t="shared" si="27"/>
        <v>0.6774891774285714</v>
      </c>
      <c r="BW44" s="39">
        <f>VLOOKUP($A44,'2023_5ANO_MT'!$H:$AE,21,0)</f>
        <v>0.13636363640000002</v>
      </c>
      <c r="BX44" s="39">
        <f>VLOOKUP($A44,'2023_5ANO_MT'!$H:$AE,22,0)</f>
        <v>0.32575757580000003</v>
      </c>
      <c r="BY44" s="39">
        <f>VLOOKUP($A44,'2023_5ANO_MT'!$H:$AE,23,0)</f>
        <v>0.39393939389999999</v>
      </c>
      <c r="BZ44" s="39">
        <f>VLOOKUP($A44,'2023_5ANO_MT'!$H:$AE,24,0)</f>
        <v>0.14393939389999999</v>
      </c>
      <c r="CA44" s="39">
        <f>VLOOKUP($A44,'2023_5ANO_MT'!$H:$AE,16,0)/100</f>
        <v>0.97777777779999997</v>
      </c>
      <c r="CB44" s="38">
        <f t="shared" si="28"/>
        <v>0.68925727353452249</v>
      </c>
      <c r="CC44" s="38">
        <f t="shared" si="29"/>
        <v>0.6832203026932776</v>
      </c>
      <c r="CD44" s="38">
        <f t="shared" si="30"/>
        <v>0.52527898920084082</v>
      </c>
      <c r="CE44" s="39">
        <f>VLOOKUP($A44,'2022_5ANO_LP'!$H:$X,17,0)</f>
        <v>212.22158977000001</v>
      </c>
      <c r="CF44" s="39">
        <f>'REF - Profic Média e DP 2022'!$D$4-3*'REF - Profic Média e DP 2022'!$E$4</f>
        <v>49.637460980000014</v>
      </c>
      <c r="CG44" s="39">
        <f>'REF - Profic Média e DP 2022'!$D$4+3*'REF - Profic Média e DP 2022'!$E$4</f>
        <v>359.15703464000001</v>
      </c>
      <c r="CH44" s="38">
        <f t="shared" si="31"/>
        <v>0.70454545457142859</v>
      </c>
      <c r="CI44" s="39">
        <f>VLOOKUP($A44,'2022_5ANO_LP'!$H:$AE,21,0)</f>
        <v>0.1136363636</v>
      </c>
      <c r="CJ44" s="39">
        <f>VLOOKUP($A44,'2022_5ANO_LP'!$H:$AE,22,0)</f>
        <v>0.31818181820000002</v>
      </c>
      <c r="CK44" s="39">
        <f>VLOOKUP($A44,'2022_5ANO_LP'!$H:$AE,23,0)</f>
        <v>0.31818181820000002</v>
      </c>
      <c r="CL44" s="39">
        <f>VLOOKUP($A44,'2022_5ANO_LP'!$H:$AE,24,0)</f>
        <v>0.25</v>
      </c>
      <c r="CM44" s="39">
        <f>VLOOKUP($A44,'2022_5ANO_LP'!$H:$AE,16,0)/100</f>
        <v>0.97777777779999997</v>
      </c>
      <c r="CN44" s="38">
        <f t="shared" si="32"/>
        <v>0.69529424437576737</v>
      </c>
      <c r="CO44" s="38">
        <f t="shared" si="33"/>
        <v>0.54536843103724908</v>
      </c>
      <c r="CP44" s="39">
        <f>VLOOKUP($A44,'2022_5ANO_MT'!H:X,17,0)</f>
        <v>228.65998863999999</v>
      </c>
      <c r="CQ44" s="39">
        <f>'REF - Profic Média e DP 2022'!$D$5-3*'REF - Profic Média e DP 2022'!$E$5</f>
        <v>78.560591150000022</v>
      </c>
      <c r="CR44" s="39">
        <f>'REF - Profic Média e DP 2022'!$D$5+3*'REF - Profic Média e DP 2022'!$E$5</f>
        <v>353.78627153000002</v>
      </c>
      <c r="CS44" s="38">
        <f t="shared" si="34"/>
        <v>0.71266233762857145</v>
      </c>
      <c r="CT44" s="39">
        <f>VLOOKUP($A44,'2022_5ANO_MT'!$H:$AE,21,0)</f>
        <v>7.9545454500000001E-2</v>
      </c>
      <c r="CU44" s="39">
        <f>VLOOKUP($A44,'2022_5ANO_MT'!$H:$AE,22,0)</f>
        <v>0.36363636360000001</v>
      </c>
      <c r="CV44" s="39">
        <f>VLOOKUP($A44,'2022_5ANO_MT'!$H:$AE,23,0)</f>
        <v>0.48863636360000001</v>
      </c>
      <c r="CW44" s="39">
        <f>VLOOKUP($A44,'2022_5ANO_MT'!$H:$AE,24,0)</f>
        <v>6.8181818200000008E-2</v>
      </c>
      <c r="CX44" s="39">
        <f>VLOOKUP($A44,'2022_5ANO_MT'!$H:$AE,16,0)/100</f>
        <v>0.97777777779999997</v>
      </c>
      <c r="CY44" s="35"/>
    </row>
    <row r="45" spans="1:103" ht="15" customHeight="1">
      <c r="A45" s="37">
        <v>3203130</v>
      </c>
      <c r="B45" s="37" t="s">
        <v>175</v>
      </c>
      <c r="C45" s="38">
        <f t="shared" si="0"/>
        <v>0.42876796575218601</v>
      </c>
      <c r="D45" s="38">
        <f t="shared" si="1"/>
        <v>0.48880188398462482</v>
      </c>
      <c r="E45" s="38">
        <f t="shared" si="2"/>
        <v>0.28604782179650456</v>
      </c>
      <c r="F45" s="38">
        <f t="shared" si="3"/>
        <v>1.1393058237183062E-2</v>
      </c>
      <c r="G45" s="38">
        <f t="shared" si="4"/>
        <v>0.69155594617274507</v>
      </c>
      <c r="H45" s="38">
        <f t="shared" si="5"/>
        <v>0.70974842350031553</v>
      </c>
      <c r="I45" s="38">
        <f t="shared" si="6"/>
        <v>0.57387958823634544</v>
      </c>
      <c r="J45" s="39">
        <f>VLOOKUP(A45,'2023_2ANO_LP_LTR + ECT'!$H:$X,17,0)</f>
        <v>667.04724309000005</v>
      </c>
      <c r="K45" s="39">
        <f>'REF - Profic Média e DP 2022'!$D$2-3*'REF - Profic Média e DP 2022'!$E$2</f>
        <v>295.99944314000004</v>
      </c>
      <c r="L45" s="39">
        <f>'REF - Profic Média e DP 2022'!$D$2+3*'REF - Profic Média e DP 2022'!$E$2</f>
        <v>942.55981496000004</v>
      </c>
      <c r="M45" s="38">
        <f t="shared" si="7"/>
        <v>0.84177215192857135</v>
      </c>
      <c r="N45" s="39">
        <f>VLOOKUP($A45,'2023_2ANO_LP_LTR + ECT'!$H:$AE,21,0)</f>
        <v>0.10759493669999999</v>
      </c>
      <c r="O45" s="39">
        <f>VLOOKUP($A45,'2023_2ANO_LP_LTR + ECT'!$H:$AE,22,0)</f>
        <v>8.8607594899999989E-2</v>
      </c>
      <c r="P45" s="39">
        <f>VLOOKUP($A45,'2023_2ANO_LP_LTR + ECT'!$H:$AE,23,0)</f>
        <v>0.41772151899999999</v>
      </c>
      <c r="Q45" s="39">
        <f>VLOOKUP($A45,'2023_2ANO_LP_LTR + ECT'!$H:$AE,24,0)</f>
        <v>0.38607594940000001</v>
      </c>
      <c r="R45" s="39">
        <f>VLOOKUP($A45,'2023_2ANO_LP_LTR + ECT'!$H:$AE,16,0)/100</f>
        <v>0.84946236559999999</v>
      </c>
      <c r="S45" s="38">
        <f t="shared" si="8"/>
        <v>0.66426723018138945</v>
      </c>
      <c r="T45" s="38">
        <v>0.66426723018139</v>
      </c>
      <c r="U45" s="38">
        <f t="shared" si="9"/>
        <v>0.5035655913770648</v>
      </c>
      <c r="V45" s="39">
        <f>VLOOKUP(A45,'2023_2ANO_MT'!$H:$X,17,0)</f>
        <v>522.63124259999995</v>
      </c>
      <c r="W45" s="39">
        <f>'REF - Profic Média e DP 2022'!$D$3-3*'REF - Profic Média e DP 2022'!$E$3</f>
        <v>256.66072584</v>
      </c>
      <c r="X45" s="39">
        <f>'REF - Profic Média e DP 2022'!$D$3+3*'REF - Profic Média e DP 2022'!$E$3</f>
        <v>784.8352503000001</v>
      </c>
      <c r="Y45" s="38">
        <f t="shared" si="10"/>
        <v>0.74133558747142847</v>
      </c>
      <c r="Z45" s="39">
        <f>VLOOKUP($A45,'2023_2ANO_MT'!$H:$AE,21,0)</f>
        <v>8.28402367E-2</v>
      </c>
      <c r="AA45" s="39">
        <f>VLOOKUP($A45,'2023_2ANO_MT'!$H:$AE,22,0)</f>
        <v>0.3076923077</v>
      </c>
      <c r="AB45" s="39">
        <f>VLOOKUP($A45,'2023_2ANO_MT'!$H:$AE,23,0)</f>
        <v>0.44378698219999996</v>
      </c>
      <c r="AC45" s="39">
        <f>VLOOKUP($A45,'2023_2ANO_MT'!$H:$AE,24,0)</f>
        <v>0.1656804734</v>
      </c>
      <c r="AD45" s="39">
        <f>VLOOKUP($A45,'2023_2ANO_MT'!$H:$AE,16,0)/100</f>
        <v>0.90860215049999993</v>
      </c>
      <c r="AE45" s="38">
        <f t="shared" si="11"/>
        <v>0.68016288793556201</v>
      </c>
      <c r="AF45" s="38">
        <f t="shared" si="12"/>
        <v>0.70276908431869667</v>
      </c>
      <c r="AG45" s="38">
        <f t="shared" si="13"/>
        <v>0.54605771185167906</v>
      </c>
      <c r="AH45" s="39">
        <f>VLOOKUP($A45,'2022_2ANO_LP_LTR + ECT'!H:X,17,0)</f>
        <v>649.05872035000004</v>
      </c>
      <c r="AI45" s="39">
        <f>'REF - Profic Média e DP 2022'!$D$2-3*'REF - Profic Média e DP 2022'!$E$2</f>
        <v>295.99944314000004</v>
      </c>
      <c r="AJ45" s="39">
        <f>'REF - Profic Média e DP 2022'!$D$2+3*'REF - Profic Média e DP 2022'!$E$2</f>
        <v>942.55981496000004</v>
      </c>
      <c r="AK45" s="38">
        <f t="shared" si="14"/>
        <v>0.8139329805714286</v>
      </c>
      <c r="AL45" s="39">
        <f>VLOOKUP($A45,'2022_2ANO_LP_LTR + ECT'!$H:$AE,21,0)</f>
        <v>8.0246913599999997E-2</v>
      </c>
      <c r="AM45" s="39">
        <f>VLOOKUP($A45,'2022_2ANO_LP_LTR + ECT'!$H:$AE,22,0)</f>
        <v>0.18518518520000002</v>
      </c>
      <c r="AN45" s="39">
        <f>VLOOKUP($A45,'2022_2ANO_LP_LTR + ECT'!$H:$AE,23,0)</f>
        <v>0.41975308640000003</v>
      </c>
      <c r="AO45" s="39">
        <f>VLOOKUP($A45,'2022_2ANO_LP_LTR + ECT'!$H:$AE,24,0)</f>
        <v>0.31481481480000001</v>
      </c>
      <c r="AP45" s="39">
        <f>VLOOKUP($A45,'2022_2ANO_LP_LTR + ECT'!$H:$AE,16,0)/100</f>
        <v>0.90502793299999995</v>
      </c>
      <c r="AQ45" s="38">
        <f t="shared" si="15"/>
        <v>0.64625359336085997</v>
      </c>
      <c r="AR45" s="38">
        <f t="shared" si="16"/>
        <v>0.4824220144288629</v>
      </c>
      <c r="AS45" s="39">
        <f>VLOOKUP($A45,'2022_2ANO_MT'!$H:$X,17,0)</f>
        <v>511.4637439</v>
      </c>
      <c r="AT45" s="39">
        <f>'REF - Profic Média e DP 2022'!$D$3-3*'REF - Profic Média e DP 2022'!$E$3</f>
        <v>256.66072584</v>
      </c>
      <c r="AU45" s="39">
        <f>'REF - Profic Média e DP 2022'!$D$3+3*'REF - Profic Média e DP 2022'!$E$3</f>
        <v>784.8352503000001</v>
      </c>
      <c r="AV45" s="38">
        <f t="shared" si="17"/>
        <v>0.70905923348571431</v>
      </c>
      <c r="AW45" s="39">
        <f>VLOOKUP($A45,'2022_2ANO_MT'!$H:$AE,21,0)</f>
        <v>8.5365853699999994E-2</v>
      </c>
      <c r="AX45" s="39">
        <f>VLOOKUP($A45,'2022_2ANO_MT'!$H:$AE,22,0)</f>
        <v>0.35975609759999999</v>
      </c>
      <c r="AY45" s="39">
        <f>VLOOKUP($A45,'2022_2ANO_MT'!$H:$AE,23,0)</f>
        <v>0.40243902440000001</v>
      </c>
      <c r="AZ45" s="39">
        <f>VLOOKUP($A45,'2022_2ANO_MT'!$H:$AE,24,0)</f>
        <v>0.15243902439999998</v>
      </c>
      <c r="BA45" s="39">
        <f>VLOOKUP($A45,'2022_2ANO_MT'!$H:$AE,16,0)/100</f>
        <v>0.91111111109999998</v>
      </c>
      <c r="BB45" s="38">
        <f t="shared" si="18"/>
        <v>0.33871708840352777</v>
      </c>
      <c r="BC45" s="38">
        <f t="shared" si="19"/>
        <v>1.3150673056791445E-2</v>
      </c>
      <c r="BD45" s="38">
        <f t="shared" si="20"/>
        <v>-2.5624106914402534E-2</v>
      </c>
      <c r="BE45" s="38">
        <f t="shared" si="21"/>
        <v>0.66428350375026413</v>
      </c>
      <c r="BF45" s="38">
        <f t="shared" si="22"/>
        <v>0.68946504877051773</v>
      </c>
      <c r="BG45" s="38">
        <f t="shared" si="23"/>
        <v>0.5519106257481784</v>
      </c>
      <c r="BH45" s="39">
        <f>VLOOKUP($A45,'2023_5ANO_LP'!$H:$X,17,0)</f>
        <v>220.46460256</v>
      </c>
      <c r="BI45" s="39">
        <f>'REF - Profic Média e DP 2022'!$D$4-3*'REF - Profic Média e DP 2022'!$E$4</f>
        <v>49.637460980000014</v>
      </c>
      <c r="BJ45" s="39">
        <f>'REF - Profic Média e DP 2022'!$D$4+3*'REF - Profic Média e DP 2022'!$E$4</f>
        <v>359.15703464000001</v>
      </c>
      <c r="BK45" s="38">
        <f t="shared" si="24"/>
        <v>0.74175824178571437</v>
      </c>
      <c r="BL45" s="39">
        <f>VLOOKUP($A45,'2023_5ANO_LP'!$H:$AE,21,0)</f>
        <v>8.9743589700000015E-2</v>
      </c>
      <c r="BM45" s="39">
        <f>VLOOKUP($A45,'2023_5ANO_LP'!$H:$AE,22,0)</f>
        <v>0.29487179489999998</v>
      </c>
      <c r="BN45" s="39">
        <f>VLOOKUP($A45,'2023_5ANO_LP'!$H:$AE,23,0)</f>
        <v>0.33333333330000003</v>
      </c>
      <c r="BO45" s="39">
        <f>VLOOKUP($A45,'2023_5ANO_LP'!$H:$AE,24,0)</f>
        <v>0.28205128210000002</v>
      </c>
      <c r="BP45" s="39">
        <f>VLOOKUP($A45,'2023_5ANO_LP'!$H:$AE,16,0)/100</f>
        <v>0.91228070179999998</v>
      </c>
      <c r="BQ45" s="38">
        <f t="shared" si="25"/>
        <v>0.63910195873001052</v>
      </c>
      <c r="BR45" s="38">
        <f t="shared" si="26"/>
        <v>0.51940788891002099</v>
      </c>
      <c r="BS45" s="39">
        <f>VLOOKUP($A45,'2023_5ANO_MT'!H:X,17,0)</f>
        <v>221.51498076999999</v>
      </c>
      <c r="BT45" s="39">
        <f>'REF - Profic Média e DP 2022'!$D$5-3*'REF - Profic Média e DP 2022'!$E$5</f>
        <v>78.560591150000022</v>
      </c>
      <c r="BU45" s="39">
        <f>'REF - Profic Média e DP 2022'!$D$5+3*'REF - Profic Média e DP 2022'!$E$5</f>
        <v>353.78627153000002</v>
      </c>
      <c r="BV45" s="38">
        <f t="shared" si="27"/>
        <v>0.60531135530000002</v>
      </c>
      <c r="BW45" s="39">
        <f>VLOOKUP($A45,'2023_5ANO_MT'!$H:$AE,21,0)</f>
        <v>0.18589743590000002</v>
      </c>
      <c r="BX45" s="39">
        <f>VLOOKUP($A45,'2023_5ANO_MT'!$H:$AE,22,0)</f>
        <v>0.3653846154</v>
      </c>
      <c r="BY45" s="39">
        <f>VLOOKUP($A45,'2023_5ANO_MT'!$H:$AE,23,0)</f>
        <v>0.33333333330000003</v>
      </c>
      <c r="BZ45" s="39">
        <f>VLOOKUP($A45,'2023_5ANO_MT'!$H:$AE,24,0)</f>
        <v>0.1153846154</v>
      </c>
      <c r="CA45" s="39">
        <f>VLOOKUP($A45,'2023_5ANO_MT'!$H:$AE,16,0)/100</f>
        <v>0.91228070179999998</v>
      </c>
      <c r="CB45" s="38">
        <f t="shared" si="28"/>
        <v>0.68990761066466666</v>
      </c>
      <c r="CC45" s="38">
        <f t="shared" si="29"/>
        <v>0.69851017628051393</v>
      </c>
      <c r="CD45" s="38">
        <f t="shared" si="30"/>
        <v>0.57549811662531347</v>
      </c>
      <c r="CE45" s="39">
        <f>VLOOKUP($A45,'2022_5ANO_LP'!$H:$X,17,0)</f>
        <v>227.76539267999999</v>
      </c>
      <c r="CF45" s="39">
        <f>'REF - Profic Média e DP 2022'!$D$4-3*'REF - Profic Média e DP 2022'!$E$4</f>
        <v>49.637460980000014</v>
      </c>
      <c r="CG45" s="39">
        <f>'REF - Profic Média e DP 2022'!$D$4+3*'REF - Profic Média e DP 2022'!$E$4</f>
        <v>359.15703464000001</v>
      </c>
      <c r="CH45" s="38">
        <f t="shared" si="31"/>
        <v>0.76132404177142865</v>
      </c>
      <c r="CI45" s="39">
        <f>VLOOKUP($A45,'2022_5ANO_LP'!$H:$AE,21,0)</f>
        <v>0.10975609759999999</v>
      </c>
      <c r="CJ45" s="39">
        <f>VLOOKUP($A45,'2022_5ANO_LP'!$H:$AE,22,0)</f>
        <v>0.2256097561</v>
      </c>
      <c r="CK45" s="39">
        <f>VLOOKUP($A45,'2022_5ANO_LP'!$H:$AE,23,0)</f>
        <v>0.25</v>
      </c>
      <c r="CL45" s="39">
        <f>VLOOKUP($A45,'2022_5ANO_LP'!$H:$AE,24,0)</f>
        <v>0.41463414630000001</v>
      </c>
      <c r="CM45" s="39">
        <f>VLOOKUP($A45,'2022_5ANO_LP'!$H:$AE,16,0)/100</f>
        <v>0.88172043010000001</v>
      </c>
      <c r="CN45" s="38">
        <f t="shared" si="32"/>
        <v>0.68130504504881939</v>
      </c>
      <c r="CO45" s="38">
        <f t="shared" si="33"/>
        <v>0.57331781933335302</v>
      </c>
      <c r="CP45" s="39">
        <f>VLOOKUP($A45,'2022_5ANO_MT'!H:X,17,0)</f>
        <v>236.35237805</v>
      </c>
      <c r="CQ45" s="39">
        <f>'REF - Profic Média e DP 2022'!$D$5-3*'REF - Profic Média e DP 2022'!$E$5</f>
        <v>78.560591150000022</v>
      </c>
      <c r="CR45" s="39">
        <f>'REF - Profic Média e DP 2022'!$D$5+3*'REF - Profic Média e DP 2022'!$E$5</f>
        <v>353.78627153000002</v>
      </c>
      <c r="CS45" s="38">
        <f t="shared" si="34"/>
        <v>0.69686411142857152</v>
      </c>
      <c r="CT45" s="39">
        <f>VLOOKUP($A45,'2022_5ANO_MT'!$H:$AE,21,0)</f>
        <v>0.12195121950000001</v>
      </c>
      <c r="CU45" s="39">
        <f>VLOOKUP($A45,'2022_5ANO_MT'!$H:$AE,22,0)</f>
        <v>0.31707317069999996</v>
      </c>
      <c r="CV45" s="39">
        <f>VLOOKUP($A45,'2022_5ANO_MT'!$H:$AE,23,0)</f>
        <v>0.34146341460000001</v>
      </c>
      <c r="CW45" s="39">
        <f>VLOOKUP($A45,'2022_5ANO_MT'!$H:$AE,24,0)</f>
        <v>0.2195121951</v>
      </c>
      <c r="CX45" s="39">
        <f>VLOOKUP($A45,'2022_5ANO_MT'!$H:$AE,16,0)/100</f>
        <v>0.88172043010000001</v>
      </c>
      <c r="CY45" s="35"/>
    </row>
    <row r="46" spans="1:103" ht="15" customHeight="1">
      <c r="A46" s="37">
        <v>3203163</v>
      </c>
      <c r="B46" s="37" t="s">
        <v>57</v>
      </c>
      <c r="C46" s="38">
        <f t="shared" si="0"/>
        <v>0.70024085924007395</v>
      </c>
      <c r="D46" s="38">
        <f t="shared" si="1"/>
        <v>0.75605428985721468</v>
      </c>
      <c r="E46" s="38">
        <f t="shared" si="2"/>
        <v>0.71363241466549765</v>
      </c>
      <c r="F46" s="38">
        <f t="shared" si="3"/>
        <v>7.9389310767608468E-2</v>
      </c>
      <c r="G46" s="38">
        <f t="shared" si="4"/>
        <v>0.7984761650489316</v>
      </c>
      <c r="H46" s="38">
        <f t="shared" si="5"/>
        <v>0.79268414293341993</v>
      </c>
      <c r="I46" s="38">
        <f t="shared" si="6"/>
        <v>0.64475285841684005</v>
      </c>
      <c r="J46" s="39">
        <f>VLOOKUP(A46,'2023_2ANO_LP_LTR + ECT'!$H:$X,17,0)</f>
        <v>712.87109100999999</v>
      </c>
      <c r="K46" s="39">
        <f>'REF - Profic Média e DP 2022'!$D$2-3*'REF - Profic Média e DP 2022'!$E$2</f>
        <v>295.99944314000004</v>
      </c>
      <c r="L46" s="39">
        <f>'REF - Profic Média e DP 2022'!$D$2+3*'REF - Profic Média e DP 2022'!$E$2</f>
        <v>942.55981496000004</v>
      </c>
      <c r="M46" s="38">
        <f t="shared" si="7"/>
        <v>0.9338624338</v>
      </c>
      <c r="N46" s="39">
        <f>VLOOKUP($A46,'2023_2ANO_LP_LTR + ECT'!$H:$AE,21,0)</f>
        <v>1.8518518500000001E-2</v>
      </c>
      <c r="O46" s="39">
        <f>VLOOKUP($A46,'2023_2ANO_LP_LTR + ECT'!$H:$AE,22,0)</f>
        <v>8.3333333300000006E-2</v>
      </c>
      <c r="P46" s="39">
        <f>VLOOKUP($A46,'2023_2ANO_LP_LTR + ECT'!$H:$AE,23,0)</f>
        <v>0.33333333330000003</v>
      </c>
      <c r="Q46" s="39">
        <f>VLOOKUP($A46,'2023_2ANO_LP_LTR + ECT'!$H:$AE,24,0)</f>
        <v>0.56481481479999995</v>
      </c>
      <c r="R46" s="39">
        <f>VLOOKUP($A46,'2023_2ANO_LP_LTR + ECT'!$H:$AE,16,0)/100</f>
        <v>0.94736842109999997</v>
      </c>
      <c r="S46" s="38">
        <f t="shared" si="8"/>
        <v>0.80716419822219909</v>
      </c>
      <c r="T46" s="38">
        <v>0.80716419822219898</v>
      </c>
      <c r="U46" s="38">
        <f t="shared" si="9"/>
        <v>0.66260881966582652</v>
      </c>
      <c r="V46" s="39">
        <f>VLOOKUP(A46,'2023_2ANO_MT'!$H:$X,17,0)</f>
        <v>606.63382406999995</v>
      </c>
      <c r="W46" s="39">
        <f>'REF - Profic Média e DP 2022'!$D$3-3*'REF - Profic Média e DP 2022'!$E$3</f>
        <v>256.66072584</v>
      </c>
      <c r="X46" s="39">
        <f>'REF - Profic Média e DP 2022'!$D$3+3*'REF - Profic Média e DP 2022'!$E$3</f>
        <v>784.8352503000001</v>
      </c>
      <c r="Y46" s="38">
        <f t="shared" si="10"/>
        <v>0.93915343925714301</v>
      </c>
      <c r="Z46" s="39">
        <f>VLOOKUP($A46,'2023_2ANO_MT'!$H:$AE,21,0)</f>
        <v>1.8518518500000001E-2</v>
      </c>
      <c r="AA46" s="39">
        <f>VLOOKUP($A46,'2023_2ANO_MT'!$H:$AE,22,0)</f>
        <v>7.4074074099999998E-2</v>
      </c>
      <c r="AB46" s="39">
        <f>VLOOKUP($A46,'2023_2ANO_MT'!$H:$AE,23,0)</f>
        <v>0.30555555559999997</v>
      </c>
      <c r="AC46" s="39">
        <f>VLOOKUP($A46,'2023_2ANO_MT'!$H:$AE,24,0)</f>
        <v>0.60185185190000001</v>
      </c>
      <c r="AD46" s="39">
        <f>VLOOKUP($A46,'2023_2ANO_MT'!$H:$AE,16,0)/100</f>
        <v>0.9642857143000001</v>
      </c>
      <c r="AE46" s="38">
        <f t="shared" si="11"/>
        <v>0.71908685428132313</v>
      </c>
      <c r="AF46" s="38">
        <f t="shared" si="12"/>
        <v>0.6977949275143106</v>
      </c>
      <c r="AG46" s="38">
        <f t="shared" si="13"/>
        <v>0.53966271467862126</v>
      </c>
      <c r="AH46" s="39">
        <f>VLOOKUP($A46,'2022_2ANO_LP_LTR + ECT'!H:X,17,0)</f>
        <v>644.92396859999997</v>
      </c>
      <c r="AI46" s="39">
        <f>'REF - Profic Média e DP 2022'!$D$2-3*'REF - Profic Média e DP 2022'!$E$2</f>
        <v>295.99944314000004</v>
      </c>
      <c r="AJ46" s="39">
        <f>'REF - Profic Média e DP 2022'!$D$2+3*'REF - Profic Média e DP 2022'!$E$2</f>
        <v>942.55981496000004</v>
      </c>
      <c r="AK46" s="38">
        <f t="shared" si="14"/>
        <v>0.79675994109999992</v>
      </c>
      <c r="AL46" s="39">
        <f>VLOOKUP($A46,'2022_2ANO_LP_LTR + ECT'!$H:$AE,21,0)</f>
        <v>6.1855670099999996E-2</v>
      </c>
      <c r="AM46" s="39">
        <f>VLOOKUP($A46,'2022_2ANO_LP_LTR + ECT'!$H:$AE,22,0)</f>
        <v>0.24742268039999998</v>
      </c>
      <c r="AN46" s="39">
        <f>VLOOKUP($A46,'2022_2ANO_LP_LTR + ECT'!$H:$AE,23,0)</f>
        <v>0.3711340206</v>
      </c>
      <c r="AO46" s="39">
        <f>VLOOKUP($A46,'2022_2ANO_LP_LTR + ECT'!$H:$AE,24,0)</f>
        <v>0.31958762889999998</v>
      </c>
      <c r="AP46" s="39">
        <f>VLOOKUP($A46,'2022_2ANO_LP_LTR + ECT'!$H:$AE,16,0)/100</f>
        <v>0.91509433959999997</v>
      </c>
      <c r="AQ46" s="38">
        <f t="shared" si="15"/>
        <v>0.75102474443184208</v>
      </c>
      <c r="AR46" s="38">
        <f t="shared" si="16"/>
        <v>0.60130263347082724</v>
      </c>
      <c r="AS46" s="39">
        <f>VLOOKUP($A46,'2022_2ANO_MT'!$H:$X,17,0)</f>
        <v>574.25345832999994</v>
      </c>
      <c r="AT46" s="39">
        <f>'REF - Profic Média e DP 2022'!$D$3-3*'REF - Profic Média e DP 2022'!$E$3</f>
        <v>256.66072584</v>
      </c>
      <c r="AU46" s="39">
        <f>'REF - Profic Média e DP 2022'!$D$3+3*'REF - Profic Média e DP 2022'!$E$3</f>
        <v>784.8352503000001</v>
      </c>
      <c r="AV46" s="38">
        <f t="shared" si="17"/>
        <v>0.89583333338571414</v>
      </c>
      <c r="AW46" s="39">
        <f>VLOOKUP($A46,'2022_2ANO_MT'!$H:$AE,21,0)</f>
        <v>2.08333333E-2</v>
      </c>
      <c r="AX46" s="39">
        <f>VLOOKUP($A46,'2022_2ANO_MT'!$H:$AE,22,0)</f>
        <v>0.14583333330000001</v>
      </c>
      <c r="AY46" s="39">
        <f>VLOOKUP($A46,'2022_2ANO_MT'!$H:$AE,23,0)</f>
        <v>0.41666666669999997</v>
      </c>
      <c r="AZ46" s="39">
        <f>VLOOKUP($A46,'2022_2ANO_MT'!$H:$AE,24,0)</f>
        <v>0.41666666669999997</v>
      </c>
      <c r="BA46" s="39">
        <f>VLOOKUP($A46,'2022_2ANO_MT'!$H:$AE,16,0)/100</f>
        <v>0.90566037739999994</v>
      </c>
      <c r="BB46" s="38">
        <f t="shared" si="18"/>
        <v>0.61652071331436309</v>
      </c>
      <c r="BC46" s="38">
        <f t="shared" si="19"/>
        <v>0.46607717144835159</v>
      </c>
      <c r="BD46" s="38">
        <f t="shared" si="20"/>
        <v>3.2649047237517159E-2</v>
      </c>
      <c r="BE46" s="38">
        <f t="shared" si="21"/>
        <v>0.76696425518037459</v>
      </c>
      <c r="BF46" s="38">
        <f t="shared" si="22"/>
        <v>0.76490839290781498</v>
      </c>
      <c r="BG46" s="38">
        <f t="shared" si="23"/>
        <v>0.61580712394420134</v>
      </c>
      <c r="BH46" s="39">
        <f>VLOOKUP($A46,'2023_5ANO_LP'!$H:$X,17,0)</f>
        <v>240.24181944</v>
      </c>
      <c r="BI46" s="39">
        <f>'REF - Profic Média e DP 2022'!$D$4-3*'REF - Profic Média e DP 2022'!$E$4</f>
        <v>49.637460980000014</v>
      </c>
      <c r="BJ46" s="39">
        <f>'REF - Profic Média e DP 2022'!$D$4+3*'REF - Profic Média e DP 2022'!$E$4</f>
        <v>359.15703464000001</v>
      </c>
      <c r="BK46" s="38">
        <f t="shared" si="24"/>
        <v>0.88888888894285711</v>
      </c>
      <c r="BL46" s="39">
        <f>VLOOKUP($A46,'2023_5ANO_LP'!$H:$AE,21,0)</f>
        <v>3.7037037000000002E-2</v>
      </c>
      <c r="BM46" s="39">
        <f>VLOOKUP($A46,'2023_5ANO_LP'!$H:$AE,22,0)</f>
        <v>0.12962962960000002</v>
      </c>
      <c r="BN46" s="39">
        <f>VLOOKUP($A46,'2023_5ANO_LP'!$H:$AE,23,0)</f>
        <v>0.41666666669999997</v>
      </c>
      <c r="BO46" s="39">
        <f>VLOOKUP($A46,'2023_5ANO_LP'!$H:$AE,24,0)</f>
        <v>0.41666666669999997</v>
      </c>
      <c r="BP46" s="39">
        <f>VLOOKUP($A46,'2023_5ANO_LP'!$H:$AE,16,0)/100</f>
        <v>0.93913043480000002</v>
      </c>
      <c r="BQ46" s="38">
        <f t="shared" si="25"/>
        <v>0.7690201174529343</v>
      </c>
      <c r="BR46" s="38">
        <f t="shared" si="26"/>
        <v>0.64321046726301134</v>
      </c>
      <c r="BS46" s="39">
        <f>VLOOKUP($A46,'2023_5ANO_MT'!H:X,17,0)</f>
        <v>255.58862963000001</v>
      </c>
      <c r="BT46" s="39">
        <f>'REF - Profic Média e DP 2022'!$D$5-3*'REF - Profic Média e DP 2022'!$E$5</f>
        <v>78.560591150000022</v>
      </c>
      <c r="BU46" s="39">
        <f>'REF - Profic Média e DP 2022'!$D$5+3*'REF - Profic Média e DP 2022'!$E$5</f>
        <v>353.78627153000002</v>
      </c>
      <c r="BV46" s="38">
        <f t="shared" si="27"/>
        <v>0.85052910048571428</v>
      </c>
      <c r="BW46" s="39">
        <f>VLOOKUP($A46,'2023_5ANO_MT'!$H:$AE,21,0)</f>
        <v>2.77777778E-2</v>
      </c>
      <c r="BX46" s="39">
        <f>VLOOKUP($A46,'2023_5ANO_MT'!$H:$AE,22,0)</f>
        <v>0.21296296300000001</v>
      </c>
      <c r="BY46" s="39">
        <f>VLOOKUP($A46,'2023_5ANO_MT'!$H:$AE,23,0)</f>
        <v>0.4259259259</v>
      </c>
      <c r="BZ46" s="39">
        <f>VLOOKUP($A46,'2023_5ANO_MT'!$H:$AE,24,0)</f>
        <v>0.33333333330000003</v>
      </c>
      <c r="CA46" s="39">
        <f>VLOOKUP($A46,'2023_5ANO_MT'!$H:$AE,16,0)/100</f>
        <v>0.93913043480000002</v>
      </c>
      <c r="CB46" s="38">
        <f t="shared" si="28"/>
        <v>0.73431520794285743</v>
      </c>
      <c r="CC46" s="38">
        <f t="shared" si="29"/>
        <v>0.74231888630193532</v>
      </c>
      <c r="CD46" s="38">
        <f t="shared" si="30"/>
        <v>0.58320746360387066</v>
      </c>
      <c r="CE46" s="39">
        <f>VLOOKUP($A46,'2022_5ANO_LP'!$H:$X,17,0)</f>
        <v>230.15158647000001</v>
      </c>
      <c r="CF46" s="39">
        <f>'REF - Profic Média e DP 2022'!$D$4-3*'REF - Profic Média e DP 2022'!$E$4</f>
        <v>49.637460980000014</v>
      </c>
      <c r="CG46" s="39">
        <f>'REF - Profic Média e DP 2022'!$D$4+3*'REF - Profic Média e DP 2022'!$E$4</f>
        <v>359.15703464000001</v>
      </c>
      <c r="CH46" s="38">
        <f t="shared" si="31"/>
        <v>0.82491944150000007</v>
      </c>
      <c r="CI46" s="39">
        <f>VLOOKUP($A46,'2022_5ANO_LP'!$H:$AE,21,0)</f>
        <v>3.7593985000000003E-2</v>
      </c>
      <c r="CJ46" s="39">
        <f>VLOOKUP($A46,'2022_5ANO_LP'!$H:$AE,22,0)</f>
        <v>0.24060150380000001</v>
      </c>
      <c r="CK46" s="39">
        <f>VLOOKUP($A46,'2022_5ANO_LP'!$H:$AE,23,0)</f>
        <v>0.37593984959999999</v>
      </c>
      <c r="CL46" s="39">
        <f>VLOOKUP($A46,'2022_5ANO_LP'!$H:$AE,24,0)</f>
        <v>0.34586466170000002</v>
      </c>
      <c r="CM46" s="39">
        <f>VLOOKUP($A46,'2022_5ANO_LP'!$H:$AE,16,0)/100</f>
        <v>0.97794117650000001</v>
      </c>
      <c r="CN46" s="38">
        <f t="shared" si="32"/>
        <v>0.72631152958377954</v>
      </c>
      <c r="CO46" s="38">
        <f t="shared" si="33"/>
        <v>0.59308319054613068</v>
      </c>
      <c r="CP46" s="39">
        <f>VLOOKUP($A46,'2022_5ANO_MT'!H:X,17,0)</f>
        <v>241.79231579</v>
      </c>
      <c r="CQ46" s="39">
        <f>'REF - Profic Média e DP 2022'!$D$5-3*'REF - Profic Média e DP 2022'!$E$5</f>
        <v>78.560591150000022</v>
      </c>
      <c r="CR46" s="39">
        <f>'REF - Profic Média e DP 2022'!$D$5+3*'REF - Profic Média e DP 2022'!$E$5</f>
        <v>353.78627153000002</v>
      </c>
      <c r="CS46" s="38">
        <f t="shared" si="34"/>
        <v>0.741138560742857</v>
      </c>
      <c r="CT46" s="39">
        <f>VLOOKUP($A46,'2022_5ANO_MT'!$H:$AE,21,0)</f>
        <v>0.14285714289999998</v>
      </c>
      <c r="CU46" s="39">
        <f>VLOOKUP($A46,'2022_5ANO_MT'!$H:$AE,22,0)</f>
        <v>0.20300751880000001</v>
      </c>
      <c r="CV46" s="39">
        <f>VLOOKUP($A46,'2022_5ANO_MT'!$H:$AE,23,0)</f>
        <v>0.4210526316</v>
      </c>
      <c r="CW46" s="39">
        <f>VLOOKUP($A46,'2022_5ANO_MT'!$H:$AE,24,0)</f>
        <v>0.23308270679999998</v>
      </c>
      <c r="CX46" s="39">
        <f>VLOOKUP($A46,'2022_5ANO_MT'!$H:$AE,16,0)/100</f>
        <v>0.97794117650000001</v>
      </c>
      <c r="CY46" s="35"/>
    </row>
    <row r="47" spans="1:103" ht="15" customHeight="1">
      <c r="A47" s="37">
        <v>3203205</v>
      </c>
      <c r="B47" s="37" t="s">
        <v>177</v>
      </c>
      <c r="C47" s="38">
        <f t="shared" si="0"/>
        <v>0.55470768482432831</v>
      </c>
      <c r="D47" s="38">
        <f t="shared" si="1"/>
        <v>0.59559654278229579</v>
      </c>
      <c r="E47" s="38">
        <f t="shared" si="2"/>
        <v>0.52370836036109003</v>
      </c>
      <c r="F47" s="38">
        <f t="shared" si="3"/>
        <v>4.9186810084798638E-2</v>
      </c>
      <c r="G47" s="38">
        <f t="shared" si="4"/>
        <v>0.66748472520350166</v>
      </c>
      <c r="H47" s="38">
        <f t="shared" si="5"/>
        <v>0.68450939580592229</v>
      </c>
      <c r="I47" s="38">
        <f t="shared" si="6"/>
        <v>0.54068132212613029</v>
      </c>
      <c r="J47" s="39">
        <f>VLOOKUP(A47,'2023_2ANO_LP_LTR + ECT'!$H:$X,17,0)</f>
        <v>645.58255981000002</v>
      </c>
      <c r="K47" s="39">
        <f>'REF - Profic Média e DP 2022'!$D$2-3*'REF - Profic Média e DP 2022'!$E$2</f>
        <v>295.99944314000004</v>
      </c>
      <c r="L47" s="39">
        <f>'REF - Profic Média e DP 2022'!$D$2+3*'REF - Profic Média e DP 2022'!$E$2</f>
        <v>942.55981496000004</v>
      </c>
      <c r="M47" s="38">
        <f t="shared" si="7"/>
        <v>0.78384975257142853</v>
      </c>
      <c r="N47" s="39">
        <f>VLOOKUP($A47,'2023_2ANO_LP_LTR + ECT'!$H:$AE,21,0)</f>
        <v>0.13858566679999998</v>
      </c>
      <c r="O47" s="39">
        <f>VLOOKUP($A47,'2023_2ANO_LP_LTR + ECT'!$H:$AE,22,0)</f>
        <v>0.1357380161</v>
      </c>
      <c r="P47" s="39">
        <f>VLOOKUP($A47,'2023_2ANO_LP_LTR + ECT'!$H:$AE,23,0)</f>
        <v>0.3711438064</v>
      </c>
      <c r="Q47" s="39">
        <f>VLOOKUP($A47,'2023_2ANO_LP_LTR + ECT'!$H:$AE,24,0)</f>
        <v>0.35453251070000003</v>
      </c>
      <c r="R47" s="39">
        <f>VLOOKUP($A47,'2023_2ANO_LP_LTR + ECT'!$H:$AE,16,0)/100</f>
        <v>0.87282518640000006</v>
      </c>
      <c r="S47" s="38">
        <f t="shared" si="8"/>
        <v>0.64194771929987082</v>
      </c>
      <c r="T47" s="38">
        <v>0.64194771929987104</v>
      </c>
      <c r="U47" s="38">
        <f t="shared" si="9"/>
        <v>0.47967440614259865</v>
      </c>
      <c r="V47" s="39">
        <f>VLOOKUP(A47,'2023_2ANO_MT'!$H:$X,17,0)</f>
        <v>510.01252720000002</v>
      </c>
      <c r="W47" s="39">
        <f>'REF - Profic Média e DP 2022'!$D$3-3*'REF - Profic Média e DP 2022'!$E$3</f>
        <v>256.66072584</v>
      </c>
      <c r="X47" s="39">
        <f>'REF - Profic Média e DP 2022'!$D$3+3*'REF - Profic Média e DP 2022'!$E$3</f>
        <v>784.8352503000001</v>
      </c>
      <c r="Y47" s="38">
        <f t="shared" si="10"/>
        <v>0.71676494241428579</v>
      </c>
      <c r="Z47" s="39">
        <f>VLOOKUP($A47,'2023_2ANO_MT'!$H:$AE,21,0)</f>
        <v>9.6153846200000004E-2</v>
      </c>
      <c r="AA47" s="39">
        <f>VLOOKUP($A47,'2023_2ANO_MT'!$H:$AE,22,0)</f>
        <v>0.32739212010000002</v>
      </c>
      <c r="AB47" s="39">
        <f>VLOOKUP($A47,'2023_2ANO_MT'!$H:$AE,23,0)</f>
        <v>0.44136960600000003</v>
      </c>
      <c r="AC47" s="39">
        <f>VLOOKUP($A47,'2023_2ANO_MT'!$H:$AE,24,0)</f>
        <v>0.13508442779999999</v>
      </c>
      <c r="AD47" s="39">
        <f>VLOOKUP($A47,'2023_2ANO_MT'!$H:$AE,16,0)/100</f>
        <v>0.89167712249999997</v>
      </c>
      <c r="AE47" s="38">
        <f t="shared" si="11"/>
        <v>0.61829791511870302</v>
      </c>
      <c r="AF47" s="38">
        <f t="shared" si="12"/>
        <v>0.63236416564919018</v>
      </c>
      <c r="AG47" s="38">
        <f t="shared" si="13"/>
        <v>0.47509855089838032</v>
      </c>
      <c r="AH47" s="39">
        <f>VLOOKUP($A47,'2022_2ANO_LP_LTR + ECT'!H:X,17,0)</f>
        <v>603.17933886000003</v>
      </c>
      <c r="AI47" s="39">
        <f>'REF - Profic Média e DP 2022'!$D$2-3*'REF - Profic Média e DP 2022'!$E$2</f>
        <v>295.99944314000004</v>
      </c>
      <c r="AJ47" s="39">
        <f>'REF - Profic Média e DP 2022'!$D$2+3*'REF - Profic Média e DP 2022'!$E$2</f>
        <v>942.55981496000004</v>
      </c>
      <c r="AK47" s="38">
        <f t="shared" si="14"/>
        <v>0.69365382000000009</v>
      </c>
      <c r="AL47" s="39">
        <f>VLOOKUP($A47,'2022_2ANO_LP_LTR + ECT'!$H:$AE,21,0)</f>
        <v>0.18922783599999998</v>
      </c>
      <c r="AM47" s="39">
        <f>VLOOKUP($A47,'2022_2ANO_LP_LTR + ECT'!$H:$AE,22,0)</f>
        <v>0.204957102</v>
      </c>
      <c r="AN47" s="39">
        <f>VLOOKUP($A47,'2022_2ANO_LP_LTR + ECT'!$H:$AE,23,0)</f>
        <v>0.42612011440000003</v>
      </c>
      <c r="AO47" s="39">
        <f>VLOOKUP($A47,'2022_2ANO_LP_LTR + ECT'!$H:$AE,24,0)</f>
        <v>0.17969494759999999</v>
      </c>
      <c r="AP47" s="39">
        <f>VLOOKUP($A47,'2022_2ANO_LP_LTR + ECT'!$H:$AE,16,0)/100</f>
        <v>0.88560574079999999</v>
      </c>
      <c r="AQ47" s="38">
        <f t="shared" si="15"/>
        <v>0.59719853932297218</v>
      </c>
      <c r="AR47" s="38">
        <f t="shared" si="16"/>
        <v>0.44475659186737282</v>
      </c>
      <c r="AS47" s="39">
        <f>VLOOKUP($A47,'2022_2ANO_MT'!$H:$X,17,0)</f>
        <v>491.56982725</v>
      </c>
      <c r="AT47" s="39">
        <f>'REF - Profic Média e DP 2022'!$D$3-3*'REF - Profic Média e DP 2022'!$E$3</f>
        <v>256.66072584</v>
      </c>
      <c r="AU47" s="39">
        <f>'REF - Profic Média e DP 2022'!$D$3+3*'REF - Profic Média e DP 2022'!$E$3</f>
        <v>784.8352503000001</v>
      </c>
      <c r="AV47" s="38">
        <f t="shared" si="17"/>
        <v>0.63072645115714288</v>
      </c>
      <c r="AW47" s="39">
        <f>VLOOKUP($A47,'2022_2ANO_MT'!$H:$AE,21,0)</f>
        <v>0.12652068129999999</v>
      </c>
      <c r="AX47" s="39">
        <f>VLOOKUP($A47,'2022_2ANO_MT'!$H:$AE,22,0)</f>
        <v>0.42481751820000002</v>
      </c>
      <c r="AY47" s="39">
        <f>VLOOKUP($A47,'2022_2ANO_MT'!$H:$AE,23,0)</f>
        <v>0.36350364959999998</v>
      </c>
      <c r="AZ47" s="39">
        <f>VLOOKUP($A47,'2022_2ANO_MT'!$H:$AE,24,0)</f>
        <v>8.5158150900000007E-2</v>
      </c>
      <c r="BA47" s="39">
        <f>VLOOKUP($A47,'2022_2ANO_MT'!$H:$AE,16,0)/100</f>
        <v>0.86855452240000008</v>
      </c>
      <c r="BB47" s="38">
        <f t="shared" si="18"/>
        <v>0.49337439788737703</v>
      </c>
      <c r="BC47" s="38">
        <f t="shared" si="19"/>
        <v>0.33904583820399375</v>
      </c>
      <c r="BD47" s="38">
        <f t="shared" si="20"/>
        <v>1.6305299431724651E-2</v>
      </c>
      <c r="BE47" s="38">
        <f t="shared" si="21"/>
        <v>0.64770295757076024</v>
      </c>
      <c r="BF47" s="38">
        <f t="shared" si="22"/>
        <v>0.66449430896958173</v>
      </c>
      <c r="BG47" s="38">
        <f t="shared" si="23"/>
        <v>0.53146733363202059</v>
      </c>
      <c r="BH47" s="39">
        <f>VLOOKUP($A47,'2023_5ANO_LP'!$H:$X,17,0)</f>
        <v>214.13700349999999</v>
      </c>
      <c r="BI47" s="39">
        <f>'REF - Profic Média e DP 2022'!$D$4-3*'REF - Profic Média e DP 2022'!$E$4</f>
        <v>49.637460980000014</v>
      </c>
      <c r="BJ47" s="39">
        <f>'REF - Profic Média e DP 2022'!$D$4+3*'REF - Profic Média e DP 2022'!$E$4</f>
        <v>359.15703464000001</v>
      </c>
      <c r="BK47" s="38">
        <f t="shared" si="24"/>
        <v>0.72537543311428576</v>
      </c>
      <c r="BL47" s="39">
        <f>VLOOKUP($A47,'2023_5ANO_LP'!$H:$AE,21,0)</f>
        <v>0.1110512129</v>
      </c>
      <c r="BM47" s="39">
        <f>VLOOKUP($A47,'2023_5ANO_LP'!$H:$AE,22,0)</f>
        <v>0.2862533693</v>
      </c>
      <c r="BN47" s="39">
        <f>VLOOKUP($A47,'2023_5ANO_LP'!$H:$AE,23,0)</f>
        <v>0.36603773580000004</v>
      </c>
      <c r="BO47" s="39">
        <f>VLOOKUP($A47,'2023_5ANO_LP'!$H:$AE,24,0)</f>
        <v>0.23665768190000003</v>
      </c>
      <c r="BP47" s="39">
        <f>VLOOKUP($A47,'2023_5ANO_LP'!$H:$AE,16,0)/100</f>
        <v>0.86966713549999997</v>
      </c>
      <c r="BQ47" s="38">
        <f t="shared" si="25"/>
        <v>0.63091160617193864</v>
      </c>
      <c r="BR47" s="38">
        <f t="shared" si="26"/>
        <v>0.52183682170102008</v>
      </c>
      <c r="BS47" s="39">
        <f>VLOOKUP($A47,'2023_5ANO_MT'!H:X,17,0)</f>
        <v>222.18348545000001</v>
      </c>
      <c r="BT47" s="39">
        <f>'REF - Profic Média e DP 2022'!$D$5-3*'REF - Profic Média e DP 2022'!$E$5</f>
        <v>78.560591150000022</v>
      </c>
      <c r="BU47" s="39">
        <f>'REF - Profic Média e DP 2022'!$D$5+3*'REF - Profic Média e DP 2022'!$E$5</f>
        <v>353.78627153000002</v>
      </c>
      <c r="BV47" s="38">
        <f t="shared" si="27"/>
        <v>0.60983682258571426</v>
      </c>
      <c r="BW47" s="39">
        <f>VLOOKUP($A47,'2023_5ANO_MT'!$H:$AE,21,0)</f>
        <v>0.171875</v>
      </c>
      <c r="BX47" s="39">
        <f>VLOOKUP($A47,'2023_5ANO_MT'!$H:$AE,22,0)</f>
        <v>0.38200431029999998</v>
      </c>
      <c r="BY47" s="39">
        <f>VLOOKUP($A47,'2023_5ANO_MT'!$H:$AE,23,0)</f>
        <v>0.30387931029999998</v>
      </c>
      <c r="BZ47" s="39">
        <f>VLOOKUP($A47,'2023_5ANO_MT'!$H:$AE,24,0)</f>
        <v>0.1422413793</v>
      </c>
      <c r="CA47" s="39">
        <f>VLOOKUP($A47,'2023_5ANO_MT'!$H:$AE,16,0)/100</f>
        <v>0.87013595870000005</v>
      </c>
      <c r="CB47" s="38">
        <f t="shared" si="28"/>
        <v>0.63139765813903559</v>
      </c>
      <c r="CC47" s="38">
        <f t="shared" si="29"/>
        <v>0.6407675884065841</v>
      </c>
      <c r="CD47" s="38">
        <f t="shared" si="30"/>
        <v>0.50186282535602533</v>
      </c>
      <c r="CE47" s="39">
        <f>VLOOKUP($A47,'2022_5ANO_LP'!$H:$X,17,0)</f>
        <v>204.97382872</v>
      </c>
      <c r="CF47" s="39">
        <f>'REF - Profic Média e DP 2022'!$D$4-3*'REF - Profic Média e DP 2022'!$E$4</f>
        <v>49.637460980000014</v>
      </c>
      <c r="CG47" s="39">
        <f>'REF - Profic Média e DP 2022'!$D$4+3*'REF - Profic Média e DP 2022'!$E$4</f>
        <v>359.15703464000001</v>
      </c>
      <c r="CH47" s="38">
        <f t="shared" si="31"/>
        <v>0.6532765400142857</v>
      </c>
      <c r="CI47" s="39">
        <f>VLOOKUP($A47,'2022_5ANO_LP'!$H:$AE,21,0)</f>
        <v>0.18027522940000001</v>
      </c>
      <c r="CJ47" s="39">
        <f>VLOOKUP($A47,'2022_5ANO_LP'!$H:$AE,22,0)</f>
        <v>0.29128440369999997</v>
      </c>
      <c r="CK47" s="39">
        <f>VLOOKUP($A47,'2022_5ANO_LP'!$H:$AE,23,0)</f>
        <v>0.31834862390000002</v>
      </c>
      <c r="CL47" s="39">
        <f>VLOOKUP($A47,'2022_5ANO_LP'!$H:$AE,24,0)</f>
        <v>0.21009174309999998</v>
      </c>
      <c r="CM47" s="39">
        <f>VLOOKUP($A47,'2022_5ANO_LP'!$H:$AE,16,0)/100</f>
        <v>0.90606816290000003</v>
      </c>
      <c r="CN47" s="38">
        <f t="shared" si="32"/>
        <v>0.62202772787148708</v>
      </c>
      <c r="CO47" s="38">
        <f t="shared" si="33"/>
        <v>0.50376711478583136</v>
      </c>
      <c r="CP47" s="39">
        <f>VLOOKUP($A47,'2022_5ANO_MT'!H:X,17,0)</f>
        <v>217.21023807</v>
      </c>
      <c r="CQ47" s="39">
        <f>'REF - Profic Média e DP 2022'!$D$5-3*'REF - Profic Média e DP 2022'!$E$5</f>
        <v>78.560591150000022</v>
      </c>
      <c r="CR47" s="39">
        <f>'REF - Profic Média e DP 2022'!$D$5+3*'REF - Profic Média e DP 2022'!$E$5</f>
        <v>353.78627153000002</v>
      </c>
      <c r="CS47" s="38">
        <f t="shared" si="34"/>
        <v>0.57450851901428568</v>
      </c>
      <c r="CT47" s="39">
        <f>VLOOKUP($A47,'2022_5ANO_MT'!$H:$AE,21,0)</f>
        <v>0.2087155963</v>
      </c>
      <c r="CU47" s="39">
        <f>VLOOKUP($A47,'2022_5ANO_MT'!$H:$AE,22,0)</f>
        <v>0.37935779819999998</v>
      </c>
      <c r="CV47" s="39">
        <f>VLOOKUP($A47,'2022_5ANO_MT'!$H:$AE,23,0)</f>
        <v>0.28486238530000002</v>
      </c>
      <c r="CW47" s="39">
        <f>VLOOKUP($A47,'2022_5ANO_MT'!$H:$AE,24,0)</f>
        <v>0.12706422019999999</v>
      </c>
      <c r="CX47" s="39">
        <f>VLOOKUP($A47,'2022_5ANO_MT'!$H:$AE,16,0)/100</f>
        <v>0.90606816290000003</v>
      </c>
      <c r="CY47" s="35"/>
    </row>
    <row r="48" spans="1:103" ht="15" customHeight="1">
      <c r="A48" s="37">
        <v>3203304</v>
      </c>
      <c r="B48" s="37" t="s">
        <v>73</v>
      </c>
      <c r="C48" s="38">
        <f t="shared" si="0"/>
        <v>0.83843171528006133</v>
      </c>
      <c r="D48" s="38">
        <f t="shared" si="1"/>
        <v>0.82508609063513982</v>
      </c>
      <c r="E48" s="38">
        <f t="shared" si="2"/>
        <v>0.8320105474607844</v>
      </c>
      <c r="F48" s="38">
        <f t="shared" si="3"/>
        <v>9.821428609616234E-2</v>
      </c>
      <c r="G48" s="38">
        <f t="shared" si="4"/>
        <v>0.81816163380949525</v>
      </c>
      <c r="H48" s="38">
        <f t="shared" si="5"/>
        <v>0.82673095209103087</v>
      </c>
      <c r="I48" s="38">
        <f t="shared" si="6"/>
        <v>0.69841244931063329</v>
      </c>
      <c r="J48" s="39">
        <f>VLOOKUP(A48,'2023_2ANO_LP_LTR + ECT'!$H:$X,17,0)</f>
        <v>747.56525605000002</v>
      </c>
      <c r="K48" s="39">
        <f>'REF - Profic Média e DP 2022'!$D$2-3*'REF - Profic Média e DP 2022'!$E$2</f>
        <v>295.99944314000004</v>
      </c>
      <c r="L48" s="39">
        <f>'REF - Profic Média e DP 2022'!$D$2+3*'REF - Profic Média e DP 2022'!$E$2</f>
        <v>942.55981496000004</v>
      </c>
      <c r="M48" s="38">
        <f t="shared" si="7"/>
        <v>0.96497695854285703</v>
      </c>
      <c r="N48" s="39">
        <f>VLOOKUP($A48,'2023_2ANO_LP_LTR + ECT'!$H:$AE,21,0)</f>
        <v>1.2903225799999999E-2</v>
      </c>
      <c r="O48" s="39">
        <f>VLOOKUP($A48,'2023_2ANO_LP_LTR + ECT'!$H:$AE,22,0)</f>
        <v>3.8709677400000003E-2</v>
      </c>
      <c r="P48" s="39">
        <f>VLOOKUP($A48,'2023_2ANO_LP_LTR + ECT'!$H:$AE,23,0)</f>
        <v>0.2193548387</v>
      </c>
      <c r="Q48" s="39">
        <f>VLOOKUP($A48,'2023_2ANO_LP_LTR + ECT'!$H:$AE,24,0)</f>
        <v>0.72903225809999994</v>
      </c>
      <c r="R48" s="39">
        <f>VLOOKUP($A48,'2023_2ANO_LP_LTR + ECT'!$H:$AE,16,0)/100</f>
        <v>0.94512195119999998</v>
      </c>
      <c r="S48" s="38">
        <f t="shared" si="8"/>
        <v>0.80530765638719171</v>
      </c>
      <c r="T48" s="38">
        <v>0.80530765638719204</v>
      </c>
      <c r="U48" s="38">
        <f t="shared" si="9"/>
        <v>0.66967499903866889</v>
      </c>
      <c r="V48" s="39">
        <f>VLOOKUP(A48,'2023_2ANO_MT'!$H:$X,17,0)</f>
        <v>610.36599999999999</v>
      </c>
      <c r="W48" s="39">
        <f>'REF - Profic Média e DP 2022'!$D$3-3*'REF - Profic Média e DP 2022'!$E$3</f>
        <v>256.66072584</v>
      </c>
      <c r="X48" s="39">
        <f>'REF - Profic Média e DP 2022'!$D$3+3*'REF - Profic Média e DP 2022'!$E$3</f>
        <v>784.8352503000001</v>
      </c>
      <c r="Y48" s="38">
        <f t="shared" si="10"/>
        <v>0.94360902257142876</v>
      </c>
      <c r="Z48" s="39">
        <f>VLOOKUP($A48,'2023_2ANO_MT'!$H:$AE,21,0)</f>
        <v>0</v>
      </c>
      <c r="AA48" s="39">
        <f>VLOOKUP($A48,'2023_2ANO_MT'!$H:$AE,22,0)</f>
        <v>9.8684210500000008E-2</v>
      </c>
      <c r="AB48" s="39">
        <f>VLOOKUP($A48,'2023_2ANO_MT'!$H:$AE,23,0)</f>
        <v>0.28947368420000003</v>
      </c>
      <c r="AC48" s="39">
        <f>VLOOKUP($A48,'2023_2ANO_MT'!$H:$AE,24,0)</f>
        <v>0.61184210530000005</v>
      </c>
      <c r="AD48" s="39">
        <f>VLOOKUP($A48,'2023_2ANO_MT'!$H:$AE,16,0)/100</f>
        <v>0.93827160489999994</v>
      </c>
      <c r="AE48" s="38">
        <f t="shared" si="11"/>
        <v>0.71994734771333291</v>
      </c>
      <c r="AF48" s="38">
        <f t="shared" si="12"/>
        <v>0.7145453753838602</v>
      </c>
      <c r="AG48" s="38">
        <f t="shared" si="13"/>
        <v>0.55527388181772031</v>
      </c>
      <c r="AH48" s="39">
        <f>VLOOKUP($A48,'2022_2ANO_LP_LTR + ECT'!H:X,17,0)</f>
        <v>655.01753063000001</v>
      </c>
      <c r="AI48" s="39">
        <f>'REF - Profic Média e DP 2022'!$D$2-3*'REF - Profic Média e DP 2022'!$E$2</f>
        <v>295.99944314000004</v>
      </c>
      <c r="AJ48" s="39">
        <f>'REF - Profic Média e DP 2022'!$D$2+3*'REF - Profic Média e DP 2022'!$E$2</f>
        <v>942.55981496000004</v>
      </c>
      <c r="AK48" s="38">
        <f t="shared" si="14"/>
        <v>0.83600583089999991</v>
      </c>
      <c r="AL48" s="39">
        <f>VLOOKUP($A48,'2022_2ANO_LP_LTR + ECT'!$H:$AE,21,0)</f>
        <v>9.6938775500000005E-2</v>
      </c>
      <c r="AM48" s="39">
        <f>VLOOKUP($A48,'2022_2ANO_LP_LTR + ECT'!$H:$AE,22,0)</f>
        <v>0.11734693879999999</v>
      </c>
      <c r="AN48" s="39">
        <f>VLOOKUP($A48,'2022_2ANO_LP_LTR + ECT'!$H:$AE,23,0)</f>
        <v>0.41836734689999999</v>
      </c>
      <c r="AO48" s="39">
        <f>VLOOKUP($A48,'2022_2ANO_LP_LTR + ECT'!$H:$AE,24,0)</f>
        <v>0.36734693880000002</v>
      </c>
      <c r="AP48" s="39">
        <f>VLOOKUP($A48,'2022_2ANO_LP_LTR + ECT'!$H:$AE,16,0)/100</f>
        <v>0.91162790700000007</v>
      </c>
      <c r="AQ48" s="38">
        <f t="shared" si="15"/>
        <v>0.72805030620754208</v>
      </c>
      <c r="AR48" s="38">
        <f t="shared" si="16"/>
        <v>0.59514400727936978</v>
      </c>
      <c r="AS48" s="39">
        <f>VLOOKUP($A48,'2022_2ANO_MT'!$H:$X,17,0)</f>
        <v>571.00062887000001</v>
      </c>
      <c r="AT48" s="39">
        <f>'REF - Profic Média e DP 2022'!$D$3-3*'REF - Profic Média e DP 2022'!$E$3</f>
        <v>256.66072584</v>
      </c>
      <c r="AU48" s="39">
        <f>'REF - Profic Média e DP 2022'!$D$3+3*'REF - Profic Média e DP 2022'!$E$3</f>
        <v>784.8352503000001</v>
      </c>
      <c r="AV48" s="38">
        <f t="shared" si="17"/>
        <v>0.81958762887142866</v>
      </c>
      <c r="AW48" s="39">
        <f>VLOOKUP($A48,'2022_2ANO_MT'!$H:$AE,21,0)</f>
        <v>5.6701030899999998E-2</v>
      </c>
      <c r="AX48" s="39">
        <f>VLOOKUP($A48,'2022_2ANO_MT'!$H:$AE,22,0)</f>
        <v>0.2164948454</v>
      </c>
      <c r="AY48" s="39">
        <f>VLOOKUP($A48,'2022_2ANO_MT'!$H:$AE,23,0)</f>
        <v>0.28350515460000003</v>
      </c>
      <c r="AZ48" s="39">
        <f>VLOOKUP($A48,'2022_2ANO_MT'!$H:$AE,24,0)</f>
        <v>0.4432989691</v>
      </c>
      <c r="BA48" s="39">
        <f>VLOOKUP($A48,'2022_2ANO_MT'!$H:$AE,16,0)/100</f>
        <v>0.90232558139999997</v>
      </c>
      <c r="BB48" s="38">
        <f t="shared" si="18"/>
        <v>0.85845015224744348</v>
      </c>
      <c r="BC48" s="38">
        <f t="shared" si="19"/>
        <v>0.93734991694391123</v>
      </c>
      <c r="BD48" s="38">
        <f t="shared" si="20"/>
        <v>9.3282614589806356E-2</v>
      </c>
      <c r="BE48" s="38">
        <f t="shared" si="21"/>
        <v>0.77955038755097572</v>
      </c>
      <c r="BF48" s="38">
        <f t="shared" si="22"/>
        <v>0.77378987447673553</v>
      </c>
      <c r="BG48" s="38">
        <f t="shared" si="23"/>
        <v>0.63596865711061401</v>
      </c>
      <c r="BH48" s="39">
        <f>VLOOKUP($A48,'2023_5ANO_LP'!$H:$X,17,0)</f>
        <v>246.48220859</v>
      </c>
      <c r="BI48" s="39">
        <f>'REF - Profic Média e DP 2022'!$D$4-3*'REF - Profic Média e DP 2022'!$E$4</f>
        <v>49.637460980000014</v>
      </c>
      <c r="BJ48" s="39">
        <f>'REF - Profic Média e DP 2022'!$D$4+3*'REF - Profic Média e DP 2022'!$E$4</f>
        <v>359.15703464000001</v>
      </c>
      <c r="BK48" s="38">
        <f t="shared" si="24"/>
        <v>0.87554776508571419</v>
      </c>
      <c r="BL48" s="39">
        <f>VLOOKUP($A48,'2023_5ANO_LP'!$H:$AE,21,0)</f>
        <v>3.6809816000000002E-2</v>
      </c>
      <c r="BM48" s="39">
        <f>VLOOKUP($A48,'2023_5ANO_LP'!$H:$AE,22,0)</f>
        <v>0.15337423310000001</v>
      </c>
      <c r="BN48" s="39">
        <f>VLOOKUP($A48,'2023_5ANO_LP'!$H:$AE,23,0)</f>
        <v>0.26993865029999997</v>
      </c>
      <c r="BO48" s="39">
        <f>VLOOKUP($A48,'2023_5ANO_LP'!$H:$AE,24,0)</f>
        <v>0.53987730059999994</v>
      </c>
      <c r="BP48" s="39">
        <f>VLOOKUP($A48,'2023_5ANO_LP'!$H:$AE,16,0)/100</f>
        <v>0.94767441860000001</v>
      </c>
      <c r="BQ48" s="38">
        <f t="shared" si="25"/>
        <v>0.78531090062521602</v>
      </c>
      <c r="BR48" s="38">
        <f t="shared" si="26"/>
        <v>0.67259528429328908</v>
      </c>
      <c r="BS48" s="39">
        <f>VLOOKUP($A48,'2023_5ANO_MT'!H:X,17,0)</f>
        <v>263.67608589000002</v>
      </c>
      <c r="BT48" s="39">
        <f>'REF - Profic Média e DP 2022'!$D$5-3*'REF - Profic Média e DP 2022'!$E$5</f>
        <v>78.560591150000022</v>
      </c>
      <c r="BU48" s="39">
        <f>'REF - Profic Média e DP 2022'!$D$5+3*'REF - Profic Média e DP 2022'!$E$5</f>
        <v>353.78627153000002</v>
      </c>
      <c r="BV48" s="38">
        <f t="shared" si="27"/>
        <v>0.84837861531428571</v>
      </c>
      <c r="BW48" s="39">
        <f>VLOOKUP($A48,'2023_5ANO_MT'!$H:$AE,21,0)</f>
        <v>4.2944785300000003E-2</v>
      </c>
      <c r="BX48" s="39">
        <f>VLOOKUP($A48,'2023_5ANO_MT'!$H:$AE,22,0)</f>
        <v>0.1901840491</v>
      </c>
      <c r="BY48" s="39">
        <f>VLOOKUP($A48,'2023_5ANO_MT'!$H:$AE,23,0)</f>
        <v>0.33742331290000005</v>
      </c>
      <c r="BZ48" s="39">
        <f>VLOOKUP($A48,'2023_5ANO_MT'!$H:$AE,24,0)</f>
        <v>0.42944785279999997</v>
      </c>
      <c r="CA48" s="39">
        <f>VLOOKUP($A48,'2023_5ANO_MT'!$H:$AE,16,0)/100</f>
        <v>0.94767441860000001</v>
      </c>
      <c r="CB48" s="38">
        <f t="shared" si="28"/>
        <v>0.68626777296116936</v>
      </c>
      <c r="CC48" s="38">
        <f t="shared" si="29"/>
        <v>0.68392899845196553</v>
      </c>
      <c r="CD48" s="38">
        <f t="shared" si="30"/>
        <v>0.55794920924678815</v>
      </c>
      <c r="CE48" s="39">
        <f>VLOOKUP($A48,'2022_5ANO_LP'!$H:$X,17,0)</f>
        <v>222.33366235</v>
      </c>
      <c r="CF48" s="39">
        <f>'REF - Profic Média e DP 2022'!$D$4-3*'REF - Profic Média e DP 2022'!$E$4</f>
        <v>49.637460980000014</v>
      </c>
      <c r="CG48" s="39">
        <f>'REF - Profic Média e DP 2022'!$D$4+3*'REF - Profic Média e DP 2022'!$E$4</f>
        <v>359.15703464000001</v>
      </c>
      <c r="CH48" s="38">
        <f t="shared" si="31"/>
        <v>0.76554621851428573</v>
      </c>
      <c r="CI48" s="39">
        <f>VLOOKUP($A48,'2022_5ANO_LP'!$H:$AE,21,0)</f>
        <v>0.1</v>
      </c>
      <c r="CJ48" s="39">
        <f>VLOOKUP($A48,'2022_5ANO_LP'!$H:$AE,22,0)</f>
        <v>0.23529411759999999</v>
      </c>
      <c r="CK48" s="39">
        <f>VLOOKUP($A48,'2022_5ANO_LP'!$H:$AE,23,0)</f>
        <v>0.36470588239999996</v>
      </c>
      <c r="CL48" s="39">
        <f>VLOOKUP($A48,'2022_5ANO_LP'!$H:$AE,24,0)</f>
        <v>0.3</v>
      </c>
      <c r="CM48" s="39">
        <f>VLOOKUP($A48,'2022_5ANO_LP'!$H:$AE,16,0)/100</f>
        <v>0.8542713568000001</v>
      </c>
      <c r="CN48" s="38">
        <f t="shared" si="32"/>
        <v>0.6886065474703732</v>
      </c>
      <c r="CO48" s="38">
        <f t="shared" si="33"/>
        <v>0.58327069384788921</v>
      </c>
      <c r="CP48" s="39">
        <f>VLOOKUP($A48,'2022_5ANO_MT'!H:X,17,0)</f>
        <v>239.09166471</v>
      </c>
      <c r="CQ48" s="39">
        <f>'REF - Profic Média e DP 2022'!$D$5-3*'REF - Profic Média e DP 2022'!$E$5</f>
        <v>78.560591150000022</v>
      </c>
      <c r="CR48" s="39">
        <f>'REF - Profic Média e DP 2022'!$D$5+3*'REF - Profic Média e DP 2022'!$E$5</f>
        <v>353.78627153000002</v>
      </c>
      <c r="CS48" s="38">
        <f t="shared" si="34"/>
        <v>0.73361344538571438</v>
      </c>
      <c r="CT48" s="39">
        <f>VLOOKUP($A48,'2022_5ANO_MT'!$H:$AE,21,0)</f>
        <v>8.8235294100000014E-2</v>
      </c>
      <c r="CU48" s="39">
        <f>VLOOKUP($A48,'2022_5ANO_MT'!$H:$AE,22,0)</f>
        <v>0.31176470589999999</v>
      </c>
      <c r="CV48" s="39">
        <f>VLOOKUP($A48,'2022_5ANO_MT'!$H:$AE,23,0)</f>
        <v>0.4</v>
      </c>
      <c r="CW48" s="39">
        <f>VLOOKUP($A48,'2022_5ANO_MT'!$H:$AE,24,0)</f>
        <v>0.2</v>
      </c>
      <c r="CX48" s="39">
        <f>VLOOKUP($A48,'2022_5ANO_MT'!$H:$AE,16,0)/100</f>
        <v>0.8542713568000001</v>
      </c>
      <c r="CY48" s="35"/>
    </row>
    <row r="49" spans="1:103" ht="15" customHeight="1">
      <c r="A49" s="37">
        <v>3203320</v>
      </c>
      <c r="B49" s="37" t="s">
        <v>89</v>
      </c>
      <c r="C49" s="38">
        <f t="shared" si="0"/>
        <v>0.73036572459415883</v>
      </c>
      <c r="D49" s="38">
        <f t="shared" si="1"/>
        <v>0.77454542883302124</v>
      </c>
      <c r="E49" s="38">
        <f t="shared" si="2"/>
        <v>0.83494439961001043</v>
      </c>
      <c r="F49" s="38">
        <f t="shared" si="3"/>
        <v>9.8680839276404808E-2</v>
      </c>
      <c r="G49" s="38">
        <f t="shared" si="4"/>
        <v>0.71414645805603205</v>
      </c>
      <c r="H49" s="38">
        <f t="shared" si="5"/>
        <v>0.72471290697639457</v>
      </c>
      <c r="I49" s="38">
        <f t="shared" si="6"/>
        <v>0.57310774026707501</v>
      </c>
      <c r="J49" s="39">
        <f>VLOOKUP(A49,'2023_2ANO_LP_LTR + ECT'!$H:$X,17,0)</f>
        <v>666.54819678000001</v>
      </c>
      <c r="K49" s="39">
        <f>'REF - Profic Média e DP 2022'!$D$2-3*'REF - Profic Média e DP 2022'!$E$2</f>
        <v>295.99944314000004</v>
      </c>
      <c r="L49" s="39">
        <f>'REF - Profic Média e DP 2022'!$D$2+3*'REF - Profic Média e DP 2022'!$E$2</f>
        <v>942.55981496000004</v>
      </c>
      <c r="M49" s="38">
        <f t="shared" si="7"/>
        <v>0.85527544357142848</v>
      </c>
      <c r="N49" s="39">
        <f>VLOOKUP($A49,'2023_2ANO_LP_LTR + ECT'!$H:$AE,21,0)</f>
        <v>8.496732030000001E-2</v>
      </c>
      <c r="O49" s="39">
        <f>VLOOKUP($A49,'2023_2ANO_LP_LTR + ECT'!$H:$AE,22,0)</f>
        <v>0.1045751634</v>
      </c>
      <c r="P49" s="39">
        <f>VLOOKUP($A49,'2023_2ANO_LP_LTR + ECT'!$H:$AE,23,0)</f>
        <v>0.42156862750000001</v>
      </c>
      <c r="Q49" s="39">
        <f>VLOOKUP($A49,'2023_2ANO_LP_LTR + ECT'!$H:$AE,24,0)</f>
        <v>0.38888888889999995</v>
      </c>
      <c r="R49" s="39">
        <f>VLOOKUP($A49,'2023_2ANO_LP_LTR + ECT'!$H:$AE,16,0)/100</f>
        <v>0.89736070379999999</v>
      </c>
      <c r="S49" s="38">
        <f t="shared" si="8"/>
        <v>0.69829678467548817</v>
      </c>
      <c r="T49" s="38">
        <v>0.69829678467548795</v>
      </c>
      <c r="U49" s="38">
        <f t="shared" si="9"/>
        <v>0.53228633084383348</v>
      </c>
      <c r="V49" s="39">
        <f>VLOOKUP(A49,'2023_2ANO_MT'!$H:$X,17,0)</f>
        <v>537.80080551000003</v>
      </c>
      <c r="W49" s="39">
        <f>'REF - Profic Média e DP 2022'!$D$3-3*'REF - Profic Média e DP 2022'!$E$3</f>
        <v>256.66072584</v>
      </c>
      <c r="X49" s="39">
        <f>'REF - Profic Média e DP 2022'!$D$3+3*'REF - Profic Média e DP 2022'!$E$3</f>
        <v>784.8352503000001</v>
      </c>
      <c r="Y49" s="38">
        <f t="shared" si="10"/>
        <v>0.81454040291428575</v>
      </c>
      <c r="Z49" s="39">
        <f>VLOOKUP($A49,'2023_2ANO_MT'!$H:$AE,21,0)</f>
        <v>4.3760129699999997E-2</v>
      </c>
      <c r="AA49" s="39">
        <f>VLOOKUP($A49,'2023_2ANO_MT'!$H:$AE,22,0)</f>
        <v>0.24797406809999997</v>
      </c>
      <c r="AB49" s="39">
        <f>VLOOKUP($A49,'2023_2ANO_MT'!$H:$AE,23,0)</f>
        <v>0.49432739060000003</v>
      </c>
      <c r="AC49" s="39">
        <f>VLOOKUP($A49,'2023_2ANO_MT'!$H:$AE,24,0)</f>
        <v>0.21393841170000003</v>
      </c>
      <c r="AD49" s="39">
        <f>VLOOKUP($A49,'2023_2ANO_MT'!$H:$AE,16,0)/100</f>
        <v>0.91407407410000008</v>
      </c>
      <c r="AE49" s="38">
        <f t="shared" si="11"/>
        <v>0.61546561877962724</v>
      </c>
      <c r="AF49" s="38">
        <f t="shared" si="12"/>
        <v>0.62589949784905474</v>
      </c>
      <c r="AG49" s="38">
        <f t="shared" si="13"/>
        <v>0.47367784246953804</v>
      </c>
      <c r="AH49" s="39">
        <f>VLOOKUP($A49,'2022_2ANO_LP_LTR + ECT'!H:X,17,0)</f>
        <v>602.26076508999995</v>
      </c>
      <c r="AI49" s="39">
        <f>'REF - Profic Média e DP 2022'!$D$2-3*'REF - Profic Média e DP 2022'!$E$2</f>
        <v>295.99944314000004</v>
      </c>
      <c r="AJ49" s="39">
        <f>'REF - Profic Média e DP 2022'!$D$2+3*'REF - Profic Média e DP 2022'!$E$2</f>
        <v>942.55981496000004</v>
      </c>
      <c r="AK49" s="38">
        <f t="shared" si="14"/>
        <v>0.68513119535714295</v>
      </c>
      <c r="AL49" s="39">
        <f>VLOOKUP($A49,'2022_2ANO_LP_LTR + ECT'!$H:$AE,21,0)</f>
        <v>0.1496598639</v>
      </c>
      <c r="AM49" s="39">
        <f>VLOOKUP($A49,'2022_2ANO_LP_LTR + ECT'!$H:$AE,22,0)</f>
        <v>0.28911564630000003</v>
      </c>
      <c r="AN49" s="39">
        <f>VLOOKUP($A49,'2022_2ANO_LP_LTR + ECT'!$H:$AE,23,0)</f>
        <v>0.41496598640000004</v>
      </c>
      <c r="AO49" s="39">
        <f>VLOOKUP($A49,'2022_2ANO_LP_LTR + ECT'!$H:$AE,24,0)</f>
        <v>0.14625850339999999</v>
      </c>
      <c r="AP49" s="39">
        <f>VLOOKUP($A49,'2022_2ANO_LP_LTR + ECT'!$H:$AE,16,0)/100</f>
        <v>0.87111111109999995</v>
      </c>
      <c r="AQ49" s="38">
        <f t="shared" si="15"/>
        <v>0.59981480017548616</v>
      </c>
      <c r="AR49" s="38">
        <f t="shared" si="16"/>
        <v>0.44783182958668655</v>
      </c>
      <c r="AS49" s="39">
        <f>VLOOKUP($A49,'2022_2ANO_MT'!$H:$X,17,0)</f>
        <v>493.19408946999999</v>
      </c>
      <c r="AT49" s="39">
        <f>'REF - Profic Média e DP 2022'!$D$3-3*'REF - Profic Média e DP 2022'!$E$3</f>
        <v>256.66072584</v>
      </c>
      <c r="AU49" s="39">
        <f>'REF - Profic Média e DP 2022'!$D$3+3*'REF - Profic Média e DP 2022'!$E$3</f>
        <v>784.8352503000001</v>
      </c>
      <c r="AV49" s="38">
        <f t="shared" si="17"/>
        <v>0.6566416039285714</v>
      </c>
      <c r="AW49" s="39">
        <f>VLOOKUP($A49,'2022_2ANO_MT'!$H:$AE,21,0)</f>
        <v>0.1087719298</v>
      </c>
      <c r="AX49" s="39">
        <f>VLOOKUP($A49,'2022_2ANO_MT'!$H:$AE,22,0)</f>
        <v>0.41052631580000004</v>
      </c>
      <c r="AY49" s="39">
        <f>VLOOKUP($A49,'2022_2ANO_MT'!$H:$AE,23,0)</f>
        <v>0.42280701749999999</v>
      </c>
      <c r="AZ49" s="39">
        <f>VLOOKUP($A49,'2022_2ANO_MT'!$H:$AE,24,0)</f>
        <v>5.7894736800000006E-2</v>
      </c>
      <c r="BA49" s="39">
        <f>VLOOKUP($A49,'2022_2ANO_MT'!$H:$AE,16,0)/100</f>
        <v>0.84695393760000004</v>
      </c>
      <c r="BB49" s="38">
        <f t="shared" si="18"/>
        <v>0.66409616823586504</v>
      </c>
      <c r="BC49" s="38">
        <f t="shared" si="19"/>
        <v>0.64159930830137035</v>
      </c>
      <c r="BD49" s="38">
        <f t="shared" si="20"/>
        <v>5.5231582316018768E-2</v>
      </c>
      <c r="BE49" s="38">
        <f t="shared" si="21"/>
        <v>0.68659302817035961</v>
      </c>
      <c r="BF49" s="38">
        <f t="shared" si="22"/>
        <v>0.69903327233286483</v>
      </c>
      <c r="BG49" s="38">
        <f t="shared" si="23"/>
        <v>0.55632452049430103</v>
      </c>
      <c r="BH49" s="39">
        <f>VLOOKUP($A49,'2023_5ANO_LP'!$H:$X,17,0)</f>
        <v>221.83078938</v>
      </c>
      <c r="BI49" s="39">
        <f>'REF - Profic Média e DP 2022'!$D$4-3*'REF - Profic Média e DP 2022'!$E$4</f>
        <v>49.637460980000014</v>
      </c>
      <c r="BJ49" s="39">
        <f>'REF - Profic Média e DP 2022'!$D$4+3*'REF - Profic Média e DP 2022'!$E$4</f>
        <v>359.15703464000001</v>
      </c>
      <c r="BK49" s="38">
        <f t="shared" si="24"/>
        <v>0.78100470954285728</v>
      </c>
      <c r="BL49" s="39">
        <f>VLOOKUP($A49,'2023_5ANO_LP'!$H:$AE,21,0)</f>
        <v>7.8754578800000002E-2</v>
      </c>
      <c r="BM49" s="39">
        <f>VLOOKUP($A49,'2023_5ANO_LP'!$H:$AE,22,0)</f>
        <v>0.24542124539999999</v>
      </c>
      <c r="BN49" s="39">
        <f>VLOOKUP($A49,'2023_5ANO_LP'!$H:$AE,23,0)</f>
        <v>0.38278388280000003</v>
      </c>
      <c r="BO49" s="39">
        <f>VLOOKUP($A49,'2023_5ANO_LP'!$H:$AE,24,0)</f>
        <v>0.29304029300000001</v>
      </c>
      <c r="BP49" s="39">
        <f>VLOOKUP($A49,'2023_5ANO_LP'!$H:$AE,16,0)/100</f>
        <v>0.90247933880000009</v>
      </c>
      <c r="BQ49" s="38">
        <f t="shared" si="25"/>
        <v>0.67415278400785439</v>
      </c>
      <c r="BR49" s="38">
        <f t="shared" si="26"/>
        <v>0.55116101807999451</v>
      </c>
      <c r="BS49" s="39">
        <f>VLOOKUP($A49,'2023_5ANO_MT'!H:X,17,0)</f>
        <v>230.25425734999999</v>
      </c>
      <c r="BT49" s="39">
        <f>'REF - Profic Média e DP 2022'!$D$5-3*'REF - Profic Média e DP 2022'!$E$5</f>
        <v>78.560591150000022</v>
      </c>
      <c r="BU49" s="39">
        <f>'REF - Profic Média e DP 2022'!$D$5+3*'REF - Profic Média e DP 2022'!$E$5</f>
        <v>353.78627153000002</v>
      </c>
      <c r="BV49" s="38">
        <f t="shared" si="27"/>
        <v>0.69511554617142857</v>
      </c>
      <c r="BW49" s="39">
        <f>VLOOKUP($A49,'2023_5ANO_MT'!$H:$AE,21,0)</f>
        <v>0.1011029412</v>
      </c>
      <c r="BX49" s="39">
        <f>VLOOKUP($A49,'2023_5ANO_MT'!$H:$AE,22,0)</f>
        <v>0.35661764709999999</v>
      </c>
      <c r="BY49" s="39">
        <f>VLOOKUP($A49,'2023_5ANO_MT'!$H:$AE,23,0)</f>
        <v>0.39154411760000002</v>
      </c>
      <c r="BZ49" s="39">
        <f>VLOOKUP($A49,'2023_5ANO_MT'!$H:$AE,24,0)</f>
        <v>0.1507352941</v>
      </c>
      <c r="CA49" s="39">
        <f>VLOOKUP($A49,'2023_5ANO_MT'!$H:$AE,16,0)/100</f>
        <v>0.89917355369999996</v>
      </c>
      <c r="CB49" s="38">
        <f t="shared" si="28"/>
        <v>0.63136144585434084</v>
      </c>
      <c r="CC49" s="38">
        <f t="shared" si="29"/>
        <v>0.63845417425350648</v>
      </c>
      <c r="CD49" s="38">
        <f t="shared" si="30"/>
        <v>0.50446584105701298</v>
      </c>
      <c r="CE49" s="39">
        <f>VLOOKUP($A49,'2022_5ANO_LP'!$H:$X,17,0)</f>
        <v>205.77951303</v>
      </c>
      <c r="CF49" s="39">
        <f>'REF - Profic Média e DP 2022'!$D$4-3*'REF - Profic Média e DP 2022'!$E$4</f>
        <v>49.637460980000014</v>
      </c>
      <c r="CG49" s="39">
        <f>'REF - Profic Média e DP 2022'!$D$4+3*'REF - Profic Média e DP 2022'!$E$4</f>
        <v>359.15703464000001</v>
      </c>
      <c r="CH49" s="38">
        <f t="shared" si="31"/>
        <v>0.6908387721</v>
      </c>
      <c r="CI49" s="39">
        <f>VLOOKUP($A49,'2022_5ANO_LP'!$H:$AE,21,0)</f>
        <v>0.13705583760000001</v>
      </c>
      <c r="CJ49" s="39">
        <f>VLOOKUP($A49,'2022_5ANO_LP'!$H:$AE,22,0)</f>
        <v>0.30118443319999999</v>
      </c>
      <c r="CK49" s="39">
        <f>VLOOKUP($A49,'2022_5ANO_LP'!$H:$AE,23,0)</f>
        <v>0.39086294420000001</v>
      </c>
      <c r="CL49" s="39">
        <f>VLOOKUP($A49,'2022_5ANO_LP'!$H:$AE,24,0)</f>
        <v>0.17089678509999998</v>
      </c>
      <c r="CM49" s="39">
        <f>VLOOKUP($A49,'2022_5ANO_LP'!$H:$AE,16,0)/100</f>
        <v>0.85404624279999997</v>
      </c>
      <c r="CN49" s="38">
        <f t="shared" si="32"/>
        <v>0.6242687174551752</v>
      </c>
      <c r="CO49" s="38">
        <f t="shared" si="33"/>
        <v>0.51114448028892179</v>
      </c>
      <c r="CP49" s="39">
        <f>VLOOKUP($A49,'2022_5ANO_MT'!H:X,17,0)</f>
        <v>219.24067851000001</v>
      </c>
      <c r="CQ49" s="39">
        <f>'REF - Profic Média e DP 2022'!$D$5-3*'REF - Profic Média e DP 2022'!$E$5</f>
        <v>78.560591150000022</v>
      </c>
      <c r="CR49" s="39">
        <f>'REF - Profic Média e DP 2022'!$D$5+3*'REF - Profic Média e DP 2022'!$E$5</f>
        <v>353.78627153000002</v>
      </c>
      <c r="CS49" s="38">
        <f t="shared" si="34"/>
        <v>0.62073966644285716</v>
      </c>
      <c r="CT49" s="39">
        <f>VLOOKUP($A49,'2022_5ANO_MT'!$H:$AE,21,0)</f>
        <v>0.14043993229999999</v>
      </c>
      <c r="CU49" s="39">
        <f>VLOOKUP($A49,'2022_5ANO_MT'!$H:$AE,22,0)</f>
        <v>0.41793570219999998</v>
      </c>
      <c r="CV49" s="39">
        <f>VLOOKUP($A49,'2022_5ANO_MT'!$H:$AE,23,0)</f>
        <v>0.36040609140000002</v>
      </c>
      <c r="CW49" s="39">
        <f>VLOOKUP($A49,'2022_5ANO_MT'!$H:$AE,24,0)</f>
        <v>8.1218274100000001E-2</v>
      </c>
      <c r="CX49" s="39">
        <f>VLOOKUP($A49,'2022_5ANO_MT'!$H:$AE,16,0)/100</f>
        <v>0.85404624279999997</v>
      </c>
      <c r="CY49" s="35"/>
    </row>
    <row r="50" spans="1:103" ht="15" customHeight="1">
      <c r="A50" s="37">
        <v>3203346</v>
      </c>
      <c r="B50" s="37" t="s">
        <v>115</v>
      </c>
      <c r="C50" s="38">
        <f t="shared" si="0"/>
        <v>0.54482631546062121</v>
      </c>
      <c r="D50" s="38">
        <f t="shared" si="1"/>
        <v>0.61377309601502061</v>
      </c>
      <c r="E50" s="38">
        <f t="shared" si="2"/>
        <v>0.49522794160621891</v>
      </c>
      <c r="F50" s="38">
        <f t="shared" si="3"/>
        <v>4.4657737292828736E-2</v>
      </c>
      <c r="G50" s="38">
        <f t="shared" si="4"/>
        <v>0.73231825042382237</v>
      </c>
      <c r="H50" s="38">
        <f t="shared" si="5"/>
        <v>0.75420759714600671</v>
      </c>
      <c r="I50" s="38">
        <f t="shared" si="6"/>
        <v>0.60306624619201354</v>
      </c>
      <c r="J50" s="39">
        <f>VLOOKUP(A50,'2023_2ANO_LP_LTR + ECT'!$H:$X,17,0)</f>
        <v>685.91817950999996</v>
      </c>
      <c r="K50" s="39">
        <f>'REF - Profic Média e DP 2022'!$D$2-3*'REF - Profic Média e DP 2022'!$E$2</f>
        <v>295.99944314000004</v>
      </c>
      <c r="L50" s="39">
        <f>'REF - Profic Média e DP 2022'!$D$2+3*'REF - Profic Média e DP 2022'!$E$2</f>
        <v>942.55981496000004</v>
      </c>
      <c r="M50" s="38">
        <f t="shared" si="7"/>
        <v>0.90644257709999987</v>
      </c>
      <c r="N50" s="39">
        <f>VLOOKUP($A50,'2023_2ANO_LP_LTR + ECT'!$H:$AE,21,0)</f>
        <v>5.0980392200000002E-2</v>
      </c>
      <c r="O50" s="39">
        <f>VLOOKUP($A50,'2023_2ANO_LP_LTR + ECT'!$H:$AE,22,0)</f>
        <v>7.4509803900000005E-2</v>
      </c>
      <c r="P50" s="39">
        <f>VLOOKUP($A50,'2023_2ANO_LP_LTR + ECT'!$H:$AE,23,0)</f>
        <v>0.40784313729999999</v>
      </c>
      <c r="Q50" s="39">
        <f>VLOOKUP($A50,'2023_2ANO_LP_LTR + ECT'!$H:$AE,24,0)</f>
        <v>0.46666666669999995</v>
      </c>
      <c r="R50" s="39">
        <f>VLOOKUP($A50,'2023_2ANO_LP_LTR + ECT'!$H:$AE,16,0)/100</f>
        <v>0.90425531910000001</v>
      </c>
      <c r="S50" s="38">
        <f t="shared" si="8"/>
        <v>0.69948423034054574</v>
      </c>
      <c r="T50" s="38">
        <v>0.69948423034054596</v>
      </c>
      <c r="U50" s="38">
        <f t="shared" si="9"/>
        <v>0.53153923089537713</v>
      </c>
      <c r="V50" s="39">
        <f>VLOOKUP(A50,'2023_2ANO_MT'!$H:$X,17,0)</f>
        <v>537.40620635000005</v>
      </c>
      <c r="W50" s="39">
        <f>'REF - Profic Média e DP 2022'!$D$3-3*'REF - Profic Média e DP 2022'!$E$3</f>
        <v>256.66072584</v>
      </c>
      <c r="X50" s="39">
        <f>'REF - Profic Média e DP 2022'!$D$3+3*'REF - Profic Média e DP 2022'!$E$3</f>
        <v>784.8352503000001</v>
      </c>
      <c r="Y50" s="38">
        <f t="shared" si="10"/>
        <v>0.83163265307142853</v>
      </c>
      <c r="Z50" s="39">
        <f>VLOOKUP($A50,'2023_2ANO_MT'!$H:$AE,21,0)</f>
        <v>5.9523809500000004E-2</v>
      </c>
      <c r="AA50" s="39">
        <f>VLOOKUP($A50,'2023_2ANO_MT'!$H:$AE,22,0)</f>
        <v>0.1904761905</v>
      </c>
      <c r="AB50" s="39">
        <f>VLOOKUP($A50,'2023_2ANO_MT'!$H:$AE,23,0)</f>
        <v>0.56349206350000003</v>
      </c>
      <c r="AC50" s="39">
        <f>VLOOKUP($A50,'2023_2ANO_MT'!$H:$AE,24,0)</f>
        <v>0.1865079365</v>
      </c>
      <c r="AD50" s="39">
        <f>VLOOKUP($A50,'2023_2ANO_MT'!$H:$AE,16,0)/100</f>
        <v>0.90322580650000006</v>
      </c>
      <c r="AE50" s="38">
        <f t="shared" si="11"/>
        <v>0.68766051313099363</v>
      </c>
      <c r="AF50" s="38">
        <f t="shared" si="12"/>
        <v>0.69602786742395573</v>
      </c>
      <c r="AG50" s="38">
        <f t="shared" si="13"/>
        <v>0.53523445760505439</v>
      </c>
      <c r="AH50" s="39">
        <f>VLOOKUP($A50,'2022_2ANO_LP_LTR + ECT'!H:X,17,0)</f>
        <v>642.06083306000005</v>
      </c>
      <c r="AI50" s="39">
        <f>'REF - Profic Média e DP 2022'!$D$2-3*'REF - Profic Média e DP 2022'!$E$2</f>
        <v>295.99944314000004</v>
      </c>
      <c r="AJ50" s="39">
        <f>'REF - Profic Média e DP 2022'!$D$2+3*'REF - Profic Média e DP 2022'!$E$2</f>
        <v>942.55981496000004</v>
      </c>
      <c r="AK50" s="38">
        <f t="shared" si="14"/>
        <v>0.79176755448571423</v>
      </c>
      <c r="AL50" s="39">
        <f>VLOOKUP($A50,'2022_2ANO_LP_LTR + ECT'!$H:$AE,21,0)</f>
        <v>0.11864406779999999</v>
      </c>
      <c r="AM50" s="39">
        <f>VLOOKUP($A50,'2022_2ANO_LP_LTR + ECT'!$H:$AE,22,0)</f>
        <v>0.15677966100000001</v>
      </c>
      <c r="AN50" s="39">
        <f>VLOOKUP($A50,'2022_2ANO_LP_LTR + ECT'!$H:$AE,23,0)</f>
        <v>0.37711864409999996</v>
      </c>
      <c r="AO50" s="39">
        <f>VLOOKUP($A50,'2022_2ANO_LP_LTR + ECT'!$H:$AE,24,0)</f>
        <v>0.3474576271</v>
      </c>
      <c r="AP50" s="39">
        <f>VLOOKUP($A50,'2022_2ANO_LP_LTR + ECT'!$H:$AE,16,0)/100</f>
        <v>0.921875</v>
      </c>
      <c r="AQ50" s="38">
        <f t="shared" si="15"/>
        <v>0.67510948169155061</v>
      </c>
      <c r="AR50" s="38">
        <f t="shared" si="16"/>
        <v>0.51203388392595839</v>
      </c>
      <c r="AS50" s="39">
        <f>VLOOKUP($A50,'2022_2ANO_MT'!$H:$X,17,0)</f>
        <v>527.10397898999997</v>
      </c>
      <c r="AT50" s="39">
        <f>'REF - Profic Média e DP 2022'!$D$3-3*'REF - Profic Média e DP 2022'!$E$3</f>
        <v>256.66072584</v>
      </c>
      <c r="AU50" s="39">
        <f>'REF - Profic Média e DP 2022'!$D$3+3*'REF - Profic Média e DP 2022'!$E$3</f>
        <v>784.8352503000001</v>
      </c>
      <c r="AV50" s="38">
        <f t="shared" si="17"/>
        <v>0.75030012001428581</v>
      </c>
      <c r="AW50" s="39">
        <f>VLOOKUP($A50,'2022_2ANO_MT'!$H:$AE,21,0)</f>
        <v>5.0420168099999996E-2</v>
      </c>
      <c r="AX50" s="39">
        <f>VLOOKUP($A50,'2022_2ANO_MT'!$H:$AE,22,0)</f>
        <v>0.34873949580000002</v>
      </c>
      <c r="AY50" s="39">
        <f>VLOOKUP($A50,'2022_2ANO_MT'!$H:$AE,23,0)</f>
        <v>0.40336134450000005</v>
      </c>
      <c r="AZ50" s="39">
        <f>VLOOKUP($A50,'2022_2ANO_MT'!$H:$AE,24,0)</f>
        <v>0.19747899159999999</v>
      </c>
      <c r="BA50" s="39">
        <f>VLOOKUP($A50,'2022_2ANO_MT'!$H:$AE,16,0)/100</f>
        <v>0.92607003890000006</v>
      </c>
      <c r="BB50" s="38">
        <f t="shared" si="18"/>
        <v>0.441406144629022</v>
      </c>
      <c r="BC50" s="38">
        <f t="shared" si="19"/>
        <v>0.16631292019468372</v>
      </c>
      <c r="BD50" s="38">
        <f t="shared" si="20"/>
        <v>-5.9183770235343713E-3</v>
      </c>
      <c r="BE50" s="38">
        <f t="shared" si="21"/>
        <v>0.71649936906336031</v>
      </c>
      <c r="BF50" s="38">
        <f t="shared" si="22"/>
        <v>0.72258924461327889</v>
      </c>
      <c r="BG50" s="38">
        <f t="shared" si="23"/>
        <v>0.567589814119415</v>
      </c>
      <c r="BH50" s="39">
        <f>VLOOKUP($A50,'2023_5ANO_LP'!$H:$X,17,0)</f>
        <v>225.31761825999999</v>
      </c>
      <c r="BI50" s="39">
        <f>'REF - Profic Média e DP 2022'!$D$4-3*'REF - Profic Média e DP 2022'!$E$4</f>
        <v>49.637460980000014</v>
      </c>
      <c r="BJ50" s="39">
        <f>'REF - Profic Média e DP 2022'!$D$4+3*'REF - Profic Média e DP 2022'!$E$4</f>
        <v>359.15703464000001</v>
      </c>
      <c r="BK50" s="38">
        <f t="shared" si="24"/>
        <v>0.8026081802142857</v>
      </c>
      <c r="BL50" s="39">
        <f>VLOOKUP($A50,'2023_5ANO_LP'!$H:$AE,21,0)</f>
        <v>4.5643153500000005E-2</v>
      </c>
      <c r="BM50" s="39">
        <f>VLOOKUP($A50,'2023_5ANO_LP'!$H:$AE,22,0)</f>
        <v>0.26556016599999999</v>
      </c>
      <c r="BN50" s="39">
        <f>VLOOKUP($A50,'2023_5ANO_LP'!$H:$AE,23,0)</f>
        <v>0.41493775929999999</v>
      </c>
      <c r="BO50" s="39">
        <f>VLOOKUP($A50,'2023_5ANO_LP'!$H:$AE,24,0)</f>
        <v>0.27385892119999999</v>
      </c>
      <c r="BP50" s="39">
        <f>VLOOKUP($A50,'2023_5ANO_LP'!$H:$AE,16,0)/100</f>
        <v>0.95256916999999997</v>
      </c>
      <c r="BQ50" s="38">
        <f t="shared" si="25"/>
        <v>0.71040949351344185</v>
      </c>
      <c r="BR50" s="38">
        <f t="shared" si="26"/>
        <v>0.5838349355268837</v>
      </c>
      <c r="BS50" s="39">
        <f>VLOOKUP($A50,'2023_5ANO_MT'!H:X,17,0)</f>
        <v>239.24695851000001</v>
      </c>
      <c r="BT50" s="39">
        <f>'REF - Profic Média e DP 2022'!$D$5-3*'REF - Profic Média e DP 2022'!$E$5</f>
        <v>78.560591150000022</v>
      </c>
      <c r="BU50" s="39">
        <f>'REF - Profic Média e DP 2022'!$D$5+3*'REF - Profic Média e DP 2022'!$E$5</f>
        <v>353.78627153000002</v>
      </c>
      <c r="BV50" s="38">
        <f t="shared" si="27"/>
        <v>0.72139893300000013</v>
      </c>
      <c r="BW50" s="39">
        <f>VLOOKUP($A50,'2023_5ANO_MT'!$H:$AE,21,0)</f>
        <v>0.1244813278</v>
      </c>
      <c r="BX50" s="39">
        <f>VLOOKUP($A50,'2023_5ANO_MT'!$H:$AE,22,0)</f>
        <v>0.26970954359999999</v>
      </c>
      <c r="BY50" s="39">
        <f>VLOOKUP($A50,'2023_5ANO_MT'!$H:$AE,23,0)</f>
        <v>0.356846473</v>
      </c>
      <c r="BZ50" s="39">
        <f>VLOOKUP($A50,'2023_5ANO_MT'!$H:$AE,24,0)</f>
        <v>0.2489626556</v>
      </c>
      <c r="CA50" s="39">
        <f>VLOOKUP($A50,'2023_5ANO_MT'!$H:$AE,16,0)/100</f>
        <v>0.95256916999999997</v>
      </c>
      <c r="CB50" s="38">
        <f t="shared" si="28"/>
        <v>0.72241774608689469</v>
      </c>
      <c r="CC50" s="38">
        <f t="shared" si="29"/>
        <v>0.72106586519557048</v>
      </c>
      <c r="CD50" s="38">
        <f t="shared" si="30"/>
        <v>0.57507437851256948</v>
      </c>
      <c r="CE50" s="39">
        <f>VLOOKUP($A50,'2022_5ANO_LP'!$H:$X,17,0)</f>
        <v>227.63423743999999</v>
      </c>
      <c r="CF50" s="39">
        <f>'REF - Profic Média e DP 2022'!$D$4-3*'REF - Profic Média e DP 2022'!$E$4</f>
        <v>49.637460980000014</v>
      </c>
      <c r="CG50" s="39">
        <f>'REF - Profic Média e DP 2022'!$D$4+3*'REF - Profic Média e DP 2022'!$E$4</f>
        <v>359.15703464000001</v>
      </c>
      <c r="CH50" s="38">
        <f t="shared" si="31"/>
        <v>0.79609817485714296</v>
      </c>
      <c r="CI50" s="39">
        <f>VLOOKUP($A50,'2022_5ANO_LP'!$H:$AE,21,0)</f>
        <v>7.0484581500000004E-2</v>
      </c>
      <c r="CJ50" s="39">
        <f>VLOOKUP($A50,'2022_5ANO_LP'!$H:$AE,22,0)</f>
        <v>0.2334801762</v>
      </c>
      <c r="CK50" s="39">
        <f>VLOOKUP($A50,'2022_5ANO_LP'!$H:$AE,23,0)</f>
        <v>0.34801762110000001</v>
      </c>
      <c r="CL50" s="39">
        <f>VLOOKUP($A50,'2022_5ANO_LP'!$H:$AE,24,0)</f>
        <v>0.34801762110000001</v>
      </c>
      <c r="CM50" s="39">
        <f>VLOOKUP($A50,'2022_5ANO_LP'!$H:$AE,16,0)/100</f>
        <v>0.93801652889999998</v>
      </c>
      <c r="CN50" s="38">
        <f t="shared" si="32"/>
        <v>0.72376962697821889</v>
      </c>
      <c r="CO50" s="38">
        <f t="shared" si="33"/>
        <v>0.60376698697072351</v>
      </c>
      <c r="CP50" s="39">
        <f>VLOOKUP($A50,'2022_5ANO_MT'!H:X,17,0)</f>
        <v>244.73277092999999</v>
      </c>
      <c r="CQ50" s="39">
        <f>'REF - Profic Média e DP 2022'!$D$5-3*'REF - Profic Média e DP 2022'!$E$5</f>
        <v>78.560591150000022</v>
      </c>
      <c r="CR50" s="39">
        <f>'REF - Profic Média e DP 2022'!$D$5+3*'REF - Profic Média e DP 2022'!$E$5</f>
        <v>353.78627153000002</v>
      </c>
      <c r="CS50" s="38">
        <f t="shared" si="34"/>
        <v>0.74952800507142847</v>
      </c>
      <c r="CT50" s="39">
        <f>VLOOKUP($A50,'2022_5ANO_MT'!$H:$AE,21,0)</f>
        <v>9.6916299600000005E-2</v>
      </c>
      <c r="CU50" s="39">
        <f>VLOOKUP($A50,'2022_5ANO_MT'!$H:$AE,22,0)</f>
        <v>0.26872246700000002</v>
      </c>
      <c r="CV50" s="39">
        <f>VLOOKUP($A50,'2022_5ANO_MT'!$H:$AE,23,0)</f>
        <v>0.3392070485</v>
      </c>
      <c r="CW50" s="39">
        <f>VLOOKUP($A50,'2022_5ANO_MT'!$H:$AE,24,0)</f>
        <v>0.29515418500000001</v>
      </c>
      <c r="CX50" s="39">
        <f>VLOOKUP($A50,'2022_5ANO_MT'!$H:$AE,16,0)/100</f>
        <v>0.93801652889999998</v>
      </c>
      <c r="CY50" s="35"/>
    </row>
    <row r="51" spans="1:103" ht="15" customHeight="1">
      <c r="A51" s="37">
        <v>3203353</v>
      </c>
      <c r="B51" s="37" t="s">
        <v>135</v>
      </c>
      <c r="C51" s="38">
        <f t="shared" si="0"/>
        <v>0.66051168038787056</v>
      </c>
      <c r="D51" s="38">
        <f t="shared" si="1"/>
        <v>0.67804419427455898</v>
      </c>
      <c r="E51" s="38">
        <f t="shared" si="2"/>
        <v>0.61335434734119054</v>
      </c>
      <c r="F51" s="38">
        <f t="shared" si="3"/>
        <v>6.3442681953656543E-2</v>
      </c>
      <c r="G51" s="38">
        <f t="shared" si="4"/>
        <v>0.7427340412079273</v>
      </c>
      <c r="H51" s="38">
        <f t="shared" si="5"/>
        <v>0.73977679723764622</v>
      </c>
      <c r="I51" s="38">
        <f t="shared" si="6"/>
        <v>0.59583756843243507</v>
      </c>
      <c r="J51" s="39">
        <f>VLOOKUP(A51,'2023_2ANO_LP_LTR + ECT'!$H:$X,17,0)</f>
        <v>681.24440292999998</v>
      </c>
      <c r="K51" s="39">
        <f>'REF - Profic Média e DP 2022'!$D$2-3*'REF - Profic Média e DP 2022'!$E$2</f>
        <v>295.99944314000004</v>
      </c>
      <c r="L51" s="39">
        <f>'REF - Profic Média e DP 2022'!$D$2+3*'REF - Profic Média e DP 2022'!$E$2</f>
        <v>942.55981496000004</v>
      </c>
      <c r="M51" s="38">
        <f t="shared" si="7"/>
        <v>0.83732452518571443</v>
      </c>
      <c r="N51" s="39">
        <f>VLOOKUP($A51,'2023_2ANO_LP_LTR + ECT'!$H:$AE,21,0)</f>
        <v>8.6705202299999992E-2</v>
      </c>
      <c r="O51" s="39">
        <f>VLOOKUP($A51,'2023_2ANO_LP_LTR + ECT'!$H:$AE,22,0)</f>
        <v>0.13294797689999999</v>
      </c>
      <c r="P51" s="39">
        <f>VLOOKUP($A51,'2023_2ANO_LP_LTR + ECT'!$H:$AE,23,0)</f>
        <v>0.27167630060000003</v>
      </c>
      <c r="Q51" s="39">
        <f>VLOOKUP($A51,'2023_2ANO_LP_LTR + ECT'!$H:$AE,24,0)</f>
        <v>0.50867052020000003</v>
      </c>
      <c r="R51" s="39">
        <f>VLOOKUP($A51,'2023_2ANO_LP_LTR + ECT'!$H:$AE,16,0)/100</f>
        <v>0.93010752690000009</v>
      </c>
      <c r="S51" s="38">
        <f t="shared" si="8"/>
        <v>0.74716990716334886</v>
      </c>
      <c r="T51" s="38">
        <v>0.74716990716334897</v>
      </c>
      <c r="U51" s="38">
        <f t="shared" si="9"/>
        <v>0.59437816151955469</v>
      </c>
      <c r="V51" s="39">
        <f>VLOOKUP(A51,'2023_2ANO_MT'!$H:$X,17,0)</f>
        <v>570.59612864999997</v>
      </c>
      <c r="W51" s="39">
        <f>'REF - Profic Média e DP 2022'!$D$3-3*'REF - Profic Média e DP 2022'!$E$3</f>
        <v>256.66072584</v>
      </c>
      <c r="X51" s="39">
        <f>'REF - Profic Média e DP 2022'!$D$3+3*'REF - Profic Média e DP 2022'!$E$3</f>
        <v>784.8352503000001</v>
      </c>
      <c r="Y51" s="38">
        <f t="shared" si="10"/>
        <v>0.86549707611428583</v>
      </c>
      <c r="Z51" s="39">
        <f>VLOOKUP($A51,'2023_2ANO_MT'!$H:$AE,21,0)</f>
        <v>4.0935672500000006E-2</v>
      </c>
      <c r="AA51" s="39">
        <f>VLOOKUP($A51,'2023_2ANO_MT'!$H:$AE,22,0)</f>
        <v>0.16374269009999998</v>
      </c>
      <c r="AB51" s="39">
        <f>VLOOKUP($A51,'2023_2ANO_MT'!$H:$AE,23,0)</f>
        <v>0.41520467840000003</v>
      </c>
      <c r="AC51" s="39">
        <f>VLOOKUP($A51,'2023_2ANO_MT'!$H:$AE,24,0)</f>
        <v>0.38011695909999998</v>
      </c>
      <c r="AD51" s="39">
        <f>VLOOKUP($A51,'2023_2ANO_MT'!$H:$AE,16,0)/100</f>
        <v>0.93442622949999998</v>
      </c>
      <c r="AE51" s="38">
        <f t="shared" si="11"/>
        <v>0.67929135925427075</v>
      </c>
      <c r="AF51" s="38">
        <f t="shared" si="12"/>
        <v>0.67461368456231707</v>
      </c>
      <c r="AG51" s="38">
        <f t="shared" si="13"/>
        <v>0.5241038888389199</v>
      </c>
      <c r="AH51" s="39">
        <f>VLOOKUP($A51,'2022_2ANO_LP_LTR + ECT'!H:X,17,0)</f>
        <v>634.86424838000005</v>
      </c>
      <c r="AI51" s="39">
        <f>'REF - Profic Média e DP 2022'!$D$2-3*'REF - Profic Média e DP 2022'!$E$2</f>
        <v>295.99944314000004</v>
      </c>
      <c r="AJ51" s="39">
        <f>'REF - Profic Média e DP 2022'!$D$2+3*'REF - Profic Média e DP 2022'!$E$2</f>
        <v>942.55981496000004</v>
      </c>
      <c r="AK51" s="38">
        <f t="shared" si="14"/>
        <v>0.76899696057142863</v>
      </c>
      <c r="AL51" s="39">
        <f>VLOOKUP($A51,'2022_2ANO_LP_LTR + ECT'!$H:$AE,21,0)</f>
        <v>0.11347517729999999</v>
      </c>
      <c r="AM51" s="39">
        <f>VLOOKUP($A51,'2022_2ANO_LP_LTR + ECT'!$H:$AE,22,0)</f>
        <v>0.2056737589</v>
      </c>
      <c r="AN51" s="39">
        <f>VLOOKUP($A51,'2022_2ANO_LP_LTR + ECT'!$H:$AE,23,0)</f>
        <v>0.43971631210000001</v>
      </c>
      <c r="AO51" s="39">
        <f>VLOOKUP($A51,'2022_2ANO_LP_LTR + ECT'!$H:$AE,24,0)</f>
        <v>0.24113475179999999</v>
      </c>
      <c r="AP51" s="39">
        <f>VLOOKUP($A51,'2022_2ANO_LP_LTR + ECT'!$H:$AE,16,0)/100</f>
        <v>0.88124999999999998</v>
      </c>
      <c r="AQ51" s="38">
        <f t="shared" si="15"/>
        <v>0.68630787129220128</v>
      </c>
      <c r="AR51" s="38">
        <f t="shared" si="16"/>
        <v>0.52466431127725954</v>
      </c>
      <c r="AS51" s="39">
        <f>VLOOKUP($A51,'2022_2ANO_MT'!$H:$X,17,0)</f>
        <v>533.77504895000004</v>
      </c>
      <c r="AT51" s="39">
        <f>'REF - Profic Média e DP 2022'!$D$3-3*'REF - Profic Média e DP 2022'!$E$3</f>
        <v>256.66072584</v>
      </c>
      <c r="AU51" s="39">
        <f>'REF - Profic Média e DP 2022'!$D$3+3*'REF - Profic Média e DP 2022'!$E$3</f>
        <v>784.8352503000001</v>
      </c>
      <c r="AV51" s="38">
        <f t="shared" si="17"/>
        <v>0.81318681321428588</v>
      </c>
      <c r="AW51" s="39">
        <f>VLOOKUP($A51,'2022_2ANO_MT'!$H:$AE,21,0)</f>
        <v>6.2937062900000007E-2</v>
      </c>
      <c r="AX51" s="39">
        <f>VLOOKUP($A51,'2022_2ANO_MT'!$H:$AE,22,0)</f>
        <v>0.21678321680000001</v>
      </c>
      <c r="AY51" s="39">
        <f>VLOOKUP($A51,'2022_2ANO_MT'!$H:$AE,23,0)</f>
        <v>0.51048951050000002</v>
      </c>
      <c r="AZ51" s="39">
        <f>VLOOKUP($A51,'2022_2ANO_MT'!$H:$AE,24,0)</f>
        <v>0.20979020980000002</v>
      </c>
      <c r="BA51" s="39">
        <f>VLOOKUP($A51,'2022_2ANO_MT'!$H:$AE,16,0)/100</f>
        <v>0.88271604940000004</v>
      </c>
      <c r="BB51" s="38">
        <f t="shared" si="18"/>
        <v>0.63421290955783793</v>
      </c>
      <c r="BC51" s="38">
        <f t="shared" si="19"/>
        <v>0.56252261407907755</v>
      </c>
      <c r="BD51" s="38">
        <f t="shared" si="20"/>
        <v>4.5057639284193374E-2</v>
      </c>
      <c r="BE51" s="38">
        <f t="shared" si="21"/>
        <v>0.70590320503659842</v>
      </c>
      <c r="BF51" s="38">
        <f t="shared" si="22"/>
        <v>0.71756880957006031</v>
      </c>
      <c r="BG51" s="38">
        <f t="shared" si="23"/>
        <v>0.57395951154012059</v>
      </c>
      <c r="BH51" s="39">
        <f>VLOOKUP($A51,'2023_5ANO_LP'!$H:$X,17,0)</f>
        <v>227.28916429</v>
      </c>
      <c r="BI51" s="39">
        <f>'REF - Profic Média e DP 2022'!$D$4-3*'REF - Profic Média e DP 2022'!$E$4</f>
        <v>49.637460980000014</v>
      </c>
      <c r="BJ51" s="39">
        <f>'REF - Profic Média e DP 2022'!$D$4+3*'REF - Profic Média e DP 2022'!$E$4</f>
        <v>359.15703464000001</v>
      </c>
      <c r="BK51" s="38">
        <f t="shared" si="24"/>
        <v>0.81326530609999981</v>
      </c>
      <c r="BL51" s="39">
        <f>VLOOKUP($A51,'2023_5ANO_LP'!$H:$AE,21,0)</f>
        <v>6.4285714300000005E-2</v>
      </c>
      <c r="BM51" s="39">
        <f>VLOOKUP($A51,'2023_5ANO_LP'!$H:$AE,22,0)</f>
        <v>0.21428571430000001</v>
      </c>
      <c r="BN51" s="39">
        <f>VLOOKUP($A51,'2023_5ANO_LP'!$H:$AE,23,0)</f>
        <v>0.4142857143</v>
      </c>
      <c r="BO51" s="39">
        <f>VLOOKUP($A51,'2023_5ANO_LP'!$H:$AE,24,0)</f>
        <v>0.3071428571</v>
      </c>
      <c r="BP51" s="39">
        <f>VLOOKUP($A51,'2023_5ANO_LP'!$H:$AE,16,0)/100</f>
        <v>0.90909090910000001</v>
      </c>
      <c r="BQ51" s="38">
        <f t="shared" si="25"/>
        <v>0.69423760050313654</v>
      </c>
      <c r="BR51" s="38">
        <f t="shared" si="26"/>
        <v>0.5706644402991301</v>
      </c>
      <c r="BS51" s="39">
        <f>VLOOKUP($A51,'2023_5ANO_MT'!H:X,17,0)</f>
        <v>235.62209999999999</v>
      </c>
      <c r="BT51" s="39">
        <f>'REF - Profic Média e DP 2022'!$D$5-3*'REF - Profic Média e DP 2022'!$E$5</f>
        <v>78.560591150000022</v>
      </c>
      <c r="BU51" s="39">
        <f>'REF - Profic Média e DP 2022'!$D$5+3*'REF - Profic Média e DP 2022'!$E$5</f>
        <v>353.78627153000002</v>
      </c>
      <c r="BV51" s="38">
        <f t="shared" si="27"/>
        <v>0.72653061231428584</v>
      </c>
      <c r="BW51" s="39">
        <f>VLOOKUP($A51,'2023_5ANO_MT'!$H:$AE,21,0)</f>
        <v>0.11428571429999999</v>
      </c>
      <c r="BX51" s="39">
        <f>VLOOKUP($A51,'2023_5ANO_MT'!$H:$AE,22,0)</f>
        <v>0.2785714286</v>
      </c>
      <c r="BY51" s="39">
        <f>VLOOKUP($A51,'2023_5ANO_MT'!$H:$AE,23,0)</f>
        <v>0.4428571429</v>
      </c>
      <c r="BZ51" s="39">
        <f>VLOOKUP($A51,'2023_5ANO_MT'!$H:$AE,24,0)</f>
        <v>0.16428571430000002</v>
      </c>
      <c r="CA51" s="39">
        <f>VLOOKUP($A51,'2023_5ANO_MT'!$H:$AE,16,0)/100</f>
        <v>0.90909090910000001</v>
      </c>
      <c r="CB51" s="38">
        <f t="shared" si="28"/>
        <v>0.66084556575240505</v>
      </c>
      <c r="CC51" s="38">
        <f t="shared" si="29"/>
        <v>0.66450288758330489</v>
      </c>
      <c r="CD51" s="38">
        <f t="shared" si="30"/>
        <v>0.52648064515946702</v>
      </c>
      <c r="CE51" s="39">
        <f>VLOOKUP($A51,'2022_5ANO_LP'!$H:$X,17,0)</f>
        <v>212.59352580999999</v>
      </c>
      <c r="CF51" s="39">
        <f>'REF - Profic Média e DP 2022'!$D$4-3*'REF - Profic Média e DP 2022'!$E$4</f>
        <v>49.637460980000014</v>
      </c>
      <c r="CG51" s="39">
        <f>'REF - Profic Média e DP 2022'!$D$4+3*'REF - Profic Média e DP 2022'!$E$4</f>
        <v>359.15703464000001</v>
      </c>
      <c r="CH51" s="38">
        <f t="shared" si="31"/>
        <v>0.69861751151428575</v>
      </c>
      <c r="CI51" s="39">
        <f>VLOOKUP($A51,'2022_5ANO_LP'!$H:$AE,21,0)</f>
        <v>0.16129032259999998</v>
      </c>
      <c r="CJ51" s="39">
        <f>VLOOKUP($A51,'2022_5ANO_LP'!$H:$AE,22,0)</f>
        <v>0.24516129029999997</v>
      </c>
      <c r="CK51" s="39">
        <f>VLOOKUP($A51,'2022_5ANO_LP'!$H:$AE,23,0)</f>
        <v>0.34838709680000002</v>
      </c>
      <c r="CL51" s="39">
        <f>VLOOKUP($A51,'2022_5ANO_LP'!$H:$AE,24,0)</f>
        <v>0.24516129029999997</v>
      </c>
      <c r="CM51" s="39">
        <f>VLOOKUP($A51,'2022_5ANO_LP'!$H:$AE,16,0)/100</f>
        <v>0.9064327485</v>
      </c>
      <c r="CN51" s="38">
        <f t="shared" si="32"/>
        <v>0.65718824392150532</v>
      </c>
      <c r="CO51" s="38">
        <f t="shared" si="33"/>
        <v>0.54318776337872487</v>
      </c>
      <c r="CP51" s="39">
        <f>VLOOKUP($A51,'2022_5ANO_MT'!H:X,17,0)</f>
        <v>228.0598129</v>
      </c>
      <c r="CQ51" s="39">
        <f>'REF - Profic Média e DP 2022'!$D$5-3*'REF - Profic Média e DP 2022'!$E$5</f>
        <v>78.560591150000022</v>
      </c>
      <c r="CR51" s="39">
        <f>'REF - Profic Média e DP 2022'!$D$5+3*'REF - Profic Média e DP 2022'!$E$5</f>
        <v>353.78627153000002</v>
      </c>
      <c r="CS51" s="38">
        <f t="shared" si="34"/>
        <v>0.63594470042857143</v>
      </c>
      <c r="CT51" s="39">
        <f>VLOOKUP($A51,'2022_5ANO_MT'!$H:$AE,21,0)</f>
        <v>0.13548387100000001</v>
      </c>
      <c r="CU51" s="39">
        <f>VLOOKUP($A51,'2022_5ANO_MT'!$H:$AE,22,0)</f>
        <v>0.4</v>
      </c>
      <c r="CV51" s="39">
        <f>VLOOKUP($A51,'2022_5ANO_MT'!$H:$AE,23,0)</f>
        <v>0.28387096769999998</v>
      </c>
      <c r="CW51" s="39">
        <f>VLOOKUP($A51,'2022_5ANO_MT'!$H:$AE,24,0)</f>
        <v>0.18064516130000002</v>
      </c>
      <c r="CX51" s="39">
        <f>VLOOKUP($A51,'2022_5ANO_MT'!$H:$AE,16,0)/100</f>
        <v>0.9064327485</v>
      </c>
      <c r="CY51" s="35"/>
    </row>
    <row r="52" spans="1:103" ht="15" customHeight="1">
      <c r="A52" s="37">
        <v>3203403</v>
      </c>
      <c r="B52" s="37" t="s">
        <v>91</v>
      </c>
      <c r="C52" s="38">
        <f t="shared" si="0"/>
        <v>0.73978720880430482</v>
      </c>
      <c r="D52" s="38">
        <f t="shared" si="1"/>
        <v>0.71707448006630692</v>
      </c>
      <c r="E52" s="38">
        <f t="shared" si="2"/>
        <v>0.71096542201704938</v>
      </c>
      <c r="F52" s="38">
        <f t="shared" si="3"/>
        <v>7.8965194677728112E-2</v>
      </c>
      <c r="G52" s="38">
        <f t="shared" si="4"/>
        <v>0.72318353811556435</v>
      </c>
      <c r="H52" s="38">
        <f t="shared" si="5"/>
        <v>0.72200076653020862</v>
      </c>
      <c r="I52" s="38">
        <f t="shared" si="6"/>
        <v>0.57975928281041722</v>
      </c>
      <c r="J52" s="39">
        <f>VLOOKUP(A52,'2023_2ANO_LP_LTR + ECT'!$H:$X,17,0)</f>
        <v>670.84882059999995</v>
      </c>
      <c r="K52" s="39">
        <f>'REF - Profic Média e DP 2022'!$D$2-3*'REF - Profic Média e DP 2022'!$E$2</f>
        <v>295.99944314000004</v>
      </c>
      <c r="L52" s="39">
        <f>'REF - Profic Média e DP 2022'!$D$2+3*'REF - Profic Média e DP 2022'!$E$2</f>
        <v>942.55981496000004</v>
      </c>
      <c r="M52" s="38">
        <f t="shared" si="7"/>
        <v>0.82433114590000012</v>
      </c>
      <c r="N52" s="39">
        <f>VLOOKUP($A52,'2023_2ANO_LP_LTR + ECT'!$H:$AE,21,0)</f>
        <v>8.8339222599999989E-2</v>
      </c>
      <c r="O52" s="39">
        <f>VLOOKUP($A52,'2023_2ANO_LP_LTR + ECT'!$H:$AE,22,0)</f>
        <v>0.13427561839999999</v>
      </c>
      <c r="P52" s="39">
        <f>VLOOKUP($A52,'2023_2ANO_LP_LTR + ECT'!$H:$AE,23,0)</f>
        <v>0.35335689049999996</v>
      </c>
      <c r="Q52" s="39">
        <f>VLOOKUP($A52,'2023_2ANO_LP_LTR + ECT'!$H:$AE,24,0)</f>
        <v>0.41342756180000001</v>
      </c>
      <c r="R52" s="39">
        <f>VLOOKUP($A52,'2023_2ANO_LP_LTR + ECT'!$H:$AE,16,0)/100</f>
        <v>0.9041533545999999</v>
      </c>
      <c r="S52" s="38">
        <f t="shared" si="8"/>
        <v>0.7249576954935979</v>
      </c>
      <c r="T52" s="38">
        <v>0.72495769549359801</v>
      </c>
      <c r="U52" s="38">
        <f t="shared" si="9"/>
        <v>0.57778517375862426</v>
      </c>
      <c r="V52" s="39">
        <f>VLOOKUP(A52,'2023_2ANO_MT'!$H:$X,17,0)</f>
        <v>561.83213522999995</v>
      </c>
      <c r="W52" s="39">
        <f>'REF - Profic Média e DP 2022'!$D$3-3*'REF - Profic Média e DP 2022'!$E$3</f>
        <v>256.66072584</v>
      </c>
      <c r="X52" s="39">
        <f>'REF - Profic Média e DP 2022'!$D$3+3*'REF - Profic Média e DP 2022'!$E$3</f>
        <v>784.8352503000001</v>
      </c>
      <c r="Y52" s="38">
        <f t="shared" si="10"/>
        <v>0.83400402415714292</v>
      </c>
      <c r="Z52" s="39">
        <f>VLOOKUP($A52,'2023_2ANO_MT'!$H:$AE,21,0)</f>
        <v>6.6901408499999995E-2</v>
      </c>
      <c r="AA52" s="39">
        <f>VLOOKUP($A52,'2023_2ANO_MT'!$H:$AE,22,0)</f>
        <v>0.1549295775</v>
      </c>
      <c r="AB52" s="39">
        <f>VLOOKUP($A52,'2023_2ANO_MT'!$H:$AE,23,0)</f>
        <v>0.38028169010000001</v>
      </c>
      <c r="AC52" s="39">
        <f>VLOOKUP($A52,'2023_2ANO_MT'!$H:$AE,24,0)</f>
        <v>0.38732394370000001</v>
      </c>
      <c r="AD52" s="39">
        <f>VLOOKUP($A52,'2023_2ANO_MT'!$H:$AE,16,0)/100</f>
        <v>0.91025641030000004</v>
      </c>
      <c r="AE52" s="38">
        <f t="shared" si="11"/>
        <v>0.64421834343783624</v>
      </c>
      <c r="AF52" s="38">
        <f t="shared" si="12"/>
        <v>0.65490733186894956</v>
      </c>
      <c r="AG52" s="38">
        <f t="shared" si="13"/>
        <v>0.48921785773789916</v>
      </c>
      <c r="AH52" s="39">
        <f>VLOOKUP($A52,'2022_2ANO_LP_LTR + ECT'!H:X,17,0)</f>
        <v>612.30832313999997</v>
      </c>
      <c r="AI52" s="39">
        <f>'REF - Profic Média e DP 2022'!$D$2-3*'REF - Profic Média e DP 2022'!$E$2</f>
        <v>295.99944314000004</v>
      </c>
      <c r="AJ52" s="39">
        <f>'REF - Profic Média e DP 2022'!$D$2+3*'REF - Profic Média e DP 2022'!$E$2</f>
        <v>942.55981496000004</v>
      </c>
      <c r="AK52" s="38">
        <f t="shared" si="14"/>
        <v>0.72236244319999998</v>
      </c>
      <c r="AL52" s="39">
        <f>VLOOKUP($A52,'2022_2ANO_LP_LTR + ECT'!$H:$AE,21,0)</f>
        <v>0.14840989399999999</v>
      </c>
      <c r="AM52" s="39">
        <f>VLOOKUP($A52,'2022_2ANO_LP_LTR + ECT'!$H:$AE,22,0)</f>
        <v>0.22614840990000001</v>
      </c>
      <c r="AN52" s="39">
        <f>VLOOKUP($A52,'2022_2ANO_LP_LTR + ECT'!$H:$AE,23,0)</f>
        <v>0.41342756180000001</v>
      </c>
      <c r="AO52" s="39">
        <f>VLOOKUP($A52,'2022_2ANO_LP_LTR + ECT'!$H:$AE,24,0)</f>
        <v>0.21201413429999999</v>
      </c>
      <c r="AP52" s="39">
        <f>VLOOKUP($A52,'2022_2ANO_LP_LTR + ECT'!$H:$AE,16,0)/100</f>
        <v>0.91883116880000004</v>
      </c>
      <c r="AQ52" s="38">
        <f t="shared" si="15"/>
        <v>0.6281848607911662</v>
      </c>
      <c r="AR52" s="38">
        <f t="shared" si="16"/>
        <v>0.47130106355376089</v>
      </c>
      <c r="AS52" s="39">
        <f>VLOOKUP($A52,'2022_2ANO_MT'!$H:$X,17,0)</f>
        <v>505.58994095999998</v>
      </c>
      <c r="AT52" s="39">
        <f>'REF - Profic Média e DP 2022'!$D$3-3*'REF - Profic Média e DP 2022'!$E$3</f>
        <v>256.66072584</v>
      </c>
      <c r="AU52" s="39">
        <f>'REF - Profic Média e DP 2022'!$D$3+3*'REF - Profic Média e DP 2022'!$E$3</f>
        <v>784.8352503000001</v>
      </c>
      <c r="AV52" s="38">
        <f t="shared" si="17"/>
        <v>0.68740115965714277</v>
      </c>
      <c r="AW52" s="39">
        <f>VLOOKUP($A52,'2022_2ANO_MT'!$H:$AE,21,0)</f>
        <v>9.9630996299999997E-2</v>
      </c>
      <c r="AX52" s="39">
        <f>VLOOKUP($A52,'2022_2ANO_MT'!$H:$AE,22,0)</f>
        <v>0.37269372689999997</v>
      </c>
      <c r="AY52" s="39">
        <f>VLOOKUP($A52,'2022_2ANO_MT'!$H:$AE,23,0)</f>
        <v>0.40959409590000001</v>
      </c>
      <c r="AZ52" s="39">
        <f>VLOOKUP($A52,'2022_2ANO_MT'!$H:$AE,24,0)</f>
        <v>0.1180811808</v>
      </c>
      <c r="BA52" s="39">
        <f>VLOOKUP($A52,'2022_2ANO_MT'!$H:$AE,16,0)/100</f>
        <v>0.88273615640000003</v>
      </c>
      <c r="BB52" s="38">
        <f t="shared" si="18"/>
        <v>0.77385630191130161</v>
      </c>
      <c r="BC52" s="38">
        <f t="shared" si="19"/>
        <v>0.85896485717519233</v>
      </c>
      <c r="BD52" s="38">
        <f t="shared" si="20"/>
        <v>8.3197656683101751E-2</v>
      </c>
      <c r="BE52" s="38">
        <f t="shared" si="21"/>
        <v>0.6887477466474109</v>
      </c>
      <c r="BF52" s="38">
        <f t="shared" si="22"/>
        <v>0.70931177558850389</v>
      </c>
      <c r="BG52" s="38">
        <f t="shared" si="23"/>
        <v>0.56826812546986494</v>
      </c>
      <c r="BH52" s="39">
        <f>VLOOKUP($A52,'2023_5ANO_LP'!$H:$X,17,0)</f>
        <v>225.52756890000001</v>
      </c>
      <c r="BI52" s="39">
        <f>'REF - Profic Média e DP 2022'!$D$4-3*'REF - Profic Média e DP 2022'!$E$4</f>
        <v>49.637460980000014</v>
      </c>
      <c r="BJ52" s="39">
        <f>'REF - Profic Média e DP 2022'!$D$4+3*'REF - Profic Média e DP 2022'!$E$4</f>
        <v>359.15703464000001</v>
      </c>
      <c r="BK52" s="38">
        <f t="shared" si="24"/>
        <v>0.77284199891428562</v>
      </c>
      <c r="BL52" s="39">
        <f>VLOOKUP($A52,'2023_5ANO_LP'!$H:$AE,21,0)</f>
        <v>7.7738515899999999E-2</v>
      </c>
      <c r="BM52" s="39">
        <f>VLOOKUP($A52,'2023_5ANO_LP'!$H:$AE,22,0)</f>
        <v>0.26148409890000002</v>
      </c>
      <c r="BN52" s="39">
        <f>VLOOKUP($A52,'2023_5ANO_LP'!$H:$AE,23,0)</f>
        <v>0.31802120140000001</v>
      </c>
      <c r="BO52" s="39">
        <f>VLOOKUP($A52,'2023_5ANO_LP'!$H:$AE,24,0)</f>
        <v>0.34275618369999994</v>
      </c>
      <c r="BP52" s="39">
        <f>VLOOKUP($A52,'2023_5ANO_LP'!$H:$AE,16,0)/100</f>
        <v>0.92786885249999995</v>
      </c>
      <c r="BQ52" s="38">
        <f t="shared" si="25"/>
        <v>0.6681837177063179</v>
      </c>
      <c r="BR52" s="38">
        <f t="shared" si="26"/>
        <v>0.54507308991977865</v>
      </c>
      <c r="BS52" s="39">
        <f>VLOOKUP($A52,'2023_5ANO_MT'!H:X,17,0)</f>
        <v>228.57870317999999</v>
      </c>
      <c r="BT52" s="39">
        <f>'REF - Profic Média e DP 2022'!$D$5-3*'REF - Profic Média e DP 2022'!$E$5</f>
        <v>78.560591150000022</v>
      </c>
      <c r="BU52" s="39">
        <f>'REF - Profic Média e DP 2022'!$D$5+3*'REF - Profic Média e DP 2022'!$E$5</f>
        <v>353.78627153000002</v>
      </c>
      <c r="BV52" s="38">
        <f t="shared" si="27"/>
        <v>0.65471983848571436</v>
      </c>
      <c r="BW52" s="39">
        <f>VLOOKUP($A52,'2023_5ANO_MT'!$H:$AE,21,0)</f>
        <v>0.16961130740000002</v>
      </c>
      <c r="BX52" s="39">
        <f>VLOOKUP($A52,'2023_5ANO_MT'!$H:$AE,22,0)</f>
        <v>0.30742049469999999</v>
      </c>
      <c r="BY52" s="39">
        <f>VLOOKUP($A52,'2023_5ANO_MT'!$H:$AE,23,0)</f>
        <v>0.37102473499999999</v>
      </c>
      <c r="BZ52" s="39">
        <f>VLOOKUP($A52,'2023_5ANO_MT'!$H:$AE,24,0)</f>
        <v>0.15194346289999999</v>
      </c>
      <c r="CA52" s="39">
        <f>VLOOKUP($A52,'2023_5ANO_MT'!$H:$AE,16,0)/100</f>
        <v>0.92786885249999995</v>
      </c>
      <c r="CB52" s="38">
        <f t="shared" si="28"/>
        <v>0.60555008996430915</v>
      </c>
      <c r="CC52" s="38">
        <f t="shared" si="29"/>
        <v>0.61629947144706509</v>
      </c>
      <c r="CD52" s="38">
        <f t="shared" si="30"/>
        <v>0.4737253520227015</v>
      </c>
      <c r="CE52" s="39">
        <f>VLOOKUP($A52,'2022_5ANO_LP'!$H:$X,17,0)</f>
        <v>196.26472996999999</v>
      </c>
      <c r="CF52" s="39">
        <f>'REF - Profic Média e DP 2022'!$D$4-3*'REF - Profic Média e DP 2022'!$E$4</f>
        <v>49.637460980000014</v>
      </c>
      <c r="CG52" s="39">
        <f>'REF - Profic Média e DP 2022'!$D$4+3*'REF - Profic Média e DP 2022'!$E$4</f>
        <v>359.15703464000001</v>
      </c>
      <c r="CH52" s="38">
        <f t="shared" si="31"/>
        <v>0.61523145844285709</v>
      </c>
      <c r="CI52" s="39">
        <f>VLOOKUP($A52,'2022_5ANO_LP'!$H:$AE,21,0)</f>
        <v>0.2195121951</v>
      </c>
      <c r="CJ52" s="39">
        <f>VLOOKUP($A52,'2022_5ANO_LP'!$H:$AE,22,0)</f>
        <v>0.28919860629999999</v>
      </c>
      <c r="CK52" s="39">
        <f>VLOOKUP($A52,'2022_5ANO_LP'!$H:$AE,23,0)</f>
        <v>0.34146341460000001</v>
      </c>
      <c r="CL52" s="39">
        <f>VLOOKUP($A52,'2022_5ANO_LP'!$H:$AE,24,0)</f>
        <v>0.14982578399999999</v>
      </c>
      <c r="CM52" s="39">
        <f>VLOOKUP($A52,'2022_5ANO_LP'!$H:$AE,16,0)/100</f>
        <v>0.90251572330000007</v>
      </c>
      <c r="CN52" s="38">
        <f t="shared" si="32"/>
        <v>0.59480070848155309</v>
      </c>
      <c r="CO52" s="38">
        <f t="shared" si="33"/>
        <v>0.47963785333453474</v>
      </c>
      <c r="CP52" s="39">
        <f>VLOOKUP($A52,'2022_5ANO_MT'!H:X,17,0)</f>
        <v>210.56924566999999</v>
      </c>
      <c r="CQ52" s="39">
        <f>'REF - Profic Média e DP 2022'!$D$5-3*'REF - Profic Média e DP 2022'!$E$5</f>
        <v>78.560591150000022</v>
      </c>
      <c r="CR52" s="39">
        <f>'REF - Profic Média e DP 2022'!$D$5+3*'REF - Profic Média e DP 2022'!$E$5</f>
        <v>353.78627153000002</v>
      </c>
      <c r="CS52" s="38">
        <f t="shared" si="34"/>
        <v>0.51112209585714286</v>
      </c>
      <c r="CT52" s="39">
        <f>VLOOKUP($A52,'2022_5ANO_MT'!$H:$AE,21,0)</f>
        <v>0.2733564014</v>
      </c>
      <c r="CU52" s="39">
        <f>VLOOKUP($A52,'2022_5ANO_MT'!$H:$AE,22,0)</f>
        <v>0.37716262980000004</v>
      </c>
      <c r="CV52" s="39">
        <f>VLOOKUP($A52,'2022_5ANO_MT'!$H:$AE,23,0)</f>
        <v>0.25259515570000002</v>
      </c>
      <c r="CW52" s="39">
        <f>VLOOKUP($A52,'2022_5ANO_MT'!$H:$AE,24,0)</f>
        <v>9.6885813099999996E-2</v>
      </c>
      <c r="CX52" s="39">
        <f>VLOOKUP($A52,'2022_5ANO_MT'!$H:$AE,16,0)/100</f>
        <v>0.90880503140000002</v>
      </c>
      <c r="CY52" s="35"/>
    </row>
    <row r="53" spans="1:103" ht="15" customHeight="1">
      <c r="A53" s="37">
        <v>3203502</v>
      </c>
      <c r="B53" s="37" t="s">
        <v>187</v>
      </c>
      <c r="C53" s="38">
        <f t="shared" si="0"/>
        <v>0.50471091814718749</v>
      </c>
      <c r="D53" s="38">
        <f t="shared" si="1"/>
        <v>0.5106575491394445</v>
      </c>
      <c r="E53" s="38">
        <f t="shared" si="2"/>
        <v>0.359884792141206</v>
      </c>
      <c r="F53" s="38">
        <f t="shared" si="3"/>
        <v>2.3134915557047053E-2</v>
      </c>
      <c r="G53" s="38">
        <f t="shared" si="4"/>
        <v>0.66143030613768306</v>
      </c>
      <c r="H53" s="38">
        <f t="shared" si="5"/>
        <v>0.66355254666326302</v>
      </c>
      <c r="I53" s="38">
        <f t="shared" si="6"/>
        <v>0.53770868299795449</v>
      </c>
      <c r="J53" s="39">
        <f>VLOOKUP(A53,'2023_2ANO_LP_LTR + ECT'!$H:$X,17,0)</f>
        <v>643.66056915000001</v>
      </c>
      <c r="K53" s="39">
        <f>'REF - Profic Média e DP 2022'!$D$2-3*'REF - Profic Média e DP 2022'!$E$2</f>
        <v>295.99944314000004</v>
      </c>
      <c r="L53" s="39">
        <f>'REF - Profic Média e DP 2022'!$D$2+3*'REF - Profic Média e DP 2022'!$E$2</f>
        <v>942.55981496000004</v>
      </c>
      <c r="M53" s="38">
        <f t="shared" si="7"/>
        <v>0.77734877735714292</v>
      </c>
      <c r="N53" s="39">
        <f>VLOOKUP($A53,'2023_2ANO_LP_LTR + ECT'!$H:$AE,21,0)</f>
        <v>0.1171171171</v>
      </c>
      <c r="O53" s="39">
        <f>VLOOKUP($A53,'2023_2ANO_LP_LTR + ECT'!$H:$AE,22,0)</f>
        <v>0.18468468470000002</v>
      </c>
      <c r="P53" s="39">
        <f>VLOOKUP($A53,'2023_2ANO_LP_LTR + ECT'!$H:$AE,23,0)</f>
        <v>0.40090090089999997</v>
      </c>
      <c r="Q53" s="39">
        <f>VLOOKUP($A53,'2023_2ANO_LP_LTR + ECT'!$H:$AE,24,0)</f>
        <v>0.29729729729999999</v>
      </c>
      <c r="R53" s="39">
        <f>VLOOKUP($A53,'2023_2ANO_LP_LTR + ECT'!$H:$AE,16,0)/100</f>
        <v>0.80144404329999996</v>
      </c>
      <c r="S53" s="38">
        <f t="shared" si="8"/>
        <v>0.65824694534931305</v>
      </c>
      <c r="T53" s="38">
        <v>0.65824694534931305</v>
      </c>
      <c r="U53" s="38">
        <f t="shared" si="9"/>
        <v>0.51260012679862599</v>
      </c>
      <c r="V53" s="39">
        <f>VLOOKUP(A53,'2023_2ANO_MT'!$H:$X,17,0)</f>
        <v>527.40305405000004</v>
      </c>
      <c r="W53" s="39">
        <f>'REF - Profic Média e DP 2022'!$D$3-3*'REF - Profic Média e DP 2022'!$E$3</f>
        <v>256.66072584</v>
      </c>
      <c r="X53" s="39">
        <f>'REF - Profic Média e DP 2022'!$D$3+3*'REF - Profic Média e DP 2022'!$E$3</f>
        <v>784.8352503000001</v>
      </c>
      <c r="Y53" s="38">
        <f t="shared" si="10"/>
        <v>0.80051480050000012</v>
      </c>
      <c r="Z53" s="39">
        <f>VLOOKUP($A53,'2023_2ANO_MT'!$H:$AE,21,0)</f>
        <v>6.3063063099999997E-2</v>
      </c>
      <c r="AA53" s="39">
        <f>VLOOKUP($A53,'2023_2ANO_MT'!$H:$AE,22,0)</f>
        <v>0.23873873870000001</v>
      </c>
      <c r="AB53" s="39">
        <f>VLOOKUP($A53,'2023_2ANO_MT'!$H:$AE,23,0)</f>
        <v>0.55855855860000003</v>
      </c>
      <c r="AC53" s="39">
        <f>VLOOKUP($A53,'2023_2ANO_MT'!$H:$AE,24,0)</f>
        <v>0.1396396396</v>
      </c>
      <c r="AD53" s="39">
        <f>VLOOKUP($A53,'2023_2ANO_MT'!$H:$AE,16,0)/100</f>
        <v>0.80727272729999999</v>
      </c>
      <c r="AE53" s="38">
        <f t="shared" si="11"/>
        <v>0.638295390580636</v>
      </c>
      <c r="AF53" s="38">
        <f t="shared" si="12"/>
        <v>0.64067289202617372</v>
      </c>
      <c r="AG53" s="38">
        <f t="shared" si="13"/>
        <v>0.5113229903023474</v>
      </c>
      <c r="AH53" s="39">
        <f>VLOOKUP($A53,'2022_2ANO_LP_LTR + ECT'!H:X,17,0)</f>
        <v>626.60062587000004</v>
      </c>
      <c r="AI53" s="39">
        <f>'REF - Profic Média e DP 2022'!$D$2-3*'REF - Profic Média e DP 2022'!$E$2</f>
        <v>295.99944314000004</v>
      </c>
      <c r="AJ53" s="39">
        <f>'REF - Profic Média e DP 2022'!$D$2+3*'REF - Profic Média e DP 2022'!$E$2</f>
        <v>942.55981496000004</v>
      </c>
      <c r="AK53" s="38">
        <f t="shared" si="14"/>
        <v>0.73329712120000001</v>
      </c>
      <c r="AL53" s="39">
        <f>VLOOKUP($A53,'2022_2ANO_LP_LTR + ECT'!$H:$AE,21,0)</f>
        <v>0.1102661597</v>
      </c>
      <c r="AM53" s="39">
        <f>VLOOKUP($A53,'2022_2ANO_LP_LTR + ECT'!$H:$AE,22,0)</f>
        <v>0.27376425860000003</v>
      </c>
      <c r="AN53" s="39">
        <f>VLOOKUP($A53,'2022_2ANO_LP_LTR + ECT'!$H:$AE,23,0)</f>
        <v>0.3574144487</v>
      </c>
      <c r="AO53" s="39">
        <f>VLOOKUP($A53,'2022_2ANO_LP_LTR + ECT'!$H:$AE,24,0)</f>
        <v>0.2585551331</v>
      </c>
      <c r="AP53" s="39">
        <f>VLOOKUP($A53,'2022_2ANO_LP_LTR + ECT'!$H:$AE,16,0)/100</f>
        <v>0.80674846630000008</v>
      </c>
      <c r="AQ53" s="38">
        <f t="shared" si="15"/>
        <v>0.63472913841232947</v>
      </c>
      <c r="AR53" s="38">
        <f t="shared" si="16"/>
        <v>0.49536234737465906</v>
      </c>
      <c r="AS53" s="39">
        <f>VLOOKUP($A53,'2022_2ANO_MT'!$H:$X,17,0)</f>
        <v>518.29849809999996</v>
      </c>
      <c r="AT53" s="39">
        <f>'REF - Profic Média e DP 2022'!$D$3-3*'REF - Profic Média e DP 2022'!$E$3</f>
        <v>256.66072584</v>
      </c>
      <c r="AU53" s="39">
        <f>'REF - Profic Média e DP 2022'!$D$3+3*'REF - Profic Média e DP 2022'!$E$3</f>
        <v>784.8352503000001</v>
      </c>
      <c r="AV53" s="38">
        <f t="shared" si="17"/>
        <v>0.75122216190000013</v>
      </c>
      <c r="AW53" s="39">
        <f>VLOOKUP($A53,'2022_2ANO_MT'!$H:$AE,21,0)</f>
        <v>8.3650190099999994E-2</v>
      </c>
      <c r="AX53" s="39">
        <f>VLOOKUP($A53,'2022_2ANO_MT'!$H:$AE,22,0)</f>
        <v>0.288973384</v>
      </c>
      <c r="AY53" s="39">
        <f>VLOOKUP($A53,'2022_2ANO_MT'!$H:$AE,23,0)</f>
        <v>0.47528517110000001</v>
      </c>
      <c r="AZ53" s="39">
        <f>VLOOKUP($A53,'2022_2ANO_MT'!$H:$AE,24,0)</f>
        <v>0.15209125480000002</v>
      </c>
      <c r="BA53" s="39">
        <f>VLOOKUP($A53,'2022_2ANO_MT'!$H:$AE,16,0)/100</f>
        <v>0.79696969699999998</v>
      </c>
      <c r="BB53" s="38">
        <f t="shared" si="18"/>
        <v>0.49579097165880204</v>
      </c>
      <c r="BC53" s="38">
        <f t="shared" si="19"/>
        <v>0.35226414048551868</v>
      </c>
      <c r="BD53" s="38">
        <f t="shared" si="20"/>
        <v>1.8005955430464793E-2</v>
      </c>
      <c r="BE53" s="38">
        <f t="shared" si="21"/>
        <v>0.63931780283208539</v>
      </c>
      <c r="BF53" s="38">
        <f t="shared" si="22"/>
        <v>0.65258618795020085</v>
      </c>
      <c r="BG53" s="38">
        <f t="shared" si="23"/>
        <v>0.51033613762183028</v>
      </c>
      <c r="BH53" s="39">
        <f>VLOOKUP($A53,'2023_5ANO_LP'!$H:$X,17,0)</f>
        <v>207.59648472000001</v>
      </c>
      <c r="BI53" s="39">
        <f>'REF - Profic Média e DP 2022'!$D$4-3*'REF - Profic Média e DP 2022'!$E$4</f>
        <v>49.637460980000014</v>
      </c>
      <c r="BJ53" s="39">
        <f>'REF - Profic Média e DP 2022'!$D$4+3*'REF - Profic Média e DP 2022'!$E$4</f>
        <v>359.15703464000001</v>
      </c>
      <c r="BK53" s="38">
        <f t="shared" si="24"/>
        <v>0.66999376165714286</v>
      </c>
      <c r="BL53" s="39">
        <f>VLOOKUP($A53,'2023_5ANO_LP'!$H:$AE,21,0)</f>
        <v>0.15283842789999999</v>
      </c>
      <c r="BM53" s="39">
        <f>VLOOKUP($A53,'2023_5ANO_LP'!$H:$AE,22,0)</f>
        <v>0.3100436681</v>
      </c>
      <c r="BN53" s="39">
        <f>VLOOKUP($A53,'2023_5ANO_LP'!$H:$AE,23,0)</f>
        <v>0.34497816589999997</v>
      </c>
      <c r="BO53" s="39">
        <f>VLOOKUP($A53,'2023_5ANO_LP'!$H:$AE,24,0)</f>
        <v>0.192139738</v>
      </c>
      <c r="BP53" s="39">
        <f>VLOOKUP($A53,'2023_5ANO_LP'!$H:$AE,16,0)/100</f>
        <v>0.91967871489999997</v>
      </c>
      <c r="BQ53" s="38">
        <f t="shared" si="25"/>
        <v>0.62604941771397005</v>
      </c>
      <c r="BR53" s="38">
        <f t="shared" si="26"/>
        <v>0.4999949739065116</v>
      </c>
      <c r="BS53" s="39">
        <f>VLOOKUP($A53,'2023_5ANO_MT'!H:X,17,0)</f>
        <v>216.17204803000001</v>
      </c>
      <c r="BT53" s="39">
        <f>'REF - Profic Média e DP 2022'!$D$5-3*'REF - Profic Média e DP 2022'!$E$5</f>
        <v>78.560591150000022</v>
      </c>
      <c r="BU53" s="39">
        <f>'REF - Profic Média e DP 2022'!$D$5+3*'REF - Profic Média e DP 2022'!$E$5</f>
        <v>353.78627153000002</v>
      </c>
      <c r="BV53" s="38">
        <f t="shared" si="27"/>
        <v>0.58452900814285713</v>
      </c>
      <c r="BW53" s="39">
        <f>VLOOKUP($A53,'2023_5ANO_MT'!$H:$AE,21,0)</f>
        <v>0.16593886460000001</v>
      </c>
      <c r="BX53" s="39">
        <f>VLOOKUP($A53,'2023_5ANO_MT'!$H:$AE,22,0)</f>
        <v>0.43668122269999998</v>
      </c>
      <c r="BY53" s="39">
        <f>VLOOKUP($A53,'2023_5ANO_MT'!$H:$AE,23,0)</f>
        <v>0.3231441048</v>
      </c>
      <c r="BZ53" s="39">
        <f>VLOOKUP($A53,'2023_5ANO_MT'!$H:$AE,24,0)</f>
        <v>7.4235807900000006E-2</v>
      </c>
      <c r="CA53" s="39">
        <f>VLOOKUP($A53,'2023_5ANO_MT'!$H:$AE,16,0)/100</f>
        <v>0.91967871489999997</v>
      </c>
      <c r="CB53" s="38">
        <f t="shared" si="28"/>
        <v>0.6213118474016206</v>
      </c>
      <c r="CC53" s="38">
        <f t="shared" si="29"/>
        <v>0.63442605174671685</v>
      </c>
      <c r="CD53" s="38">
        <f t="shared" si="30"/>
        <v>0.48099662560771955</v>
      </c>
      <c r="CE53" s="39">
        <f>VLOOKUP($A53,'2022_5ANO_LP'!$H:$X,17,0)</f>
        <v>198.51533147000001</v>
      </c>
      <c r="CF53" s="39">
        <f>'REF - Profic Média e DP 2022'!$D$4-3*'REF - Profic Média e DP 2022'!$E$4</f>
        <v>49.637460980000014</v>
      </c>
      <c r="CG53" s="39">
        <f>'REF - Profic Média e DP 2022'!$D$4+3*'REF - Profic Média e DP 2022'!$E$4</f>
        <v>359.15703464000001</v>
      </c>
      <c r="CH53" s="38">
        <f t="shared" si="31"/>
        <v>0.62237762247142858</v>
      </c>
      <c r="CI53" s="39">
        <f>VLOOKUP($A53,'2022_5ANO_LP'!$H:$AE,21,0)</f>
        <v>0.1958041958</v>
      </c>
      <c r="CJ53" s="39">
        <f>VLOOKUP($A53,'2022_5ANO_LP'!$H:$AE,22,0)</f>
        <v>0.31818181820000002</v>
      </c>
      <c r="CK53" s="39">
        <f>VLOOKUP($A53,'2022_5ANO_LP'!$H:$AE,23,0)</f>
        <v>0.3461538462</v>
      </c>
      <c r="CL53" s="39">
        <f>VLOOKUP($A53,'2022_5ANO_LP'!$H:$AE,24,0)</f>
        <v>0.13986013990000001</v>
      </c>
      <c r="CM53" s="39">
        <f>VLOOKUP($A53,'2022_5ANO_LP'!$H:$AE,16,0)/100</f>
        <v>0.95333333330000003</v>
      </c>
      <c r="CN53" s="38">
        <f t="shared" si="32"/>
        <v>0.60819764305652435</v>
      </c>
      <c r="CO53" s="38">
        <f t="shared" si="33"/>
        <v>0.47375135049162009</v>
      </c>
      <c r="CP53" s="39">
        <f>VLOOKUP($A53,'2022_5ANO_MT'!H:X,17,0)</f>
        <v>208.94912891999999</v>
      </c>
      <c r="CQ53" s="39">
        <f>'REF - Profic Média e DP 2022'!$D$5-3*'REF - Profic Média e DP 2022'!$E$5</f>
        <v>78.560591150000022</v>
      </c>
      <c r="CR53" s="39">
        <f>'REF - Profic Média e DP 2022'!$D$5+3*'REF - Profic Média e DP 2022'!$E$5</f>
        <v>353.78627153000002</v>
      </c>
      <c r="CS53" s="38">
        <f t="shared" si="34"/>
        <v>0.52862120454285721</v>
      </c>
      <c r="CT53" s="39">
        <f>VLOOKUP($A53,'2022_5ANO_MT'!$H:$AE,21,0)</f>
        <v>0.19860627180000001</v>
      </c>
      <c r="CU53" s="39">
        <f>VLOOKUP($A53,'2022_5ANO_MT'!$H:$AE,22,0)</f>
        <v>0.47735191639999996</v>
      </c>
      <c r="CV53" s="39">
        <f>VLOOKUP($A53,'2022_5ANO_MT'!$H:$AE,23,0)</f>
        <v>0.26829268290000002</v>
      </c>
      <c r="CW53" s="39">
        <f>VLOOKUP($A53,'2022_5ANO_MT'!$H:$AE,24,0)</f>
        <v>5.57491289E-2</v>
      </c>
      <c r="CX53" s="39">
        <f>VLOOKUP($A53,'2022_5ANO_MT'!$H:$AE,16,0)/100</f>
        <v>0.9566666667</v>
      </c>
      <c r="CY53" s="35"/>
    </row>
    <row r="54" spans="1:103" ht="15" customHeight="1">
      <c r="A54" s="37">
        <v>3203601</v>
      </c>
      <c r="B54" s="37" t="s">
        <v>189</v>
      </c>
      <c r="C54" s="38">
        <f t="shared" si="0"/>
        <v>0.67708015670704635</v>
      </c>
      <c r="D54" s="38">
        <f t="shared" si="1"/>
        <v>0.76146105041339063</v>
      </c>
      <c r="E54" s="38">
        <f t="shared" si="2"/>
        <v>0.7797646844162176</v>
      </c>
      <c r="F54" s="38">
        <f t="shared" si="3"/>
        <v>8.9905935055233144E-2</v>
      </c>
      <c r="G54" s="38">
        <f t="shared" si="4"/>
        <v>0.74315741641056365</v>
      </c>
      <c r="H54" s="38">
        <f t="shared" si="5"/>
        <v>0.76784746889737954</v>
      </c>
      <c r="I54" s="38">
        <f t="shared" si="6"/>
        <v>0.61951138572333042</v>
      </c>
      <c r="J54" s="39">
        <f>VLOOKUP(A54,'2023_2ANO_LP_LTR + ECT'!$H:$X,17,0)</f>
        <v>696.55095503999996</v>
      </c>
      <c r="K54" s="39">
        <f>'REF - Profic Média e DP 2022'!$D$2-3*'REF - Profic Média e DP 2022'!$E$2</f>
        <v>295.99944314000004</v>
      </c>
      <c r="L54" s="39">
        <f>'REF - Profic Média e DP 2022'!$D$2+3*'REF - Profic Média e DP 2022'!$E$2</f>
        <v>942.55981496000004</v>
      </c>
      <c r="M54" s="38">
        <f t="shared" si="7"/>
        <v>0.87731092434285729</v>
      </c>
      <c r="N54" s="39">
        <f>VLOOKUP($A54,'2023_2ANO_LP_LTR + ECT'!$H:$AE,21,0)</f>
        <v>8.2352941200000002E-2</v>
      </c>
      <c r="O54" s="39">
        <f>VLOOKUP($A54,'2023_2ANO_LP_LTR + ECT'!$H:$AE,22,0)</f>
        <v>7.0588235299999996E-2</v>
      </c>
      <c r="P54" s="39">
        <f>VLOOKUP($A54,'2023_2ANO_LP_LTR + ECT'!$H:$AE,23,0)</f>
        <v>0.27058823530000004</v>
      </c>
      <c r="Q54" s="39">
        <f>VLOOKUP($A54,'2023_2ANO_LP_LTR + ECT'!$H:$AE,24,0)</f>
        <v>0.57647058819999997</v>
      </c>
      <c r="R54" s="39">
        <f>VLOOKUP($A54,'2023_2ANO_LP_LTR + ECT'!$H:$AE,16,0)/100</f>
        <v>0.95505617980000002</v>
      </c>
      <c r="S54" s="38">
        <f t="shared" si="8"/>
        <v>0.70612233768033983</v>
      </c>
      <c r="T54" s="38">
        <v>0.70612233768034005</v>
      </c>
      <c r="U54" s="38">
        <f t="shared" si="9"/>
        <v>0.55571510878925123</v>
      </c>
      <c r="V54" s="39">
        <f>VLOOKUP(A54,'2023_2ANO_MT'!$H:$X,17,0)</f>
        <v>550.17528916000003</v>
      </c>
      <c r="W54" s="39">
        <f>'REF - Profic Média e DP 2022'!$D$3-3*'REF - Profic Média e DP 2022'!$E$3</f>
        <v>256.66072584</v>
      </c>
      <c r="X54" s="39">
        <f>'REF - Profic Média e DP 2022'!$D$3+3*'REF - Profic Média e DP 2022'!$E$3</f>
        <v>784.8352503000001</v>
      </c>
      <c r="Y54" s="38">
        <f t="shared" si="10"/>
        <v>0.75903614464285718</v>
      </c>
      <c r="Z54" s="39">
        <f>VLOOKUP($A54,'2023_2ANO_MT'!$H:$AE,21,0)</f>
        <v>9.6385542199999993E-2</v>
      </c>
      <c r="AA54" s="39">
        <f>VLOOKUP($A54,'2023_2ANO_MT'!$H:$AE,22,0)</f>
        <v>0.25301204820000001</v>
      </c>
      <c r="AB54" s="39">
        <f>VLOOKUP($A54,'2023_2ANO_MT'!$H:$AE,23,0)</f>
        <v>0.30120481929999998</v>
      </c>
      <c r="AC54" s="39">
        <f>VLOOKUP($A54,'2023_2ANO_MT'!$H:$AE,24,0)</f>
        <v>0.34939759039999996</v>
      </c>
      <c r="AD54" s="39">
        <f>VLOOKUP($A54,'2023_2ANO_MT'!$H:$AE,16,0)/100</f>
        <v>0.95402298849999989</v>
      </c>
      <c r="AE54" s="38">
        <f t="shared" si="11"/>
        <v>0.65325148135533051</v>
      </c>
      <c r="AF54" s="38">
        <f t="shared" si="12"/>
        <v>0.62146499824942014</v>
      </c>
      <c r="AG54" s="38">
        <f t="shared" si="13"/>
        <v>0.46624028839169745</v>
      </c>
      <c r="AH54" s="39">
        <f>VLOOKUP($A54,'2022_2ANO_LP_LTR + ECT'!H:X,17,0)</f>
        <v>597.45193735999999</v>
      </c>
      <c r="AI54" s="39">
        <f>'REF - Profic Média e DP 2022'!$D$2-3*'REF - Profic Média e DP 2022'!$E$2</f>
        <v>295.99944314000004</v>
      </c>
      <c r="AJ54" s="39">
        <f>'REF - Profic Média e DP 2022'!$D$2+3*'REF - Profic Média e DP 2022'!$E$2</f>
        <v>942.55981496000004</v>
      </c>
      <c r="AK54" s="38">
        <f t="shared" si="14"/>
        <v>0.60714285711428573</v>
      </c>
      <c r="AL54" s="39">
        <f>VLOOKUP($A54,'2022_2ANO_LP_LTR + ECT'!$H:$AE,21,0)</f>
        <v>0.2045454545</v>
      </c>
      <c r="AM54" s="39">
        <f>VLOOKUP($A54,'2022_2ANO_LP_LTR + ECT'!$H:$AE,22,0)</f>
        <v>0.3295454545</v>
      </c>
      <c r="AN54" s="39">
        <f>VLOOKUP($A54,'2022_2ANO_LP_LTR + ECT'!$H:$AE,23,0)</f>
        <v>0.26136363639999999</v>
      </c>
      <c r="AO54" s="39">
        <f>VLOOKUP($A54,'2022_2ANO_LP_LTR + ECT'!$H:$AE,24,0)</f>
        <v>0.2045454545</v>
      </c>
      <c r="AP54" s="39">
        <f>VLOOKUP($A54,'2022_2ANO_LP_LTR + ECT'!$H:$AE,16,0)/100</f>
        <v>0.94623655909999993</v>
      </c>
      <c r="AQ54" s="38">
        <f t="shared" si="15"/>
        <v>0.70093120601419612</v>
      </c>
      <c r="AR54" s="38">
        <f t="shared" si="16"/>
        <v>0.53066384314267789</v>
      </c>
      <c r="AS54" s="39">
        <f>VLOOKUP($A54,'2022_2ANO_MT'!$H:$X,17,0)</f>
        <v>536.94384883999999</v>
      </c>
      <c r="AT54" s="39">
        <f>'REF - Profic Média e DP 2022'!$D$3-3*'REF - Profic Média e DP 2022'!$E$3</f>
        <v>256.66072584</v>
      </c>
      <c r="AU54" s="39">
        <f>'REF - Profic Média e DP 2022'!$D$3+3*'REF - Profic Média e DP 2022'!$E$3</f>
        <v>784.8352503000001</v>
      </c>
      <c r="AV54" s="38">
        <f t="shared" si="17"/>
        <v>0.79734219267142847</v>
      </c>
      <c r="AW54" s="39">
        <f>VLOOKUP($A54,'2022_2ANO_MT'!$H:$AE,21,0)</f>
        <v>6.9767441900000005E-2</v>
      </c>
      <c r="AX54" s="39">
        <f>VLOOKUP($A54,'2022_2ANO_MT'!$H:$AE,22,0)</f>
        <v>0.23255813950000001</v>
      </c>
      <c r="AY54" s="39">
        <f>VLOOKUP($A54,'2022_2ANO_MT'!$H:$AE,23,0)</f>
        <v>0.45348837209999998</v>
      </c>
      <c r="AZ54" s="39">
        <f>VLOOKUP($A54,'2022_2ANO_MT'!$H:$AE,24,0)</f>
        <v>0.24418604649999998</v>
      </c>
      <c r="BA54" s="39">
        <f>VLOOKUP($A54,'2022_2ANO_MT'!$H:$AE,16,0)/100</f>
        <v>0.9450549451000001</v>
      </c>
      <c r="BB54" s="38">
        <f t="shared" si="18"/>
        <v>0.55050881614753</v>
      </c>
      <c r="BC54" s="38">
        <f t="shared" si="19"/>
        <v>0.41810471237841462</v>
      </c>
      <c r="BD54" s="38">
        <f t="shared" si="20"/>
        <v>2.6476949750714018E-2</v>
      </c>
      <c r="BE54" s="38">
        <f t="shared" si="21"/>
        <v>0.68291291991664549</v>
      </c>
      <c r="BF54" s="38">
        <f t="shared" si="22"/>
        <v>0.69608715670421573</v>
      </c>
      <c r="BG54" s="38">
        <f t="shared" si="23"/>
        <v>0.54805338057986008</v>
      </c>
      <c r="BH54" s="39">
        <f>VLOOKUP($A54,'2023_5ANO_LP'!$H:$X,17,0)</f>
        <v>219.27070968000001</v>
      </c>
      <c r="BI54" s="39">
        <f>'REF - Profic Média e DP 2022'!$D$4-3*'REF - Profic Média e DP 2022'!$E$4</f>
        <v>49.637460980000014</v>
      </c>
      <c r="BJ54" s="39">
        <f>'REF - Profic Média e DP 2022'!$D$4+3*'REF - Profic Média e DP 2022'!$E$4</f>
        <v>359.15703464000001</v>
      </c>
      <c r="BK54" s="38">
        <f t="shared" si="24"/>
        <v>0.74884792625714269</v>
      </c>
      <c r="BL54" s="39">
        <f>VLOOKUP($A54,'2023_5ANO_LP'!$H:$AE,21,0)</f>
        <v>0.11290322579999999</v>
      </c>
      <c r="BM54" s="39">
        <f>VLOOKUP($A54,'2023_5ANO_LP'!$H:$AE,22,0)</f>
        <v>0.2419354839</v>
      </c>
      <c r="BN54" s="39">
        <f>VLOOKUP($A54,'2023_5ANO_LP'!$H:$AE,23,0)</f>
        <v>0.33870967739999996</v>
      </c>
      <c r="BO54" s="39">
        <f>VLOOKUP($A54,'2023_5ANO_LP'!$H:$AE,24,0)</f>
        <v>0.3064516129</v>
      </c>
      <c r="BP54" s="39">
        <f>VLOOKUP($A54,'2023_5ANO_LP'!$H:$AE,16,0)/100</f>
        <v>0.93939393940000004</v>
      </c>
      <c r="BQ54" s="38">
        <f t="shared" si="25"/>
        <v>0.66973868312907525</v>
      </c>
      <c r="BR54" s="38">
        <f t="shared" si="26"/>
        <v>0.54374353015815047</v>
      </c>
      <c r="BS54" s="39">
        <f>VLOOKUP($A54,'2023_5ANO_MT'!H:X,17,0)</f>
        <v>228.21277419</v>
      </c>
      <c r="BT54" s="39">
        <f>'REF - Profic Média e DP 2022'!$D$5-3*'REF - Profic Média e DP 2022'!$E$5</f>
        <v>78.560591150000022</v>
      </c>
      <c r="BU54" s="39">
        <f>'REF - Profic Média e DP 2022'!$D$5+3*'REF - Profic Média e DP 2022'!$E$5</f>
        <v>353.78627153000002</v>
      </c>
      <c r="BV54" s="38">
        <f t="shared" si="27"/>
        <v>0.65207373279999992</v>
      </c>
      <c r="BW54" s="39">
        <f>VLOOKUP($A54,'2023_5ANO_MT'!$H:$AE,21,0)</f>
        <v>8.064516129999999E-2</v>
      </c>
      <c r="BX54" s="39">
        <f>VLOOKUP($A54,'2023_5ANO_MT'!$H:$AE,22,0)</f>
        <v>0.46774193549999998</v>
      </c>
      <c r="BY54" s="39">
        <f>VLOOKUP($A54,'2023_5ANO_MT'!$H:$AE,23,0)</f>
        <v>0.32258064519999996</v>
      </c>
      <c r="BZ54" s="39">
        <f>VLOOKUP($A54,'2023_5ANO_MT'!$H:$AE,24,0)</f>
        <v>0.12903225809999999</v>
      </c>
      <c r="CA54" s="39">
        <f>VLOOKUP($A54,'2023_5ANO_MT'!$H:$AE,16,0)/100</f>
        <v>0.93939393940000004</v>
      </c>
      <c r="CB54" s="38">
        <f t="shared" si="28"/>
        <v>0.65643597016593147</v>
      </c>
      <c r="CC54" s="38">
        <f t="shared" si="29"/>
        <v>0.66272939702621669</v>
      </c>
      <c r="CD54" s="38">
        <f t="shared" si="30"/>
        <v>0.51091333950243323</v>
      </c>
      <c r="CE54" s="39">
        <f>VLOOKUP($A54,'2022_5ANO_LP'!$H:$X,17,0)</f>
        <v>207.77513999999999</v>
      </c>
      <c r="CF54" s="39">
        <f>'REF - Profic Média e DP 2022'!$D$4-3*'REF - Profic Média e DP 2022'!$E$4</f>
        <v>49.637460980000014</v>
      </c>
      <c r="CG54" s="39">
        <f>'REF - Profic Média e DP 2022'!$D$4+3*'REF - Profic Média e DP 2022'!$E$4</f>
        <v>359.15703464000001</v>
      </c>
      <c r="CH54" s="38">
        <f t="shared" si="31"/>
        <v>0.72000000000000008</v>
      </c>
      <c r="CI54" s="39">
        <f>VLOOKUP($A54,'2022_5ANO_LP'!$H:$AE,21,0)</f>
        <v>0.12</v>
      </c>
      <c r="CJ54" s="39">
        <f>VLOOKUP($A54,'2022_5ANO_LP'!$H:$AE,22,0)</f>
        <v>0.28000000000000003</v>
      </c>
      <c r="CK54" s="39">
        <f>VLOOKUP($A54,'2022_5ANO_LP'!$H:$AE,23,0)</f>
        <v>0.42</v>
      </c>
      <c r="CL54" s="39">
        <f>VLOOKUP($A54,'2022_5ANO_LP'!$H:$AE,24,0)</f>
        <v>0.18</v>
      </c>
      <c r="CM54" s="39">
        <f>VLOOKUP($A54,'2022_5ANO_LP'!$H:$AE,16,0)/100</f>
        <v>0.90909090910000001</v>
      </c>
      <c r="CN54" s="38">
        <f t="shared" si="32"/>
        <v>0.65014254330564614</v>
      </c>
      <c r="CO54" s="38">
        <f t="shared" si="33"/>
        <v>0.52288248920414937</v>
      </c>
      <c r="CP54" s="39">
        <f>VLOOKUP($A54,'2022_5ANO_MT'!H:X,17,0)</f>
        <v>222.47128000000001</v>
      </c>
      <c r="CQ54" s="39">
        <f>'REF - Profic Média e DP 2022'!$D$5-3*'REF - Profic Média e DP 2022'!$E$5</f>
        <v>78.560591150000022</v>
      </c>
      <c r="CR54" s="39">
        <f>'REF - Profic Média e DP 2022'!$D$5+3*'REF - Profic Média e DP 2022'!$E$5</f>
        <v>353.78627153000002</v>
      </c>
      <c r="CS54" s="38">
        <f t="shared" si="34"/>
        <v>0.64571428571428569</v>
      </c>
      <c r="CT54" s="39">
        <f>VLOOKUP($A54,'2022_5ANO_MT'!$H:$AE,21,0)</f>
        <v>0.16</v>
      </c>
      <c r="CU54" s="39">
        <f>VLOOKUP($A54,'2022_5ANO_MT'!$H:$AE,22,0)</f>
        <v>0.34</v>
      </c>
      <c r="CV54" s="39">
        <f>VLOOKUP($A54,'2022_5ANO_MT'!$H:$AE,23,0)</f>
        <v>0.42</v>
      </c>
      <c r="CW54" s="39">
        <f>VLOOKUP($A54,'2022_5ANO_MT'!$H:$AE,24,0)</f>
        <v>0.08</v>
      </c>
      <c r="CX54" s="39">
        <f>VLOOKUP($A54,'2022_5ANO_MT'!$H:$AE,16,0)/100</f>
        <v>0.90909090910000001</v>
      </c>
      <c r="CY54" s="35"/>
    </row>
    <row r="55" spans="1:103" ht="15" customHeight="1">
      <c r="A55" s="37">
        <v>3203700</v>
      </c>
      <c r="B55" s="37" t="s">
        <v>165</v>
      </c>
      <c r="C55" s="38">
        <f t="shared" si="0"/>
        <v>0.6366504494268479</v>
      </c>
      <c r="D55" s="38">
        <f t="shared" si="1"/>
        <v>0.69240850979970259</v>
      </c>
      <c r="E55" s="38">
        <f t="shared" si="2"/>
        <v>0.57887715984835719</v>
      </c>
      <c r="F55" s="38">
        <f t="shared" si="3"/>
        <v>5.7959978445628613E-2</v>
      </c>
      <c r="G55" s="38">
        <f t="shared" si="4"/>
        <v>0.80593985975104787</v>
      </c>
      <c r="H55" s="38">
        <f t="shared" si="5"/>
        <v>0.7982812276498803</v>
      </c>
      <c r="I55" s="38">
        <f t="shared" si="6"/>
        <v>0.6465498371069035</v>
      </c>
      <c r="J55" s="39">
        <f>VLOOKUP(A55,'2023_2ANO_LP_LTR + ECT'!$H:$X,17,0)</f>
        <v>714.03294621999999</v>
      </c>
      <c r="K55" s="39">
        <f>'REF - Profic Média e DP 2022'!$D$2-3*'REF - Profic Média e DP 2022'!$E$2</f>
        <v>295.99944314000004</v>
      </c>
      <c r="L55" s="39">
        <f>'REF - Profic Média e DP 2022'!$D$2+3*'REF - Profic Média e DP 2022'!$E$2</f>
        <v>942.55981496000004</v>
      </c>
      <c r="M55" s="38">
        <f t="shared" si="7"/>
        <v>0.93465727098571427</v>
      </c>
      <c r="N55" s="39">
        <f>VLOOKUP($A55,'2023_2ANO_LP_LTR + ECT'!$H:$AE,21,0)</f>
        <v>4.4843049300000007E-2</v>
      </c>
      <c r="O55" s="39">
        <f>VLOOKUP($A55,'2023_2ANO_LP_LTR + ECT'!$H:$AE,22,0)</f>
        <v>3.5874439500000001E-2</v>
      </c>
      <c r="P55" s="39">
        <f>VLOOKUP($A55,'2023_2ANO_LP_LTR + ECT'!$H:$AE,23,0)</f>
        <v>0.31838565019999998</v>
      </c>
      <c r="Q55" s="39">
        <f>VLOOKUP($A55,'2023_2ANO_LP_LTR + ECT'!$H:$AE,24,0)</f>
        <v>0.60089686100000006</v>
      </c>
      <c r="R55" s="39">
        <f>VLOOKUP($A55,'2023_2ANO_LP_LTR + ECT'!$H:$AE,16,0)/100</f>
        <v>0.96536796540000003</v>
      </c>
      <c r="S55" s="38">
        <f t="shared" si="8"/>
        <v>0.81742780790279923</v>
      </c>
      <c r="T55" s="38">
        <v>0.81742780790279901</v>
      </c>
      <c r="U55" s="38">
        <f t="shared" si="9"/>
        <v>0.67559371146274139</v>
      </c>
      <c r="V55" s="39">
        <f>VLOOKUP(A55,'2023_2ANO_MT'!$H:$X,17,0)</f>
        <v>613.49211312</v>
      </c>
      <c r="W55" s="39">
        <f>'REF - Profic Média e DP 2022'!$D$3-3*'REF - Profic Média e DP 2022'!$E$3</f>
        <v>256.66072584</v>
      </c>
      <c r="X55" s="39">
        <f>'REF - Profic Média e DP 2022'!$D$3+3*'REF - Profic Média e DP 2022'!$E$3</f>
        <v>784.8352503000001</v>
      </c>
      <c r="Y55" s="38">
        <f t="shared" si="10"/>
        <v>0.95345830648571417</v>
      </c>
      <c r="Z55" s="39">
        <f>VLOOKUP($A55,'2023_2ANO_MT'!$H:$AE,21,0)</f>
        <v>1.80995475E-2</v>
      </c>
      <c r="AA55" s="39">
        <f>VLOOKUP($A55,'2023_2ANO_MT'!$H:$AE,22,0)</f>
        <v>4.9773755700000005E-2</v>
      </c>
      <c r="AB55" s="39">
        <f>VLOOKUP($A55,'2023_2ANO_MT'!$H:$AE,23,0)</f>
        <v>0.25339366520000001</v>
      </c>
      <c r="AC55" s="39">
        <f>VLOOKUP($A55,'2023_2ANO_MT'!$H:$AE,24,0)</f>
        <v>0.67873303169999999</v>
      </c>
      <c r="AD55" s="39">
        <f>VLOOKUP($A55,'2023_2ANO_MT'!$H:$AE,16,0)/100</f>
        <v>0.96506550219999998</v>
      </c>
      <c r="AE55" s="38">
        <f t="shared" si="11"/>
        <v>0.74797988130541926</v>
      </c>
      <c r="AF55" s="38">
        <f t="shared" si="12"/>
        <v>0.71741376325937245</v>
      </c>
      <c r="AG55" s="38">
        <f t="shared" si="13"/>
        <v>0.56243644242588775</v>
      </c>
      <c r="AH55" s="39">
        <f>VLOOKUP($A55,'2022_2ANO_LP_LTR + ECT'!H:X,17,0)</f>
        <v>659.64855848000002</v>
      </c>
      <c r="AI55" s="39">
        <f>'REF - Profic Média e DP 2022'!$D$2-3*'REF - Profic Média e DP 2022'!$E$2</f>
        <v>295.99944314000004</v>
      </c>
      <c r="AJ55" s="39">
        <f>'REF - Profic Média e DP 2022'!$D$2+3*'REF - Profic Média e DP 2022'!$E$2</f>
        <v>942.55981496000004</v>
      </c>
      <c r="AK55" s="38">
        <f t="shared" si="14"/>
        <v>0.84954407298571433</v>
      </c>
      <c r="AL55" s="39">
        <f>VLOOKUP($A55,'2022_2ANO_LP_LTR + ECT'!$H:$AE,21,0)</f>
        <v>5.31914894E-2</v>
      </c>
      <c r="AM55" s="39">
        <f>VLOOKUP($A55,'2022_2ANO_LP_LTR + ECT'!$H:$AE,22,0)</f>
        <v>0.17021276600000002</v>
      </c>
      <c r="AN55" s="39">
        <f>VLOOKUP($A55,'2022_2ANO_LP_LTR + ECT'!$H:$AE,23,0)</f>
        <v>0.42553191490000003</v>
      </c>
      <c r="AO55" s="39">
        <f>VLOOKUP($A55,'2022_2ANO_LP_LTR + ECT'!$H:$AE,24,0)</f>
        <v>0.3510638298</v>
      </c>
      <c r="AP55" s="39">
        <f>VLOOKUP($A55,'2022_2ANO_LP_LTR + ECT'!$H:$AE,16,0)/100</f>
        <v>0.89523809519999997</v>
      </c>
      <c r="AQ55" s="38">
        <f t="shared" si="15"/>
        <v>0.79382905837448925</v>
      </c>
      <c r="AR55" s="38">
        <f t="shared" si="16"/>
        <v>0.67493821044183555</v>
      </c>
      <c r="AS55" s="39">
        <f>VLOOKUP($A55,'2022_2ANO_MT'!$H:$X,17,0)</f>
        <v>613.14589418000003</v>
      </c>
      <c r="AT55" s="39">
        <f>'REF - Profic Média e DP 2022'!$D$3-3*'REF - Profic Média e DP 2022'!$E$3</f>
        <v>256.66072584</v>
      </c>
      <c r="AU55" s="39">
        <f>'REF - Profic Média e DP 2022'!$D$3+3*'REF - Profic Média e DP 2022'!$E$3</f>
        <v>784.8352503000001</v>
      </c>
      <c r="AV55" s="38">
        <f t="shared" si="17"/>
        <v>0.92970521541428552</v>
      </c>
      <c r="AW55" s="39">
        <f>VLOOKUP($A55,'2022_2ANO_MT'!$H:$AE,21,0)</f>
        <v>1.5873015899999999E-2</v>
      </c>
      <c r="AX55" s="39">
        <f>VLOOKUP($A55,'2022_2ANO_MT'!$H:$AE,22,0)</f>
        <v>9.5238095199999998E-2</v>
      </c>
      <c r="AY55" s="39">
        <f>VLOOKUP($A55,'2022_2ANO_MT'!$H:$AE,23,0)</f>
        <v>0.23280423280000001</v>
      </c>
      <c r="AZ55" s="39">
        <f>VLOOKUP($A55,'2022_2ANO_MT'!$H:$AE,24,0)</f>
        <v>0.6560846561</v>
      </c>
      <c r="BA55" s="39">
        <f>VLOOKUP($A55,'2022_2ANO_MT'!$H:$AE,16,0)/100</f>
        <v>0.89573459720000004</v>
      </c>
      <c r="BB55" s="38">
        <f t="shared" si="18"/>
        <v>0.55301335886756575</v>
      </c>
      <c r="BC55" s="38">
        <f t="shared" si="19"/>
        <v>0.36967025613953214</v>
      </c>
      <c r="BD55" s="38">
        <f t="shared" si="20"/>
        <v>2.0245412084678005E-2</v>
      </c>
      <c r="BE55" s="38">
        <f t="shared" si="21"/>
        <v>0.73635646159559942</v>
      </c>
      <c r="BF55" s="38">
        <f t="shared" si="22"/>
        <v>0.75265858239730665</v>
      </c>
      <c r="BG55" s="38">
        <f t="shared" si="23"/>
        <v>0.61277971734461323</v>
      </c>
      <c r="BH55" s="39">
        <f>VLOOKUP($A55,'2023_5ANO_LP'!$H:$X,17,0)</f>
        <v>239.30477784000001</v>
      </c>
      <c r="BI55" s="39">
        <f>'REF - Profic Média e DP 2022'!$D$4-3*'REF - Profic Média e DP 2022'!$E$4</f>
        <v>49.637460980000014</v>
      </c>
      <c r="BJ55" s="39">
        <f>'REF - Profic Média e DP 2022'!$D$4+3*'REF - Profic Média e DP 2022'!$E$4</f>
        <v>359.15703464000001</v>
      </c>
      <c r="BK55" s="38">
        <f t="shared" si="24"/>
        <v>0.83873343150000013</v>
      </c>
      <c r="BL55" s="39">
        <f>VLOOKUP($A55,'2023_5ANO_LP'!$H:$AE,21,0)</f>
        <v>6.7010309300000001E-2</v>
      </c>
      <c r="BM55" s="39">
        <f>VLOOKUP($A55,'2023_5ANO_LP'!$H:$AE,22,0)</f>
        <v>0.16494845359999999</v>
      </c>
      <c r="BN55" s="39">
        <f>VLOOKUP($A55,'2023_5ANO_LP'!$H:$AE,23,0)</f>
        <v>0.29896907220000002</v>
      </c>
      <c r="BO55" s="39">
        <f>VLOOKUP($A55,'2023_5ANO_LP'!$H:$AE,24,0)</f>
        <v>0.46907216490000003</v>
      </c>
      <c r="BP55" s="39">
        <f>VLOOKUP($A55,'2023_5ANO_LP'!$H:$AE,16,0)/100</f>
        <v>0.94634146340000003</v>
      </c>
      <c r="BQ55" s="38">
        <f t="shared" si="25"/>
        <v>0.72005434079389219</v>
      </c>
      <c r="BR55" s="38">
        <f t="shared" si="26"/>
        <v>0.59249023268778445</v>
      </c>
      <c r="BS55" s="39">
        <f>VLOOKUP($A55,'2023_5ANO_MT'!H:X,17,0)</f>
        <v>241.62911855999999</v>
      </c>
      <c r="BT55" s="39">
        <f>'REF - Profic Média e DP 2022'!$D$5-3*'REF - Profic Média e DP 2022'!$E$5</f>
        <v>78.560591150000022</v>
      </c>
      <c r="BU55" s="39">
        <f>'REF - Profic Média e DP 2022'!$D$5+3*'REF - Profic Média e DP 2022'!$E$5</f>
        <v>353.78627153000002</v>
      </c>
      <c r="BV55" s="38">
        <f t="shared" si="27"/>
        <v>0.74889543440000006</v>
      </c>
      <c r="BW55" s="39">
        <f>VLOOKUP($A55,'2023_5ANO_MT'!$H:$AE,21,0)</f>
        <v>9.7938144299999988E-2</v>
      </c>
      <c r="BX55" s="39">
        <f>VLOOKUP($A55,'2023_5ANO_MT'!$H:$AE,22,0)</f>
        <v>0.2680412371</v>
      </c>
      <c r="BY55" s="39">
        <f>VLOOKUP($A55,'2023_5ANO_MT'!$H:$AE,23,0)</f>
        <v>0.3711340206</v>
      </c>
      <c r="BZ55" s="39">
        <f>VLOOKUP($A55,'2023_5ANO_MT'!$H:$AE,24,0)</f>
        <v>0.26288659790000002</v>
      </c>
      <c r="CA55" s="39">
        <f>VLOOKUP($A55,'2023_5ANO_MT'!$H:$AE,16,0)/100</f>
        <v>0.94634146340000003</v>
      </c>
      <c r="CB55" s="38">
        <f t="shared" si="28"/>
        <v>0.71611104951092142</v>
      </c>
      <c r="CC55" s="38">
        <f t="shared" si="29"/>
        <v>0.72028206018720042</v>
      </c>
      <c r="CD55" s="38">
        <f t="shared" si="30"/>
        <v>0.56969400686011529</v>
      </c>
      <c r="CE55" s="39">
        <f>VLOOKUP($A55,'2022_5ANO_LP'!$H:$X,17,0)</f>
        <v>225.9689071</v>
      </c>
      <c r="CF55" s="39">
        <f>'REF - Profic Média e DP 2022'!$D$4-3*'REF - Profic Média e DP 2022'!$E$4</f>
        <v>49.637460980000014</v>
      </c>
      <c r="CG55" s="39">
        <f>'REF - Profic Média e DP 2022'!$D$4+3*'REF - Profic Média e DP 2022'!$E$4</f>
        <v>359.15703464000001</v>
      </c>
      <c r="CH55" s="38">
        <f t="shared" si="31"/>
        <v>0.80327868852857143</v>
      </c>
      <c r="CI55" s="39">
        <f>VLOOKUP($A55,'2022_5ANO_LP'!$H:$AE,21,0)</f>
        <v>6.5573770500000003E-2</v>
      </c>
      <c r="CJ55" s="39">
        <f>VLOOKUP($A55,'2022_5ANO_LP'!$H:$AE,22,0)</f>
        <v>0.2295081967</v>
      </c>
      <c r="CK55" s="39">
        <f>VLOOKUP($A55,'2022_5ANO_LP'!$H:$AE,23,0)</f>
        <v>0.37704918030000001</v>
      </c>
      <c r="CL55" s="39">
        <f>VLOOKUP($A55,'2022_5ANO_LP'!$H:$AE,24,0)</f>
        <v>0.32786885249999997</v>
      </c>
      <c r="CM55" s="39">
        <f>VLOOKUP($A55,'2022_5ANO_LP'!$H:$AE,16,0)/100</f>
        <v>0.93846153849999991</v>
      </c>
      <c r="CN55" s="38">
        <f t="shared" si="32"/>
        <v>0.71194003883464241</v>
      </c>
      <c r="CO55" s="38">
        <f t="shared" si="33"/>
        <v>0.5815033287192849</v>
      </c>
      <c r="CP55" s="39">
        <f>VLOOKUP($A55,'2022_5ANO_MT'!H:X,17,0)</f>
        <v>238.60524043999999</v>
      </c>
      <c r="CQ55" s="39">
        <f>'REF - Profic Média e DP 2022'!$D$5-3*'REF - Profic Média e DP 2022'!$E$5</f>
        <v>78.560591150000022</v>
      </c>
      <c r="CR55" s="39">
        <f>'REF - Profic Média e DP 2022'!$D$5+3*'REF - Profic Média e DP 2022'!$E$5</f>
        <v>353.78627153000002</v>
      </c>
      <c r="CS55" s="38">
        <f t="shared" si="34"/>
        <v>0.74629195940000004</v>
      </c>
      <c r="CT55" s="39">
        <f>VLOOKUP($A55,'2022_5ANO_MT'!$H:$AE,21,0)</f>
        <v>0.10382513660000001</v>
      </c>
      <c r="CU55" s="39">
        <f>VLOOKUP($A55,'2022_5ANO_MT'!$H:$AE,22,0)</f>
        <v>0.26229508200000001</v>
      </c>
      <c r="CV55" s="39">
        <f>VLOOKUP($A55,'2022_5ANO_MT'!$H:$AE,23,0)</f>
        <v>0.4262295082</v>
      </c>
      <c r="CW55" s="39">
        <f>VLOOKUP($A55,'2022_5ANO_MT'!$H:$AE,24,0)</f>
        <v>0.20765027320000001</v>
      </c>
      <c r="CX55" s="39">
        <f>VLOOKUP($A55,'2022_5ANO_MT'!$H:$AE,16,0)/100</f>
        <v>0.93846153849999991</v>
      </c>
      <c r="CY55" s="35"/>
    </row>
    <row r="56" spans="1:103" ht="15" customHeight="1">
      <c r="A56" s="37">
        <v>3203809</v>
      </c>
      <c r="B56" s="37" t="s">
        <v>93</v>
      </c>
      <c r="C56" s="38">
        <f t="shared" si="0"/>
        <v>0.68118992121379385</v>
      </c>
      <c r="D56" s="38">
        <f t="shared" si="1"/>
        <v>0.70712038168143287</v>
      </c>
      <c r="E56" s="38">
        <f t="shared" si="2"/>
        <v>0.69689356344017328</v>
      </c>
      <c r="F56" s="38">
        <f t="shared" si="3"/>
        <v>7.6727430115292483E-2</v>
      </c>
      <c r="G56" s="38">
        <f t="shared" si="4"/>
        <v>0.71734719992269236</v>
      </c>
      <c r="H56" s="38">
        <f t="shared" si="5"/>
        <v>0.711630962335142</v>
      </c>
      <c r="I56" s="38">
        <f t="shared" si="6"/>
        <v>0.54510499382742694</v>
      </c>
      <c r="J56" s="39">
        <f>VLOOKUP(A56,'2023_2ANO_LP_LTR + ECT'!$H:$X,17,0)</f>
        <v>648.44273063000003</v>
      </c>
      <c r="K56" s="39">
        <f>'REF - Profic Média e DP 2022'!$D$2-3*'REF - Profic Média e DP 2022'!$E$2</f>
        <v>295.99944314000004</v>
      </c>
      <c r="L56" s="39">
        <f>'REF - Profic Média e DP 2022'!$D$2+3*'REF - Profic Média e DP 2022'!$E$2</f>
        <v>942.55981496000004</v>
      </c>
      <c r="M56" s="38">
        <f t="shared" si="7"/>
        <v>0.78195488728571427</v>
      </c>
      <c r="N56" s="39">
        <f>VLOOKUP($A56,'2023_2ANO_LP_LTR + ECT'!$H:$AE,21,0)</f>
        <v>0.1052631579</v>
      </c>
      <c r="O56" s="39">
        <f>VLOOKUP($A56,'2023_2ANO_LP_LTR + ECT'!$H:$AE,22,0)</f>
        <v>0.19736842110000002</v>
      </c>
      <c r="P56" s="39">
        <f>VLOOKUP($A56,'2023_2ANO_LP_LTR + ECT'!$H:$AE,23,0)</f>
        <v>0.33552631580000003</v>
      </c>
      <c r="Q56" s="39">
        <f>VLOOKUP($A56,'2023_2ANO_LP_LTR + ECT'!$H:$AE,24,0)</f>
        <v>0.36184210529999999</v>
      </c>
      <c r="R56" s="39">
        <f>VLOOKUP($A56,'2023_2ANO_LP_LTR + ECT'!$H:$AE,16,0)/100</f>
        <v>0.97435897440000008</v>
      </c>
      <c r="S56" s="38">
        <f t="shared" si="8"/>
        <v>0.72592155630401789</v>
      </c>
      <c r="T56" s="38">
        <v>0.725921556304018</v>
      </c>
      <c r="U56" s="38">
        <f t="shared" si="9"/>
        <v>0.54742038655803582</v>
      </c>
      <c r="V56" s="39">
        <f>VLOOKUP(A56,'2023_2ANO_MT'!$H:$X,17,0)</f>
        <v>545.79422819000001</v>
      </c>
      <c r="W56" s="39">
        <f>'REF - Profic Média e DP 2022'!$D$3-3*'REF - Profic Média e DP 2022'!$E$3</f>
        <v>256.66072584</v>
      </c>
      <c r="X56" s="39">
        <f>'REF - Profic Média e DP 2022'!$D$3+3*'REF - Profic Média e DP 2022'!$E$3</f>
        <v>784.8352503000001</v>
      </c>
      <c r="Y56" s="38">
        <f t="shared" si="10"/>
        <v>0.8475551295</v>
      </c>
      <c r="Z56" s="39">
        <f>VLOOKUP($A56,'2023_2ANO_MT'!$H:$AE,21,0)</f>
        <v>3.3557047E-2</v>
      </c>
      <c r="AA56" s="39">
        <f>VLOOKUP($A56,'2023_2ANO_MT'!$H:$AE,22,0)</f>
        <v>0.20805369129999998</v>
      </c>
      <c r="AB56" s="39">
        <f>VLOOKUP($A56,'2023_2ANO_MT'!$H:$AE,23,0)</f>
        <v>0.53691275169999997</v>
      </c>
      <c r="AC56" s="39">
        <f>VLOOKUP($A56,'2023_2ANO_MT'!$H:$AE,24,0)</f>
        <v>0.2214765101</v>
      </c>
      <c r="AD56" s="39">
        <f>VLOOKUP($A56,'2023_2ANO_MT'!$H:$AE,16,0)/100</f>
        <v>0.96129032260000002</v>
      </c>
      <c r="AE56" s="38">
        <f t="shared" si="11"/>
        <v>0.64061976980739987</v>
      </c>
      <c r="AF56" s="38">
        <f t="shared" si="12"/>
        <v>0.63403555133099121</v>
      </c>
      <c r="AG56" s="38">
        <f t="shared" si="13"/>
        <v>0.47259568607626817</v>
      </c>
      <c r="AH56" s="39">
        <f>VLOOKUP($A56,'2022_2ANO_LP_LTR + ECT'!H:X,17,0)</f>
        <v>601.56108565</v>
      </c>
      <c r="AI56" s="39">
        <f>'REF - Profic Média e DP 2022'!$D$2-3*'REF - Profic Média e DP 2022'!$E$2</f>
        <v>295.99944314000004</v>
      </c>
      <c r="AJ56" s="39">
        <f>'REF - Profic Média e DP 2022'!$D$2+3*'REF - Profic Média e DP 2022'!$E$2</f>
        <v>942.55981496000004</v>
      </c>
      <c r="AK56" s="38">
        <f t="shared" si="14"/>
        <v>0.67545787547142855</v>
      </c>
      <c r="AL56" s="39">
        <f>VLOOKUP($A56,'2022_2ANO_LP_LTR + ECT'!$H:$AE,21,0)</f>
        <v>0.14871794869999999</v>
      </c>
      <c r="AM56" s="39">
        <f>VLOOKUP($A56,'2022_2ANO_LP_LTR + ECT'!$H:$AE,22,0)</f>
        <v>0.3076923077</v>
      </c>
      <c r="AN56" s="39">
        <f>VLOOKUP($A56,'2022_2ANO_LP_LTR + ECT'!$H:$AE,23,0)</f>
        <v>0.3435897436</v>
      </c>
      <c r="AO56" s="39">
        <f>VLOOKUP($A56,'2022_2ANO_LP_LTR + ECT'!$H:$AE,24,0)</f>
        <v>0.2</v>
      </c>
      <c r="AP56" s="39">
        <f>VLOOKUP($A56,'2022_2ANO_LP_LTR + ECT'!$H:$AE,16,0)/100</f>
        <v>0.91549295770000005</v>
      </c>
      <c r="AQ56" s="38">
        <f t="shared" si="15"/>
        <v>0.65049609752201276</v>
      </c>
      <c r="AR56" s="38">
        <f t="shared" si="16"/>
        <v>0.51130442680116839</v>
      </c>
      <c r="AS56" s="39">
        <f>VLOOKUP($A56,'2022_2ANO_MT'!$H:$X,17,0)</f>
        <v>526.71869832000004</v>
      </c>
      <c r="AT56" s="39">
        <f>'REF - Profic Média e DP 2022'!$D$3-3*'REF - Profic Média e DP 2022'!$E$3</f>
        <v>256.66072584</v>
      </c>
      <c r="AU56" s="39">
        <f>'REF - Profic Média e DP 2022'!$D$3+3*'REF - Profic Média e DP 2022'!$E$3</f>
        <v>784.8352503000001</v>
      </c>
      <c r="AV56" s="38">
        <f t="shared" si="17"/>
        <v>0.73503591388571432</v>
      </c>
      <c r="AW56" s="39">
        <f>VLOOKUP($A56,'2022_2ANO_MT'!$H:$AE,21,0)</f>
        <v>8.9385474899999998E-2</v>
      </c>
      <c r="AX56" s="39">
        <f>VLOOKUP($A56,'2022_2ANO_MT'!$H:$AE,22,0)</f>
        <v>0.3072625698</v>
      </c>
      <c r="AY56" s="39">
        <f>VLOOKUP($A56,'2022_2ANO_MT'!$H:$AE,23,0)</f>
        <v>0.37988826819999999</v>
      </c>
      <c r="AZ56" s="39">
        <f>VLOOKUP($A56,'2022_2ANO_MT'!$H:$AE,24,0)</f>
        <v>0.22346368720000001</v>
      </c>
      <c r="BA56" s="39">
        <f>VLOOKUP($A56,'2022_2ANO_MT'!$H:$AE,16,0)/100</f>
        <v>0.84433962260000006</v>
      </c>
      <c r="BB56" s="38">
        <f t="shared" si="18"/>
        <v>0.64229423051233536</v>
      </c>
      <c r="BC56" s="38">
        <f t="shared" si="19"/>
        <v>0.58113751703567096</v>
      </c>
      <c r="BD56" s="38">
        <f t="shared" si="20"/>
        <v>4.7452617527605434E-2</v>
      </c>
      <c r="BE56" s="38">
        <f t="shared" si="21"/>
        <v>0.70345094398899966</v>
      </c>
      <c r="BF56" s="38">
        <f t="shared" si="22"/>
        <v>0.70672136711930067</v>
      </c>
      <c r="BG56" s="38">
        <f t="shared" si="23"/>
        <v>0.55067217150288705</v>
      </c>
      <c r="BH56" s="39">
        <f>VLOOKUP($A56,'2023_5ANO_LP'!$H:$X,17,0)</f>
        <v>220.08127673000001</v>
      </c>
      <c r="BI56" s="39">
        <f>'REF - Profic Média e DP 2022'!$D$4-3*'REF - Profic Média e DP 2022'!$E$4</f>
        <v>49.637460980000014</v>
      </c>
      <c r="BJ56" s="39">
        <f>'REF - Profic Média e DP 2022'!$D$4+3*'REF - Profic Média e DP 2022'!$E$4</f>
        <v>359.15703464000001</v>
      </c>
      <c r="BK56" s="38">
        <f t="shared" si="24"/>
        <v>0.76190476187142864</v>
      </c>
      <c r="BL56" s="39">
        <f>VLOOKUP($A56,'2023_5ANO_LP'!$H:$AE,21,0)</f>
        <v>9.4339622599999992E-2</v>
      </c>
      <c r="BM56" s="39">
        <f>VLOOKUP($A56,'2023_5ANO_LP'!$H:$AE,22,0)</f>
        <v>0.25157232700000004</v>
      </c>
      <c r="BN56" s="39">
        <f>VLOOKUP($A56,'2023_5ANO_LP'!$H:$AE,23,0)</f>
        <v>0.37106918239999997</v>
      </c>
      <c r="BO56" s="39">
        <f>VLOOKUP($A56,'2023_5ANO_LP'!$H:$AE,24,0)</f>
        <v>0.28301886790000003</v>
      </c>
      <c r="BP56" s="39">
        <f>VLOOKUP($A56,'2023_5ANO_LP'!$H:$AE,16,0)/100</f>
        <v>0.96363636360000005</v>
      </c>
      <c r="BQ56" s="38">
        <f t="shared" si="25"/>
        <v>0.70018052085869864</v>
      </c>
      <c r="BR56" s="38">
        <f t="shared" si="26"/>
        <v>0.56005229387454003</v>
      </c>
      <c r="BS56" s="39">
        <f>VLOOKUP($A56,'2023_5ANO_MT'!H:X,17,0)</f>
        <v>232.70136478000001</v>
      </c>
      <c r="BT56" s="39">
        <f>'REF - Profic Média e DP 2022'!$D$5-3*'REF - Profic Média e DP 2022'!$E$5</f>
        <v>78.560591150000022</v>
      </c>
      <c r="BU56" s="39">
        <f>'REF - Profic Média e DP 2022'!$D$5+3*'REF - Profic Média e DP 2022'!$E$5</f>
        <v>353.78627153000002</v>
      </c>
      <c r="BV56" s="38">
        <f t="shared" si="27"/>
        <v>0.71698113208571435</v>
      </c>
      <c r="BW56" s="39">
        <f>VLOOKUP($A56,'2023_5ANO_MT'!$H:$AE,21,0)</f>
        <v>0.106918239</v>
      </c>
      <c r="BX56" s="39">
        <f>VLOOKUP($A56,'2023_5ANO_MT'!$H:$AE,22,0)</f>
        <v>0.3081761006</v>
      </c>
      <c r="BY56" s="39">
        <f>VLOOKUP($A56,'2023_5ANO_MT'!$H:$AE,23,0)</f>
        <v>0.40251572330000002</v>
      </c>
      <c r="BZ56" s="39">
        <f>VLOOKUP($A56,'2023_5ANO_MT'!$H:$AE,24,0)</f>
        <v>0.18238993709999998</v>
      </c>
      <c r="CA56" s="39">
        <f>VLOOKUP($A56,'2023_5ANO_MT'!$H:$AE,16,0)/100</f>
        <v>0.96363636360000005</v>
      </c>
      <c r="CB56" s="38">
        <f t="shared" si="28"/>
        <v>0.65599832646139422</v>
      </c>
      <c r="CC56" s="38">
        <f t="shared" si="29"/>
        <v>0.65371624785020499</v>
      </c>
      <c r="CD56" s="38">
        <f t="shared" si="30"/>
        <v>0.50698169147898142</v>
      </c>
      <c r="CE56" s="39">
        <f>VLOOKUP($A56,'2022_5ANO_LP'!$H:$X,17,0)</f>
        <v>206.55821797999999</v>
      </c>
      <c r="CF56" s="39">
        <f>'REF - Profic Média e DP 2022'!$D$4-3*'REF - Profic Média e DP 2022'!$E$4</f>
        <v>49.637460980000014</v>
      </c>
      <c r="CG56" s="39">
        <f>'REF - Profic Média e DP 2022'!$D$4+3*'REF - Profic Média e DP 2022'!$E$4</f>
        <v>359.15703464000001</v>
      </c>
      <c r="CH56" s="38">
        <f t="shared" si="31"/>
        <v>0.65409309784285719</v>
      </c>
      <c r="CI56" s="39">
        <f>VLOOKUP($A56,'2022_5ANO_LP'!$H:$AE,21,0)</f>
        <v>0.18539325840000001</v>
      </c>
      <c r="CJ56" s="39">
        <f>VLOOKUP($A56,'2022_5ANO_LP'!$H:$AE,22,0)</f>
        <v>0.2808988764</v>
      </c>
      <c r="CK56" s="39">
        <f>VLOOKUP($A56,'2022_5ANO_LP'!$H:$AE,23,0)</f>
        <v>0.32584269659999998</v>
      </c>
      <c r="CL56" s="39">
        <f>VLOOKUP($A56,'2022_5ANO_LP'!$H:$AE,24,0)</f>
        <v>0.20786516850000003</v>
      </c>
      <c r="CM56" s="39">
        <f>VLOOKUP($A56,'2022_5ANO_LP'!$H:$AE,16,0)/100</f>
        <v>0.94680851059999993</v>
      </c>
      <c r="CN56" s="38">
        <f t="shared" si="32"/>
        <v>0.65828040507258356</v>
      </c>
      <c r="CO56" s="38">
        <f t="shared" si="33"/>
        <v>0.53144970479516707</v>
      </c>
      <c r="CP56" s="39">
        <f>VLOOKUP($A56,'2022_5ANO_MT'!H:X,17,0)</f>
        <v>224.82919774000001</v>
      </c>
      <c r="CQ56" s="39">
        <f>'REF - Profic Média e DP 2022'!$D$5-3*'REF - Profic Média e DP 2022'!$E$5</f>
        <v>78.560591150000022</v>
      </c>
      <c r="CR56" s="39">
        <f>'REF - Profic Média e DP 2022'!$D$5+3*'REF - Profic Média e DP 2022'!$E$5</f>
        <v>353.78627153000002</v>
      </c>
      <c r="CS56" s="38">
        <f t="shared" si="34"/>
        <v>0.62873284900000015</v>
      </c>
      <c r="CT56" s="39">
        <f>VLOOKUP($A56,'2022_5ANO_MT'!$H:$AE,21,0)</f>
        <v>0.20338983050000001</v>
      </c>
      <c r="CU56" s="39">
        <f>VLOOKUP($A56,'2022_5ANO_MT'!$H:$AE,22,0)</f>
        <v>0.29378531070000002</v>
      </c>
      <c r="CV56" s="39">
        <f>VLOOKUP($A56,'2022_5ANO_MT'!$H:$AE,23,0)</f>
        <v>0.29378531070000002</v>
      </c>
      <c r="CW56" s="39">
        <f>VLOOKUP($A56,'2022_5ANO_MT'!$H:$AE,24,0)</f>
        <v>0.20903954800000002</v>
      </c>
      <c r="CX56" s="39">
        <f>VLOOKUP($A56,'2022_5ANO_MT'!$H:$AE,16,0)/100</f>
        <v>0.94148936169999997</v>
      </c>
      <c r="CY56" s="35"/>
    </row>
    <row r="57" spans="1:103" ht="15" customHeight="1">
      <c r="A57" s="37">
        <v>3203908</v>
      </c>
      <c r="B57" s="37" t="s">
        <v>191</v>
      </c>
      <c r="C57" s="38">
        <f t="shared" si="0"/>
        <v>0.6564926144018266</v>
      </c>
      <c r="D57" s="38">
        <f t="shared" si="1"/>
        <v>0.67786715838701594</v>
      </c>
      <c r="E57" s="38">
        <f t="shared" si="2"/>
        <v>0.6015297647261425</v>
      </c>
      <c r="F57" s="38">
        <f t="shared" si="3"/>
        <v>6.1562288415234478E-2</v>
      </c>
      <c r="G57" s="38">
        <f t="shared" si="4"/>
        <v>0.75420455204788928</v>
      </c>
      <c r="H57" s="38">
        <f t="shared" si="5"/>
        <v>0.76095862183517327</v>
      </c>
      <c r="I57" s="38">
        <f t="shared" si="6"/>
        <v>0.61773295227748948</v>
      </c>
      <c r="J57" s="39">
        <f>VLOOKUP(A57,'2023_2ANO_LP_LTR + ECT'!$H:$X,17,0)</f>
        <v>695.40109044999997</v>
      </c>
      <c r="K57" s="39">
        <f>'REF - Profic Média e DP 2022'!$D$2-3*'REF - Profic Média e DP 2022'!$E$2</f>
        <v>295.99944314000004</v>
      </c>
      <c r="L57" s="39">
        <f>'REF - Profic Média e DP 2022'!$D$2+3*'REF - Profic Média e DP 2022'!$E$2</f>
        <v>942.55981496000004</v>
      </c>
      <c r="M57" s="38">
        <f t="shared" si="7"/>
        <v>0.90706234188571433</v>
      </c>
      <c r="N57" s="39">
        <f>VLOOKUP($A57,'2023_2ANO_LP_LTR + ECT'!$H:$AE,21,0)</f>
        <v>4.3478260899999996E-2</v>
      </c>
      <c r="O57" s="39">
        <f>VLOOKUP($A57,'2023_2ANO_LP_LTR + ECT'!$H:$AE,22,0)</f>
        <v>8.3735909799999994E-2</v>
      </c>
      <c r="P57" s="39">
        <f>VLOOKUP($A57,'2023_2ANO_LP_LTR + ECT'!$H:$AE,23,0)</f>
        <v>0.36553945249999997</v>
      </c>
      <c r="Q57" s="39">
        <f>VLOOKUP($A57,'2023_2ANO_LP_LTR + ECT'!$H:$AE,24,0)</f>
        <v>0.50563607089999996</v>
      </c>
      <c r="R57" s="39">
        <f>VLOOKUP($A57,'2023_2ANO_LP_LTR + ECT'!$H:$AE,16,0)/100</f>
        <v>0.9013062409</v>
      </c>
      <c r="S57" s="38">
        <f t="shared" si="8"/>
        <v>0.74407344736696324</v>
      </c>
      <c r="T57" s="38">
        <v>0.74407344736696301</v>
      </c>
      <c r="U57" s="38">
        <f t="shared" si="9"/>
        <v>0.58742712119106955</v>
      </c>
      <c r="V57" s="39">
        <f>VLOOKUP(A57,'2023_2ANO_MT'!$H:$X,17,0)</f>
        <v>566.92476623000005</v>
      </c>
      <c r="W57" s="39">
        <f>'REF - Profic Média e DP 2022'!$D$3-3*'REF - Profic Média e DP 2022'!$E$3</f>
        <v>256.66072584</v>
      </c>
      <c r="X57" s="39">
        <f>'REF - Profic Média e DP 2022'!$D$3+3*'REF - Profic Média e DP 2022'!$E$3</f>
        <v>784.8352503000001</v>
      </c>
      <c r="Y57" s="38">
        <f t="shared" si="10"/>
        <v>0.89141004858571415</v>
      </c>
      <c r="Z57" s="39">
        <f>VLOOKUP($A57,'2023_2ANO_MT'!$H:$AE,21,0)</f>
        <v>4.2139384099999996E-2</v>
      </c>
      <c r="AA57" s="39">
        <f>VLOOKUP($A57,'2023_2ANO_MT'!$H:$AE,22,0)</f>
        <v>0.113452188</v>
      </c>
      <c r="AB57" s="39">
        <f>VLOOKUP($A57,'2023_2ANO_MT'!$H:$AE,23,0)</f>
        <v>0.52512155589999998</v>
      </c>
      <c r="AC57" s="39">
        <f>VLOOKUP($A57,'2023_2ANO_MT'!$H:$AE,24,0)</f>
        <v>0.31766612640000003</v>
      </c>
      <c r="AD57" s="39">
        <f>VLOOKUP($A57,'2023_2ANO_MT'!$H:$AE,16,0)/100</f>
        <v>0.91002949849999992</v>
      </c>
      <c r="AE57" s="38">
        <f t="shared" si="11"/>
        <v>0.6926422636326548</v>
      </c>
      <c r="AF57" s="38">
        <f t="shared" si="12"/>
        <v>0.69077137799154475</v>
      </c>
      <c r="AG57" s="38">
        <f t="shared" si="13"/>
        <v>0.53301736124023247</v>
      </c>
      <c r="AH57" s="39">
        <f>VLOOKUP($A57,'2022_2ANO_LP_LTR + ECT'!H:X,17,0)</f>
        <v>640.62734640999997</v>
      </c>
      <c r="AI57" s="39">
        <f>'REF - Profic Média e DP 2022'!$D$2-3*'REF - Profic Média e DP 2022'!$E$2</f>
        <v>295.99944314000004</v>
      </c>
      <c r="AJ57" s="39">
        <f>'REF - Profic Média e DP 2022'!$D$2+3*'REF - Profic Média e DP 2022'!$E$2</f>
        <v>942.55981496000004</v>
      </c>
      <c r="AK57" s="38">
        <f t="shared" si="14"/>
        <v>0.79049341248571414</v>
      </c>
      <c r="AL57" s="39">
        <f>VLOOKUP($A57,'2022_2ANO_LP_LTR + ECT'!$H:$AE,21,0)</f>
        <v>8.8607594899999989E-2</v>
      </c>
      <c r="AM57" s="39">
        <f>VLOOKUP($A57,'2022_2ANO_LP_LTR + ECT'!$H:$AE,22,0)</f>
        <v>0.21157323689999999</v>
      </c>
      <c r="AN57" s="39">
        <f>VLOOKUP($A57,'2022_2ANO_LP_LTR + ECT'!$H:$AE,23,0)</f>
        <v>0.42495479199999997</v>
      </c>
      <c r="AO57" s="39">
        <f>VLOOKUP($A57,'2022_2ANO_LP_LTR + ECT'!$H:$AE,24,0)</f>
        <v>0.27486437609999997</v>
      </c>
      <c r="AP57" s="39">
        <f>VLOOKUP($A57,'2022_2ANO_LP_LTR + ECT'!$H:$AE,16,0)/100</f>
        <v>0.90655737700000005</v>
      </c>
      <c r="AQ57" s="38">
        <f t="shared" si="15"/>
        <v>0.69544859209431997</v>
      </c>
      <c r="AR57" s="38">
        <f t="shared" si="16"/>
        <v>0.53895337633149709</v>
      </c>
      <c r="AS57" s="39">
        <f>VLOOKUP($A57,'2022_2ANO_MT'!$H:$X,17,0)</f>
        <v>541.32216908999999</v>
      </c>
      <c r="AT57" s="39">
        <f>'REF - Profic Média e DP 2022'!$D$3-3*'REF - Profic Média e DP 2022'!$E$3</f>
        <v>256.66072584</v>
      </c>
      <c r="AU57" s="39">
        <f>'REF - Profic Média e DP 2022'!$D$3+3*'REF - Profic Média e DP 2022'!$E$3</f>
        <v>784.8352503000001</v>
      </c>
      <c r="AV57" s="38">
        <f t="shared" si="17"/>
        <v>0.80519480521428577</v>
      </c>
      <c r="AW57" s="39">
        <f>VLOOKUP($A57,'2022_2ANO_MT'!$H:$AE,21,0)</f>
        <v>5.4545454500000007E-2</v>
      </c>
      <c r="AX57" s="39">
        <f>VLOOKUP($A57,'2022_2ANO_MT'!$H:$AE,22,0)</f>
        <v>0.24545454549999998</v>
      </c>
      <c r="AY57" s="39">
        <f>VLOOKUP($A57,'2022_2ANO_MT'!$H:$AE,23,0)</f>
        <v>0.44909090910000005</v>
      </c>
      <c r="AZ57" s="39">
        <f>VLOOKUP($A57,'2022_2ANO_MT'!$H:$AE,24,0)</f>
        <v>0.25090909090000002</v>
      </c>
      <c r="BA57" s="39">
        <f>VLOOKUP($A57,'2022_2ANO_MT'!$H:$AE,16,0)/100</f>
        <v>0.89869281049999994</v>
      </c>
      <c r="BB57" s="38">
        <f t="shared" si="18"/>
        <v>0.6244307984240427</v>
      </c>
      <c r="BC57" s="38">
        <f t="shared" si="19"/>
        <v>0.51531813243358349</v>
      </c>
      <c r="BD57" s="38">
        <f t="shared" si="20"/>
        <v>3.8984349146924169E-2</v>
      </c>
      <c r="BE57" s="38">
        <f t="shared" si="21"/>
        <v>0.73354346441450202</v>
      </c>
      <c r="BF57" s="38">
        <f t="shared" si="22"/>
        <v>0.73962059592141904</v>
      </c>
      <c r="BG57" s="38">
        <f t="shared" si="23"/>
        <v>0.59808854597140959</v>
      </c>
      <c r="BH57" s="39">
        <f>VLOOKUP($A57,'2023_5ANO_LP'!$H:$X,17,0)</f>
        <v>234.75757274</v>
      </c>
      <c r="BI57" s="39">
        <f>'REF - Profic Média e DP 2022'!$D$4-3*'REF - Profic Média e DP 2022'!$E$4</f>
        <v>49.637460980000014</v>
      </c>
      <c r="BJ57" s="39">
        <f>'REF - Profic Média e DP 2022'!$D$4+3*'REF - Profic Média e DP 2022'!$E$4</f>
        <v>359.15703464000001</v>
      </c>
      <c r="BK57" s="38">
        <f t="shared" si="24"/>
        <v>0.8260983951428571</v>
      </c>
      <c r="BL57" s="39">
        <f>VLOOKUP($A57,'2023_5ANO_LP'!$H:$AE,21,0)</f>
        <v>4.2357274399999999E-2</v>
      </c>
      <c r="BM57" s="39">
        <f>VLOOKUP($A57,'2023_5ANO_LP'!$H:$AE,22,0)</f>
        <v>0.23020257829999999</v>
      </c>
      <c r="BN57" s="39">
        <f>VLOOKUP($A57,'2023_5ANO_LP'!$H:$AE,23,0)</f>
        <v>0.34806629829999997</v>
      </c>
      <c r="BO57" s="39">
        <f>VLOOKUP($A57,'2023_5ANO_LP'!$H:$AE,24,0)</f>
        <v>0.37937384899999999</v>
      </c>
      <c r="BP57" s="39">
        <f>VLOOKUP($A57,'2023_5ANO_LP'!$H:$AE,16,0)/100</f>
        <v>0.9362068966</v>
      </c>
      <c r="BQ57" s="38">
        <f t="shared" si="25"/>
        <v>0.727466332907585</v>
      </c>
      <c r="BR57" s="38">
        <f t="shared" si="26"/>
        <v>0.60820979560802713</v>
      </c>
      <c r="BS57" s="39">
        <f>VLOOKUP($A57,'2023_5ANO_MT'!H:X,17,0)</f>
        <v>245.95554595999999</v>
      </c>
      <c r="BT57" s="39">
        <f>'REF - Profic Média e DP 2022'!$D$5-3*'REF - Profic Média e DP 2022'!$E$5</f>
        <v>78.560591150000022</v>
      </c>
      <c r="BU57" s="39">
        <f>'REF - Profic Média e DP 2022'!$D$5+3*'REF - Profic Média e DP 2022'!$E$5</f>
        <v>353.78627153000002</v>
      </c>
      <c r="BV57" s="38">
        <f t="shared" si="27"/>
        <v>0.75551470591428582</v>
      </c>
      <c r="BW57" s="39">
        <f>VLOOKUP($A57,'2023_5ANO_MT'!$H:$AE,21,0)</f>
        <v>9.0073529400000005E-2</v>
      </c>
      <c r="BX57" s="39">
        <f>VLOOKUP($A57,'2023_5ANO_MT'!$H:$AE,22,0)</f>
        <v>0.2702205882</v>
      </c>
      <c r="BY57" s="39">
        <f>VLOOKUP($A57,'2023_5ANO_MT'!$H:$AE,23,0)</f>
        <v>0.34375</v>
      </c>
      <c r="BZ57" s="39">
        <f>VLOOKUP($A57,'2023_5ANO_MT'!$H:$AE,24,0)</f>
        <v>0.29595588240000004</v>
      </c>
      <c r="CA57" s="39">
        <f>VLOOKUP($A57,'2023_5ANO_MT'!$H:$AE,16,0)/100</f>
        <v>0.93793103450000004</v>
      </c>
      <c r="CB57" s="38">
        <f t="shared" si="28"/>
        <v>0.69455911526757785</v>
      </c>
      <c r="CC57" s="38">
        <f t="shared" si="29"/>
        <v>0.69980004057930523</v>
      </c>
      <c r="CD57" s="38">
        <f t="shared" si="30"/>
        <v>0.55892801981575335</v>
      </c>
      <c r="CE57" s="39">
        <f>VLOOKUP($A57,'2022_5ANO_LP'!$H:$X,17,0)</f>
        <v>222.63662338</v>
      </c>
      <c r="CF57" s="39">
        <f>'REF - Profic Média e DP 2022'!$D$4-3*'REF - Profic Média e DP 2022'!$E$4</f>
        <v>49.637460980000014</v>
      </c>
      <c r="CG57" s="39">
        <f>'REF - Profic Média e DP 2022'!$D$4+3*'REF - Profic Média e DP 2022'!$E$4</f>
        <v>359.15703464000001</v>
      </c>
      <c r="CH57" s="38">
        <f t="shared" si="31"/>
        <v>0.76623376618571426</v>
      </c>
      <c r="CI57" s="39">
        <f>VLOOKUP($A57,'2022_5ANO_LP'!$H:$AE,21,0)</f>
        <v>9.2764378500000008E-2</v>
      </c>
      <c r="CJ57" s="39">
        <f>VLOOKUP($A57,'2022_5ANO_LP'!$H:$AE,22,0)</f>
        <v>0.24675324679999999</v>
      </c>
      <c r="CK57" s="39">
        <f>VLOOKUP($A57,'2022_5ANO_LP'!$H:$AE,23,0)</f>
        <v>0.35064935060000002</v>
      </c>
      <c r="CL57" s="39">
        <f>VLOOKUP($A57,'2022_5ANO_LP'!$H:$AE,24,0)</f>
        <v>0.30983302410000002</v>
      </c>
      <c r="CM57" s="39">
        <f>VLOOKUP($A57,'2022_5ANO_LP'!$H:$AE,16,0)/100</f>
        <v>0.91511035649999994</v>
      </c>
      <c r="CN57" s="38">
        <f t="shared" si="32"/>
        <v>0.68931818995585048</v>
      </c>
      <c r="CO57" s="38">
        <f t="shared" si="33"/>
        <v>0.56916709009027244</v>
      </c>
      <c r="CP57" s="39">
        <f>VLOOKUP($A57,'2022_5ANO_MT'!H:X,17,0)</f>
        <v>235.20999076999999</v>
      </c>
      <c r="CQ57" s="39">
        <f>'REF - Profic Média e DP 2022'!$D$5-3*'REF - Profic Média e DP 2022'!$E$5</f>
        <v>78.560591150000022</v>
      </c>
      <c r="CR57" s="39">
        <f>'REF - Profic Média e DP 2022'!$D$5+3*'REF - Profic Média e DP 2022'!$E$5</f>
        <v>353.78627153000002</v>
      </c>
      <c r="CS57" s="38">
        <f t="shared" si="34"/>
        <v>0.69873484454285706</v>
      </c>
      <c r="CT57" s="39">
        <f>VLOOKUP($A57,'2022_5ANO_MT'!$H:$AE,21,0)</f>
        <v>0.1125461255</v>
      </c>
      <c r="CU57" s="39">
        <f>VLOOKUP($A57,'2022_5ANO_MT'!$H:$AE,22,0)</f>
        <v>0.3302583026</v>
      </c>
      <c r="CV57" s="39">
        <f>VLOOKUP($A57,'2022_5ANO_MT'!$H:$AE,23,0)</f>
        <v>0.34132841329999997</v>
      </c>
      <c r="CW57" s="39">
        <f>VLOOKUP($A57,'2022_5ANO_MT'!$H:$AE,24,0)</f>
        <v>0.21586715869999998</v>
      </c>
      <c r="CX57" s="39">
        <f>VLOOKUP($A57,'2022_5ANO_MT'!$H:$AE,16,0)/100</f>
        <v>0.92020373509999998</v>
      </c>
      <c r="CY57" s="35"/>
    </row>
    <row r="58" spans="1:103" ht="15" customHeight="1">
      <c r="A58" s="37">
        <v>3204005</v>
      </c>
      <c r="B58" s="37" t="s">
        <v>137</v>
      </c>
      <c r="C58" s="38">
        <f t="shared" si="0"/>
        <v>0.60514871382854984</v>
      </c>
      <c r="D58" s="38">
        <f t="shared" si="1"/>
        <v>0.56821646821476046</v>
      </c>
      <c r="E58" s="38">
        <f t="shared" si="2"/>
        <v>0.3893866426174894</v>
      </c>
      <c r="F58" s="38">
        <f t="shared" si="3"/>
        <v>2.7826420603195512E-2</v>
      </c>
      <c r="G58" s="38">
        <f t="shared" si="4"/>
        <v>0.74704629381203147</v>
      </c>
      <c r="H58" s="38">
        <f t="shared" si="5"/>
        <v>0.74084242816485113</v>
      </c>
      <c r="I58" s="38">
        <f t="shared" si="6"/>
        <v>0.58620259024398802</v>
      </c>
      <c r="J58" s="39">
        <f>VLOOKUP(A58,'2023_2ANO_LP_LTR + ECT'!$H:$X,17,0)</f>
        <v>675.01480785000001</v>
      </c>
      <c r="K58" s="39">
        <f>'REF - Profic Média e DP 2022'!$D$2-3*'REF - Profic Média e DP 2022'!$E$2</f>
        <v>295.99944314000004</v>
      </c>
      <c r="L58" s="39">
        <f>'REF - Profic Média e DP 2022'!$D$2+3*'REF - Profic Média e DP 2022'!$E$2</f>
        <v>942.55981496000004</v>
      </c>
      <c r="M58" s="38">
        <f t="shared" si="7"/>
        <v>0.86559139787142858</v>
      </c>
      <c r="N58" s="39">
        <f>VLOOKUP($A58,'2023_2ANO_LP_LTR + ECT'!$H:$AE,21,0)</f>
        <v>6.9892473099999991E-2</v>
      </c>
      <c r="O58" s="39">
        <f>VLOOKUP($A58,'2023_2ANO_LP_LTR + ECT'!$H:$AE,22,0)</f>
        <v>0.11290322579999999</v>
      </c>
      <c r="P58" s="39">
        <f>VLOOKUP($A58,'2023_2ANO_LP_LTR + ECT'!$H:$AE,23,0)</f>
        <v>0.39784946239999996</v>
      </c>
      <c r="Q58" s="39">
        <f>VLOOKUP($A58,'2023_2ANO_LP_LTR + ECT'!$H:$AE,24,0)</f>
        <v>0.41935483870000001</v>
      </c>
      <c r="R58" s="39">
        <f>VLOOKUP($A58,'2023_2ANO_LP_LTR + ECT'!$H:$AE,16,0)/100</f>
        <v>0.92537313430000001</v>
      </c>
      <c r="S58" s="38">
        <f t="shared" si="8"/>
        <v>0.75635209228280176</v>
      </c>
      <c r="T58" s="38">
        <v>0.75635209228280198</v>
      </c>
      <c r="U58" s="38">
        <f t="shared" si="9"/>
        <v>0.61747243217274628</v>
      </c>
      <c r="V58" s="39">
        <f>VLOOKUP(A58,'2023_2ANO_MT'!$H:$X,17,0)</f>
        <v>582.79393406999998</v>
      </c>
      <c r="W58" s="39">
        <f>'REF - Profic Média e DP 2022'!$D$3-3*'REF - Profic Média e DP 2022'!$E$3</f>
        <v>256.66072584</v>
      </c>
      <c r="X58" s="39">
        <f>'REF - Profic Média e DP 2022'!$D$3+3*'REF - Profic Média e DP 2022'!$E$3</f>
        <v>784.8352503000001</v>
      </c>
      <c r="Y58" s="38">
        <f t="shared" si="10"/>
        <v>0.87127158558571427</v>
      </c>
      <c r="Z58" s="39">
        <f>VLOOKUP($A58,'2023_2ANO_MT'!$H:$AE,21,0)</f>
        <v>4.3956044E-2</v>
      </c>
      <c r="AA58" s="39">
        <f>VLOOKUP($A58,'2023_2ANO_MT'!$H:$AE,22,0)</f>
        <v>0.14835164839999998</v>
      </c>
      <c r="AB58" s="39">
        <f>VLOOKUP($A58,'2023_2ANO_MT'!$H:$AE,23,0)</f>
        <v>0.33516483520000001</v>
      </c>
      <c r="AC58" s="39">
        <f>VLOOKUP($A58,'2023_2ANO_MT'!$H:$AE,24,0)</f>
        <v>0.47252747249999999</v>
      </c>
      <c r="AD58" s="39">
        <f>VLOOKUP($A58,'2023_2ANO_MT'!$H:$AE,16,0)/100</f>
        <v>0.91919191919999998</v>
      </c>
      <c r="AE58" s="38">
        <f t="shared" si="11"/>
        <v>0.71921987320883596</v>
      </c>
      <c r="AF58" s="38">
        <f t="shared" si="12"/>
        <v>0.70657334758954149</v>
      </c>
      <c r="AG58" s="38">
        <f t="shared" si="13"/>
        <v>0.54731415817194029</v>
      </c>
      <c r="AH58" s="39">
        <f>VLOOKUP($A58,'2022_2ANO_LP_LTR + ECT'!H:X,17,0)</f>
        <v>649.87108875000001</v>
      </c>
      <c r="AI58" s="39">
        <f>'REF - Profic Média e DP 2022'!$D$2-3*'REF - Profic Média e DP 2022'!$E$2</f>
        <v>295.99944314000004</v>
      </c>
      <c r="AJ58" s="39">
        <f>'REF - Profic Média e DP 2022'!$D$2+3*'REF - Profic Média e DP 2022'!$E$2</f>
        <v>942.55981496000004</v>
      </c>
      <c r="AK58" s="38">
        <f t="shared" si="14"/>
        <v>0.8470496894142856</v>
      </c>
      <c r="AL58" s="39">
        <f>VLOOKUP($A58,'2022_2ANO_LP_LTR + ECT'!$H:$AE,21,0)</f>
        <v>3.8043478300000003E-2</v>
      </c>
      <c r="AM58" s="39">
        <f>VLOOKUP($A58,'2022_2ANO_LP_LTR + ECT'!$H:$AE,22,0)</f>
        <v>0.20108695650000002</v>
      </c>
      <c r="AN58" s="39">
        <f>VLOOKUP($A58,'2022_2ANO_LP_LTR + ECT'!$H:$AE,23,0)</f>
        <v>0.50543478259999997</v>
      </c>
      <c r="AO58" s="39">
        <f>VLOOKUP($A58,'2022_2ANO_LP_LTR + ECT'!$H:$AE,24,0)</f>
        <v>0.25543478260000002</v>
      </c>
      <c r="AP58" s="39">
        <f>VLOOKUP($A58,'2022_2ANO_LP_LTR + ECT'!$H:$AE,16,0)/100</f>
        <v>0.8846153846</v>
      </c>
      <c r="AQ58" s="38">
        <f t="shared" si="15"/>
        <v>0.73818966163777766</v>
      </c>
      <c r="AR58" s="38">
        <f t="shared" si="16"/>
        <v>0.5915334218541265</v>
      </c>
      <c r="AS58" s="39">
        <f>VLOOKUP($A58,'2022_2ANO_MT'!$H:$X,17,0)</f>
        <v>569.09360962999995</v>
      </c>
      <c r="AT58" s="39">
        <f>'REF - Profic Média e DP 2022'!$D$3-3*'REF - Profic Média e DP 2022'!$E$3</f>
        <v>256.66072584</v>
      </c>
      <c r="AU58" s="39">
        <f>'REF - Profic Média e DP 2022'!$D$3+3*'REF - Profic Média e DP 2022'!$E$3</f>
        <v>784.8352503000001</v>
      </c>
      <c r="AV58" s="38">
        <f t="shared" si="17"/>
        <v>0.86631016034285713</v>
      </c>
      <c r="AW58" s="39">
        <f>VLOOKUP($A58,'2022_2ANO_MT'!$H:$AE,21,0)</f>
        <v>2.67379679E-2</v>
      </c>
      <c r="AX58" s="39">
        <f>VLOOKUP($A58,'2022_2ANO_MT'!$H:$AE,22,0)</f>
        <v>0.18716577539999998</v>
      </c>
      <c r="AY58" s="39">
        <f>VLOOKUP($A58,'2022_2ANO_MT'!$H:$AE,23,0)</f>
        <v>0.36363636360000001</v>
      </c>
      <c r="AZ58" s="39">
        <f>VLOOKUP($A58,'2022_2ANO_MT'!$H:$AE,24,0)</f>
        <v>0.42245989299999998</v>
      </c>
      <c r="BA58" s="39">
        <f>VLOOKUP($A58,'2022_2ANO_MT'!$H:$AE,16,0)/100</f>
        <v>0.90338164250000008</v>
      </c>
      <c r="BB58" s="38">
        <f t="shared" si="18"/>
        <v>0.66054708224923386</v>
      </c>
      <c r="BC58" s="38">
        <f t="shared" si="19"/>
        <v>0.62250366461461815</v>
      </c>
      <c r="BD58" s="38">
        <f t="shared" si="20"/>
        <v>5.277475236206397E-2</v>
      </c>
      <c r="BE58" s="38">
        <f t="shared" si="21"/>
        <v>0.69859049988384947</v>
      </c>
      <c r="BF58" s="38">
        <f t="shared" si="22"/>
        <v>0.70957201928346969</v>
      </c>
      <c r="BG58" s="38">
        <f t="shared" si="23"/>
        <v>0.56687971689551075</v>
      </c>
      <c r="BH58" s="39">
        <f>VLOOKUP($A58,'2023_5ANO_LP'!$H:$X,17,0)</f>
        <v>225.09782927000001</v>
      </c>
      <c r="BI58" s="39">
        <f>'REF - Profic Média e DP 2022'!$D$4-3*'REF - Profic Média e DP 2022'!$E$4</f>
        <v>49.637460980000014</v>
      </c>
      <c r="BJ58" s="39">
        <f>'REF - Profic Média e DP 2022'!$D$4+3*'REF - Profic Média e DP 2022'!$E$4</f>
        <v>359.15703464000001</v>
      </c>
      <c r="BK58" s="38">
        <f t="shared" si="24"/>
        <v>0.78832752604285716</v>
      </c>
      <c r="BL58" s="39">
        <f>VLOOKUP($A58,'2023_5ANO_LP'!$H:$AE,21,0)</f>
        <v>0.1036585366</v>
      </c>
      <c r="BM58" s="39">
        <f>VLOOKUP($A58,'2023_5ANO_LP'!$H:$AE,22,0)</f>
        <v>0.1890243902</v>
      </c>
      <c r="BN58" s="39">
        <f>VLOOKUP($A58,'2023_5ANO_LP'!$H:$AE,23,0)</f>
        <v>0.34146341460000001</v>
      </c>
      <c r="BO58" s="39">
        <f>VLOOKUP($A58,'2023_5ANO_LP'!$H:$AE,24,0)</f>
        <v>0.36585365850000001</v>
      </c>
      <c r="BP58" s="39">
        <f>VLOOKUP($A58,'2023_5ANO_LP'!$H:$AE,16,0)/100</f>
        <v>0.91620111730000009</v>
      </c>
      <c r="BQ58" s="38">
        <f t="shared" si="25"/>
        <v>0.68760898048422925</v>
      </c>
      <c r="BR58" s="38">
        <f t="shared" si="26"/>
        <v>0.56912088662560134</v>
      </c>
      <c r="BS58" s="39">
        <f>VLOOKUP($A58,'2023_5ANO_MT'!H:X,17,0)</f>
        <v>235.19727438999999</v>
      </c>
      <c r="BT58" s="39">
        <f>'REF - Profic Média e DP 2022'!$D$5-3*'REF - Profic Média e DP 2022'!$E$5</f>
        <v>78.560591150000022</v>
      </c>
      <c r="BU58" s="39">
        <f>'REF - Profic Média e DP 2022'!$D$5+3*'REF - Profic Média e DP 2022'!$E$5</f>
        <v>353.78627153000002</v>
      </c>
      <c r="BV58" s="38">
        <f t="shared" si="27"/>
        <v>0.69599303138571433</v>
      </c>
      <c r="BW58" s="39">
        <f>VLOOKUP($A58,'2023_5ANO_MT'!$H:$AE,21,0)</f>
        <v>0.11585365850000001</v>
      </c>
      <c r="BX58" s="39">
        <f>VLOOKUP($A58,'2023_5ANO_MT'!$H:$AE,22,0)</f>
        <v>0.32926829269999996</v>
      </c>
      <c r="BY58" s="39">
        <f>VLOOKUP($A58,'2023_5ANO_MT'!$H:$AE,23,0)</f>
        <v>0.32317073169999999</v>
      </c>
      <c r="BZ58" s="39">
        <f>VLOOKUP($A58,'2023_5ANO_MT'!$H:$AE,24,0)</f>
        <v>0.23170731709999998</v>
      </c>
      <c r="CA58" s="39">
        <f>VLOOKUP($A58,'2023_5ANO_MT'!$H:$AE,16,0)/100</f>
        <v>0.91620111730000009</v>
      </c>
      <c r="CB58" s="38">
        <f t="shared" si="28"/>
        <v>0.6458157475217855</v>
      </c>
      <c r="CC58" s="38">
        <f t="shared" si="29"/>
        <v>0.6658903198214321</v>
      </c>
      <c r="CD58" s="38">
        <f t="shared" si="30"/>
        <v>0.51330561770714989</v>
      </c>
      <c r="CE58" s="39">
        <f>VLOOKUP($A58,'2022_5ANO_LP'!$H:$X,17,0)</f>
        <v>208.51559692999999</v>
      </c>
      <c r="CF58" s="39">
        <f>'REF - Profic Média e DP 2022'!$D$4-3*'REF - Profic Média e DP 2022'!$E$4</f>
        <v>49.637460980000014</v>
      </c>
      <c r="CG58" s="39">
        <f>'REF - Profic Média e DP 2022'!$D$4+3*'REF - Profic Média e DP 2022'!$E$4</f>
        <v>359.15703464000001</v>
      </c>
      <c r="CH58" s="38">
        <f t="shared" si="31"/>
        <v>0.7055214724714286</v>
      </c>
      <c r="CI58" s="39">
        <f>VLOOKUP($A58,'2022_5ANO_LP'!$H:$AE,21,0)</f>
        <v>0.14723926379999999</v>
      </c>
      <c r="CJ58" s="39">
        <f>VLOOKUP($A58,'2022_5ANO_LP'!$H:$AE,22,0)</f>
        <v>0.2576687117</v>
      </c>
      <c r="CK58" s="39">
        <f>VLOOKUP($A58,'2022_5ANO_LP'!$H:$AE,23,0)</f>
        <v>0.38650306749999996</v>
      </c>
      <c r="CL58" s="39">
        <f>VLOOKUP($A58,'2022_5ANO_LP'!$H:$AE,24,0)</f>
        <v>0.2085889571</v>
      </c>
      <c r="CM58" s="39">
        <f>VLOOKUP($A58,'2022_5ANO_LP'!$H:$AE,16,0)/100</f>
        <v>0.93142857140000002</v>
      </c>
      <c r="CN58" s="38">
        <f t="shared" si="32"/>
        <v>0.6257411752221389</v>
      </c>
      <c r="CO58" s="38">
        <f t="shared" si="33"/>
        <v>0.49873914272999209</v>
      </c>
      <c r="CP58" s="39">
        <f>VLOOKUP($A58,'2022_5ANO_MT'!H:X,17,0)</f>
        <v>215.82641104000001</v>
      </c>
      <c r="CQ58" s="39">
        <f>'REF - Profic Média e DP 2022'!$D$5-3*'REF - Profic Média e DP 2022'!$E$5</f>
        <v>78.560591150000022</v>
      </c>
      <c r="CR58" s="39">
        <f>'REF - Profic Média e DP 2022'!$D$5+3*'REF - Profic Média e DP 2022'!$E$5</f>
        <v>353.78627153000002</v>
      </c>
      <c r="CS58" s="38">
        <f t="shared" si="34"/>
        <v>0.57405784402857152</v>
      </c>
      <c r="CT58" s="39">
        <f>VLOOKUP($A58,'2022_5ANO_MT'!$H:$AE,21,0)</f>
        <v>0.2085889571</v>
      </c>
      <c r="CU58" s="39">
        <f>VLOOKUP($A58,'2022_5ANO_MT'!$H:$AE,22,0)</f>
        <v>0.3803680982</v>
      </c>
      <c r="CV58" s="39">
        <f>VLOOKUP($A58,'2022_5ANO_MT'!$H:$AE,23,0)</f>
        <v>0.32515337420000001</v>
      </c>
      <c r="CW58" s="39">
        <f>VLOOKUP($A58,'2022_5ANO_MT'!$H:$AE,24,0)</f>
        <v>8.5889570600000006E-2</v>
      </c>
      <c r="CX58" s="39">
        <f>VLOOKUP($A58,'2022_5ANO_MT'!$H:$AE,16,0)/100</f>
        <v>0.93142857140000002</v>
      </c>
      <c r="CY58" s="35"/>
    </row>
    <row r="59" spans="1:103" ht="15" customHeight="1">
      <c r="A59" s="37">
        <v>3204054</v>
      </c>
      <c r="B59" s="37" t="s">
        <v>209</v>
      </c>
      <c r="C59" s="38">
        <f t="shared" si="0"/>
        <v>0.45623908371080557</v>
      </c>
      <c r="D59" s="38">
        <f t="shared" si="1"/>
        <v>0.42477403725445978</v>
      </c>
      <c r="E59" s="38">
        <f t="shared" si="2"/>
        <v>0.13561606436905713</v>
      </c>
      <c r="F59" s="38">
        <f t="shared" si="3"/>
        <v>-1.2529215710995412E-2</v>
      </c>
      <c r="G59" s="38">
        <f t="shared" si="4"/>
        <v>0.71393201013986241</v>
      </c>
      <c r="H59" s="38">
        <f t="shared" si="5"/>
        <v>0.72196592059016074</v>
      </c>
      <c r="I59" s="38">
        <f t="shared" si="6"/>
        <v>0.57635814507317873</v>
      </c>
      <c r="J59" s="39">
        <f>VLOOKUP(A59,'2023_2ANO_LP_LTR + ECT'!$H:$X,17,0)</f>
        <v>668.64977971999997</v>
      </c>
      <c r="K59" s="39">
        <f>'REF - Profic Média e DP 2022'!$D$2-3*'REF - Profic Média e DP 2022'!$E$2</f>
        <v>295.99944314000004</v>
      </c>
      <c r="L59" s="39">
        <f>'REF - Profic Média e DP 2022'!$D$2+3*'REF - Profic Média e DP 2022'!$E$2</f>
        <v>942.55981496000004</v>
      </c>
      <c r="M59" s="38">
        <f t="shared" si="7"/>
        <v>0.81678004531428572</v>
      </c>
      <c r="N59" s="39">
        <f>VLOOKUP($A59,'2023_2ANO_LP_LTR + ECT'!$H:$AE,21,0)</f>
        <v>0.1015873016</v>
      </c>
      <c r="O59" s="39">
        <f>VLOOKUP($A59,'2023_2ANO_LP_LTR + ECT'!$H:$AE,22,0)</f>
        <v>0.14285714289999998</v>
      </c>
      <c r="P59" s="39">
        <f>VLOOKUP($A59,'2023_2ANO_LP_LTR + ECT'!$H:$AE,23,0)</f>
        <v>0.33650793649999999</v>
      </c>
      <c r="Q59" s="39">
        <f>VLOOKUP($A59,'2023_2ANO_LP_LTR + ECT'!$H:$AE,24,0)</f>
        <v>0.41904761899999998</v>
      </c>
      <c r="R59" s="39">
        <f>VLOOKUP($A59,'2023_2ANO_LP_LTR + ECT'!$H:$AE,16,0)/100</f>
        <v>0.91836734689999999</v>
      </c>
      <c r="S59" s="38">
        <f t="shared" si="8"/>
        <v>0.70188114446441485</v>
      </c>
      <c r="T59" s="38">
        <v>0.70188114446441496</v>
      </c>
      <c r="U59" s="38">
        <f t="shared" si="9"/>
        <v>0.54037768970740097</v>
      </c>
      <c r="V59" s="39">
        <f>VLOOKUP(A59,'2023_2ANO_MT'!$H:$X,17,0)</f>
        <v>542.07445513000005</v>
      </c>
      <c r="W59" s="39">
        <f>'REF - Profic Média e DP 2022'!$D$3-3*'REF - Profic Média e DP 2022'!$E$3</f>
        <v>256.66072584</v>
      </c>
      <c r="X59" s="39">
        <f>'REF - Profic Média e DP 2022'!$D$3+3*'REF - Profic Média e DP 2022'!$E$3</f>
        <v>784.8352503000001</v>
      </c>
      <c r="Y59" s="38">
        <f t="shared" si="10"/>
        <v>0.81181318674285718</v>
      </c>
      <c r="Z59" s="39">
        <f>VLOOKUP($A59,'2023_2ANO_MT'!$H:$AE,21,0)</f>
        <v>6.7307692299999999E-2</v>
      </c>
      <c r="AA59" s="39">
        <f>VLOOKUP($A59,'2023_2ANO_MT'!$H:$AE,22,0)</f>
        <v>0.2115384615</v>
      </c>
      <c r="AB59" s="39">
        <f>VLOOKUP($A59,'2023_2ANO_MT'!$H:$AE,23,0)</f>
        <v>0.45833333330000003</v>
      </c>
      <c r="AC59" s="39">
        <f>VLOOKUP($A59,'2023_2ANO_MT'!$H:$AE,24,0)</f>
        <v>0.26282051280000002</v>
      </c>
      <c r="AD59" s="39">
        <f>VLOOKUP($A59,'2023_2ANO_MT'!$H:$AE,16,0)/100</f>
        <v>0.91495601169999996</v>
      </c>
      <c r="AE59" s="38">
        <f t="shared" si="11"/>
        <v>0.72646122585085782</v>
      </c>
      <c r="AF59" s="38">
        <f t="shared" si="12"/>
        <v>0.68543335829340646</v>
      </c>
      <c r="AG59" s="38">
        <f t="shared" si="13"/>
        <v>0.52614968410824126</v>
      </c>
      <c r="AH59" s="39">
        <f>VLOOKUP($A59,'2022_2ANO_LP_LTR + ECT'!H:X,17,0)</f>
        <v>636.18697853000003</v>
      </c>
      <c r="AI59" s="39">
        <f>'REF - Profic Média e DP 2022'!$D$2-3*'REF - Profic Média e DP 2022'!$E$2</f>
        <v>295.99944314000004</v>
      </c>
      <c r="AJ59" s="39">
        <f>'REF - Profic Média e DP 2022'!$D$2+3*'REF - Profic Média e DP 2022'!$E$2</f>
        <v>942.55981496000004</v>
      </c>
      <c r="AK59" s="38">
        <f t="shared" si="14"/>
        <v>0.7827285255571429</v>
      </c>
      <c r="AL59" s="39">
        <f>VLOOKUP($A59,'2022_2ANO_LP_LTR + ECT'!$H:$AE,21,0)</f>
        <v>9.9678456600000007E-2</v>
      </c>
      <c r="AM59" s="39">
        <f>VLOOKUP($A59,'2022_2ANO_LP_LTR + ECT'!$H:$AE,22,0)</f>
        <v>0.20578778140000001</v>
      </c>
      <c r="AN59" s="39">
        <f>VLOOKUP($A59,'2022_2ANO_LP_LTR + ECT'!$H:$AE,23,0)</f>
        <v>0.4180064309</v>
      </c>
      <c r="AO59" s="39">
        <f>VLOOKUP($A59,'2022_2ANO_LP_LTR + ECT'!$H:$AE,24,0)</f>
        <v>0.2765273312</v>
      </c>
      <c r="AP59" s="39">
        <f>VLOOKUP($A59,'2022_2ANO_LP_LTR + ECT'!$H:$AE,16,0)/100</f>
        <v>0.90670553940000009</v>
      </c>
      <c r="AQ59" s="38">
        <f t="shared" si="15"/>
        <v>0.78800302718703463</v>
      </c>
      <c r="AR59" s="38">
        <f t="shared" si="16"/>
        <v>0.66011581498835525</v>
      </c>
      <c r="AS59" s="39">
        <f>VLOOKUP($A59,'2022_2ANO_MT'!$H:$X,17,0)</f>
        <v>605.31708250999998</v>
      </c>
      <c r="AT59" s="39">
        <f>'REF - Profic Média e DP 2022'!$D$3-3*'REF - Profic Média e DP 2022'!$E$3</f>
        <v>256.66072584</v>
      </c>
      <c r="AU59" s="39">
        <f>'REF - Profic Média e DP 2022'!$D$3+3*'REF - Profic Média e DP 2022'!$E$3</f>
        <v>784.8352503000001</v>
      </c>
      <c r="AV59" s="38">
        <f t="shared" si="17"/>
        <v>0.95096652527142855</v>
      </c>
      <c r="AW59" s="39">
        <f>VLOOKUP($A59,'2022_2ANO_MT'!$H:$AE,21,0)</f>
        <v>1.32013201E-2</v>
      </c>
      <c r="AX59" s="39">
        <f>VLOOKUP($A59,'2022_2ANO_MT'!$H:$AE,22,0)</f>
        <v>6.2706270600000003E-2</v>
      </c>
      <c r="AY59" s="39">
        <f>VLOOKUP($A59,'2022_2ANO_MT'!$H:$AE,23,0)</f>
        <v>0.37623762380000003</v>
      </c>
      <c r="AZ59" s="39">
        <f>VLOOKUP($A59,'2022_2ANO_MT'!$H:$AE,24,0)</f>
        <v>0.5478547855</v>
      </c>
      <c r="BA59" s="39">
        <f>VLOOKUP($A59,'2022_2ANO_MT'!$H:$AE,16,0)/100</f>
        <v>0.88081395349999991</v>
      </c>
      <c r="BB59" s="38">
        <f t="shared" si="18"/>
        <v>0.50343665339532429</v>
      </c>
      <c r="BC59" s="38">
        <f t="shared" si="19"/>
        <v>0.34915268917535569</v>
      </c>
      <c r="BD59" s="38">
        <f t="shared" si="20"/>
        <v>1.7605638640704857E-2</v>
      </c>
      <c r="BE59" s="38">
        <f t="shared" si="21"/>
        <v>0.65772061761529288</v>
      </c>
      <c r="BF59" s="38">
        <f t="shared" si="22"/>
        <v>0.67351094139951784</v>
      </c>
      <c r="BG59" s="38">
        <f t="shared" si="23"/>
        <v>0.51960154224903565</v>
      </c>
      <c r="BH59" s="39">
        <f>VLOOKUP($A59,'2023_5ANO_LP'!$H:$X,17,0)</f>
        <v>210.46430881000001</v>
      </c>
      <c r="BI59" s="39">
        <f>'REF - Profic Média e DP 2022'!$D$4-3*'REF - Profic Média e DP 2022'!$E$4</f>
        <v>49.637460980000014</v>
      </c>
      <c r="BJ59" s="39">
        <f>'REF - Profic Média e DP 2022'!$D$4+3*'REF - Profic Média e DP 2022'!$E$4</f>
        <v>359.15703464000001</v>
      </c>
      <c r="BK59" s="38">
        <f t="shared" si="24"/>
        <v>0.71234866829999999</v>
      </c>
      <c r="BL59" s="39">
        <f>VLOOKUP($A59,'2023_5ANO_LP'!$H:$AE,21,0)</f>
        <v>0.12881355929999999</v>
      </c>
      <c r="BM59" s="39">
        <f>VLOOKUP($A59,'2023_5ANO_LP'!$H:$AE,22,0)</f>
        <v>0.27796610170000002</v>
      </c>
      <c r="BN59" s="39">
        <f>VLOOKUP($A59,'2023_5ANO_LP'!$H:$AE,23,0)</f>
        <v>0.38644067800000004</v>
      </c>
      <c r="BO59" s="39">
        <f>VLOOKUP($A59,'2023_5ANO_LP'!$H:$AE,24,0)</f>
        <v>0.206779661</v>
      </c>
      <c r="BP59" s="39">
        <f>VLOOKUP($A59,'2023_5ANO_LP'!$H:$AE,16,0)/100</f>
        <v>0.94249201279999995</v>
      </c>
      <c r="BQ59" s="38">
        <f t="shared" si="25"/>
        <v>0.64193029383106792</v>
      </c>
      <c r="BR59" s="38">
        <f t="shared" si="26"/>
        <v>0.5123724505478503</v>
      </c>
      <c r="BS59" s="39">
        <f>VLOOKUP($A59,'2023_5ANO_MT'!H:X,17,0)</f>
        <v>219.57864746000001</v>
      </c>
      <c r="BT59" s="39">
        <f>'REF - Profic Média e DP 2022'!$D$5-3*'REF - Profic Média e DP 2022'!$E$5</f>
        <v>78.560591150000022</v>
      </c>
      <c r="BU59" s="39">
        <f>'REF - Profic Média e DP 2022'!$D$5+3*'REF - Profic Média e DP 2022'!$E$5</f>
        <v>353.78627153000002</v>
      </c>
      <c r="BV59" s="38">
        <f t="shared" si="27"/>
        <v>0.60048426142857136</v>
      </c>
      <c r="BW59" s="39">
        <f>VLOOKUP($A59,'2023_5ANO_MT'!$H:$AE,21,0)</f>
        <v>0.17288135590000001</v>
      </c>
      <c r="BX59" s="39">
        <f>VLOOKUP($A59,'2023_5ANO_MT'!$H:$AE,22,0)</f>
        <v>0.39661016949999994</v>
      </c>
      <c r="BY59" s="39">
        <f>VLOOKUP($A59,'2023_5ANO_MT'!$H:$AE,23,0)</f>
        <v>0.2983050847</v>
      </c>
      <c r="BZ59" s="39">
        <f>VLOOKUP($A59,'2023_5ANO_MT'!$H:$AE,24,0)</f>
        <v>0.13220338979999999</v>
      </c>
      <c r="CA59" s="39">
        <f>VLOOKUP($A59,'2023_5ANO_MT'!$H:$AE,16,0)/100</f>
        <v>0.94249201279999995</v>
      </c>
      <c r="CB59" s="38">
        <f t="shared" si="28"/>
        <v>0.64011497897458802</v>
      </c>
      <c r="CC59" s="38">
        <f t="shared" si="29"/>
        <v>0.64443767661784834</v>
      </c>
      <c r="CD59" s="38">
        <f t="shared" si="30"/>
        <v>0.49842669042141113</v>
      </c>
      <c r="CE59" s="39">
        <f>VLOOKUP($A59,'2022_5ANO_LP'!$H:$X,17,0)</f>
        <v>203.91027769999999</v>
      </c>
      <c r="CF59" s="39">
        <f>'REF - Profic Média e DP 2022'!$D$4-3*'REF - Profic Média e DP 2022'!$E$4</f>
        <v>49.637460980000014</v>
      </c>
      <c r="CG59" s="39">
        <f>'REF - Profic Média e DP 2022'!$D$4+3*'REF - Profic Média e DP 2022'!$E$4</f>
        <v>359.15703464000001</v>
      </c>
      <c r="CH59" s="38">
        <f t="shared" si="31"/>
        <v>0.64907914382857146</v>
      </c>
      <c r="CI59" s="39">
        <f>VLOOKUP($A59,'2022_5ANO_LP'!$H:$AE,21,0)</f>
        <v>0.14982578399999999</v>
      </c>
      <c r="CJ59" s="39">
        <f>VLOOKUP($A59,'2022_5ANO_LP'!$H:$AE,22,0)</f>
        <v>0.3519163763</v>
      </c>
      <c r="CK59" s="39">
        <f>VLOOKUP($A59,'2022_5ANO_LP'!$H:$AE,23,0)</f>
        <v>0.31010452960000001</v>
      </c>
      <c r="CL59" s="39">
        <f>VLOOKUP($A59,'2022_5ANO_LP'!$H:$AE,24,0)</f>
        <v>0.18815331010000003</v>
      </c>
      <c r="CM59" s="39">
        <f>VLOOKUP($A59,'2022_5ANO_LP'!$H:$AE,16,0)/100</f>
        <v>0.93181818179999998</v>
      </c>
      <c r="CN59" s="38">
        <f t="shared" si="32"/>
        <v>0.6357922813313277</v>
      </c>
      <c r="CO59" s="38">
        <f t="shared" si="33"/>
        <v>0.51224590479836973</v>
      </c>
      <c r="CP59" s="39">
        <f>VLOOKUP($A59,'2022_5ANO_MT'!H:X,17,0)</f>
        <v>219.54381882000001</v>
      </c>
      <c r="CQ59" s="39">
        <f>'REF - Profic Média e DP 2022'!$D$5-3*'REF - Profic Média e DP 2022'!$E$5</f>
        <v>78.560591150000022</v>
      </c>
      <c r="CR59" s="39">
        <f>'REF - Profic Média e DP 2022'!$D$5+3*'REF - Profic Média e DP 2022'!$E$5</f>
        <v>353.78627153000002</v>
      </c>
      <c r="CS59" s="38">
        <f t="shared" si="34"/>
        <v>0.58685913392857136</v>
      </c>
      <c r="CT59" s="39">
        <f>VLOOKUP($A59,'2022_5ANO_MT'!$H:$AE,21,0)</f>
        <v>0.20209059230000001</v>
      </c>
      <c r="CU59" s="39">
        <f>VLOOKUP($A59,'2022_5ANO_MT'!$H:$AE,22,0)</f>
        <v>0.36933797910000005</v>
      </c>
      <c r="CV59" s="39">
        <f>VLOOKUP($A59,'2022_5ANO_MT'!$H:$AE,23,0)</f>
        <v>0.2961672474</v>
      </c>
      <c r="CW59" s="39">
        <f>VLOOKUP($A59,'2022_5ANO_MT'!$H:$AE,24,0)</f>
        <v>0.1324041812</v>
      </c>
      <c r="CX59" s="39">
        <f>VLOOKUP($A59,'2022_5ANO_MT'!$H:$AE,16,0)/100</f>
        <v>0.93181818179999998</v>
      </c>
      <c r="CY59" s="35"/>
    </row>
    <row r="60" spans="1:103" ht="15" customHeight="1">
      <c r="A60" s="37">
        <v>3204104</v>
      </c>
      <c r="B60" s="37" t="s">
        <v>193</v>
      </c>
      <c r="C60" s="38">
        <f t="shared" si="0"/>
        <v>0.66205172491077424</v>
      </c>
      <c r="D60" s="38">
        <f t="shared" si="1"/>
        <v>0.64293529013004713</v>
      </c>
      <c r="E60" s="38">
        <f t="shared" si="2"/>
        <v>0.55930416867660693</v>
      </c>
      <c r="F60" s="38">
        <f t="shared" si="3"/>
        <v>5.4847401255790795E-2</v>
      </c>
      <c r="G60" s="38">
        <f t="shared" si="4"/>
        <v>0.72656641158348745</v>
      </c>
      <c r="H60" s="38">
        <f t="shared" si="5"/>
        <v>0.74435817355161782</v>
      </c>
      <c r="I60" s="38">
        <f t="shared" si="6"/>
        <v>0.60318051388180716</v>
      </c>
      <c r="J60" s="39">
        <f>VLOOKUP(A60,'2023_2ANO_LP_LTR + ECT'!$H:$X,17,0)</f>
        <v>685.99206046999996</v>
      </c>
      <c r="K60" s="39">
        <f>'REF - Profic Média e DP 2022'!$D$2-3*'REF - Profic Média e DP 2022'!$E$2</f>
        <v>295.99944314000004</v>
      </c>
      <c r="L60" s="39">
        <f>'REF - Profic Média e DP 2022'!$D$2+3*'REF - Profic Média e DP 2022'!$E$2</f>
        <v>942.55981496000004</v>
      </c>
      <c r="M60" s="38">
        <f t="shared" si="7"/>
        <v>0.86917293224285708</v>
      </c>
      <c r="N60" s="39">
        <f>VLOOKUP($A60,'2023_2ANO_LP_LTR + ECT'!$H:$AE,21,0)</f>
        <v>8.0701754399999992E-2</v>
      </c>
      <c r="O60" s="39">
        <f>VLOOKUP($A60,'2023_2ANO_LP_LTR + ECT'!$H:$AE,22,0)</f>
        <v>8.7719298200000004E-2</v>
      </c>
      <c r="P60" s="39">
        <f>VLOOKUP($A60,'2023_2ANO_LP_LTR + ECT'!$H:$AE,23,0)</f>
        <v>0.32280701749999996</v>
      </c>
      <c r="Q60" s="39">
        <f>VLOOKUP($A60,'2023_2ANO_LP_LTR + ECT'!$H:$AE,24,0)</f>
        <v>0.50877192979999997</v>
      </c>
      <c r="R60" s="39">
        <f>VLOOKUP($A60,'2023_2ANO_LP_LTR + ECT'!$H:$AE,16,0)/100</f>
        <v>0.9018987342</v>
      </c>
      <c r="S60" s="38">
        <f t="shared" si="8"/>
        <v>0.69987876863129195</v>
      </c>
      <c r="T60" s="38">
        <v>0.69987876863129195</v>
      </c>
      <c r="U60" s="38">
        <f t="shared" si="9"/>
        <v>0.53592328113401255</v>
      </c>
      <c r="V60" s="39">
        <f>VLOOKUP(A60,'2023_2ANO_MT'!$H:$X,17,0)</f>
        <v>539.72175000000004</v>
      </c>
      <c r="W60" s="39">
        <f>'REF - Profic Média e DP 2022'!$D$3-3*'REF - Profic Média e DP 2022'!$E$3</f>
        <v>256.66072584</v>
      </c>
      <c r="X60" s="39">
        <f>'REF - Profic Média e DP 2022'!$D$3+3*'REF - Profic Média e DP 2022'!$E$3</f>
        <v>784.8352503000001</v>
      </c>
      <c r="Y60" s="38">
        <f t="shared" si="10"/>
        <v>0.84438775515714282</v>
      </c>
      <c r="Z60" s="39">
        <f>VLOOKUP($A60,'2023_2ANO_MT'!$H:$AE,21,0)</f>
        <v>5.3571428599999998E-2</v>
      </c>
      <c r="AA60" s="39">
        <f>VLOOKUP($A60,'2023_2ANO_MT'!$H:$AE,22,0)</f>
        <v>0.1785714286</v>
      </c>
      <c r="AB60" s="39">
        <f>VLOOKUP($A60,'2023_2ANO_MT'!$H:$AE,23,0)</f>
        <v>0.6</v>
      </c>
      <c r="AC60" s="39">
        <f>VLOOKUP($A60,'2023_2ANO_MT'!$H:$AE,24,0)</f>
        <v>0.16785714290000001</v>
      </c>
      <c r="AD60" s="39">
        <f>VLOOKUP($A60,'2023_2ANO_MT'!$H:$AE,16,0)/100</f>
        <v>0.88328075709999998</v>
      </c>
      <c r="AE60" s="38">
        <f t="shared" si="11"/>
        <v>0.67171901032769665</v>
      </c>
      <c r="AF60" s="38">
        <f t="shared" si="12"/>
        <v>0.67810265376178958</v>
      </c>
      <c r="AG60" s="38">
        <f t="shared" si="13"/>
        <v>0.52247349293786483</v>
      </c>
      <c r="AH60" s="39">
        <f>VLOOKUP($A60,'2022_2ANO_LP_LTR + ECT'!H:X,17,0)</f>
        <v>633.81009900000004</v>
      </c>
      <c r="AI60" s="39">
        <f>'REF - Profic Média e DP 2022'!$D$2-3*'REF - Profic Média e DP 2022'!$E$2</f>
        <v>295.99944314000004</v>
      </c>
      <c r="AJ60" s="39">
        <f>'REF - Profic Média e DP 2022'!$D$2+3*'REF - Profic Média e DP 2022'!$E$2</f>
        <v>942.55981496000004</v>
      </c>
      <c r="AK60" s="38">
        <f t="shared" si="14"/>
        <v>0.76970005087142856</v>
      </c>
      <c r="AL60" s="39">
        <f>VLOOKUP($A60,'2022_2ANO_LP_LTR + ECT'!$H:$AE,21,0)</f>
        <v>0.12455516010000001</v>
      </c>
      <c r="AM60" s="39">
        <f>VLOOKUP($A60,'2022_2ANO_LP_LTR + ECT'!$H:$AE,22,0)</f>
        <v>0.1850533808</v>
      </c>
      <c r="AN60" s="39">
        <f>VLOOKUP($A60,'2022_2ANO_LP_LTR + ECT'!$H:$AE,23,0)</f>
        <v>0.39857651250000004</v>
      </c>
      <c r="AO60" s="39">
        <f>VLOOKUP($A60,'2022_2ANO_LP_LTR + ECT'!$H:$AE,24,0)</f>
        <v>0.29181494659999996</v>
      </c>
      <c r="AP60" s="39">
        <f>VLOOKUP($A60,'2022_2ANO_LP_LTR + ECT'!$H:$AE,16,0)/100</f>
        <v>0.89776357829999998</v>
      </c>
      <c r="AQ60" s="38">
        <f t="shared" si="15"/>
        <v>0.66214354517655738</v>
      </c>
      <c r="AR60" s="38">
        <f t="shared" si="16"/>
        <v>0.50179468915311476</v>
      </c>
      <c r="AS60" s="39">
        <f>VLOOKUP($A60,'2022_2ANO_MT'!$H:$X,17,0)</f>
        <v>521.69589715999996</v>
      </c>
      <c r="AT60" s="39">
        <f>'REF - Profic Média e DP 2022'!$D$3-3*'REF - Profic Média e DP 2022'!$E$3</f>
        <v>256.66072584</v>
      </c>
      <c r="AU60" s="39">
        <f>'REF - Profic Média e DP 2022'!$D$3+3*'REF - Profic Média e DP 2022'!$E$3</f>
        <v>784.8352503000001</v>
      </c>
      <c r="AV60" s="38">
        <f t="shared" si="17"/>
        <v>0.74974670720000003</v>
      </c>
      <c r="AW60" s="39">
        <f>VLOOKUP($A60,'2022_2ANO_MT'!$H:$AE,21,0)</f>
        <v>6.3829787200000002E-2</v>
      </c>
      <c r="AX60" s="39">
        <f>VLOOKUP($A60,'2022_2ANO_MT'!$H:$AE,22,0)</f>
        <v>0.3262411348</v>
      </c>
      <c r="AY60" s="39">
        <f>VLOOKUP($A60,'2022_2ANO_MT'!$H:$AE,23,0)</f>
        <v>0.44680851060000004</v>
      </c>
      <c r="AZ60" s="39">
        <f>VLOOKUP($A60,'2022_2ANO_MT'!$H:$AE,24,0)</f>
        <v>0.1631205674</v>
      </c>
      <c r="BA60" s="39">
        <f>VLOOKUP($A60,'2022_2ANO_MT'!$H:$AE,16,0)/100</f>
        <v>0.89523809519999997</v>
      </c>
      <c r="BB60" s="38">
        <f t="shared" si="18"/>
        <v>0.69072637708186502</v>
      </c>
      <c r="BC60" s="38">
        <f t="shared" si="19"/>
        <v>0.71616748394102892</v>
      </c>
      <c r="BD60" s="38">
        <f t="shared" si="20"/>
        <v>6.4825463021405683E-2</v>
      </c>
      <c r="BE60" s="38">
        <f t="shared" si="21"/>
        <v>0.66528527022270112</v>
      </c>
      <c r="BF60" s="38">
        <f t="shared" si="22"/>
        <v>0.67644102310075804</v>
      </c>
      <c r="BG60" s="38">
        <f t="shared" si="23"/>
        <v>0.53154596581580205</v>
      </c>
      <c r="BH60" s="39">
        <f>VLOOKUP($A60,'2023_5ANO_LP'!$H:$X,17,0)</f>
        <v>214.16134170000001</v>
      </c>
      <c r="BI60" s="39">
        <f>'REF - Profic Média e DP 2022'!$D$4-3*'REF - Profic Média e DP 2022'!$E$4</f>
        <v>49.637460980000014</v>
      </c>
      <c r="BJ60" s="39">
        <f>'REF - Profic Média e DP 2022'!$D$4+3*'REF - Profic Média e DP 2022'!$E$4</f>
        <v>359.15703464000001</v>
      </c>
      <c r="BK60" s="38">
        <f t="shared" si="24"/>
        <v>0.72084805657142847</v>
      </c>
      <c r="BL60" s="39">
        <f>VLOOKUP($A60,'2023_5ANO_LP'!$H:$AE,21,0)</f>
        <v>0.109540636</v>
      </c>
      <c r="BM60" s="39">
        <f>VLOOKUP($A60,'2023_5ANO_LP'!$H:$AE,22,0)</f>
        <v>0.29681978799999997</v>
      </c>
      <c r="BN60" s="39">
        <f>VLOOKUP($A60,'2023_5ANO_LP'!$H:$AE,23,0)</f>
        <v>0.35335689049999996</v>
      </c>
      <c r="BO60" s="39">
        <f>VLOOKUP($A60,'2023_5ANO_LP'!$H:$AE,24,0)</f>
        <v>0.24028268550000001</v>
      </c>
      <c r="BP60" s="39">
        <f>VLOOKUP($A60,'2023_5ANO_LP'!$H:$AE,16,0)/100</f>
        <v>0.92182410419999994</v>
      </c>
      <c r="BQ60" s="38">
        <f t="shared" si="25"/>
        <v>0.6541295173446442</v>
      </c>
      <c r="BR60" s="38">
        <f t="shared" si="26"/>
        <v>0.52882098559643131</v>
      </c>
      <c r="BS60" s="39">
        <f>VLOOKUP($A60,'2023_5ANO_MT'!H:X,17,0)</f>
        <v>224.10570670999999</v>
      </c>
      <c r="BT60" s="39">
        <f>'REF - Profic Média e DP 2022'!$D$5-3*'REF - Profic Média e DP 2022'!$E$5</f>
        <v>78.560591150000022</v>
      </c>
      <c r="BU60" s="39">
        <f>'REF - Profic Média e DP 2022'!$D$5+3*'REF - Profic Média e DP 2022'!$E$5</f>
        <v>353.78627153000002</v>
      </c>
      <c r="BV60" s="38">
        <f t="shared" si="27"/>
        <v>0.63705199398571422</v>
      </c>
      <c r="BW60" s="39">
        <f>VLOOKUP($A60,'2023_5ANO_MT'!$H:$AE,21,0)</f>
        <v>0.17314487629999997</v>
      </c>
      <c r="BX60" s="39">
        <f>VLOOKUP($A60,'2023_5ANO_MT'!$H:$AE,22,0)</f>
        <v>0.33215547700000003</v>
      </c>
      <c r="BY60" s="39">
        <f>VLOOKUP($A60,'2023_5ANO_MT'!$H:$AE,23,0)</f>
        <v>0.37809187280000001</v>
      </c>
      <c r="BZ60" s="39">
        <f>VLOOKUP($A60,'2023_5ANO_MT'!$H:$AE,24,0)</f>
        <v>0.1166077739</v>
      </c>
      <c r="CA60" s="39">
        <f>VLOOKUP($A60,'2023_5ANO_MT'!$H:$AE,16,0)/100</f>
        <v>0.92182410419999994</v>
      </c>
      <c r="CB60" s="38">
        <f t="shared" si="28"/>
        <v>0.60045980720129544</v>
      </c>
      <c r="CC60" s="38">
        <f t="shared" si="29"/>
        <v>0.6071651591722691</v>
      </c>
      <c r="CD60" s="38">
        <f t="shared" si="30"/>
        <v>0.474995119408824</v>
      </c>
      <c r="CE60" s="39">
        <f>VLOOKUP($A60,'2022_5ANO_LP'!$H:$X,17,0)</f>
        <v>196.65774783000001</v>
      </c>
      <c r="CF60" s="39">
        <f>'REF - Profic Média e DP 2022'!$D$4-3*'REF - Profic Média e DP 2022'!$E$4</f>
        <v>49.637460980000014</v>
      </c>
      <c r="CG60" s="39">
        <f>'REF - Profic Média e DP 2022'!$D$4+3*'REF - Profic Média e DP 2022'!$E$4</f>
        <v>359.15703464000001</v>
      </c>
      <c r="CH60" s="38">
        <f t="shared" si="31"/>
        <v>0.59405501327142851</v>
      </c>
      <c r="CI60" s="39">
        <f>VLOOKUP($A60,'2022_5ANO_LP'!$H:$AE,21,0)</f>
        <v>0.20186335399999999</v>
      </c>
      <c r="CJ60" s="39">
        <f>VLOOKUP($A60,'2022_5ANO_LP'!$H:$AE,22,0)</f>
        <v>0.35714285709999999</v>
      </c>
      <c r="CK60" s="39">
        <f>VLOOKUP($A60,'2022_5ANO_LP'!$H:$AE,23,0)</f>
        <v>0.26397515529999999</v>
      </c>
      <c r="CL60" s="39">
        <f>VLOOKUP($A60,'2022_5ANO_LP'!$H:$AE,24,0)</f>
        <v>0.17701863349999999</v>
      </c>
      <c r="CM60" s="39">
        <f>VLOOKUP($A60,'2022_5ANO_LP'!$H:$AE,16,0)/100</f>
        <v>0.8846153846</v>
      </c>
      <c r="CN60" s="38">
        <f t="shared" si="32"/>
        <v>0.59375445523032178</v>
      </c>
      <c r="CO60" s="38">
        <f t="shared" si="33"/>
        <v>0.4814306137677864</v>
      </c>
      <c r="CP60" s="39">
        <f>VLOOKUP($A60,'2022_5ANO_MT'!H:X,17,0)</f>
        <v>211.06265938000001</v>
      </c>
      <c r="CQ60" s="39">
        <f>'REF - Profic Média e DP 2022'!$D$5-3*'REF - Profic Média e DP 2022'!$E$5</f>
        <v>78.560591150000022</v>
      </c>
      <c r="CR60" s="39">
        <f>'REF - Profic Média e DP 2022'!$D$5+3*'REF - Profic Média e DP 2022'!$E$5</f>
        <v>353.78627153000002</v>
      </c>
      <c r="CS60" s="38">
        <f t="shared" si="34"/>
        <v>0.53303571428571428</v>
      </c>
      <c r="CT60" s="39">
        <f>VLOOKUP($A60,'2022_5ANO_MT'!$H:$AE,21,0)</f>
        <v>0.24374999999999999</v>
      </c>
      <c r="CU60" s="39">
        <f>VLOOKUP($A60,'2022_5ANO_MT'!$H:$AE,22,0)</f>
        <v>0.390625</v>
      </c>
      <c r="CV60" s="39">
        <f>VLOOKUP($A60,'2022_5ANO_MT'!$H:$AE,23,0)</f>
        <v>0.26874999999999999</v>
      </c>
      <c r="CW60" s="39">
        <f>VLOOKUP($A60,'2022_5ANO_MT'!$H:$AE,24,0)</f>
        <v>9.6875000000000003E-2</v>
      </c>
      <c r="CX60" s="39">
        <f>VLOOKUP($A60,'2022_5ANO_MT'!$H:$AE,16,0)/100</f>
        <v>0.87912087909999992</v>
      </c>
      <c r="CY60" s="35"/>
    </row>
    <row r="61" spans="1:103" ht="15" customHeight="1">
      <c r="A61" s="37">
        <v>3204203</v>
      </c>
      <c r="B61" s="37" t="s">
        <v>221</v>
      </c>
      <c r="C61" s="38">
        <f t="shared" si="0"/>
        <v>0.50776089672738434</v>
      </c>
      <c r="D61" s="38">
        <f t="shared" si="1"/>
        <v>0.42656819025680764</v>
      </c>
      <c r="E61" s="38">
        <f t="shared" si="2"/>
        <v>0.16376802939792837</v>
      </c>
      <c r="F61" s="38">
        <f t="shared" si="3"/>
        <v>-8.0523749752551277E-3</v>
      </c>
      <c r="G61" s="38">
        <f t="shared" si="4"/>
        <v>0.68936835111568695</v>
      </c>
      <c r="H61" s="38">
        <f t="shared" si="5"/>
        <v>0.696779915129492</v>
      </c>
      <c r="I61" s="38">
        <f t="shared" si="6"/>
        <v>0.54439994891612686</v>
      </c>
      <c r="J61" s="39">
        <f>VLOOKUP(A61,'2023_2ANO_LP_LTR + ECT'!$H:$X,17,0)</f>
        <v>647.98687653000002</v>
      </c>
      <c r="K61" s="39">
        <f>'REF - Profic Média e DP 2022'!$D$2-3*'REF - Profic Média e DP 2022'!$E$2</f>
        <v>295.99944314000004</v>
      </c>
      <c r="L61" s="39">
        <f>'REF - Profic Média e DP 2022'!$D$2+3*'REF - Profic Média e DP 2022'!$E$2</f>
        <v>942.55981496000004</v>
      </c>
      <c r="M61" s="38">
        <f t="shared" si="7"/>
        <v>0.78670360108571424</v>
      </c>
      <c r="N61" s="39">
        <f>VLOOKUP($A61,'2023_2ANO_LP_LTR + ECT'!$H:$AE,21,0)</f>
        <v>0.1135734072</v>
      </c>
      <c r="O61" s="39">
        <f>VLOOKUP($A61,'2023_2ANO_LP_LTR + ECT'!$H:$AE,22,0)</f>
        <v>0.1745152355</v>
      </c>
      <c r="P61" s="39">
        <f>VLOOKUP($A61,'2023_2ANO_LP_LTR + ECT'!$H:$AE,23,0)</f>
        <v>0.37396121880000005</v>
      </c>
      <c r="Q61" s="39">
        <f>VLOOKUP($A61,'2023_2ANO_LP_LTR + ECT'!$H:$AE,24,0)</f>
        <v>0.33795013849999994</v>
      </c>
      <c r="R61" s="39">
        <f>VLOOKUP($A61,'2023_2ANO_LP_LTR + ECT'!$H:$AE,16,0)/100</f>
        <v>0.91161616159999992</v>
      </c>
      <c r="S61" s="38">
        <f t="shared" si="8"/>
        <v>0.67825100509497949</v>
      </c>
      <c r="T61" s="38">
        <v>0.67825100509498004</v>
      </c>
      <c r="U61" s="38">
        <f t="shared" si="9"/>
        <v>0.50920188224710194</v>
      </c>
      <c r="V61" s="39">
        <f>VLOOKUP(A61,'2023_2ANO_MT'!$H:$X,17,0)</f>
        <v>525.60818785000004</v>
      </c>
      <c r="W61" s="39">
        <f>'REF - Profic Média e DP 2022'!$D$3-3*'REF - Profic Média e DP 2022'!$E$3</f>
        <v>256.66072584</v>
      </c>
      <c r="X61" s="39">
        <f>'REF - Profic Média e DP 2022'!$D$3+3*'REF - Profic Média e DP 2022'!$E$3</f>
        <v>784.8352503000001</v>
      </c>
      <c r="Y61" s="38">
        <f t="shared" si="10"/>
        <v>0.77348066298571416</v>
      </c>
      <c r="Z61" s="39">
        <f>VLOOKUP($A61,'2023_2ANO_MT'!$H:$AE,21,0)</f>
        <v>4.9723756899999999E-2</v>
      </c>
      <c r="AA61" s="39">
        <f>VLOOKUP($A61,'2023_2ANO_MT'!$H:$AE,22,0)</f>
        <v>0.30939226519999996</v>
      </c>
      <c r="AB61" s="39">
        <f>VLOOKUP($A61,'2023_2ANO_MT'!$H:$AE,23,0)</f>
        <v>0.47513812150000001</v>
      </c>
      <c r="AC61" s="39">
        <f>VLOOKUP($A61,'2023_2ANO_MT'!$H:$AE,24,0)</f>
        <v>0.16574585639999997</v>
      </c>
      <c r="AD61" s="39">
        <f>VLOOKUP($A61,'2023_2ANO_MT'!$H:$AE,16,0)/100</f>
        <v>0.92111959290000001</v>
      </c>
      <c r="AE61" s="38">
        <f t="shared" si="11"/>
        <v>0.69742072609094208</v>
      </c>
      <c r="AF61" s="38">
        <f t="shared" si="12"/>
        <v>0.68448244553833137</v>
      </c>
      <c r="AG61" s="38">
        <f t="shared" si="13"/>
        <v>0.51103976204094848</v>
      </c>
      <c r="AH61" s="39">
        <f>VLOOKUP($A61,'2022_2ANO_LP_LTR + ECT'!H:X,17,0)</f>
        <v>626.4175017</v>
      </c>
      <c r="AI61" s="39">
        <f>'REF - Profic Média e DP 2022'!$D$2-3*'REF - Profic Média e DP 2022'!$E$2</f>
        <v>295.99944314000004</v>
      </c>
      <c r="AJ61" s="39">
        <f>'REF - Profic Média e DP 2022'!$D$2+3*'REF - Profic Média e DP 2022'!$E$2</f>
        <v>942.55981496000004</v>
      </c>
      <c r="AK61" s="38">
        <f t="shared" si="14"/>
        <v>0.77025440317142857</v>
      </c>
      <c r="AL61" s="39">
        <f>VLOOKUP($A61,'2022_2ANO_LP_LTR + ECT'!$H:$AE,21,0)</f>
        <v>0.101369863</v>
      </c>
      <c r="AM61" s="39">
        <f>VLOOKUP($A61,'2022_2ANO_LP_LTR + ECT'!$H:$AE,22,0)</f>
        <v>0.22465753419999998</v>
      </c>
      <c r="AN61" s="39">
        <f>VLOOKUP($A61,'2022_2ANO_LP_LTR + ECT'!$H:$AE,23,0)</f>
        <v>0.47671232879999997</v>
      </c>
      <c r="AO61" s="39">
        <f>VLOOKUP($A61,'2022_2ANO_LP_LTR + ECT'!$H:$AE,24,0)</f>
        <v>0.19726027399999999</v>
      </c>
      <c r="AP61" s="39">
        <f>VLOOKUP($A61,'2022_2ANO_LP_LTR + ECT'!$H:$AE,16,0)/100</f>
        <v>0.94559585490000009</v>
      </c>
      <c r="AQ61" s="38">
        <f t="shared" si="15"/>
        <v>0.71682814691985808</v>
      </c>
      <c r="AR61" s="38">
        <f t="shared" si="16"/>
        <v>0.55962528609685902</v>
      </c>
      <c r="AS61" s="39">
        <f>VLOOKUP($A61,'2022_2ANO_MT'!$H:$X,17,0)</f>
        <v>552.24054520000004</v>
      </c>
      <c r="AT61" s="39">
        <f>'REF - Profic Média e DP 2022'!$D$3-3*'REF - Profic Média e DP 2022'!$E$3</f>
        <v>256.66072584</v>
      </c>
      <c r="AU61" s="39">
        <f>'REF - Profic Média e DP 2022'!$D$3+3*'REF - Profic Média e DP 2022'!$E$3</f>
        <v>784.8352503000001</v>
      </c>
      <c r="AV61" s="38">
        <f t="shared" si="17"/>
        <v>0.83333333328571435</v>
      </c>
      <c r="AW61" s="39">
        <f>VLOOKUP($A61,'2022_2ANO_MT'!$H:$AE,21,0)</f>
        <v>4.2372881400000006E-2</v>
      </c>
      <c r="AX61" s="39">
        <f>VLOOKUP($A61,'2022_2ANO_MT'!$H:$AE,22,0)</f>
        <v>0.21751412429999997</v>
      </c>
      <c r="AY61" s="39">
        <f>VLOOKUP($A61,'2022_2ANO_MT'!$H:$AE,23,0)</f>
        <v>0.42655367230000002</v>
      </c>
      <c r="AZ61" s="39">
        <f>VLOOKUP($A61,'2022_2ANO_MT'!$H:$AE,24,0)</f>
        <v>0.31355932200000003</v>
      </c>
      <c r="BA61" s="39">
        <f>VLOOKUP($A61,'2022_2ANO_MT'!$H:$AE,16,0)/100</f>
        <v>0.91472868219999992</v>
      </c>
      <c r="BB61" s="38">
        <f t="shared" si="18"/>
        <v>0.62954995643324918</v>
      </c>
      <c r="BC61" s="38">
        <f t="shared" si="19"/>
        <v>0.54053852999843011</v>
      </c>
      <c r="BD61" s="38">
        <f t="shared" si="20"/>
        <v>4.2229184943213705E-2</v>
      </c>
      <c r="BE61" s="38">
        <f t="shared" si="21"/>
        <v>0.71856138286806837</v>
      </c>
      <c r="BF61" s="38">
        <f t="shared" si="22"/>
        <v>0.72521411017441628</v>
      </c>
      <c r="BG61" s="38">
        <f t="shared" si="23"/>
        <v>0.57720215205597536</v>
      </c>
      <c r="BH61" s="39">
        <f>VLOOKUP($A61,'2023_5ANO_LP'!$H:$X,17,0)</f>
        <v>228.29282499999999</v>
      </c>
      <c r="BI61" s="39">
        <f>'REF - Profic Média e DP 2022'!$D$4-3*'REF - Profic Média e DP 2022'!$E$4</f>
        <v>49.637460980000014</v>
      </c>
      <c r="BJ61" s="39">
        <f>'REF - Profic Média e DP 2022'!$D$4+3*'REF - Profic Média e DP 2022'!$E$4</f>
        <v>359.15703464000001</v>
      </c>
      <c r="BK61" s="38">
        <f t="shared" si="24"/>
        <v>0.80803571428571419</v>
      </c>
      <c r="BL61" s="39">
        <f>VLOOKUP($A61,'2023_5ANO_LP'!$H:$AE,21,0)</f>
        <v>6.8750000000000006E-2</v>
      </c>
      <c r="BM61" s="39">
        <f>VLOOKUP($A61,'2023_5ANO_LP'!$H:$AE,22,0)</f>
        <v>0.21562500000000001</v>
      </c>
      <c r="BN61" s="39">
        <f>VLOOKUP($A61,'2023_5ANO_LP'!$H:$AE,23,0)</f>
        <v>0.38124999999999998</v>
      </c>
      <c r="BO61" s="39">
        <f>VLOOKUP($A61,'2023_5ANO_LP'!$H:$AE,24,0)</f>
        <v>0.33437499999999998</v>
      </c>
      <c r="BP61" s="39">
        <f>VLOOKUP($A61,'2023_5ANO_LP'!$H:$AE,16,0)/100</f>
        <v>0.9384164223</v>
      </c>
      <c r="BQ61" s="38">
        <f t="shared" si="25"/>
        <v>0.71190865556172056</v>
      </c>
      <c r="BR61" s="38">
        <f t="shared" si="26"/>
        <v>0.57775341621629828</v>
      </c>
      <c r="BS61" s="39">
        <f>VLOOKUP($A61,'2023_5ANO_MT'!H:X,17,0)</f>
        <v>237.57316822000001</v>
      </c>
      <c r="BT61" s="39">
        <f>'REF - Profic Média e DP 2022'!$D$5-3*'REF - Profic Média e DP 2022'!$E$5</f>
        <v>78.560591150000022</v>
      </c>
      <c r="BU61" s="39">
        <f>'REF - Profic Média e DP 2022'!$D$5+3*'REF - Profic Média e DP 2022'!$E$5</f>
        <v>353.78627153000002</v>
      </c>
      <c r="BV61" s="38">
        <f t="shared" si="27"/>
        <v>0.75077881621428577</v>
      </c>
      <c r="BW61" s="39">
        <f>VLOOKUP($A61,'2023_5ANO_MT'!$H:$AE,21,0)</f>
        <v>8.7227414299999986E-2</v>
      </c>
      <c r="BX61" s="39">
        <f>VLOOKUP($A61,'2023_5ANO_MT'!$H:$AE,22,0)</f>
        <v>0.28348909659999999</v>
      </c>
      <c r="BY61" s="39">
        <f>VLOOKUP($A61,'2023_5ANO_MT'!$H:$AE,23,0)</f>
        <v>0.44548286599999998</v>
      </c>
      <c r="BZ61" s="39">
        <f>VLOOKUP($A61,'2023_5ANO_MT'!$H:$AE,24,0)</f>
        <v>0.1838006231</v>
      </c>
      <c r="CA61" s="39">
        <f>VLOOKUP($A61,'2023_5ANO_MT'!$H:$AE,16,0)/100</f>
        <v>0.94134897359999992</v>
      </c>
      <c r="CB61" s="38">
        <f t="shared" si="28"/>
        <v>0.67633219792485466</v>
      </c>
      <c r="CC61" s="38">
        <f t="shared" si="29"/>
        <v>0.68003057479960216</v>
      </c>
      <c r="CD61" s="38">
        <f t="shared" si="30"/>
        <v>0.52788568357063292</v>
      </c>
      <c r="CE61" s="39">
        <f>VLOOKUP($A61,'2022_5ANO_LP'!$H:$X,17,0)</f>
        <v>213.02841269999999</v>
      </c>
      <c r="CF61" s="39">
        <f>'REF - Profic Média e DP 2022'!$D$4-3*'REF - Profic Média e DP 2022'!$E$4</f>
        <v>49.637460980000014</v>
      </c>
      <c r="CG61" s="39">
        <f>'REF - Profic Média e DP 2022'!$D$4+3*'REF - Profic Média e DP 2022'!$E$4</f>
        <v>359.15703464000001</v>
      </c>
      <c r="CH61" s="38">
        <f t="shared" si="31"/>
        <v>0.73514739225714276</v>
      </c>
      <c r="CI61" s="39">
        <f>VLOOKUP($A61,'2022_5ANO_LP'!$H:$AE,21,0)</f>
        <v>7.6190476199999996E-2</v>
      </c>
      <c r="CJ61" s="39">
        <f>VLOOKUP($A61,'2022_5ANO_LP'!$H:$AE,22,0)</f>
        <v>0.33015873020000003</v>
      </c>
      <c r="CK61" s="39">
        <f>VLOOKUP($A61,'2022_5ANO_LP'!$H:$AE,23,0)</f>
        <v>0.38412698409999996</v>
      </c>
      <c r="CL61" s="39">
        <f>VLOOKUP($A61,'2022_5ANO_LP'!$H:$AE,24,0)</f>
        <v>0.20952380949999999</v>
      </c>
      <c r="CM61" s="39">
        <f>VLOOKUP($A61,'2022_5ANO_LP'!$H:$AE,16,0)/100</f>
        <v>0.92920353980000003</v>
      </c>
      <c r="CN61" s="38">
        <f t="shared" si="32"/>
        <v>0.67263382105010716</v>
      </c>
      <c r="CO61" s="38">
        <f t="shared" si="33"/>
        <v>0.54619875199307144</v>
      </c>
      <c r="CP61" s="39">
        <f>VLOOKUP($A61,'2022_5ANO_MT'!H:X,17,0)</f>
        <v>228.88851428999999</v>
      </c>
      <c r="CQ61" s="39">
        <f>'REF - Profic Média e DP 2022'!$D$5-3*'REF - Profic Média e DP 2022'!$E$5</f>
        <v>78.560591150000022</v>
      </c>
      <c r="CR61" s="39">
        <f>'REF - Profic Média e DP 2022'!$D$5+3*'REF - Profic Média e DP 2022'!$E$5</f>
        <v>353.78627153000002</v>
      </c>
      <c r="CS61" s="38">
        <f t="shared" si="34"/>
        <v>0.66893424041428573</v>
      </c>
      <c r="CT61" s="39">
        <f>VLOOKUP($A61,'2022_5ANO_MT'!$H:$AE,21,0)</f>
        <v>0.1333333333</v>
      </c>
      <c r="CU61" s="39">
        <f>VLOOKUP($A61,'2022_5ANO_MT'!$H:$AE,22,0)</f>
        <v>0.34603174600000003</v>
      </c>
      <c r="CV61" s="39">
        <f>VLOOKUP($A61,'2022_5ANO_MT'!$H:$AE,23,0)</f>
        <v>0.37777777779999999</v>
      </c>
      <c r="CW61" s="39">
        <f>VLOOKUP($A61,'2022_5ANO_MT'!$H:$AE,24,0)</f>
        <v>0.14285714289999998</v>
      </c>
      <c r="CX61" s="39">
        <f>VLOOKUP($A61,'2022_5ANO_MT'!$H:$AE,16,0)/100</f>
        <v>0.92920353980000003</v>
      </c>
      <c r="CY61" s="35"/>
    </row>
    <row r="62" spans="1:103" ht="15" customHeight="1">
      <c r="A62" s="37">
        <v>3204252</v>
      </c>
      <c r="B62" s="37" t="s">
        <v>195</v>
      </c>
      <c r="C62" s="38">
        <f t="shared" si="0"/>
        <v>0.70652363595577405</v>
      </c>
      <c r="D62" s="38">
        <f t="shared" si="1"/>
        <v>0.81745598494345173</v>
      </c>
      <c r="E62" s="38">
        <f t="shared" si="2"/>
        <v>0.83090298263652984</v>
      </c>
      <c r="F62" s="38">
        <f t="shared" si="3"/>
        <v>9.8038156603332594E-2</v>
      </c>
      <c r="G62" s="38">
        <f t="shared" si="4"/>
        <v>0.80400898725037373</v>
      </c>
      <c r="H62" s="38">
        <f t="shared" si="5"/>
        <v>0.79199242424904748</v>
      </c>
      <c r="I62" s="38">
        <f t="shared" si="6"/>
        <v>0.65758450115523803</v>
      </c>
      <c r="J62" s="39">
        <f>VLOOKUP(A62,'2023_2ANO_LP_LTR + ECT'!$H:$X,17,0)</f>
        <v>721.16752270999996</v>
      </c>
      <c r="K62" s="39">
        <f>'REF - Profic Média e DP 2022'!$D$2-3*'REF - Profic Média e DP 2022'!$E$2</f>
        <v>295.99944314000004</v>
      </c>
      <c r="L62" s="39">
        <f>'REF - Profic Média e DP 2022'!$D$2+3*'REF - Profic Média e DP 2022'!$E$2</f>
        <v>942.55981496000004</v>
      </c>
      <c r="M62" s="38">
        <f t="shared" si="7"/>
        <v>0.9591836733857142</v>
      </c>
      <c r="N62" s="39">
        <f>VLOOKUP($A62,'2023_2ANO_LP_LTR + ECT'!$H:$AE,21,0)</f>
        <v>0</v>
      </c>
      <c r="O62" s="39">
        <f>VLOOKUP($A62,'2023_2ANO_LP_LTR + ECT'!$H:$AE,22,0)</f>
        <v>7.1428571400000002E-2</v>
      </c>
      <c r="P62" s="39">
        <f>VLOOKUP($A62,'2023_2ANO_LP_LTR + ECT'!$H:$AE,23,0)</f>
        <v>0.32142857139999997</v>
      </c>
      <c r="Q62" s="39">
        <f>VLOOKUP($A62,'2023_2ANO_LP_LTR + ECT'!$H:$AE,24,0)</f>
        <v>0.60714285709999993</v>
      </c>
      <c r="R62" s="39">
        <f>VLOOKUP($A62,'2023_2ANO_LP_LTR + ECT'!$H:$AE,16,0)/100</f>
        <v>0.89361702129999998</v>
      </c>
      <c r="S62" s="38">
        <f t="shared" si="8"/>
        <v>0.82203383175236311</v>
      </c>
      <c r="T62" s="38">
        <v>0.822033831752363</v>
      </c>
      <c r="U62" s="38">
        <f t="shared" si="9"/>
        <v>0.6980806028404406</v>
      </c>
      <c r="V62" s="39">
        <f>VLOOKUP(A62,'2023_2ANO_MT'!$H:$X,17,0)</f>
        <v>625.36911627999996</v>
      </c>
      <c r="W62" s="39">
        <f>'REF - Profic Média e DP 2022'!$D$3-3*'REF - Profic Média e DP 2022'!$E$3</f>
        <v>256.66072584</v>
      </c>
      <c r="X62" s="39">
        <f>'REF - Profic Média e DP 2022'!$D$3+3*'REF - Profic Média e DP 2022'!$E$3</f>
        <v>784.8352503000001</v>
      </c>
      <c r="Y62" s="38">
        <f t="shared" si="10"/>
        <v>0.98671096342857156</v>
      </c>
      <c r="Z62" s="39">
        <f>VLOOKUP($A62,'2023_2ANO_MT'!$H:$AE,21,0)</f>
        <v>0</v>
      </c>
      <c r="AA62" s="39">
        <f>VLOOKUP($A62,'2023_2ANO_MT'!$H:$AE,22,0)</f>
        <v>2.3255814E-2</v>
      </c>
      <c r="AB62" s="39">
        <f>VLOOKUP($A62,'2023_2ANO_MT'!$H:$AE,23,0)</f>
        <v>0.24418604649999998</v>
      </c>
      <c r="AC62" s="39">
        <f>VLOOKUP($A62,'2023_2ANO_MT'!$H:$AE,24,0)</f>
        <v>0.73255813950000004</v>
      </c>
      <c r="AD62" s="39">
        <f>VLOOKUP($A62,'2023_2ANO_MT'!$H:$AE,16,0)/100</f>
        <v>0.9052631579</v>
      </c>
      <c r="AE62" s="38">
        <f t="shared" si="11"/>
        <v>0.70597083064704114</v>
      </c>
      <c r="AF62" s="38">
        <f t="shared" si="12"/>
        <v>0.6663866490330328</v>
      </c>
      <c r="AG62" s="38">
        <f t="shared" si="13"/>
        <v>0.50706748735177998</v>
      </c>
      <c r="AH62" s="39">
        <f>VLOOKUP($A62,'2022_2ANO_LP_LTR + ECT'!H:X,17,0)</f>
        <v>623.84918630000004</v>
      </c>
      <c r="AI62" s="39">
        <f>'REF - Profic Média e DP 2022'!$D$2-3*'REF - Profic Média e DP 2022'!$E$2</f>
        <v>295.99944314000004</v>
      </c>
      <c r="AJ62" s="39">
        <f>'REF - Profic Média e DP 2022'!$D$2+3*'REF - Profic Média e DP 2022'!$E$2</f>
        <v>942.55981496000004</v>
      </c>
      <c r="AK62" s="38">
        <f t="shared" si="14"/>
        <v>0.71592775042857137</v>
      </c>
      <c r="AL62" s="39">
        <f>VLOOKUP($A62,'2022_2ANO_LP_LTR + ECT'!$H:$AE,21,0)</f>
        <v>3.4482758599999996E-2</v>
      </c>
      <c r="AM62" s="39">
        <f>VLOOKUP($A62,'2022_2ANO_LP_LTR + ECT'!$H:$AE,22,0)</f>
        <v>0.43678160920000003</v>
      </c>
      <c r="AN62" s="39">
        <f>VLOOKUP($A62,'2022_2ANO_LP_LTR + ECT'!$H:$AE,23,0)</f>
        <v>0.34482758619999998</v>
      </c>
      <c r="AO62" s="39">
        <f>VLOOKUP($A62,'2022_2ANO_LP_LTR + ECT'!$H:$AE,24,0)</f>
        <v>0.18390804599999999</v>
      </c>
      <c r="AP62" s="39">
        <f>VLOOKUP($A62,'2022_2ANO_LP_LTR + ECT'!$H:$AE,16,0)/100</f>
        <v>0.93548387099999997</v>
      </c>
      <c r="AQ62" s="38">
        <f t="shared" si="15"/>
        <v>0.76534710306805365</v>
      </c>
      <c r="AR62" s="38">
        <f t="shared" si="16"/>
        <v>0.61067974880039311</v>
      </c>
      <c r="AS62" s="39">
        <f>VLOOKUP($A62,'2022_2ANO_MT'!$H:$X,17,0)</f>
        <v>579.20621175999997</v>
      </c>
      <c r="AT62" s="39">
        <f>'REF - Profic Média e DP 2022'!$D$3-3*'REF - Profic Média e DP 2022'!$E$3</f>
        <v>256.66072584</v>
      </c>
      <c r="AU62" s="39">
        <f>'REF - Profic Média e DP 2022'!$D$3+3*'REF - Profic Média e DP 2022'!$E$3</f>
        <v>784.8352503000001</v>
      </c>
      <c r="AV62" s="38">
        <f t="shared" si="17"/>
        <v>0.92605042007142868</v>
      </c>
      <c r="AW62" s="39">
        <f>VLOOKUP($A62,'2022_2ANO_MT'!$H:$AE,21,0)</f>
        <v>0</v>
      </c>
      <c r="AX62" s="39">
        <f>VLOOKUP($A62,'2022_2ANO_MT'!$H:$AE,22,0)</f>
        <v>0.12941176470000001</v>
      </c>
      <c r="AY62" s="39">
        <f>VLOOKUP($A62,'2022_2ANO_MT'!$H:$AE,23,0)</f>
        <v>0.43529411760000003</v>
      </c>
      <c r="AZ62" s="39">
        <f>VLOOKUP($A62,'2022_2ANO_MT'!$H:$AE,24,0)</f>
        <v>0.43529411760000003</v>
      </c>
      <c r="BA62" s="39">
        <f>VLOOKUP($A62,'2022_2ANO_MT'!$H:$AE,16,0)/100</f>
        <v>0.91397849460000002</v>
      </c>
      <c r="BB62" s="38">
        <f t="shared" si="18"/>
        <v>0.54012511247425743</v>
      </c>
      <c r="BC62" s="38">
        <f t="shared" si="19"/>
        <v>0.40292202181639131</v>
      </c>
      <c r="BD62" s="38">
        <f t="shared" si="20"/>
        <v>2.4523557156764242E-2</v>
      </c>
      <c r="BE62" s="38">
        <f t="shared" si="21"/>
        <v>0.6773282031321235</v>
      </c>
      <c r="BF62" s="38">
        <f t="shared" si="22"/>
        <v>0.68527981203858657</v>
      </c>
      <c r="BG62" s="38">
        <f t="shared" si="23"/>
        <v>0.52250640277003013</v>
      </c>
      <c r="BH62" s="39">
        <f>VLOOKUP($A62,'2023_5ANO_LP'!$H:$X,17,0)</f>
        <v>211.36341999999999</v>
      </c>
      <c r="BI62" s="39">
        <f>'REF - Profic Média e DP 2022'!$D$4-3*'REF - Profic Média e DP 2022'!$E$4</f>
        <v>49.637460980000014</v>
      </c>
      <c r="BJ62" s="39">
        <f>'REF - Profic Média e DP 2022'!$D$4+3*'REF - Profic Média e DP 2022'!$E$4</f>
        <v>359.15703464000001</v>
      </c>
      <c r="BK62" s="38">
        <f t="shared" si="24"/>
        <v>0.71571428571428575</v>
      </c>
      <c r="BL62" s="39">
        <f>VLOOKUP($A62,'2023_5ANO_LP'!$H:$AE,21,0)</f>
        <v>0.09</v>
      </c>
      <c r="BM62" s="39">
        <f>VLOOKUP($A62,'2023_5ANO_LP'!$H:$AE,22,0)</f>
        <v>0.34</v>
      </c>
      <c r="BN62" s="39">
        <f>VLOOKUP($A62,'2023_5ANO_LP'!$H:$AE,23,0)</f>
        <v>0.35</v>
      </c>
      <c r="BO62" s="39">
        <f>VLOOKUP($A62,'2023_5ANO_LP'!$H:$AE,24,0)</f>
        <v>0.22</v>
      </c>
      <c r="BP62" s="39">
        <f>VLOOKUP($A62,'2023_5ANO_LP'!$H:$AE,16,0)/100</f>
        <v>0.98039215690000003</v>
      </c>
      <c r="BQ62" s="38">
        <f t="shared" si="25"/>
        <v>0.66937659422566032</v>
      </c>
      <c r="BR62" s="38">
        <f t="shared" si="26"/>
        <v>0.53284282428703489</v>
      </c>
      <c r="BS62" s="39">
        <f>VLOOKUP($A62,'2023_5ANO_MT'!H:X,17,0)</f>
        <v>225.21261999999999</v>
      </c>
      <c r="BT62" s="39">
        <f>'REF - Profic Média e DP 2022'!$D$5-3*'REF - Profic Média e DP 2022'!$E$5</f>
        <v>78.560591150000022</v>
      </c>
      <c r="BU62" s="39">
        <f>'REF - Profic Média e DP 2022'!$D$5+3*'REF - Profic Média e DP 2022'!$E$5</f>
        <v>353.78627153000002</v>
      </c>
      <c r="BV62" s="38">
        <f t="shared" si="27"/>
        <v>0.63142857142857145</v>
      </c>
      <c r="BW62" s="39">
        <f>VLOOKUP($A62,'2023_5ANO_MT'!$H:$AE,21,0)</f>
        <v>0.22</v>
      </c>
      <c r="BX62" s="39">
        <f>VLOOKUP($A62,'2023_5ANO_MT'!$H:$AE,22,0)</f>
        <v>0.26</v>
      </c>
      <c r="BY62" s="39">
        <f>VLOOKUP($A62,'2023_5ANO_MT'!$H:$AE,23,0)</f>
        <v>0.34</v>
      </c>
      <c r="BZ62" s="39">
        <f>VLOOKUP($A62,'2023_5ANO_MT'!$H:$AE,24,0)</f>
        <v>0.18</v>
      </c>
      <c r="CA62" s="39">
        <f>VLOOKUP($A62,'2023_5ANO_MT'!$H:$AE,16,0)/100</f>
        <v>0.98039215690000003</v>
      </c>
      <c r="CB62" s="38">
        <f t="shared" si="28"/>
        <v>0.65280464597535925</v>
      </c>
      <c r="CC62" s="38">
        <f t="shared" si="29"/>
        <v>0.65962891867429374</v>
      </c>
      <c r="CD62" s="38">
        <f t="shared" si="30"/>
        <v>0.50482014740573034</v>
      </c>
      <c r="CE62" s="39">
        <f>VLOOKUP($A62,'2022_5ANO_LP'!$H:$X,17,0)</f>
        <v>205.88917778000001</v>
      </c>
      <c r="CF62" s="39">
        <f>'REF - Profic Média e DP 2022'!$D$4-3*'REF - Profic Média e DP 2022'!$E$4</f>
        <v>49.637460980000014</v>
      </c>
      <c r="CG62" s="39">
        <f>'REF - Profic Média e DP 2022'!$D$4+3*'REF - Profic Média e DP 2022'!$E$4</f>
        <v>359.15703464000001</v>
      </c>
      <c r="CH62" s="38">
        <f t="shared" si="31"/>
        <v>0.67142857138571443</v>
      </c>
      <c r="CI62" s="39">
        <f>VLOOKUP($A62,'2022_5ANO_LP'!$H:$AE,21,0)</f>
        <v>0.14444444440000001</v>
      </c>
      <c r="CJ62" s="39">
        <f>VLOOKUP($A62,'2022_5ANO_LP'!$H:$AE,22,0)</f>
        <v>0.32222222219999996</v>
      </c>
      <c r="CK62" s="39">
        <f>VLOOKUP($A62,'2022_5ANO_LP'!$H:$AE,23,0)</f>
        <v>0.33333333330000003</v>
      </c>
      <c r="CL62" s="39">
        <f>VLOOKUP($A62,'2022_5ANO_LP'!$H:$AE,24,0)</f>
        <v>0.2</v>
      </c>
      <c r="CM62" s="39">
        <f>VLOOKUP($A62,'2022_5ANO_LP'!$H:$AE,16,0)/100</f>
        <v>0.95744680849999997</v>
      </c>
      <c r="CN62" s="38">
        <f t="shared" si="32"/>
        <v>0.64598037327642477</v>
      </c>
      <c r="CO62" s="38">
        <f t="shared" si="33"/>
        <v>0.51006273911713529</v>
      </c>
      <c r="CP62" s="39">
        <f>VLOOKUP($A62,'2022_5ANO_MT'!H:X,17,0)</f>
        <v>218.94295556</v>
      </c>
      <c r="CQ62" s="39">
        <f>'REF - Profic Média e DP 2022'!$D$5-3*'REF - Profic Média e DP 2022'!$E$5</f>
        <v>78.560591150000022</v>
      </c>
      <c r="CR62" s="39">
        <f>'REF - Profic Média e DP 2022'!$D$5+3*'REF - Profic Média e DP 2022'!$E$5</f>
        <v>353.78627153000002</v>
      </c>
      <c r="CS62" s="38">
        <f t="shared" si="34"/>
        <v>0.60634920637142853</v>
      </c>
      <c r="CT62" s="39">
        <f>VLOOKUP($A62,'2022_5ANO_MT'!$H:$AE,21,0)</f>
        <v>0.22222222219999999</v>
      </c>
      <c r="CU62" s="39">
        <f>VLOOKUP($A62,'2022_5ANO_MT'!$H:$AE,22,0)</f>
        <v>0.3</v>
      </c>
      <c r="CV62" s="39">
        <f>VLOOKUP($A62,'2022_5ANO_MT'!$H:$AE,23,0)</f>
        <v>0.37777777779999999</v>
      </c>
      <c r="CW62" s="39">
        <f>VLOOKUP($A62,'2022_5ANO_MT'!$H:$AE,24,0)</f>
        <v>0.1</v>
      </c>
      <c r="CX62" s="39">
        <f>VLOOKUP($A62,'2022_5ANO_MT'!$H:$AE,16,0)/100</f>
        <v>0.95744680849999997</v>
      </c>
      <c r="CY62" s="35"/>
    </row>
    <row r="63" spans="1:103" ht="15" customHeight="1">
      <c r="A63" s="37">
        <v>3204302</v>
      </c>
      <c r="B63" s="37" t="s">
        <v>95</v>
      </c>
      <c r="C63" s="38">
        <f t="shared" si="0"/>
        <v>0.67879908576610015</v>
      </c>
      <c r="D63" s="38">
        <f t="shared" si="1"/>
        <v>0.67243862572674096</v>
      </c>
      <c r="E63" s="38">
        <f t="shared" si="2"/>
        <v>0.64233292628062499</v>
      </c>
      <c r="F63" s="38">
        <f t="shared" si="3"/>
        <v>6.8050974217691351E-2</v>
      </c>
      <c r="G63" s="38">
        <f t="shared" si="4"/>
        <v>0.70254432517285692</v>
      </c>
      <c r="H63" s="38">
        <f t="shared" si="5"/>
        <v>0.7053650515120613</v>
      </c>
      <c r="I63" s="38">
        <f t="shared" si="6"/>
        <v>0.54550572692412247</v>
      </c>
      <c r="J63" s="39">
        <f>VLOOKUP(A63,'2023_2ANO_LP_LTR + ECT'!$H:$X,17,0)</f>
        <v>648.70182877000002</v>
      </c>
      <c r="K63" s="39">
        <f>'REF - Profic Média e DP 2022'!$D$2-3*'REF - Profic Média e DP 2022'!$E$2</f>
        <v>295.99944314000004</v>
      </c>
      <c r="L63" s="39">
        <f>'REF - Profic Média e DP 2022'!$D$2+3*'REF - Profic Média e DP 2022'!$E$2</f>
        <v>942.55981496000004</v>
      </c>
      <c r="M63" s="38">
        <f t="shared" si="7"/>
        <v>0.8050101556999999</v>
      </c>
      <c r="N63" s="39">
        <f>VLOOKUP($A63,'2023_2ANO_LP_LTR + ECT'!$H:$AE,21,0)</f>
        <v>9.4786729899999991E-2</v>
      </c>
      <c r="O63" s="39">
        <f>VLOOKUP($A63,'2023_2ANO_LP_LTR + ECT'!$H:$AE,22,0)</f>
        <v>0.17535545020000001</v>
      </c>
      <c r="P63" s="39">
        <f>VLOOKUP($A63,'2023_2ANO_LP_LTR + ECT'!$H:$AE,23,0)</f>
        <v>0.40758293839999998</v>
      </c>
      <c r="Q63" s="39">
        <f>VLOOKUP($A63,'2023_2ANO_LP_LTR + ECT'!$H:$AE,24,0)</f>
        <v>0.3222748815</v>
      </c>
      <c r="R63" s="39">
        <f>VLOOKUP($A63,'2023_2ANO_LP_LTR + ECT'!$H:$AE,16,0)/100</f>
        <v>0.92543859650000004</v>
      </c>
      <c r="S63" s="38">
        <f t="shared" si="8"/>
        <v>0.69831323566405024</v>
      </c>
      <c r="T63" s="38">
        <v>0.69831323566405001</v>
      </c>
      <c r="U63" s="38">
        <f t="shared" si="9"/>
        <v>0.53637139568524339</v>
      </c>
      <c r="V63" s="39">
        <f>VLOOKUP(A63,'2023_2ANO_MT'!$H:$X,17,0)</f>
        <v>539.95843269</v>
      </c>
      <c r="W63" s="39">
        <f>'REF - Profic Média e DP 2022'!$D$3-3*'REF - Profic Média e DP 2022'!$E$3</f>
        <v>256.66072584</v>
      </c>
      <c r="X63" s="39">
        <f>'REF - Profic Média e DP 2022'!$D$3+3*'REF - Profic Média e DP 2022'!$E$3</f>
        <v>784.8352503000001</v>
      </c>
      <c r="Y63" s="38">
        <f t="shared" si="10"/>
        <v>0.78777472528571435</v>
      </c>
      <c r="Z63" s="39">
        <f>VLOOKUP($A63,'2023_2ANO_MT'!$H:$AE,21,0)</f>
        <v>5.2884615400000001E-2</v>
      </c>
      <c r="AA63" s="39">
        <f>VLOOKUP($A63,'2023_2ANO_MT'!$H:$AE,22,0)</f>
        <v>0.2788461538</v>
      </c>
      <c r="AB63" s="39">
        <f>VLOOKUP($A63,'2023_2ANO_MT'!$H:$AE,23,0)</f>
        <v>0.375</v>
      </c>
      <c r="AC63" s="39">
        <f>VLOOKUP($A63,'2023_2ANO_MT'!$H:$AE,24,0)</f>
        <v>0.2932692308</v>
      </c>
      <c r="AD63" s="39">
        <f>VLOOKUP($A63,'2023_2ANO_MT'!$H:$AE,16,0)/100</f>
        <v>0.93273542600000003</v>
      </c>
      <c r="AE63" s="38">
        <f t="shared" si="11"/>
        <v>0.63449335095516557</v>
      </c>
      <c r="AF63" s="38">
        <f t="shared" si="12"/>
        <v>0.62868092355142635</v>
      </c>
      <c r="AG63" s="38">
        <f t="shared" si="13"/>
        <v>0.48400768133856692</v>
      </c>
      <c r="AH63" s="39">
        <f>VLOOKUP($A63,'2022_2ANO_LP_LTR + ECT'!H:X,17,0)</f>
        <v>608.93962954999995</v>
      </c>
      <c r="AI63" s="39">
        <f>'REF - Profic Média e DP 2022'!$D$2-3*'REF - Profic Média e DP 2022'!$E$2</f>
        <v>295.99944314000004</v>
      </c>
      <c r="AJ63" s="39">
        <f>'REF - Profic Média e DP 2022'!$D$2+3*'REF - Profic Média e DP 2022'!$E$2</f>
        <v>942.55981496000004</v>
      </c>
      <c r="AK63" s="38">
        <f t="shared" si="14"/>
        <v>0.69243697472857135</v>
      </c>
      <c r="AL63" s="39">
        <f>VLOOKUP($A63,'2022_2ANO_LP_LTR + ECT'!$H:$AE,21,0)</f>
        <v>0.17647058820000003</v>
      </c>
      <c r="AM63" s="39">
        <f>VLOOKUP($A63,'2022_2ANO_LP_LTR + ECT'!$H:$AE,22,0)</f>
        <v>0.22941176469999999</v>
      </c>
      <c r="AN63" s="39">
        <f>VLOOKUP($A63,'2022_2ANO_LP_LTR + ECT'!$H:$AE,23,0)</f>
        <v>0.35882352939999995</v>
      </c>
      <c r="AO63" s="39">
        <f>VLOOKUP($A63,'2022_2ANO_LP_LTR + ECT'!$H:$AE,24,0)</f>
        <v>0.23529411759999999</v>
      </c>
      <c r="AP63" s="39">
        <f>VLOOKUP($A63,'2022_2ANO_LP_LTR + ECT'!$H:$AE,16,0)/100</f>
        <v>0.8542713568000001</v>
      </c>
      <c r="AQ63" s="38">
        <f t="shared" si="15"/>
        <v>0.64321199206077428</v>
      </c>
      <c r="AR63" s="38">
        <f t="shared" si="16"/>
        <v>0.48414006115011993</v>
      </c>
      <c r="AS63" s="39">
        <f>VLOOKUP($A63,'2022_2ANO_MT'!$H:$X,17,0)</f>
        <v>512.37117240999999</v>
      </c>
      <c r="AT63" s="39">
        <f>'REF - Profic Média e DP 2022'!$D$3-3*'REF - Profic Média e DP 2022'!$E$3</f>
        <v>256.66072584</v>
      </c>
      <c r="AU63" s="39">
        <f>'REF - Profic Média e DP 2022'!$D$3+3*'REF - Profic Média e DP 2022'!$E$3</f>
        <v>784.8352503000001</v>
      </c>
      <c r="AV63" s="38">
        <f t="shared" si="17"/>
        <v>0.7257799671428572</v>
      </c>
      <c r="AW63" s="39">
        <f>VLOOKUP($A63,'2022_2ANO_MT'!$H:$AE,21,0)</f>
        <v>5.7471264399999999E-2</v>
      </c>
      <c r="AX63" s="39">
        <f>VLOOKUP($A63,'2022_2ANO_MT'!$H:$AE,22,0)</f>
        <v>0.37931034480000003</v>
      </c>
      <c r="AY63" s="39">
        <f>VLOOKUP($A63,'2022_2ANO_MT'!$H:$AE,23,0)</f>
        <v>0.45977011490000003</v>
      </c>
      <c r="AZ63" s="39">
        <f>VLOOKUP($A63,'2022_2ANO_MT'!$H:$AE,24,0)</f>
        <v>0.1034482759</v>
      </c>
      <c r="BA63" s="39">
        <f>VLOOKUP($A63,'2022_2ANO_MT'!$H:$AE,16,0)/100</f>
        <v>0.87878787880000009</v>
      </c>
      <c r="BB63" s="38">
        <f t="shared" si="18"/>
        <v>0.68833977582513906</v>
      </c>
      <c r="BC63" s="38">
        <f t="shared" si="19"/>
        <v>0.6942735799155676</v>
      </c>
      <c r="BD63" s="38">
        <f t="shared" si="20"/>
        <v>6.2008611172830297E-2</v>
      </c>
      <c r="BE63" s="38">
        <f t="shared" si="21"/>
        <v>0.68240597173471063</v>
      </c>
      <c r="BF63" s="38">
        <f t="shared" si="22"/>
        <v>0.70176079692242388</v>
      </c>
      <c r="BG63" s="38">
        <f t="shared" si="23"/>
        <v>0.5410314843091335</v>
      </c>
      <c r="BH63" s="39">
        <f>VLOOKUP($A63,'2023_5ANO_LP'!$H:$X,17,0)</f>
        <v>217.09729533999999</v>
      </c>
      <c r="BI63" s="39">
        <f>'REF - Profic Média e DP 2022'!$D$4-3*'REF - Profic Média e DP 2022'!$E$4</f>
        <v>49.637460980000014</v>
      </c>
      <c r="BJ63" s="39">
        <f>'REF - Profic Média e DP 2022'!$D$4+3*'REF - Profic Média e DP 2022'!$E$4</f>
        <v>359.15703464000001</v>
      </c>
      <c r="BK63" s="38">
        <f t="shared" si="24"/>
        <v>0.77424130277142855</v>
      </c>
      <c r="BL63" s="39">
        <f>VLOOKUP($A63,'2023_5ANO_LP'!$H:$AE,21,0)</f>
        <v>5.6994818699999998E-2</v>
      </c>
      <c r="BM63" s="39">
        <f>VLOOKUP($A63,'2023_5ANO_LP'!$H:$AE,22,0)</f>
        <v>0.29533678759999998</v>
      </c>
      <c r="BN63" s="39">
        <f>VLOOKUP($A63,'2023_5ANO_LP'!$H:$AE,23,0)</f>
        <v>0.4352331606</v>
      </c>
      <c r="BO63" s="39">
        <f>VLOOKUP($A63,'2023_5ANO_LP'!$H:$AE,24,0)</f>
        <v>0.21243523320000002</v>
      </c>
      <c r="BP63" s="39">
        <f>VLOOKUP($A63,'2023_5ANO_LP'!$H:$AE,16,0)/100</f>
        <v>0.95073891630000007</v>
      </c>
      <c r="BQ63" s="38">
        <f t="shared" si="25"/>
        <v>0.66305114654699726</v>
      </c>
      <c r="BR63" s="38">
        <f t="shared" si="26"/>
        <v>0.52800892670828026</v>
      </c>
      <c r="BS63" s="39">
        <f>VLOOKUP($A63,'2023_5ANO_MT'!H:X,17,0)</f>
        <v>223.88220724999999</v>
      </c>
      <c r="BT63" s="39">
        <f>'REF - Profic Média e DP 2022'!$D$5-3*'REF - Profic Média e DP 2022'!$E$5</f>
        <v>78.560591150000022</v>
      </c>
      <c r="BU63" s="39">
        <f>'REF - Profic Média e DP 2022'!$D$5+3*'REF - Profic Média e DP 2022'!$E$5</f>
        <v>353.78627153000002</v>
      </c>
      <c r="BV63" s="38">
        <f t="shared" si="27"/>
        <v>0.64544781647142857</v>
      </c>
      <c r="BW63" s="39">
        <f>VLOOKUP($A63,'2023_5ANO_MT'!$H:$AE,21,0)</f>
        <v>0.1088082902</v>
      </c>
      <c r="BX63" s="39">
        <f>VLOOKUP($A63,'2023_5ANO_MT'!$H:$AE,22,0)</f>
        <v>0.43005181349999999</v>
      </c>
      <c r="BY63" s="39">
        <f>VLOOKUP($A63,'2023_5ANO_MT'!$H:$AE,23,0)</f>
        <v>0.36269430049999996</v>
      </c>
      <c r="BZ63" s="39">
        <f>VLOOKUP($A63,'2023_5ANO_MT'!$H:$AE,24,0)</f>
        <v>9.8445595899999988E-2</v>
      </c>
      <c r="CA63" s="39">
        <f>VLOOKUP($A63,'2023_5ANO_MT'!$H:$AE,16,0)/100</f>
        <v>0.95073891630000007</v>
      </c>
      <c r="CB63" s="38">
        <f t="shared" si="28"/>
        <v>0.62039736056188033</v>
      </c>
      <c r="CC63" s="38">
        <f t="shared" si="29"/>
        <v>0.63048824307895124</v>
      </c>
      <c r="CD63" s="38">
        <f t="shared" si="30"/>
        <v>0.49098779835790241</v>
      </c>
      <c r="CE63" s="39">
        <f>VLOOKUP($A63,'2022_5ANO_LP'!$H:$X,17,0)</f>
        <v>201.60779500000001</v>
      </c>
      <c r="CF63" s="39">
        <f>'REF - Profic Média e DP 2022'!$D$4-3*'REF - Profic Média e DP 2022'!$E$4</f>
        <v>49.637460980000014</v>
      </c>
      <c r="CG63" s="39">
        <f>'REF - Profic Média e DP 2022'!$D$4+3*'REF - Profic Média e DP 2022'!$E$4</f>
        <v>359.15703464000001</v>
      </c>
      <c r="CH63" s="38">
        <f t="shared" si="31"/>
        <v>0.63500000000000001</v>
      </c>
      <c r="CI63" s="39">
        <f>VLOOKUP($A63,'2022_5ANO_LP'!$H:$AE,21,0)</f>
        <v>0.20499999999999999</v>
      </c>
      <c r="CJ63" s="39">
        <f>VLOOKUP($A63,'2022_5ANO_LP'!$H:$AE,22,0)</f>
        <v>0.28000000000000003</v>
      </c>
      <c r="CK63" s="39">
        <f>VLOOKUP($A63,'2022_5ANO_LP'!$H:$AE,23,0)</f>
        <v>0.32</v>
      </c>
      <c r="CL63" s="39">
        <f>VLOOKUP($A63,'2022_5ANO_LP'!$H:$AE,24,0)</f>
        <v>0.19500000000000001</v>
      </c>
      <c r="CM63" s="39">
        <f>VLOOKUP($A63,'2022_5ANO_LP'!$H:$AE,16,0)/100</f>
        <v>0.90497737560000002</v>
      </c>
      <c r="CN63" s="38">
        <f t="shared" si="32"/>
        <v>0.61030647804480942</v>
      </c>
      <c r="CO63" s="38">
        <f t="shared" si="33"/>
        <v>0.48812426828961875</v>
      </c>
      <c r="CP63" s="39">
        <f>VLOOKUP($A63,'2022_5ANO_MT'!H:X,17,0)</f>
        <v>212.90492499999999</v>
      </c>
      <c r="CQ63" s="39">
        <f>'REF - Profic Média e DP 2022'!$D$5-3*'REF - Profic Média e DP 2022'!$E$5</f>
        <v>78.560591150000022</v>
      </c>
      <c r="CR63" s="39">
        <f>'REF - Profic Média e DP 2022'!$D$5+3*'REF - Profic Média e DP 2022'!$E$5</f>
        <v>353.78627153000002</v>
      </c>
      <c r="CS63" s="38">
        <f t="shared" si="34"/>
        <v>0.55999999999999994</v>
      </c>
      <c r="CT63" s="39">
        <f>VLOOKUP($A63,'2022_5ANO_MT'!$H:$AE,21,0)</f>
        <v>0.22</v>
      </c>
      <c r="CU63" s="39">
        <f>VLOOKUP($A63,'2022_5ANO_MT'!$H:$AE,22,0)</f>
        <v>0.38500000000000001</v>
      </c>
      <c r="CV63" s="39">
        <f>VLOOKUP($A63,'2022_5ANO_MT'!$H:$AE,23,0)</f>
        <v>0.32</v>
      </c>
      <c r="CW63" s="39">
        <f>VLOOKUP($A63,'2022_5ANO_MT'!$H:$AE,24,0)</f>
        <v>7.4999999999999997E-2</v>
      </c>
      <c r="CX63" s="39">
        <f>VLOOKUP($A63,'2022_5ANO_MT'!$H:$AE,16,0)/100</f>
        <v>0.90497737560000002</v>
      </c>
      <c r="CY63" s="35"/>
    </row>
    <row r="64" spans="1:103" ht="15" customHeight="1">
      <c r="A64" s="37">
        <v>3204351</v>
      </c>
      <c r="B64" s="37" t="s">
        <v>179</v>
      </c>
      <c r="C64" s="38">
        <f t="shared" si="0"/>
        <v>0.50254856843878692</v>
      </c>
      <c r="D64" s="38">
        <f t="shared" si="1"/>
        <v>0.50722027716714679</v>
      </c>
      <c r="E64" s="38">
        <f t="shared" si="2"/>
        <v>0.30616858744630021</v>
      </c>
      <c r="F64" s="38">
        <f t="shared" si="3"/>
        <v>1.4592744767160992E-2</v>
      </c>
      <c r="G64" s="38">
        <f t="shared" si="4"/>
        <v>0.70827196688799332</v>
      </c>
      <c r="H64" s="38">
        <f t="shared" si="5"/>
        <v>0.72359402130993777</v>
      </c>
      <c r="I64" s="38">
        <f t="shared" si="6"/>
        <v>0.57576666907701846</v>
      </c>
      <c r="J64" s="39">
        <f>VLOOKUP(A64,'2023_2ANO_LP_LTR + ECT'!$H:$X,17,0)</f>
        <v>668.26735478000001</v>
      </c>
      <c r="K64" s="39">
        <f>'REF - Profic Média e DP 2022'!$D$2-3*'REF - Profic Média e DP 2022'!$E$2</f>
        <v>295.99944314000004</v>
      </c>
      <c r="L64" s="39">
        <f>'REF - Profic Média e DP 2022'!$D$2+3*'REF - Profic Média e DP 2022'!$E$2</f>
        <v>942.55981496000004</v>
      </c>
      <c r="M64" s="38">
        <f t="shared" si="7"/>
        <v>0.83432539688571439</v>
      </c>
      <c r="N64" s="39">
        <f>VLOOKUP($A64,'2023_2ANO_LP_LTR + ECT'!$H:$AE,21,0)</f>
        <v>0.10416666669999999</v>
      </c>
      <c r="O64" s="39">
        <f>VLOOKUP($A64,'2023_2ANO_LP_LTR + ECT'!$H:$AE,22,0)</f>
        <v>0.10763888890000001</v>
      </c>
      <c r="P64" s="39">
        <f>VLOOKUP($A64,'2023_2ANO_LP_LTR + ECT'!$H:$AE,23,0)</f>
        <v>0.35416666669999997</v>
      </c>
      <c r="Q64" s="39">
        <f>VLOOKUP($A64,'2023_2ANO_LP_LTR + ECT'!$H:$AE,24,0)</f>
        <v>0.43402777780000001</v>
      </c>
      <c r="R64" s="39">
        <f>VLOOKUP($A64,'2023_2ANO_LP_LTR + ECT'!$H:$AE,16,0)/100</f>
        <v>0.90851735020000002</v>
      </c>
      <c r="S64" s="38">
        <f t="shared" si="8"/>
        <v>0.68528888525507647</v>
      </c>
      <c r="T64" s="38">
        <v>0.68528888525507703</v>
      </c>
      <c r="U64" s="38">
        <f t="shared" si="9"/>
        <v>0.52653015143872428</v>
      </c>
      <c r="V64" s="39">
        <f>VLOOKUP(A64,'2023_2ANO_MT'!$H:$X,17,0)</f>
        <v>534.76053819000003</v>
      </c>
      <c r="W64" s="39">
        <f>'REF - Profic Média e DP 2022'!$D$3-3*'REF - Profic Média e DP 2022'!$E$3</f>
        <v>256.66072584</v>
      </c>
      <c r="X64" s="39">
        <f>'REF - Profic Média e DP 2022'!$D$3+3*'REF - Profic Média e DP 2022'!$E$3</f>
        <v>784.8352503000001</v>
      </c>
      <c r="Y64" s="38">
        <f t="shared" si="10"/>
        <v>0.77380952384285717</v>
      </c>
      <c r="Z64" s="39">
        <f>VLOOKUP($A64,'2023_2ANO_MT'!$H:$AE,21,0)</f>
        <v>8.3333333300000006E-2</v>
      </c>
      <c r="AA64" s="39">
        <f>VLOOKUP($A64,'2023_2ANO_MT'!$H:$AE,22,0)</f>
        <v>0.25</v>
      </c>
      <c r="AB64" s="39">
        <f>VLOOKUP($A64,'2023_2ANO_MT'!$H:$AE,23,0)</f>
        <v>0.43402777780000001</v>
      </c>
      <c r="AC64" s="39">
        <f>VLOOKUP($A64,'2023_2ANO_MT'!$H:$AE,24,0)</f>
        <v>0.23263888890000001</v>
      </c>
      <c r="AD64" s="39">
        <f>VLOOKUP($A64,'2023_2ANO_MT'!$H:$AE,16,0)/100</f>
        <v>0.91428571430000005</v>
      </c>
      <c r="AE64" s="38">
        <f t="shared" si="11"/>
        <v>0.69367922212083233</v>
      </c>
      <c r="AF64" s="38">
        <f t="shared" si="12"/>
        <v>0.67958938736127095</v>
      </c>
      <c r="AG64" s="38">
        <f t="shared" si="13"/>
        <v>0.53179818542254187</v>
      </c>
      <c r="AH64" s="39">
        <f>VLOOKUP($A64,'2022_2ANO_LP_LTR + ECT'!H:X,17,0)</f>
        <v>639.83907564000003</v>
      </c>
      <c r="AI64" s="39">
        <f>'REF - Profic Média e DP 2022'!$D$2-3*'REF - Profic Média e DP 2022'!$E$2</f>
        <v>295.99944314000004</v>
      </c>
      <c r="AJ64" s="39">
        <f>'REF - Profic Média e DP 2022'!$D$2+3*'REF - Profic Média e DP 2022'!$E$2</f>
        <v>942.55981496000004</v>
      </c>
      <c r="AK64" s="38">
        <f t="shared" si="14"/>
        <v>0.79381443299999987</v>
      </c>
      <c r="AL64" s="39">
        <f>VLOOKUP($A64,'2022_2ANO_LP_LTR + ECT'!$H:$AE,21,0)</f>
        <v>0.12371134019999999</v>
      </c>
      <c r="AM64" s="39">
        <f>VLOOKUP($A64,'2022_2ANO_LP_LTR + ECT'!$H:$AE,22,0)</f>
        <v>0.1443298969</v>
      </c>
      <c r="AN64" s="39">
        <f>VLOOKUP($A64,'2022_2ANO_LP_LTR + ECT'!$H:$AE,23,0)</f>
        <v>0.42955326460000004</v>
      </c>
      <c r="AO64" s="39">
        <f>VLOOKUP($A64,'2022_2ANO_LP_LTR + ECT'!$H:$AE,24,0)</f>
        <v>0.30240549829999996</v>
      </c>
      <c r="AP64" s="39">
        <f>VLOOKUP($A64,'2022_2ANO_LP_LTR + ECT'!$H:$AE,16,0)/100</f>
        <v>0.86094674560000006</v>
      </c>
      <c r="AQ64" s="38">
        <f t="shared" si="15"/>
        <v>0.71481397426017423</v>
      </c>
      <c r="AR64" s="38">
        <f t="shared" si="16"/>
        <v>0.57593823810606271</v>
      </c>
      <c r="AS64" s="39">
        <f>VLOOKUP($A64,'2022_2ANO_MT'!$H:$X,17,0)</f>
        <v>560.85663087</v>
      </c>
      <c r="AT64" s="39">
        <f>'REF - Profic Média e DP 2022'!$D$3-3*'REF - Profic Média e DP 2022'!$E$3</f>
        <v>256.66072584</v>
      </c>
      <c r="AU64" s="39">
        <f>'REF - Profic Média e DP 2022'!$D$3+3*'REF - Profic Média e DP 2022'!$E$3</f>
        <v>784.8352503000001</v>
      </c>
      <c r="AV64" s="38">
        <f t="shared" si="17"/>
        <v>0.82310642382857147</v>
      </c>
      <c r="AW64" s="39">
        <f>VLOOKUP($A64,'2022_2ANO_MT'!$H:$AE,21,0)</f>
        <v>6.3758389299999996E-2</v>
      </c>
      <c r="AX64" s="39">
        <f>VLOOKUP($A64,'2022_2ANO_MT'!$H:$AE,22,0)</f>
        <v>0.19798657720000001</v>
      </c>
      <c r="AY64" s="39">
        <f>VLOOKUP($A64,'2022_2ANO_MT'!$H:$AE,23,0)</f>
        <v>0.36241610739999996</v>
      </c>
      <c r="AZ64" s="39">
        <f>VLOOKUP($A64,'2022_2ANO_MT'!$H:$AE,24,0)</f>
        <v>0.37583892619999998</v>
      </c>
      <c r="BA64" s="39">
        <f>VLOOKUP($A64,'2022_2ANO_MT'!$H:$AE,16,0)/100</f>
        <v>0.88427299700000006</v>
      </c>
      <c r="BB64" s="38">
        <f t="shared" si="18"/>
        <v>0.49554100534624701</v>
      </c>
      <c r="BC64" s="38">
        <f t="shared" si="19"/>
        <v>0.34549957839434231</v>
      </c>
      <c r="BD64" s="38">
        <f t="shared" si="20"/>
        <v>1.7135632384873034E-2</v>
      </c>
      <c r="BE64" s="38">
        <f t="shared" si="21"/>
        <v>0.64558243229815171</v>
      </c>
      <c r="BF64" s="38">
        <f t="shared" si="22"/>
        <v>0.66579359727403986</v>
      </c>
      <c r="BG64" s="38">
        <f t="shared" si="23"/>
        <v>0.52881325673379387</v>
      </c>
      <c r="BH64" s="39">
        <f>VLOOKUP($A64,'2023_5ANO_LP'!$H:$X,17,0)</f>
        <v>213.31551475000001</v>
      </c>
      <c r="BI64" s="39">
        <f>'REF - Profic Média e DP 2022'!$D$4-3*'REF - Profic Média e DP 2022'!$E$4</f>
        <v>49.637460980000014</v>
      </c>
      <c r="BJ64" s="39">
        <f>'REF - Profic Média e DP 2022'!$D$4+3*'REF - Profic Média e DP 2022'!$E$4</f>
        <v>359.15703464000001</v>
      </c>
      <c r="BK64" s="38">
        <f t="shared" si="24"/>
        <v>0.71736896192857147</v>
      </c>
      <c r="BL64" s="39">
        <f>VLOOKUP($A64,'2023_5ANO_LP'!$H:$AE,21,0)</f>
        <v>0.10791366910000001</v>
      </c>
      <c r="BM64" s="39">
        <f>VLOOKUP($A64,'2023_5ANO_LP'!$H:$AE,22,0)</f>
        <v>0.30575539569999999</v>
      </c>
      <c r="BN64" s="39">
        <f>VLOOKUP($A64,'2023_5ANO_LP'!$H:$AE,23,0)</f>
        <v>0.36330935250000002</v>
      </c>
      <c r="BO64" s="39">
        <f>VLOOKUP($A64,'2023_5ANO_LP'!$H:$AE,24,0)</f>
        <v>0.2230215827</v>
      </c>
      <c r="BP64" s="39">
        <f>VLOOKUP($A64,'2023_5ANO_LP'!$H:$AE,16,0)/100</f>
        <v>0.88817891370000002</v>
      </c>
      <c r="BQ64" s="38">
        <f t="shared" si="25"/>
        <v>0.62537126732226356</v>
      </c>
      <c r="BR64" s="38">
        <f t="shared" si="26"/>
        <v>0.51245986092309859</v>
      </c>
      <c r="BS64" s="39">
        <f>VLOOKUP($A64,'2023_5ANO_MT'!H:X,17,0)</f>
        <v>219.60270503999999</v>
      </c>
      <c r="BT64" s="39">
        <f>'REF - Profic Média e DP 2022'!$D$5-3*'REF - Profic Média e DP 2022'!$E$5</f>
        <v>78.560591150000022</v>
      </c>
      <c r="BU64" s="39">
        <f>'REF - Profic Média e DP 2022'!$D$5+3*'REF - Profic Média e DP 2022'!$E$5</f>
        <v>353.78627153000002</v>
      </c>
      <c r="BV64" s="38">
        <f t="shared" si="27"/>
        <v>0.58838643374285704</v>
      </c>
      <c r="BW64" s="39">
        <f>VLOOKUP($A64,'2023_5ANO_MT'!$H:$AE,21,0)</f>
        <v>0.19784172659999999</v>
      </c>
      <c r="BX64" s="39">
        <f>VLOOKUP($A64,'2023_5ANO_MT'!$H:$AE,22,0)</f>
        <v>0.3741007194</v>
      </c>
      <c r="BY64" s="39">
        <f>VLOOKUP($A64,'2023_5ANO_MT'!$H:$AE,23,0)</f>
        <v>0.30215827340000001</v>
      </c>
      <c r="BZ64" s="39">
        <f>VLOOKUP($A64,'2023_5ANO_MT'!$H:$AE,24,0)</f>
        <v>0.1258992806</v>
      </c>
      <c r="CA64" s="39">
        <f>VLOOKUP($A64,'2023_5ANO_MT'!$H:$AE,16,0)/100</f>
        <v>0.88817891370000002</v>
      </c>
      <c r="CB64" s="38">
        <f t="shared" si="28"/>
        <v>0.62844679991327868</v>
      </c>
      <c r="CC64" s="38">
        <f t="shared" si="29"/>
        <v>0.63657390725623642</v>
      </c>
      <c r="CD64" s="38">
        <f t="shared" si="30"/>
        <v>0.5060033735767584</v>
      </c>
      <c r="CE64" s="39">
        <f>VLOOKUP($A64,'2022_5ANO_LP'!$H:$X,17,0)</f>
        <v>206.25540943999999</v>
      </c>
      <c r="CF64" s="39">
        <f>'REF - Profic Média e DP 2022'!$D$4-3*'REF - Profic Média e DP 2022'!$E$4</f>
        <v>49.637460980000014</v>
      </c>
      <c r="CG64" s="39">
        <f>'REF - Profic Média e DP 2022'!$D$4+3*'REF - Profic Média e DP 2022'!$E$4</f>
        <v>359.15703464000001</v>
      </c>
      <c r="CH64" s="38">
        <f t="shared" si="31"/>
        <v>0.66233766237142866</v>
      </c>
      <c r="CI64" s="39">
        <f>VLOOKUP($A64,'2022_5ANO_LP'!$H:$AE,21,0)</f>
        <v>0.16783216779999999</v>
      </c>
      <c r="CJ64" s="39">
        <f>VLOOKUP($A64,'2022_5ANO_LP'!$H:$AE,22,0)</f>
        <v>0.29720279719999998</v>
      </c>
      <c r="CK64" s="39">
        <f>VLOOKUP($A64,'2022_5ANO_LP'!$H:$AE,23,0)</f>
        <v>0.31118881120000003</v>
      </c>
      <c r="CL64" s="39">
        <f>VLOOKUP($A64,'2022_5ANO_LP'!$H:$AE,24,0)</f>
        <v>0.22377622379999998</v>
      </c>
      <c r="CM64" s="39">
        <f>VLOOKUP($A64,'2022_5ANO_LP'!$H:$AE,16,0)/100</f>
        <v>0.87195121949999999</v>
      </c>
      <c r="CN64" s="38">
        <f t="shared" si="32"/>
        <v>0.62031969257032094</v>
      </c>
      <c r="CO64" s="38">
        <f t="shared" si="33"/>
        <v>0.50596247667635619</v>
      </c>
      <c r="CP64" s="39">
        <f>VLOOKUP($A64,'2022_5ANO_MT'!H:X,17,0)</f>
        <v>217.81445804000001</v>
      </c>
      <c r="CQ64" s="39">
        <f>'REF - Profic Média e DP 2022'!$D$5-3*'REF - Profic Média e DP 2022'!$E$5</f>
        <v>78.560591150000022</v>
      </c>
      <c r="CR64" s="39">
        <f>'REF - Profic Média e DP 2022'!$D$5+3*'REF - Profic Média e DP 2022'!$E$5</f>
        <v>353.78627153000002</v>
      </c>
      <c r="CS64" s="38">
        <f t="shared" si="34"/>
        <v>0.59740259742857138</v>
      </c>
      <c r="CT64" s="39">
        <f>VLOOKUP($A64,'2022_5ANO_MT'!$H:$AE,21,0)</f>
        <v>0.1888111888</v>
      </c>
      <c r="CU64" s="39">
        <f>VLOOKUP($A64,'2022_5ANO_MT'!$H:$AE,22,0)</f>
        <v>0.37412587409999998</v>
      </c>
      <c r="CV64" s="39">
        <f>VLOOKUP($A64,'2022_5ANO_MT'!$H:$AE,23,0)</f>
        <v>0.3461538462</v>
      </c>
      <c r="CW64" s="39">
        <f>VLOOKUP($A64,'2022_5ANO_MT'!$H:$AE,24,0)</f>
        <v>9.0909090900000003E-2</v>
      </c>
      <c r="CX64" s="39">
        <f>VLOOKUP($A64,'2022_5ANO_MT'!$H:$AE,16,0)/100</f>
        <v>0.87195121949999999</v>
      </c>
      <c r="CY64" s="35"/>
    </row>
    <row r="65" spans="1:103" ht="15" customHeight="1">
      <c r="A65" s="37">
        <v>3204401</v>
      </c>
      <c r="B65" s="37" t="s">
        <v>97</v>
      </c>
      <c r="C65" s="38">
        <f t="shared" si="0"/>
        <v>0.69793345721693356</v>
      </c>
      <c r="D65" s="38">
        <f t="shared" si="1"/>
        <v>0.75804447220125404</v>
      </c>
      <c r="E65" s="38">
        <f t="shared" si="2"/>
        <v>0.75421585624993259</v>
      </c>
      <c r="F65" s="38">
        <f t="shared" si="3"/>
        <v>8.5843055800873702E-2</v>
      </c>
      <c r="G65" s="38">
        <f t="shared" si="4"/>
        <v>0.76187308815257559</v>
      </c>
      <c r="H65" s="38">
        <f t="shared" si="5"/>
        <v>0.76736235925965335</v>
      </c>
      <c r="I65" s="38">
        <f t="shared" si="6"/>
        <v>0.62497620934073528</v>
      </c>
      <c r="J65" s="39">
        <f>VLOOKUP(A65,'2023_2ANO_LP_LTR + ECT'!$H:$X,17,0)</f>
        <v>700.08429343</v>
      </c>
      <c r="K65" s="39">
        <f>'REF - Profic Média e DP 2022'!$D$2-3*'REF - Profic Média e DP 2022'!$E$2</f>
        <v>295.99944314000004</v>
      </c>
      <c r="L65" s="39">
        <f>'REF - Profic Média e DP 2022'!$D$2+3*'REF - Profic Média e DP 2022'!$E$2</f>
        <v>942.55981496000004</v>
      </c>
      <c r="M65" s="38">
        <f t="shared" si="7"/>
        <v>0.9022556390571429</v>
      </c>
      <c r="N65" s="39">
        <f>VLOOKUP($A65,'2023_2ANO_LP_LTR + ECT'!$H:$AE,21,0)</f>
        <v>6.7669172900000005E-2</v>
      </c>
      <c r="O65" s="39">
        <f>VLOOKUP($A65,'2023_2ANO_LP_LTR + ECT'!$H:$AE,22,0)</f>
        <v>5.2631578899999996E-2</v>
      </c>
      <c r="P65" s="39">
        <f>VLOOKUP($A65,'2023_2ANO_LP_LTR + ECT'!$H:$AE,23,0)</f>
        <v>0.32330827069999996</v>
      </c>
      <c r="Q65" s="39">
        <f>VLOOKUP($A65,'2023_2ANO_LP_LTR + ECT'!$H:$AE,24,0)</f>
        <v>0.55639097739999999</v>
      </c>
      <c r="R65" s="39">
        <f>VLOOKUP($A65,'2023_2ANO_LP_LTR + ECT'!$H:$AE,16,0)/100</f>
        <v>0.91724137929999994</v>
      </c>
      <c r="S65" s="38">
        <f t="shared" si="8"/>
        <v>0.75363918149195896</v>
      </c>
      <c r="T65" s="38">
        <v>0.75363918149195896</v>
      </c>
      <c r="U65" s="38">
        <f t="shared" si="9"/>
        <v>0.61203039082677513</v>
      </c>
      <c r="V65" s="39">
        <f>VLOOKUP(A65,'2023_2ANO_MT'!$H:$X,17,0)</f>
        <v>579.91958647000001</v>
      </c>
      <c r="W65" s="39">
        <f>'REF - Profic Média e DP 2022'!$D$3-3*'REF - Profic Média e DP 2022'!$E$3</f>
        <v>256.66072584</v>
      </c>
      <c r="X65" s="39">
        <f>'REF - Profic Média e DP 2022'!$D$3+3*'REF - Profic Média e DP 2022'!$E$3</f>
        <v>784.8352503000001</v>
      </c>
      <c r="Y65" s="38">
        <f t="shared" si="10"/>
        <v>0.87325456501428567</v>
      </c>
      <c r="Z65" s="39">
        <f>VLOOKUP($A65,'2023_2ANO_MT'!$H:$AE,21,0)</f>
        <v>4.5112781999999997E-2</v>
      </c>
      <c r="AA65" s="39">
        <f>VLOOKUP($A65,'2023_2ANO_MT'!$H:$AE,22,0)</f>
        <v>0.14285714289999998</v>
      </c>
      <c r="AB65" s="39">
        <f>VLOOKUP($A65,'2023_2ANO_MT'!$H:$AE,23,0)</f>
        <v>0.3383458647</v>
      </c>
      <c r="AC65" s="39">
        <f>VLOOKUP($A65,'2023_2ANO_MT'!$H:$AE,24,0)</f>
        <v>0.47368421050000004</v>
      </c>
      <c r="AD65" s="39">
        <f>VLOOKUP($A65,'2023_2ANO_MT'!$H:$AE,16,0)/100</f>
        <v>0.91724137929999994</v>
      </c>
      <c r="AE65" s="38">
        <f t="shared" si="11"/>
        <v>0.67603003235170189</v>
      </c>
      <c r="AF65" s="38">
        <f t="shared" si="12"/>
        <v>0.68964831760316969</v>
      </c>
      <c r="AG65" s="38">
        <f t="shared" si="13"/>
        <v>0.53258977062062529</v>
      </c>
      <c r="AH65" s="39">
        <f>VLOOKUP($A65,'2022_2ANO_LP_LTR + ECT'!H:X,17,0)</f>
        <v>640.35088326000005</v>
      </c>
      <c r="AI65" s="39">
        <f>'REF - Profic Média e DP 2022'!$D$2-3*'REF - Profic Média e DP 2022'!$E$2</f>
        <v>295.99944314000004</v>
      </c>
      <c r="AJ65" s="39">
        <f>'REF - Profic Média e DP 2022'!$D$2+3*'REF - Profic Média e DP 2022'!$E$2</f>
        <v>942.55981496000004</v>
      </c>
      <c r="AK65" s="38">
        <f t="shared" si="14"/>
        <v>0.79545454547142846</v>
      </c>
      <c r="AL65" s="39">
        <f>VLOOKUP($A65,'2022_2ANO_LP_LTR + ECT'!$H:$AE,21,0)</f>
        <v>0.14393939389999999</v>
      </c>
      <c r="AM65" s="39">
        <f>VLOOKUP($A65,'2022_2ANO_LP_LTR + ECT'!$H:$AE,22,0)</f>
        <v>0.1060606061</v>
      </c>
      <c r="AN65" s="39">
        <f>VLOOKUP($A65,'2022_2ANO_LP_LTR + ECT'!$H:$AE,23,0)</f>
        <v>0.43181818179999998</v>
      </c>
      <c r="AO65" s="39">
        <f>VLOOKUP($A65,'2022_2ANO_LP_LTR + ECT'!$H:$AE,24,0)</f>
        <v>0.31818181820000002</v>
      </c>
      <c r="AP65" s="39">
        <f>VLOOKUP($A65,'2022_2ANO_LP_LTR + ECT'!$H:$AE,16,0)/100</f>
        <v>0.89795918369999994</v>
      </c>
      <c r="AQ65" s="38">
        <f t="shared" si="15"/>
        <v>0.65560260447450025</v>
      </c>
      <c r="AR65" s="38">
        <f t="shared" si="16"/>
        <v>0.50352938272042891</v>
      </c>
      <c r="AS65" s="39">
        <f>VLOOKUP($A65,'2022_2ANO_MT'!$H:$X,17,0)</f>
        <v>522.61211810999998</v>
      </c>
      <c r="AT65" s="39">
        <f>'REF - Profic Média e DP 2022'!$D$3-3*'REF - Profic Média e DP 2022'!$E$3</f>
        <v>256.66072584</v>
      </c>
      <c r="AU65" s="39">
        <f>'REF - Profic Média e DP 2022'!$D$3+3*'REF - Profic Média e DP 2022'!$E$3</f>
        <v>784.8352503000001</v>
      </c>
      <c r="AV65" s="38">
        <f t="shared" si="17"/>
        <v>0.7514060742571429</v>
      </c>
      <c r="AW65" s="39">
        <f>VLOOKUP($A65,'2022_2ANO_MT'!$H:$AE,21,0)</f>
        <v>5.5118110199999994E-2</v>
      </c>
      <c r="AX65" s="39">
        <f>VLOOKUP($A65,'2022_2ANO_MT'!$H:$AE,22,0)</f>
        <v>0.33858267720000002</v>
      </c>
      <c r="AY65" s="39">
        <f>VLOOKUP($A65,'2022_2ANO_MT'!$H:$AE,23,0)</f>
        <v>0.42519685039999999</v>
      </c>
      <c r="AZ65" s="39">
        <f>VLOOKUP($A65,'2022_2ANO_MT'!$H:$AE,24,0)</f>
        <v>0.18110236220000001</v>
      </c>
      <c r="BA65" s="39">
        <f>VLOOKUP($A65,'2022_2ANO_MT'!$H:$AE,16,0)/100</f>
        <v>0.86394557820000006</v>
      </c>
      <c r="BB65" s="38">
        <f t="shared" si="18"/>
        <v>0.60776693474045307</v>
      </c>
      <c r="BC65" s="38">
        <f t="shared" si="19"/>
        <v>0.4841253693762409</v>
      </c>
      <c r="BD65" s="38">
        <f t="shared" si="20"/>
        <v>3.4971113673795795E-2</v>
      </c>
      <c r="BE65" s="38">
        <f t="shared" si="21"/>
        <v>0.73140850010466529</v>
      </c>
      <c r="BF65" s="38">
        <f t="shared" si="22"/>
        <v>0.74313321066162563</v>
      </c>
      <c r="BG65" s="38">
        <f t="shared" si="23"/>
        <v>0.59378576490896551</v>
      </c>
      <c r="BH65" s="39">
        <f>VLOOKUP($A65,'2023_5ANO_LP'!$H:$X,17,0)</f>
        <v>233.42577778</v>
      </c>
      <c r="BI65" s="39">
        <f>'REF - Profic Média e DP 2022'!$D$4-3*'REF - Profic Média e DP 2022'!$E$4</f>
        <v>49.637460980000014</v>
      </c>
      <c r="BJ65" s="39">
        <f>'REF - Profic Média e DP 2022'!$D$4+3*'REF - Profic Média e DP 2022'!$E$4</f>
        <v>359.15703464000001</v>
      </c>
      <c r="BK65" s="38">
        <f t="shared" si="24"/>
        <v>0.82312925172857143</v>
      </c>
      <c r="BL65" s="39">
        <f>VLOOKUP($A65,'2023_5ANO_LP'!$H:$AE,21,0)</f>
        <v>3.1746031700000003E-2</v>
      </c>
      <c r="BM65" s="39">
        <f>VLOOKUP($A65,'2023_5ANO_LP'!$H:$AE,22,0)</f>
        <v>0.253968254</v>
      </c>
      <c r="BN65" s="39">
        <f>VLOOKUP($A65,'2023_5ANO_LP'!$H:$AE,23,0)</f>
        <v>0.30952380949999997</v>
      </c>
      <c r="BO65" s="39">
        <f>VLOOKUP($A65,'2023_5ANO_LP'!$H:$AE,24,0)</f>
        <v>0.40476190480000002</v>
      </c>
      <c r="BP65" s="39">
        <f>VLOOKUP($A65,'2023_5ANO_LP'!$H:$AE,16,0)/100</f>
        <v>0.96183206109999997</v>
      </c>
      <c r="BQ65" s="38">
        <f t="shared" si="25"/>
        <v>0.71968378954770507</v>
      </c>
      <c r="BR65" s="38">
        <f t="shared" si="26"/>
        <v>0.58373499525255312</v>
      </c>
      <c r="BS65" s="39">
        <f>VLOOKUP($A65,'2023_5ANO_MT'!H:X,17,0)</f>
        <v>239.21945238000001</v>
      </c>
      <c r="BT65" s="39">
        <f>'REF - Profic Média e DP 2022'!$D$5-3*'REF - Profic Média e DP 2022'!$E$5</f>
        <v>78.560591150000022</v>
      </c>
      <c r="BU65" s="39">
        <f>'REF - Profic Média e DP 2022'!$D$5+3*'REF - Profic Média e DP 2022'!$E$5</f>
        <v>353.78627153000002</v>
      </c>
      <c r="BV65" s="38">
        <f t="shared" si="27"/>
        <v>0.74943310658571427</v>
      </c>
      <c r="BW65" s="39">
        <f>VLOOKUP($A65,'2023_5ANO_MT'!$H:$AE,21,0)</f>
        <v>8.7301587299999997E-2</v>
      </c>
      <c r="BX65" s="39">
        <f>VLOOKUP($A65,'2023_5ANO_MT'!$H:$AE,22,0)</f>
        <v>0.28571428569999996</v>
      </c>
      <c r="BY65" s="39">
        <f>VLOOKUP($A65,'2023_5ANO_MT'!$H:$AE,23,0)</f>
        <v>0.43650793649999997</v>
      </c>
      <c r="BZ65" s="39">
        <f>VLOOKUP($A65,'2023_5ANO_MT'!$H:$AE,24,0)</f>
        <v>0.1904761905</v>
      </c>
      <c r="CA65" s="39">
        <f>VLOOKUP($A65,'2023_5ANO_MT'!$H:$AE,16,0)/100</f>
        <v>0.96183206109999997</v>
      </c>
      <c r="CB65" s="38">
        <f t="shared" si="28"/>
        <v>0.6964373864308695</v>
      </c>
      <c r="CC65" s="38">
        <f t="shared" si="29"/>
        <v>0.71372068079273876</v>
      </c>
      <c r="CD65" s="38">
        <f t="shared" si="30"/>
        <v>0.57078550287119179</v>
      </c>
      <c r="CE65" s="39">
        <f>VLOOKUP($A65,'2022_5ANO_LP'!$H:$X,17,0)</f>
        <v>226.30674647999999</v>
      </c>
      <c r="CF65" s="39">
        <f>'REF - Profic Média e DP 2022'!$D$4-3*'REF - Profic Média e DP 2022'!$E$4</f>
        <v>49.637460980000014</v>
      </c>
      <c r="CG65" s="39">
        <f>'REF - Profic Média e DP 2022'!$D$4+3*'REF - Profic Média e DP 2022'!$E$4</f>
        <v>359.15703464000001</v>
      </c>
      <c r="CH65" s="38">
        <f t="shared" si="31"/>
        <v>0.80885311872857146</v>
      </c>
      <c r="CI65" s="39">
        <f>VLOOKUP($A65,'2022_5ANO_LP'!$H:$AE,21,0)</f>
        <v>4.2253521100000004E-2</v>
      </c>
      <c r="CJ65" s="39">
        <f>VLOOKUP($A65,'2022_5ANO_LP'!$H:$AE,22,0)</f>
        <v>0.26056338029999998</v>
      </c>
      <c r="CK65" s="39">
        <f>VLOOKUP($A65,'2022_5ANO_LP'!$H:$AE,23,0)</f>
        <v>0.38028169010000001</v>
      </c>
      <c r="CL65" s="39">
        <f>VLOOKUP($A65,'2022_5ANO_LP'!$H:$AE,24,0)</f>
        <v>0.31690140849999998</v>
      </c>
      <c r="CM65" s="39">
        <f>VLOOKUP($A65,'2022_5ANO_LP'!$H:$AE,16,0)/100</f>
        <v>0.90445859870000012</v>
      </c>
      <c r="CN65" s="38">
        <f t="shared" si="32"/>
        <v>0.67915409206900035</v>
      </c>
      <c r="CO65" s="38">
        <f t="shared" si="33"/>
        <v>0.55698431740942911</v>
      </c>
      <c r="CP65" s="39">
        <f>VLOOKUP($A65,'2022_5ANO_MT'!H:X,17,0)</f>
        <v>231.85697887000001</v>
      </c>
      <c r="CQ65" s="39">
        <f>'REF - Profic Média e DP 2022'!$D$5-3*'REF - Profic Média e DP 2022'!$E$5</f>
        <v>78.560591150000022</v>
      </c>
      <c r="CR65" s="39">
        <f>'REF - Profic Média e DP 2022'!$D$5+3*'REF - Profic Média e DP 2022'!$E$5</f>
        <v>353.78627153000002</v>
      </c>
      <c r="CS65" s="38">
        <f t="shared" si="34"/>
        <v>0.69818913475714295</v>
      </c>
      <c r="CT65" s="39">
        <f>VLOOKUP($A65,'2022_5ANO_MT'!$H:$AE,21,0)</f>
        <v>0.14084507039999999</v>
      </c>
      <c r="CU65" s="39">
        <f>VLOOKUP($A65,'2022_5ANO_MT'!$H:$AE,22,0)</f>
        <v>0.28169014079999999</v>
      </c>
      <c r="CV65" s="39">
        <f>VLOOKUP($A65,'2022_5ANO_MT'!$H:$AE,23,0)</f>
        <v>0.39436619720000005</v>
      </c>
      <c r="CW65" s="39">
        <f>VLOOKUP($A65,'2022_5ANO_MT'!$H:$AE,24,0)</f>
        <v>0.18309859150000002</v>
      </c>
      <c r="CX65" s="39">
        <f>VLOOKUP($A65,'2022_5ANO_MT'!$H:$AE,16,0)/100</f>
        <v>0.90445859870000012</v>
      </c>
      <c r="CY65" s="35"/>
    </row>
    <row r="66" spans="1:103" ht="15" customHeight="1">
      <c r="A66" s="37">
        <v>3204500</v>
      </c>
      <c r="B66" s="37" t="s">
        <v>117</v>
      </c>
      <c r="C66" s="38">
        <f t="shared" si="0"/>
        <v>0.72106602150780019</v>
      </c>
      <c r="D66" s="38">
        <f t="shared" si="1"/>
        <v>0.86469115125337326</v>
      </c>
      <c r="E66" s="38">
        <f t="shared" si="2"/>
        <v>0.95877469117124359</v>
      </c>
      <c r="F66" s="38">
        <f t="shared" si="3"/>
        <v>0.11837283921358122</v>
      </c>
      <c r="G66" s="38">
        <f t="shared" si="4"/>
        <v>0.77060761133550293</v>
      </c>
      <c r="H66" s="38">
        <f t="shared" si="5"/>
        <v>0.76616820045481904</v>
      </c>
      <c r="I66" s="38">
        <f t="shared" si="6"/>
        <v>0.62545944143106669</v>
      </c>
      <c r="J66" s="39">
        <f>VLOOKUP(A66,'2023_2ANO_LP_LTR + ECT'!$H:$X,17,0)</f>
        <v>700.39673215000005</v>
      </c>
      <c r="K66" s="39">
        <f>'REF - Profic Média e DP 2022'!$D$2-3*'REF - Profic Média e DP 2022'!$E$2</f>
        <v>295.99944314000004</v>
      </c>
      <c r="L66" s="39">
        <f>'REF - Profic Média e DP 2022'!$D$2+3*'REF - Profic Média e DP 2022'!$E$2</f>
        <v>942.55981496000004</v>
      </c>
      <c r="M66" s="38">
        <f t="shared" si="7"/>
        <v>0.87884267635714275</v>
      </c>
      <c r="N66" s="39">
        <f>VLOOKUP($A66,'2023_2ANO_LP_LTR + ECT'!$H:$AE,21,0)</f>
        <v>8.8607594899999989E-2</v>
      </c>
      <c r="O66" s="39">
        <f>VLOOKUP($A66,'2023_2ANO_LP_LTR + ECT'!$H:$AE,22,0)</f>
        <v>5.6962025299999997E-2</v>
      </c>
      <c r="P66" s="39">
        <f>VLOOKUP($A66,'2023_2ANO_LP_LTR + ECT'!$H:$AE,23,0)</f>
        <v>0.28481012659999999</v>
      </c>
      <c r="Q66" s="39">
        <f>VLOOKUP($A66,'2023_2ANO_LP_LTR + ECT'!$H:$AE,24,0)</f>
        <v>0.56962025319999998</v>
      </c>
      <c r="R66" s="39">
        <f>VLOOKUP($A66,'2023_2ANO_LP_LTR + ECT'!$H:$AE,16,0)/100</f>
        <v>0.93491124260000003</v>
      </c>
      <c r="S66" s="38">
        <f t="shared" si="8"/>
        <v>0.77726672765652871</v>
      </c>
      <c r="T66" s="38">
        <v>0.77726672765652904</v>
      </c>
      <c r="U66" s="38">
        <f t="shared" si="9"/>
        <v>0.635663403234486</v>
      </c>
      <c r="V66" s="39">
        <f>VLOOKUP(A66,'2023_2ANO_MT'!$H:$X,17,0)</f>
        <v>592.40194155999995</v>
      </c>
      <c r="W66" s="39">
        <f>'REF - Profic Média e DP 2022'!$D$3-3*'REF - Profic Média e DP 2022'!$E$3</f>
        <v>256.66072584</v>
      </c>
      <c r="X66" s="39">
        <f>'REF - Profic Média e DP 2022'!$D$3+3*'REF - Profic Média e DP 2022'!$E$3</f>
        <v>784.8352503000001</v>
      </c>
      <c r="Y66" s="38">
        <f t="shared" si="10"/>
        <v>0.91558441555714276</v>
      </c>
      <c r="Z66" s="39">
        <f>VLOOKUP($A66,'2023_2ANO_MT'!$H:$AE,21,0)</f>
        <v>3.24675325E-2</v>
      </c>
      <c r="AA66" s="39">
        <f>VLOOKUP($A66,'2023_2ANO_MT'!$H:$AE,22,0)</f>
        <v>9.0909090900000003E-2</v>
      </c>
      <c r="AB66" s="39">
        <f>VLOOKUP($A66,'2023_2ANO_MT'!$H:$AE,23,0)</f>
        <v>0.32467532470000005</v>
      </c>
      <c r="AC66" s="39">
        <f>VLOOKUP($A66,'2023_2ANO_MT'!$H:$AE,24,0)</f>
        <v>0.55194805189999996</v>
      </c>
      <c r="AD66" s="39">
        <f>VLOOKUP($A66,'2023_2ANO_MT'!$H:$AE,16,0)/100</f>
        <v>0.92215568860000008</v>
      </c>
      <c r="AE66" s="38">
        <f t="shared" si="11"/>
        <v>0.65223477212192171</v>
      </c>
      <c r="AF66" s="38">
        <f t="shared" si="12"/>
        <v>0.64789337927895929</v>
      </c>
      <c r="AG66" s="38">
        <f t="shared" si="13"/>
        <v>0.50738308450077563</v>
      </c>
      <c r="AH66" s="39">
        <f>VLOOKUP($A66,'2022_2ANO_LP_LTR + ECT'!H:X,17,0)</f>
        <v>624.05323891</v>
      </c>
      <c r="AI66" s="39">
        <f>'REF - Profic Média e DP 2022'!$D$2-3*'REF - Profic Média e DP 2022'!$E$2</f>
        <v>295.99944314000004</v>
      </c>
      <c r="AJ66" s="39">
        <f>'REF - Profic Média e DP 2022'!$D$2+3*'REF - Profic Média e DP 2022'!$E$2</f>
        <v>942.55981496000004</v>
      </c>
      <c r="AK66" s="38">
        <f t="shared" si="14"/>
        <v>0.73287671231428575</v>
      </c>
      <c r="AL66" s="39">
        <f>VLOOKUP($A66,'2022_2ANO_LP_LTR + ECT'!$H:$AE,21,0)</f>
        <v>0.15753424660000001</v>
      </c>
      <c r="AM66" s="39">
        <f>VLOOKUP($A66,'2022_2ANO_LP_LTR + ECT'!$H:$AE,22,0)</f>
        <v>0.19178082190000001</v>
      </c>
      <c r="AN66" s="39">
        <f>VLOOKUP($A66,'2022_2ANO_LP_LTR + ECT'!$H:$AE,23,0)</f>
        <v>0.36301369859999999</v>
      </c>
      <c r="AO66" s="39">
        <f>VLOOKUP($A66,'2022_2ANO_LP_LTR + ECT'!$H:$AE,24,0)</f>
        <v>0.28767123290000002</v>
      </c>
      <c r="AP66" s="39">
        <f>VLOOKUP($A66,'2022_2ANO_LP_LTR + ECT'!$H:$AE,16,0)/100</f>
        <v>0.84393063580000005</v>
      </c>
      <c r="AQ66" s="38">
        <f t="shared" si="15"/>
        <v>0.6587468613863654</v>
      </c>
      <c r="AR66" s="38">
        <f t="shared" si="16"/>
        <v>0.51121209680844504</v>
      </c>
      <c r="AS66" s="39">
        <f>VLOOKUP($A66,'2022_2ANO_MT'!$H:$X,17,0)</f>
        <v>526.66993196999999</v>
      </c>
      <c r="AT66" s="39">
        <f>'REF - Profic Média e DP 2022'!$D$3-3*'REF - Profic Média e DP 2022'!$E$3</f>
        <v>256.66072584</v>
      </c>
      <c r="AU66" s="39">
        <f>'REF - Profic Média e DP 2022'!$D$3+3*'REF - Profic Média e DP 2022'!$E$3</f>
        <v>784.8352503000001</v>
      </c>
      <c r="AV66" s="38">
        <f t="shared" si="17"/>
        <v>0.76773566572857144</v>
      </c>
      <c r="AW66" s="39">
        <f>VLOOKUP($A66,'2022_2ANO_MT'!$H:$AE,21,0)</f>
        <v>8.8435374099999992E-2</v>
      </c>
      <c r="AX66" s="39">
        <f>VLOOKUP($A66,'2022_2ANO_MT'!$H:$AE,22,0)</f>
        <v>0.25170068029999998</v>
      </c>
      <c r="AY66" s="39">
        <f>VLOOKUP($A66,'2022_2ANO_MT'!$H:$AE,23,0)</f>
        <v>0.49659863949999999</v>
      </c>
      <c r="AZ66" s="39">
        <f>VLOOKUP($A66,'2022_2ANO_MT'!$H:$AE,24,0)</f>
        <v>0.16326530609999998</v>
      </c>
      <c r="BA66" s="39">
        <f>VLOOKUP($A66,'2022_2ANO_MT'!$H:$AE,16,0)/100</f>
        <v>0.84482758619999998</v>
      </c>
      <c r="BB66" s="38">
        <f t="shared" si="18"/>
        <v>0.50562832688944082</v>
      </c>
      <c r="BC66" s="38">
        <f t="shared" si="19"/>
        <v>0.35134047343253699</v>
      </c>
      <c r="BD66" s="38">
        <f t="shared" si="20"/>
        <v>1.7887117180208745E-2</v>
      </c>
      <c r="BE66" s="38">
        <f t="shared" si="21"/>
        <v>0.65991618034634469</v>
      </c>
      <c r="BF66" s="38">
        <f t="shared" si="22"/>
        <v>0.67893631606622362</v>
      </c>
      <c r="BG66" s="38">
        <f t="shared" si="23"/>
        <v>0.52744459666816146</v>
      </c>
      <c r="BH66" s="39">
        <f>VLOOKUP($A66,'2023_5ANO_LP'!$H:$X,17,0)</f>
        <v>212.89188766999999</v>
      </c>
      <c r="BI66" s="39">
        <f>'REF - Profic Média e DP 2022'!$D$4-3*'REF - Profic Média e DP 2022'!$E$4</f>
        <v>49.637460980000014</v>
      </c>
      <c r="BJ66" s="39">
        <f>'REF - Profic Média e DP 2022'!$D$4+3*'REF - Profic Média e DP 2022'!$E$4</f>
        <v>359.15703464000001</v>
      </c>
      <c r="BK66" s="38">
        <f t="shared" si="24"/>
        <v>0.73091976522857138</v>
      </c>
      <c r="BL66" s="39">
        <f>VLOOKUP($A66,'2023_5ANO_LP'!$H:$AE,21,0)</f>
        <v>8.9041095899999992E-2</v>
      </c>
      <c r="BM66" s="39">
        <f>VLOOKUP($A66,'2023_5ANO_LP'!$H:$AE,22,0)</f>
        <v>0.31506849320000002</v>
      </c>
      <c r="BN66" s="39">
        <f>VLOOKUP($A66,'2023_5ANO_LP'!$H:$AE,23,0)</f>
        <v>0.39726027399999997</v>
      </c>
      <c r="BO66" s="39">
        <f>VLOOKUP($A66,'2023_5ANO_LP'!$H:$AE,24,0)</f>
        <v>0.19863013699999998</v>
      </c>
      <c r="BP66" s="39">
        <f>VLOOKUP($A66,'2023_5ANO_LP'!$H:$AE,16,0)/100</f>
        <v>0.92993630569999997</v>
      </c>
      <c r="BQ66" s="38">
        <f t="shared" si="25"/>
        <v>0.64089604462646577</v>
      </c>
      <c r="BR66" s="38">
        <f t="shared" si="26"/>
        <v>0.51529131240293169</v>
      </c>
      <c r="BS66" s="39">
        <f>VLOOKUP($A66,'2023_5ANO_MT'!H:X,17,0)</f>
        <v>220.38199320000001</v>
      </c>
      <c r="BT66" s="39">
        <f>'REF - Profic Média e DP 2022'!$D$5-3*'REF - Profic Média e DP 2022'!$E$5</f>
        <v>78.560591150000022</v>
      </c>
      <c r="BU66" s="39">
        <f>'REF - Profic Média e DP 2022'!$D$5+3*'REF - Profic Média e DP 2022'!$E$5</f>
        <v>353.78627153000002</v>
      </c>
      <c r="BV66" s="38">
        <f t="shared" si="27"/>
        <v>0.59669582119999987</v>
      </c>
      <c r="BW66" s="39">
        <f>VLOOKUP($A66,'2023_5ANO_MT'!$H:$AE,21,0)</f>
        <v>0.1700680272</v>
      </c>
      <c r="BX66" s="39">
        <f>VLOOKUP($A66,'2023_5ANO_MT'!$H:$AE,22,0)</f>
        <v>0.40816326529999997</v>
      </c>
      <c r="BY66" s="39">
        <f>VLOOKUP($A66,'2023_5ANO_MT'!$H:$AE,23,0)</f>
        <v>0.28571428569999996</v>
      </c>
      <c r="BZ66" s="39">
        <f>VLOOKUP($A66,'2023_5ANO_MT'!$H:$AE,24,0)</f>
        <v>0.13605442180000002</v>
      </c>
      <c r="CA66" s="39">
        <f>VLOOKUP($A66,'2023_5ANO_MT'!$H:$AE,16,0)/100</f>
        <v>0.93630573249999993</v>
      </c>
      <c r="CB66" s="38">
        <f t="shared" si="28"/>
        <v>0.64202906316613595</v>
      </c>
      <c r="CC66" s="38">
        <f t="shared" si="29"/>
        <v>0.65541577935480466</v>
      </c>
      <c r="CD66" s="38">
        <f t="shared" si="30"/>
        <v>0.50716373528103798</v>
      </c>
      <c r="CE66" s="39">
        <f>VLOOKUP($A66,'2022_5ANO_LP'!$H:$X,17,0)</f>
        <v>206.6145641</v>
      </c>
      <c r="CF66" s="39">
        <f>'REF - Profic Média e DP 2022'!$D$4-3*'REF - Profic Média e DP 2022'!$E$4</f>
        <v>49.637460980000014</v>
      </c>
      <c r="CG66" s="39">
        <f>'REF - Profic Média e DP 2022'!$D$4+3*'REF - Profic Média e DP 2022'!$E$4</f>
        <v>359.15703464000001</v>
      </c>
      <c r="CH66" s="38">
        <f t="shared" si="31"/>
        <v>0.69505494505714283</v>
      </c>
      <c r="CI66" s="39">
        <f>VLOOKUP($A66,'2022_5ANO_LP'!$H:$AE,21,0)</f>
        <v>0.12179487180000001</v>
      </c>
      <c r="CJ66" s="39">
        <f>VLOOKUP($A66,'2022_5ANO_LP'!$H:$AE,22,0)</f>
        <v>0.32051282049999996</v>
      </c>
      <c r="CK66" s="39">
        <f>VLOOKUP($A66,'2022_5ANO_LP'!$H:$AE,23,0)</f>
        <v>0.35256410260000004</v>
      </c>
      <c r="CL66" s="39">
        <f>VLOOKUP($A66,'2022_5ANO_LP'!$H:$AE,24,0)</f>
        <v>0.20512820510000002</v>
      </c>
      <c r="CM66" s="39">
        <f>VLOOKUP($A66,'2022_5ANO_LP'!$H:$AE,16,0)/100</f>
        <v>0.91228070179999998</v>
      </c>
      <c r="CN66" s="38">
        <f t="shared" si="32"/>
        <v>0.62864234697746724</v>
      </c>
      <c r="CO66" s="38">
        <f t="shared" si="33"/>
        <v>0.51005910311922031</v>
      </c>
      <c r="CP66" s="39">
        <f>VLOOKUP($A66,'2022_5ANO_MT'!H:X,17,0)</f>
        <v>218.94195483999999</v>
      </c>
      <c r="CQ66" s="39">
        <f>'REF - Profic Média e DP 2022'!$D$5-3*'REF - Profic Média e DP 2022'!$E$5</f>
        <v>78.560591150000022</v>
      </c>
      <c r="CR66" s="39">
        <f>'REF - Profic Média e DP 2022'!$D$5+3*'REF - Profic Média e DP 2022'!$E$5</f>
        <v>353.78627153000002</v>
      </c>
      <c r="CS66" s="38">
        <f t="shared" si="34"/>
        <v>0.58801843317142855</v>
      </c>
      <c r="CT66" s="39">
        <f>VLOOKUP($A66,'2022_5ANO_MT'!$H:$AE,21,0)</f>
        <v>0.16129032259999998</v>
      </c>
      <c r="CU66" s="39">
        <f>VLOOKUP($A66,'2022_5ANO_MT'!$H:$AE,22,0)</f>
        <v>0.4387096774</v>
      </c>
      <c r="CV66" s="39">
        <f>VLOOKUP($A66,'2022_5ANO_MT'!$H:$AE,23,0)</f>
        <v>0.28387096769999998</v>
      </c>
      <c r="CW66" s="39">
        <f>VLOOKUP($A66,'2022_5ANO_MT'!$H:$AE,24,0)</f>
        <v>0.1161290323</v>
      </c>
      <c r="CX66" s="39">
        <f>VLOOKUP($A66,'2022_5ANO_MT'!$H:$AE,16,0)/100</f>
        <v>0.9064327485</v>
      </c>
      <c r="CY66" s="35"/>
    </row>
    <row r="67" spans="1:103" ht="15" customHeight="1">
      <c r="A67" s="37">
        <v>3204559</v>
      </c>
      <c r="B67" s="37" t="s">
        <v>59</v>
      </c>
      <c r="C67" s="38">
        <f t="shared" si="0"/>
        <v>0.70632088017197581</v>
      </c>
      <c r="D67" s="38">
        <f t="shared" si="1"/>
        <v>0.75924893610935706</v>
      </c>
      <c r="E67" s="38">
        <f t="shared" si="2"/>
        <v>0.73949898847799356</v>
      </c>
      <c r="F67" s="38">
        <f t="shared" si="3"/>
        <v>8.3502719235509559E-2</v>
      </c>
      <c r="G67" s="38">
        <f t="shared" si="4"/>
        <v>0.77899888374072068</v>
      </c>
      <c r="H67" s="38">
        <f t="shared" si="5"/>
        <v>0.77521086513619963</v>
      </c>
      <c r="I67" s="38">
        <f t="shared" si="6"/>
        <v>0.63594718737954214</v>
      </c>
      <c r="J67" s="39">
        <f>VLOOKUP(A67,'2023_2ANO_LP_LTR + ECT'!$H:$X,17,0)</f>
        <v>707.17769307000003</v>
      </c>
      <c r="K67" s="39">
        <f>'REF - Profic Média e DP 2022'!$D$2-3*'REF - Profic Média e DP 2022'!$E$2</f>
        <v>295.99944314000004</v>
      </c>
      <c r="L67" s="39">
        <f>'REF - Profic Média e DP 2022'!$D$2+3*'REF - Profic Média e DP 2022'!$E$2</f>
        <v>942.55981496000004</v>
      </c>
      <c r="M67" s="38">
        <f t="shared" si="7"/>
        <v>0.8929734759857143</v>
      </c>
      <c r="N67" s="39">
        <f>VLOOKUP($A67,'2023_2ANO_LP_LTR + ECT'!$H:$AE,21,0)</f>
        <v>5.8631921800000007E-2</v>
      </c>
      <c r="O67" s="39">
        <f>VLOOKUP($A67,'2023_2ANO_LP_LTR + ECT'!$H:$AE,22,0)</f>
        <v>8.469055369999999E-2</v>
      </c>
      <c r="P67" s="39">
        <f>VLOOKUP($A67,'2023_2ANO_LP_LTR + ECT'!$H:$AE,23,0)</f>
        <v>0.27035830620000001</v>
      </c>
      <c r="Q67" s="39">
        <f>VLOOKUP($A67,'2023_2ANO_LP_LTR + ECT'!$H:$AE,24,0)</f>
        <v>0.58631921819999999</v>
      </c>
      <c r="R67" s="39">
        <f>VLOOKUP($A67,'2023_2ANO_LP_LTR + ECT'!$H:$AE,16,0)/100</f>
        <v>0.93597560979999994</v>
      </c>
      <c r="S67" s="38">
        <f t="shared" si="8"/>
        <v>0.7846809116475022</v>
      </c>
      <c r="T67" s="38">
        <v>0.78468091164750198</v>
      </c>
      <c r="U67" s="38">
        <f t="shared" si="9"/>
        <v>0.63228348660214728</v>
      </c>
      <c r="V67" s="39">
        <f>VLOOKUP(A67,'2023_2ANO_MT'!$H:$X,17,0)</f>
        <v>590.6167557</v>
      </c>
      <c r="W67" s="39">
        <f>'REF - Profic Média e DP 2022'!$D$3-3*'REF - Profic Média e DP 2022'!$E$3</f>
        <v>256.66072584</v>
      </c>
      <c r="X67" s="39">
        <f>'REF - Profic Média e DP 2022'!$D$3+3*'REF - Profic Média e DP 2022'!$E$3</f>
        <v>784.8352503000001</v>
      </c>
      <c r="Y67" s="38">
        <f t="shared" si="10"/>
        <v>0.93531875288571442</v>
      </c>
      <c r="Z67" s="39">
        <f>VLOOKUP($A67,'2023_2ANO_MT'!$H:$AE,21,0)</f>
        <v>1.6286644999999999E-2</v>
      </c>
      <c r="AA67" s="39">
        <f>VLOOKUP($A67,'2023_2ANO_MT'!$H:$AE,22,0)</f>
        <v>8.469055369999999E-2</v>
      </c>
      <c r="AB67" s="39">
        <f>VLOOKUP($A67,'2023_2ANO_MT'!$H:$AE,23,0)</f>
        <v>0.42671009769999996</v>
      </c>
      <c r="AC67" s="39">
        <f>VLOOKUP($A67,'2023_2ANO_MT'!$H:$AE,24,0)</f>
        <v>0.47231270360000005</v>
      </c>
      <c r="AD67" s="39">
        <f>VLOOKUP($A67,'2023_2ANO_MT'!$H:$AE,16,0)/100</f>
        <v>0.93883792049999992</v>
      </c>
      <c r="AE67" s="38">
        <f t="shared" si="11"/>
        <v>0.69549616450521112</v>
      </c>
      <c r="AF67" s="38">
        <f t="shared" si="12"/>
        <v>0.68605489167435729</v>
      </c>
      <c r="AG67" s="38">
        <f t="shared" si="13"/>
        <v>0.5203929863701432</v>
      </c>
      <c r="AH67" s="39">
        <f>VLOOKUP($A67,'2022_2ANO_LP_LTR + ECT'!H:X,17,0)</f>
        <v>632.46492590000003</v>
      </c>
      <c r="AI67" s="39">
        <f>'REF - Profic Média e DP 2022'!$D$2-3*'REF - Profic Média e DP 2022'!$E$2</f>
        <v>295.99944314000004</v>
      </c>
      <c r="AJ67" s="39">
        <f>'REF - Profic Média e DP 2022'!$D$2+3*'REF - Profic Média e DP 2022'!$E$2</f>
        <v>942.55981496000004</v>
      </c>
      <c r="AK67" s="38">
        <f t="shared" si="14"/>
        <v>0.77074128625714278</v>
      </c>
      <c r="AL67" s="39">
        <f>VLOOKUP($A67,'2022_2ANO_LP_LTR + ECT'!$H:$AE,21,0)</f>
        <v>0.1134020619</v>
      </c>
      <c r="AM67" s="39">
        <f>VLOOKUP($A67,'2022_2ANO_LP_LTR + ECT'!$H:$AE,22,0)</f>
        <v>0.20274914089999999</v>
      </c>
      <c r="AN67" s="39">
        <f>VLOOKUP($A67,'2022_2ANO_LP_LTR + ECT'!$H:$AE,23,0)</f>
        <v>0.39862542959999997</v>
      </c>
      <c r="AO67" s="39">
        <f>VLOOKUP($A67,'2022_2ANO_LP_LTR + ECT'!$H:$AE,24,0)</f>
        <v>0.28522336770000001</v>
      </c>
      <c r="AP67" s="39">
        <f>VLOOKUP($A67,'2022_2ANO_LP_LTR + ECT'!$H:$AE,16,0)/100</f>
        <v>0.93269230769999989</v>
      </c>
      <c r="AQ67" s="38">
        <f t="shared" si="15"/>
        <v>0.70965807375149204</v>
      </c>
      <c r="AR67" s="38">
        <f t="shared" si="16"/>
        <v>0.54486482195298414</v>
      </c>
      <c r="AS67" s="39">
        <f>VLOOKUP($A67,'2022_2ANO_MT'!$H:$X,17,0)</f>
        <v>544.44444407000003</v>
      </c>
      <c r="AT67" s="39">
        <f>'REF - Profic Média e DP 2022'!$D$3-3*'REF - Profic Média e DP 2022'!$E$3</f>
        <v>256.66072584</v>
      </c>
      <c r="AU67" s="39">
        <f>'REF - Profic Média e DP 2022'!$D$3+3*'REF - Profic Média e DP 2022'!$E$3</f>
        <v>784.8352503000001</v>
      </c>
      <c r="AV67" s="38">
        <f t="shared" si="17"/>
        <v>0.80338983060000002</v>
      </c>
      <c r="AW67" s="39">
        <f>VLOOKUP($A67,'2022_2ANO_MT'!$H:$AE,21,0)</f>
        <v>4.7457627100000004E-2</v>
      </c>
      <c r="AX67" s="39">
        <f>VLOOKUP($A67,'2022_2ANO_MT'!$H:$AE,22,0)</f>
        <v>0.26101694920000001</v>
      </c>
      <c r="AY67" s="39">
        <f>VLOOKUP($A67,'2022_2ANO_MT'!$H:$AE,23,0)</f>
        <v>0.38305084750000001</v>
      </c>
      <c r="AZ67" s="39">
        <f>VLOOKUP($A67,'2022_2ANO_MT'!$H:$AE,24,0)</f>
        <v>0.30847457630000003</v>
      </c>
      <c r="BA67" s="39">
        <f>VLOOKUP($A67,'2022_2ANO_MT'!$H:$AE,16,0)/100</f>
        <v>0.94551282049999996</v>
      </c>
      <c r="BB67" s="38">
        <f t="shared" si="18"/>
        <v>0.62692879626590381</v>
      </c>
      <c r="BC67" s="38">
        <f t="shared" si="19"/>
        <v>0.52101769196141634</v>
      </c>
      <c r="BD67" s="38">
        <f t="shared" si="20"/>
        <v>3.9717649830683932E-2</v>
      </c>
      <c r="BE67" s="38">
        <f t="shared" si="21"/>
        <v>0.73283990057039117</v>
      </c>
      <c r="BF67" s="38">
        <f t="shared" si="22"/>
        <v>0.72802217841296724</v>
      </c>
      <c r="BG67" s="38">
        <f t="shared" si="23"/>
        <v>0.56962657131879169</v>
      </c>
      <c r="BH67" s="39">
        <f>VLOOKUP($A67,'2023_5ANO_LP'!$H:$X,17,0)</f>
        <v>225.94803447999999</v>
      </c>
      <c r="BI67" s="39">
        <f>'REF - Profic Média e DP 2022'!$D$4-3*'REF - Profic Média e DP 2022'!$E$4</f>
        <v>49.637460980000014</v>
      </c>
      <c r="BJ67" s="39">
        <f>'REF - Profic Média e DP 2022'!$D$4+3*'REF - Profic Média e DP 2022'!$E$4</f>
        <v>359.15703464000001</v>
      </c>
      <c r="BK67" s="38">
        <f t="shared" si="24"/>
        <v>0.82512315271428571</v>
      </c>
      <c r="BL67" s="39">
        <f>VLOOKUP($A67,'2023_5ANO_LP'!$H:$AE,21,0)</f>
        <v>4.4827586200000005E-2</v>
      </c>
      <c r="BM67" s="39">
        <f>VLOOKUP($A67,'2023_5ANO_LP'!$H:$AE,22,0)</f>
        <v>0.2275862069</v>
      </c>
      <c r="BN67" s="39">
        <f>VLOOKUP($A67,'2023_5ANO_LP'!$H:$AE,23,0)</f>
        <v>0.45172413789999999</v>
      </c>
      <c r="BO67" s="39">
        <f>VLOOKUP($A67,'2023_5ANO_LP'!$H:$AE,24,0)</f>
        <v>0.27586206899999999</v>
      </c>
      <c r="BP67" s="39">
        <f>VLOOKUP($A67,'2023_5ANO_LP'!$H:$AE,16,0)/100</f>
        <v>0.94771241829999997</v>
      </c>
      <c r="BQ67" s="38">
        <f t="shared" si="25"/>
        <v>0.7376576227278151</v>
      </c>
      <c r="BR67" s="38">
        <f t="shared" si="26"/>
        <v>0.60638514469134441</v>
      </c>
      <c r="BS67" s="39">
        <f>VLOOKUP($A67,'2023_5ANO_MT'!H:X,17,0)</f>
        <v>245.45335517000001</v>
      </c>
      <c r="BT67" s="39">
        <f>'REF - Profic Média e DP 2022'!$D$5-3*'REF - Profic Média e DP 2022'!$E$5</f>
        <v>78.560591150000022</v>
      </c>
      <c r="BU67" s="39">
        <f>'REF - Profic Média e DP 2022'!$D$5+3*'REF - Profic Média e DP 2022'!$E$5</f>
        <v>353.78627153000002</v>
      </c>
      <c r="BV67" s="38">
        <f t="shared" si="27"/>
        <v>0.79014778322857138</v>
      </c>
      <c r="BW67" s="39">
        <f>VLOOKUP($A67,'2023_5ANO_MT'!$H:$AE,21,0)</f>
        <v>7.586206899999999E-2</v>
      </c>
      <c r="BX67" s="39">
        <f>VLOOKUP($A67,'2023_5ANO_MT'!$H:$AE,22,0)</f>
        <v>0.23448275859999998</v>
      </c>
      <c r="BY67" s="39">
        <f>VLOOKUP($A67,'2023_5ANO_MT'!$H:$AE,23,0)</f>
        <v>0.43448275860000002</v>
      </c>
      <c r="BZ67" s="39">
        <f>VLOOKUP($A67,'2023_5ANO_MT'!$H:$AE,24,0)</f>
        <v>0.2551724138</v>
      </c>
      <c r="CA67" s="39">
        <f>VLOOKUP($A67,'2023_5ANO_MT'!$H:$AE,16,0)/100</f>
        <v>0.94771241829999997</v>
      </c>
      <c r="CB67" s="38">
        <f t="shared" si="28"/>
        <v>0.69312225073970724</v>
      </c>
      <c r="CC67" s="38">
        <f t="shared" si="29"/>
        <v>0.69453310165074045</v>
      </c>
      <c r="CD67" s="38">
        <f t="shared" si="30"/>
        <v>0.54562608129433798</v>
      </c>
      <c r="CE67" s="39">
        <f>VLOOKUP($A67,'2022_5ANO_LP'!$H:$X,17,0)</f>
        <v>218.51941303999999</v>
      </c>
      <c r="CF67" s="39">
        <f>'REF - Profic Média e DP 2022'!$D$4-3*'REF - Profic Média e DP 2022'!$E$4</f>
        <v>49.637460980000014</v>
      </c>
      <c r="CG67" s="39">
        <f>'REF - Profic Média e DP 2022'!$D$4+3*'REF - Profic Média e DP 2022'!$E$4</f>
        <v>359.15703464000001</v>
      </c>
      <c r="CH67" s="38">
        <f t="shared" si="31"/>
        <v>0.77898550721428572</v>
      </c>
      <c r="CI67" s="39">
        <f>VLOOKUP($A67,'2022_5ANO_LP'!$H:$AE,21,0)</f>
        <v>4.7101449300000001E-2</v>
      </c>
      <c r="CJ67" s="39">
        <f>VLOOKUP($A67,'2022_5ANO_LP'!$H:$AE,22,0)</f>
        <v>0.3043478261</v>
      </c>
      <c r="CK67" s="39">
        <f>VLOOKUP($A67,'2022_5ANO_LP'!$H:$AE,23,0)</f>
        <v>0.40579710140000003</v>
      </c>
      <c r="CL67" s="39">
        <f>VLOOKUP($A67,'2022_5ANO_LP'!$H:$AE,24,0)</f>
        <v>0.24275362319999999</v>
      </c>
      <c r="CM67" s="39">
        <f>VLOOKUP($A67,'2022_5ANO_LP'!$H:$AE,16,0)/100</f>
        <v>0.90789473679999999</v>
      </c>
      <c r="CN67" s="38">
        <f t="shared" si="32"/>
        <v>0.69171139982867391</v>
      </c>
      <c r="CO67" s="38">
        <f t="shared" si="33"/>
        <v>0.57077977910020494</v>
      </c>
      <c r="CP67" s="39">
        <f>VLOOKUP($A67,'2022_5ANO_MT'!H:X,17,0)</f>
        <v>235.65384420000001</v>
      </c>
      <c r="CQ67" s="39">
        <f>'REF - Profic Média e DP 2022'!$D$5-3*'REF - Profic Média e DP 2022'!$E$5</f>
        <v>78.560591150000022</v>
      </c>
      <c r="CR67" s="39">
        <f>'REF - Profic Média e DP 2022'!$D$5+3*'REF - Profic Média e DP 2022'!$E$5</f>
        <v>353.78627153000002</v>
      </c>
      <c r="CS67" s="38">
        <f t="shared" si="34"/>
        <v>0.71739130431428566</v>
      </c>
      <c r="CT67" s="39">
        <f>VLOOKUP($A67,'2022_5ANO_MT'!$H:$AE,21,0)</f>
        <v>9.4202898600000001E-2</v>
      </c>
      <c r="CU67" s="39">
        <f>VLOOKUP($A67,'2022_5ANO_MT'!$H:$AE,22,0)</f>
        <v>0.3297101449</v>
      </c>
      <c r="CV67" s="39">
        <f>VLOOKUP($A67,'2022_5ANO_MT'!$H:$AE,23,0)</f>
        <v>0.39130434780000001</v>
      </c>
      <c r="CW67" s="39">
        <f>VLOOKUP($A67,'2022_5ANO_MT'!$H:$AE,24,0)</f>
        <v>0.18478260869999999</v>
      </c>
      <c r="CX67" s="39">
        <f>VLOOKUP($A67,'2022_5ANO_MT'!$H:$AE,16,0)/100</f>
        <v>0.90789473679999999</v>
      </c>
      <c r="CY67" s="35"/>
    </row>
    <row r="68" spans="1:103" ht="15" customHeight="1">
      <c r="A68" s="37">
        <v>3204609</v>
      </c>
      <c r="B68" s="37" t="s">
        <v>105</v>
      </c>
      <c r="C68" s="38">
        <f t="shared" si="0"/>
        <v>0.75891442559648281</v>
      </c>
      <c r="D68" s="38">
        <f t="shared" si="1"/>
        <v>0.68729942094593721</v>
      </c>
      <c r="E68" s="38">
        <f t="shared" si="2"/>
        <v>0.63117494019364706</v>
      </c>
      <c r="F68" s="38">
        <f t="shared" si="3"/>
        <v>6.6276585588273207E-2</v>
      </c>
      <c r="G68" s="38">
        <f t="shared" si="4"/>
        <v>0.74342390169822736</v>
      </c>
      <c r="H68" s="38">
        <f t="shared" si="5"/>
        <v>0.75933329317797493</v>
      </c>
      <c r="I68" s="38">
        <f t="shared" si="6"/>
        <v>0.63129117104880705</v>
      </c>
      <c r="J68" s="39">
        <f>VLOOKUP(A68,'2023_2ANO_LP_LTR + ECT'!$H:$X,17,0)</f>
        <v>704.16729741999995</v>
      </c>
      <c r="K68" s="39">
        <f>'REF - Profic Média e DP 2022'!$D$2-3*'REF - Profic Média e DP 2022'!$E$2</f>
        <v>295.99944314000004</v>
      </c>
      <c r="L68" s="39">
        <f>'REF - Profic Média e DP 2022'!$D$2+3*'REF - Profic Média e DP 2022'!$E$2</f>
        <v>942.55981496000004</v>
      </c>
      <c r="M68" s="38">
        <f t="shared" si="7"/>
        <v>0.91428571431428585</v>
      </c>
      <c r="N68" s="39">
        <f>VLOOKUP($A68,'2023_2ANO_LP_LTR + ECT'!$H:$AE,21,0)</f>
        <v>4.8648648599999997E-2</v>
      </c>
      <c r="O68" s="39">
        <f>VLOOKUP($A68,'2023_2ANO_LP_LTR + ECT'!$H:$AE,22,0)</f>
        <v>6.4864864899999999E-2</v>
      </c>
      <c r="P68" s="39">
        <f>VLOOKUP($A68,'2023_2ANO_LP_LTR + ECT'!$H:$AE,23,0)</f>
        <v>0.33513513510000004</v>
      </c>
      <c r="Q68" s="39">
        <f>VLOOKUP($A68,'2023_2ANO_LP_LTR + ECT'!$H:$AE,24,0)</f>
        <v>0.55135135140000002</v>
      </c>
      <c r="R68" s="39">
        <f>VLOOKUP($A68,'2023_2ANO_LP_LTR + ECT'!$H:$AE,16,0)/100</f>
        <v>0.8604651163</v>
      </c>
      <c r="S68" s="38">
        <f t="shared" si="8"/>
        <v>0.71955981447860606</v>
      </c>
      <c r="T68" s="38">
        <v>0.71955981447860595</v>
      </c>
      <c r="U68" s="38">
        <f t="shared" si="9"/>
        <v>0.57435995270721218</v>
      </c>
      <c r="V68" s="39">
        <f>VLOOKUP(A68,'2023_2ANO_MT'!$H:$X,17,0)</f>
        <v>560.02302072999998</v>
      </c>
      <c r="W68" s="39">
        <f>'REF - Profic Média e DP 2022'!$D$3-3*'REF - Profic Média e DP 2022'!$E$3</f>
        <v>256.66072584</v>
      </c>
      <c r="X68" s="39">
        <f>'REF - Profic Média e DP 2022'!$D$3+3*'REF - Profic Média e DP 2022'!$E$3</f>
        <v>784.8352503000001</v>
      </c>
      <c r="Y68" s="38">
        <f t="shared" si="10"/>
        <v>0.84011843079999982</v>
      </c>
      <c r="Z68" s="39">
        <f>VLOOKUP($A68,'2023_2ANO_MT'!$H:$AE,21,0)</f>
        <v>4.1450777199999997E-2</v>
      </c>
      <c r="AA68" s="39">
        <f>VLOOKUP($A68,'2023_2ANO_MT'!$H:$AE,22,0)</f>
        <v>0.207253886</v>
      </c>
      <c r="AB68" s="39">
        <f>VLOOKUP($A68,'2023_2ANO_MT'!$H:$AE,23,0)</f>
        <v>0.37823834200000001</v>
      </c>
      <c r="AC68" s="39">
        <f>VLOOKUP($A68,'2023_2ANO_MT'!$H:$AE,24,0)</f>
        <v>0.37305699479999999</v>
      </c>
      <c r="AD68" s="39">
        <f>VLOOKUP($A68,'2023_2ANO_MT'!$H:$AE,16,0)/100</f>
        <v>0.88940092169999996</v>
      </c>
      <c r="AE68" s="38">
        <f t="shared" si="11"/>
        <v>0.67714731610995416</v>
      </c>
      <c r="AF68" s="38">
        <f t="shared" si="12"/>
        <v>0.66684341884765019</v>
      </c>
      <c r="AG68" s="38">
        <f t="shared" si="13"/>
        <v>0.51297542058815748</v>
      </c>
      <c r="AH68" s="39">
        <f>VLOOKUP($A68,'2022_2ANO_LP_LTR + ECT'!H:X,17,0)</f>
        <v>627.66902181</v>
      </c>
      <c r="AI68" s="39">
        <f>'REF - Profic Média e DP 2022'!$D$2-3*'REF - Profic Média e DP 2022'!$E$2</f>
        <v>295.99944314000004</v>
      </c>
      <c r="AJ68" s="39">
        <f>'REF - Profic Média e DP 2022'!$D$2+3*'REF - Profic Média e DP 2022'!$E$2</f>
        <v>942.55981496000004</v>
      </c>
      <c r="AK68" s="38">
        <f t="shared" si="14"/>
        <v>0.7619047619142858</v>
      </c>
      <c r="AL68" s="39">
        <f>VLOOKUP($A68,'2022_2ANO_LP_LTR + ECT'!$H:$AE,21,0)</f>
        <v>0.1415525114</v>
      </c>
      <c r="AM68" s="39">
        <f>VLOOKUP($A68,'2022_2ANO_LP_LTR + ECT'!$H:$AE,22,0)</f>
        <v>0.1689497717</v>
      </c>
      <c r="AN68" s="39">
        <f>VLOOKUP($A68,'2022_2ANO_LP_LTR + ECT'!$H:$AE,23,0)</f>
        <v>0.44748858450000001</v>
      </c>
      <c r="AO68" s="39">
        <f>VLOOKUP($A68,'2022_2ANO_LP_LTR + ECT'!$H:$AE,24,0)</f>
        <v>0.24200913239999999</v>
      </c>
      <c r="AP68" s="39">
        <f>VLOOKUP($A68,'2022_2ANO_LP_LTR + ECT'!$H:$AE,16,0)/100</f>
        <v>0.87951807230000001</v>
      </c>
      <c r="AQ68" s="38">
        <f t="shared" si="15"/>
        <v>0.6926031620034101</v>
      </c>
      <c r="AR68" s="38">
        <f t="shared" si="16"/>
        <v>0.54546800929967743</v>
      </c>
      <c r="AS68" s="39">
        <f>VLOOKUP($A68,'2022_2ANO_MT'!$H:$X,17,0)</f>
        <v>544.76303226000005</v>
      </c>
      <c r="AT68" s="39">
        <f>'REF - Profic Média e DP 2022'!$D$3-3*'REF - Profic Média e DP 2022'!$E$3</f>
        <v>256.66072584</v>
      </c>
      <c r="AU68" s="39">
        <f>'REF - Profic Média e DP 2022'!$D$3+3*'REF - Profic Média e DP 2022'!$E$3</f>
        <v>784.8352503000001</v>
      </c>
      <c r="AV68" s="38">
        <f t="shared" si="17"/>
        <v>0.80447662941428566</v>
      </c>
      <c r="AW68" s="39">
        <f>VLOOKUP($A68,'2022_2ANO_MT'!$H:$AE,21,0)</f>
        <v>6.9124424000000004E-2</v>
      </c>
      <c r="AX68" s="39">
        <f>VLOOKUP($A68,'2022_2ANO_MT'!$H:$AE,22,0)</f>
        <v>0.22119815670000001</v>
      </c>
      <c r="AY68" s="39">
        <f>VLOOKUP($A68,'2022_2ANO_MT'!$H:$AE,23,0)</f>
        <v>0.4331797235</v>
      </c>
      <c r="AZ68" s="39">
        <f>VLOOKUP($A68,'2022_2ANO_MT'!$H:$AE,24,0)</f>
        <v>0.27649769590000001</v>
      </c>
      <c r="BA68" s="39">
        <f>VLOOKUP($A68,'2022_2ANO_MT'!$H:$AE,16,0)/100</f>
        <v>0.875</v>
      </c>
      <c r="BB68" s="38">
        <f t="shared" si="18"/>
        <v>0.86633693257230115</v>
      </c>
      <c r="BC68" s="38">
        <f t="shared" si="19"/>
        <v>0.97808692456865642</v>
      </c>
      <c r="BD68" s="38">
        <f t="shared" si="20"/>
        <v>9.8523804790500824E-2</v>
      </c>
      <c r="BE68" s="38">
        <f t="shared" si="21"/>
        <v>0.754586940575946</v>
      </c>
      <c r="BF68" s="38">
        <f t="shared" si="22"/>
        <v>0.76229436438933029</v>
      </c>
      <c r="BG68" s="38">
        <f t="shared" si="23"/>
        <v>0.61774910613580347</v>
      </c>
      <c r="BH68" s="39">
        <f>VLOOKUP($A68,'2023_5ANO_LP'!$H:$X,17,0)</f>
        <v>240.84290093999999</v>
      </c>
      <c r="BI68" s="39">
        <f>'REF - Profic Média e DP 2022'!$D$4-3*'REF - Profic Média e DP 2022'!$E$4</f>
        <v>49.637460980000014</v>
      </c>
      <c r="BJ68" s="39">
        <f>'REF - Profic Média e DP 2022'!$D$4+3*'REF - Profic Média e DP 2022'!$E$4</f>
        <v>359.15703464000001</v>
      </c>
      <c r="BK68" s="38">
        <f t="shared" si="24"/>
        <v>0.86725067388571431</v>
      </c>
      <c r="BL68" s="39">
        <f>VLOOKUP($A68,'2023_5ANO_LP'!$H:$AE,21,0)</f>
        <v>5.1886792500000001E-2</v>
      </c>
      <c r="BM68" s="39">
        <f>VLOOKUP($A68,'2023_5ANO_LP'!$H:$AE,22,0)</f>
        <v>0.14150943399999999</v>
      </c>
      <c r="BN68" s="39">
        <f>VLOOKUP($A68,'2023_5ANO_LP'!$H:$AE,23,0)</f>
        <v>0.32547169809999998</v>
      </c>
      <c r="BO68" s="39">
        <f>VLOOKUP($A68,'2023_5ANO_LP'!$H:$AE,24,0)</f>
        <v>0.48113207549999998</v>
      </c>
      <c r="BP68" s="39">
        <f>VLOOKUP($A68,'2023_5ANO_LP'!$H:$AE,16,0)/100</f>
        <v>0.94642857140000003</v>
      </c>
      <c r="BQ68" s="38">
        <f t="shared" si="25"/>
        <v>0.7468795167625617</v>
      </c>
      <c r="BR68" s="38">
        <f t="shared" si="26"/>
        <v>0.62667682333226604</v>
      </c>
      <c r="BS68" s="39">
        <f>VLOOKUP($A68,'2023_5ANO_MT'!H:X,17,0)</f>
        <v>251.03814623</v>
      </c>
      <c r="BT68" s="39">
        <f>'REF - Profic Média e DP 2022'!$D$5-3*'REF - Profic Média e DP 2022'!$E$5</f>
        <v>78.560591150000022</v>
      </c>
      <c r="BU68" s="39">
        <f>'REF - Profic Média e DP 2022'!$D$5+3*'REF - Profic Média e DP 2022'!$E$5</f>
        <v>353.78627153000002</v>
      </c>
      <c r="BV68" s="38">
        <f t="shared" si="27"/>
        <v>0.78773584898571436</v>
      </c>
      <c r="BW68" s="39">
        <f>VLOOKUP($A68,'2023_5ANO_MT'!$H:$AE,21,0)</f>
        <v>8.0188679200000001E-2</v>
      </c>
      <c r="BX68" s="39">
        <f>VLOOKUP($A68,'2023_5ANO_MT'!$H:$AE,22,0)</f>
        <v>0.23113207549999998</v>
      </c>
      <c r="BY68" s="39">
        <f>VLOOKUP($A68,'2023_5ANO_MT'!$H:$AE,23,0)</f>
        <v>0.37264150940000001</v>
      </c>
      <c r="BZ68" s="39">
        <f>VLOOKUP($A68,'2023_5ANO_MT'!$H:$AE,24,0)</f>
        <v>0.3160377358</v>
      </c>
      <c r="CA68" s="39">
        <f>VLOOKUP($A68,'2023_5ANO_MT'!$H:$AE,16,0)/100</f>
        <v>0.94642857140000003</v>
      </c>
      <c r="CB68" s="38">
        <f t="shared" si="28"/>
        <v>0.65606313578544517</v>
      </c>
      <c r="CC68" s="38">
        <f t="shared" si="29"/>
        <v>0.66960722919483517</v>
      </c>
      <c r="CD68" s="38">
        <f t="shared" si="30"/>
        <v>0.53131455343967016</v>
      </c>
      <c r="CE68" s="39">
        <f>VLOOKUP($A68,'2022_5ANO_LP'!$H:$X,17,0)</f>
        <v>214.08971503999999</v>
      </c>
      <c r="CF68" s="39">
        <f>'REF - Profic Média e DP 2022'!$D$4-3*'REF - Profic Média e DP 2022'!$E$4</f>
        <v>49.637460980000014</v>
      </c>
      <c r="CG68" s="39">
        <f>'REF - Profic Média e DP 2022'!$D$4+3*'REF - Profic Média e DP 2022'!$E$4</f>
        <v>359.15703464000001</v>
      </c>
      <c r="CH68" s="38">
        <f t="shared" si="31"/>
        <v>0.72125435540000005</v>
      </c>
      <c r="CI68" s="39">
        <f>VLOOKUP($A68,'2022_5ANO_LP'!$H:$AE,21,0)</f>
        <v>0.1138211382</v>
      </c>
      <c r="CJ68" s="39">
        <f>VLOOKUP($A68,'2022_5ANO_LP'!$H:$AE,22,0)</f>
        <v>0.28861788620000001</v>
      </c>
      <c r="CK68" s="39">
        <f>VLOOKUP($A68,'2022_5ANO_LP'!$H:$AE,23,0)</f>
        <v>0.35365853660000002</v>
      </c>
      <c r="CL68" s="39">
        <f>VLOOKUP($A68,'2022_5ANO_LP'!$H:$AE,24,0)</f>
        <v>0.24390243900000003</v>
      </c>
      <c r="CM68" s="39">
        <f>VLOOKUP($A68,'2022_5ANO_LP'!$H:$AE,16,0)/100</f>
        <v>0.8945454545</v>
      </c>
      <c r="CN68" s="38">
        <f t="shared" si="32"/>
        <v>0.64251904237605517</v>
      </c>
      <c r="CO68" s="38">
        <f t="shared" si="33"/>
        <v>0.52475722741639608</v>
      </c>
      <c r="CP68" s="39">
        <f>VLOOKUP($A68,'2022_5ANO_MT'!H:X,17,0)</f>
        <v>222.9872561</v>
      </c>
      <c r="CQ68" s="39">
        <f>'REF - Profic Média e DP 2022'!$D$5-3*'REF - Profic Média e DP 2022'!$E$5</f>
        <v>78.560591150000022</v>
      </c>
      <c r="CR68" s="39">
        <f>'REF - Profic Média e DP 2022'!$D$5+3*'REF - Profic Média e DP 2022'!$E$5</f>
        <v>353.78627153000002</v>
      </c>
      <c r="CS68" s="38">
        <f t="shared" si="34"/>
        <v>0.62601626017142853</v>
      </c>
      <c r="CT68" s="39">
        <f>VLOOKUP($A68,'2022_5ANO_MT'!$H:$AE,21,0)</f>
        <v>0.162601626</v>
      </c>
      <c r="CU68" s="39">
        <f>VLOOKUP($A68,'2022_5ANO_MT'!$H:$AE,22,0)</f>
        <v>0.36991869919999998</v>
      </c>
      <c r="CV68" s="39">
        <f>VLOOKUP($A68,'2022_5ANO_MT'!$H:$AE,23,0)</f>
        <v>0.3495934959</v>
      </c>
      <c r="CW68" s="39">
        <f>VLOOKUP($A68,'2022_5ANO_MT'!$H:$AE,24,0)</f>
        <v>0.1178861789</v>
      </c>
      <c r="CX68" s="39">
        <f>VLOOKUP($A68,'2022_5ANO_MT'!$H:$AE,16,0)/100</f>
        <v>0.8945454545</v>
      </c>
      <c r="CY68" s="35"/>
    </row>
    <row r="69" spans="1:103" ht="15" customHeight="1">
      <c r="A69" s="37">
        <v>3204658</v>
      </c>
      <c r="B69" s="37" t="s">
        <v>139</v>
      </c>
      <c r="C69" s="38">
        <f t="shared" si="0"/>
        <v>0.64768816196743317</v>
      </c>
      <c r="D69" s="38">
        <f t="shared" si="1"/>
        <v>0.6504664269871725</v>
      </c>
      <c r="E69" s="38">
        <f t="shared" si="2"/>
        <v>0.52337221043151816</v>
      </c>
      <c r="F69" s="38">
        <f t="shared" si="3"/>
        <v>4.9133354146768005E-2</v>
      </c>
      <c r="G69" s="38">
        <f t="shared" si="4"/>
        <v>0.77756064354282683</v>
      </c>
      <c r="H69" s="38">
        <f t="shared" si="5"/>
        <v>0.76550134783114032</v>
      </c>
      <c r="I69" s="38">
        <f t="shared" si="6"/>
        <v>0.63840574252656634</v>
      </c>
      <c r="J69" s="39">
        <f>VLOOKUP(A69,'2023_2ANO_LP_LTR + ECT'!$H:$X,17,0)</f>
        <v>708.76729739999996</v>
      </c>
      <c r="K69" s="39">
        <f>'REF - Profic Média e DP 2022'!$D$2-3*'REF - Profic Média e DP 2022'!$E$2</f>
        <v>295.99944314000004</v>
      </c>
      <c r="L69" s="39">
        <f>'REF - Profic Média e DP 2022'!$D$2+3*'REF - Profic Média e DP 2022'!$E$2</f>
        <v>942.55981496000004</v>
      </c>
      <c r="M69" s="38">
        <f t="shared" si="7"/>
        <v>0.90544707087142851</v>
      </c>
      <c r="N69" s="39">
        <f>VLOOKUP($A69,'2023_2ANO_LP_LTR + ECT'!$H:$AE,21,0)</f>
        <v>5.75539568E-2</v>
      </c>
      <c r="O69" s="39">
        <f>VLOOKUP($A69,'2023_2ANO_LP_LTR + ECT'!$H:$AE,22,0)</f>
        <v>6.4748201399999997E-2</v>
      </c>
      <c r="P69" s="39">
        <f>VLOOKUP($A69,'2023_2ANO_LP_LTR + ECT'!$H:$AE,23,0)</f>
        <v>0.31654676259999998</v>
      </c>
      <c r="Q69" s="39">
        <f>VLOOKUP($A69,'2023_2ANO_LP_LTR + ECT'!$H:$AE,24,0)</f>
        <v>0.56115107909999995</v>
      </c>
      <c r="R69" s="39">
        <f>VLOOKUP($A69,'2023_2ANO_LP_LTR + ECT'!$H:$AE,16,0)/100</f>
        <v>0.87974683539999998</v>
      </c>
      <c r="S69" s="38">
        <f t="shared" si="8"/>
        <v>0.7956495871103566</v>
      </c>
      <c r="T69" s="38">
        <v>0.79564958711035705</v>
      </c>
      <c r="U69" s="38">
        <f t="shared" si="9"/>
        <v>0.6799526322992846</v>
      </c>
      <c r="V69" s="39">
        <f>VLOOKUP(A69,'2023_2ANO_MT'!$H:$X,17,0)</f>
        <v>615.79438405999997</v>
      </c>
      <c r="W69" s="39">
        <f>'REF - Profic Média e DP 2022'!$D$3-3*'REF - Profic Média e DP 2022'!$E$3</f>
        <v>256.66072584</v>
      </c>
      <c r="X69" s="39">
        <f>'REF - Profic Média e DP 2022'!$D$3+3*'REF - Profic Média e DP 2022'!$E$3</f>
        <v>784.8352503000001</v>
      </c>
      <c r="Y69" s="38">
        <f t="shared" si="10"/>
        <v>0.94927536234285714</v>
      </c>
      <c r="Z69" s="39">
        <f>VLOOKUP($A69,'2023_2ANO_MT'!$H:$AE,21,0)</f>
        <v>2.1739130400000001E-2</v>
      </c>
      <c r="AA69" s="39">
        <f>VLOOKUP($A69,'2023_2ANO_MT'!$H:$AE,22,0)</f>
        <v>5.0724637699999998E-2</v>
      </c>
      <c r="AB69" s="39">
        <f>VLOOKUP($A69,'2023_2ANO_MT'!$H:$AE,23,0)</f>
        <v>0.31884057970000002</v>
      </c>
      <c r="AC69" s="39">
        <f>VLOOKUP($A69,'2023_2ANO_MT'!$H:$AE,24,0)</f>
        <v>0.60869565219999999</v>
      </c>
      <c r="AD69" s="39">
        <f>VLOOKUP($A69,'2023_2ANO_MT'!$H:$AE,16,0)/100</f>
        <v>0.87341772149999997</v>
      </c>
      <c r="AE69" s="38">
        <f t="shared" si="11"/>
        <v>0.72842728939605883</v>
      </c>
      <c r="AF69" s="38">
        <f t="shared" si="12"/>
        <v>0.70850222500790649</v>
      </c>
      <c r="AG69" s="38">
        <f t="shared" si="13"/>
        <v>0.55185561643009873</v>
      </c>
      <c r="AH69" s="39">
        <f>VLOOKUP($A69,'2022_2ANO_LP_LTR + ECT'!H:X,17,0)</f>
        <v>652.80741568999997</v>
      </c>
      <c r="AI69" s="39">
        <f>'REF - Profic Média e DP 2022'!$D$2-3*'REF - Profic Média e DP 2022'!$E$2</f>
        <v>295.99944314000004</v>
      </c>
      <c r="AJ69" s="39">
        <f>'REF - Profic Média e DP 2022'!$D$2+3*'REF - Profic Média e DP 2022'!$E$2</f>
        <v>942.55981496000004</v>
      </c>
      <c r="AK69" s="38">
        <f t="shared" si="14"/>
        <v>0.8378926038714285</v>
      </c>
      <c r="AL69" s="39">
        <f>VLOOKUP($A69,'2022_2ANO_LP_LTR + ECT'!$H:$AE,21,0)</f>
        <v>2.8368794300000003E-2</v>
      </c>
      <c r="AM69" s="39">
        <f>VLOOKUP($A69,'2022_2ANO_LP_LTR + ECT'!$H:$AE,22,0)</f>
        <v>0.2340425532</v>
      </c>
      <c r="AN69" s="39">
        <f>VLOOKUP($A69,'2022_2ANO_LP_LTR + ECT'!$H:$AE,23,0)</f>
        <v>0.46099290779999996</v>
      </c>
      <c r="AO69" s="39">
        <f>VLOOKUP($A69,'2022_2ANO_LP_LTR + ECT'!$H:$AE,24,0)</f>
        <v>0.27659574469999998</v>
      </c>
      <c r="AP69" s="39">
        <f>VLOOKUP($A69,'2022_2ANO_LP_LTR + ECT'!$H:$AE,16,0)/100</f>
        <v>0.89240506330000002</v>
      </c>
      <c r="AQ69" s="38">
        <f t="shared" si="15"/>
        <v>0.75831488597828733</v>
      </c>
      <c r="AR69" s="38">
        <f t="shared" si="16"/>
        <v>0.62260555839228882</v>
      </c>
      <c r="AS69" s="39">
        <f>VLOOKUP($A69,'2022_2ANO_MT'!$H:$X,17,0)</f>
        <v>585.50512057000003</v>
      </c>
      <c r="AT69" s="39">
        <f>'REF - Profic Média e DP 2022'!$D$3-3*'REF - Profic Média e DP 2022'!$E$3</f>
        <v>256.66072584</v>
      </c>
      <c r="AU69" s="39">
        <f>'REF - Profic Média e DP 2022'!$D$3+3*'REF - Profic Média e DP 2022'!$E$3</f>
        <v>784.8352503000001</v>
      </c>
      <c r="AV69" s="38">
        <f t="shared" si="17"/>
        <v>0.89564336382857157</v>
      </c>
      <c r="AW69" s="39">
        <f>VLOOKUP($A69,'2022_2ANO_MT'!$H:$AE,21,0)</f>
        <v>3.5460992900000002E-2</v>
      </c>
      <c r="AX69" s="39">
        <f>VLOOKUP($A69,'2022_2ANO_MT'!$H:$AE,22,0)</f>
        <v>0.1205673759</v>
      </c>
      <c r="AY69" s="39">
        <f>VLOOKUP($A69,'2022_2ANO_MT'!$H:$AE,23,0)</f>
        <v>0.3262411348</v>
      </c>
      <c r="AZ69" s="39">
        <f>VLOOKUP($A69,'2022_2ANO_MT'!$H:$AE,24,0)</f>
        <v>0.51773049650000003</v>
      </c>
      <c r="BA69" s="39">
        <f>VLOOKUP($A69,'2022_2ANO_MT'!$H:$AE,16,0)/100</f>
        <v>0.89240506330000002</v>
      </c>
      <c r="BB69" s="38">
        <f t="shared" si="18"/>
        <v>0.64352076443782424</v>
      </c>
      <c r="BC69" s="38">
        <f t="shared" si="19"/>
        <v>0.587561890459257</v>
      </c>
      <c r="BD69" s="38">
        <f t="shared" si="20"/>
        <v>4.8279172176475815E-2</v>
      </c>
      <c r="BE69" s="38">
        <f t="shared" si="21"/>
        <v>0.69947963841639138</v>
      </c>
      <c r="BF69" s="38">
        <f t="shared" si="22"/>
        <v>0.70307644243562917</v>
      </c>
      <c r="BG69" s="38">
        <f t="shared" si="23"/>
        <v>0.57465511336411546</v>
      </c>
      <c r="BH69" s="39">
        <f>VLOOKUP($A69,'2023_5ANO_LP'!$H:$X,17,0)</f>
        <v>227.50446667</v>
      </c>
      <c r="BI69" s="39">
        <f>'REF - Profic Média e DP 2022'!$D$4-3*'REF - Profic Média e DP 2022'!$E$4</f>
        <v>49.637460980000014</v>
      </c>
      <c r="BJ69" s="39">
        <f>'REF - Profic Média e DP 2022'!$D$4+3*'REF - Profic Média e DP 2022'!$E$4</f>
        <v>359.15703464000001</v>
      </c>
      <c r="BK69" s="38">
        <f t="shared" si="24"/>
        <v>0.75782312921428563</v>
      </c>
      <c r="BL69" s="39">
        <f>VLOOKUP($A69,'2023_5ANO_LP'!$H:$AE,21,0)</f>
        <v>9.5238095199999998E-2</v>
      </c>
      <c r="BM69" s="39">
        <f>VLOOKUP($A69,'2023_5ANO_LP'!$H:$AE,22,0)</f>
        <v>0.25714285710000001</v>
      </c>
      <c r="BN69" s="39">
        <f>VLOOKUP($A69,'2023_5ANO_LP'!$H:$AE,23,0)</f>
        <v>0.29523809519999999</v>
      </c>
      <c r="BO69" s="39">
        <f>VLOOKUP($A69,'2023_5ANO_LP'!$H:$AE,24,0)</f>
        <v>0.3523809524</v>
      </c>
      <c r="BP69" s="39">
        <f>VLOOKUP($A69,'2023_5ANO_LP'!$H:$AE,16,0)/100</f>
        <v>0.90517241380000002</v>
      </c>
      <c r="BQ69" s="38">
        <f t="shared" si="25"/>
        <v>0.69588283439715359</v>
      </c>
      <c r="BR69" s="38">
        <f t="shared" si="26"/>
        <v>0.58883932584430732</v>
      </c>
      <c r="BS69" s="39">
        <f>VLOOKUP($A69,'2023_5ANO_MT'!H:X,17,0)</f>
        <v>240.62429524000001</v>
      </c>
      <c r="BT69" s="39">
        <f>'REF - Profic Média e DP 2022'!$D$5-3*'REF - Profic Média e DP 2022'!$E$5</f>
        <v>78.560591150000022</v>
      </c>
      <c r="BU69" s="39">
        <f>'REF - Profic Média e DP 2022'!$D$5+3*'REF - Profic Média e DP 2022'!$E$5</f>
        <v>353.78627153000002</v>
      </c>
      <c r="BV69" s="38">
        <f t="shared" si="27"/>
        <v>0.70068027209999995</v>
      </c>
      <c r="BW69" s="39">
        <f>VLOOKUP($A69,'2023_5ANO_MT'!$H:$AE,21,0)</f>
        <v>0.11428571429999999</v>
      </c>
      <c r="BX69" s="39">
        <f>VLOOKUP($A69,'2023_5ANO_MT'!$H:$AE,22,0)</f>
        <v>0.32380952379999994</v>
      </c>
      <c r="BY69" s="39">
        <f>VLOOKUP($A69,'2023_5ANO_MT'!$H:$AE,23,0)</f>
        <v>0.28571428569999996</v>
      </c>
      <c r="BZ69" s="39">
        <f>VLOOKUP($A69,'2023_5ANO_MT'!$H:$AE,24,0)</f>
        <v>0.27619047619999998</v>
      </c>
      <c r="CA69" s="39">
        <f>VLOOKUP($A69,'2023_5ANO_MT'!$H:$AE,16,0)/100</f>
        <v>0.90517241380000002</v>
      </c>
      <c r="CB69" s="38">
        <f t="shared" si="28"/>
        <v>0.65120046623991557</v>
      </c>
      <c r="CC69" s="38">
        <f t="shared" si="29"/>
        <v>0.66053117080669943</v>
      </c>
      <c r="CD69" s="38">
        <f t="shared" si="30"/>
        <v>0.50525109488482745</v>
      </c>
      <c r="CE69" s="39">
        <f>VLOOKUP($A69,'2022_5ANO_LP'!$H:$X,17,0)</f>
        <v>206.02256446000001</v>
      </c>
      <c r="CF69" s="39">
        <f>'REF - Profic Média e DP 2022'!$D$4-3*'REF - Profic Média e DP 2022'!$E$4</f>
        <v>49.637460980000014</v>
      </c>
      <c r="CG69" s="39">
        <f>'REF - Profic Média e DP 2022'!$D$4+3*'REF - Profic Média e DP 2022'!$E$4</f>
        <v>359.15703464000001</v>
      </c>
      <c r="CH69" s="38">
        <f t="shared" si="31"/>
        <v>0.67886658795714294</v>
      </c>
      <c r="CI69" s="39">
        <f>VLOOKUP($A69,'2022_5ANO_LP'!$H:$AE,21,0)</f>
        <v>9.9173553699999986E-2</v>
      </c>
      <c r="CJ69" s="39">
        <f>VLOOKUP($A69,'2022_5ANO_LP'!$H:$AE,22,0)</f>
        <v>0.38842975209999997</v>
      </c>
      <c r="CK69" s="39">
        <f>VLOOKUP($A69,'2022_5ANO_LP'!$H:$AE,23,0)</f>
        <v>0.33884297519999995</v>
      </c>
      <c r="CL69" s="39">
        <f>VLOOKUP($A69,'2022_5ANO_LP'!$H:$AE,24,0)</f>
        <v>0.17355371900000002</v>
      </c>
      <c r="CM69" s="39">
        <f>VLOOKUP($A69,'2022_5ANO_LP'!$H:$AE,16,0)/100</f>
        <v>0.9527559055</v>
      </c>
      <c r="CN69" s="38">
        <f t="shared" si="32"/>
        <v>0.64186976167313159</v>
      </c>
      <c r="CO69" s="38">
        <f t="shared" si="33"/>
        <v>0.51456345961054895</v>
      </c>
      <c r="CP69" s="39">
        <f>VLOOKUP($A69,'2022_5ANO_MT'!H:X,17,0)</f>
        <v>220.18166941999999</v>
      </c>
      <c r="CQ69" s="39">
        <f>'REF - Profic Média e DP 2022'!$D$5-3*'REF - Profic Média e DP 2022'!$E$5</f>
        <v>78.560591150000022</v>
      </c>
      <c r="CR69" s="39">
        <f>'REF - Profic Média e DP 2022'!$D$5+3*'REF - Profic Média e DP 2022'!$E$5</f>
        <v>353.78627153000002</v>
      </c>
      <c r="CS69" s="38">
        <f t="shared" si="34"/>
        <v>0.58559622197142858</v>
      </c>
      <c r="CT69" s="39">
        <f>VLOOKUP($A69,'2022_5ANO_MT'!$H:$AE,21,0)</f>
        <v>0.17355371900000002</v>
      </c>
      <c r="CU69" s="39">
        <f>VLOOKUP($A69,'2022_5ANO_MT'!$H:$AE,22,0)</f>
        <v>0.42148760330000001</v>
      </c>
      <c r="CV69" s="39">
        <f>VLOOKUP($A69,'2022_5ANO_MT'!$H:$AE,23,0)</f>
        <v>0.2561983471</v>
      </c>
      <c r="CW69" s="39">
        <f>VLOOKUP($A69,'2022_5ANO_MT'!$H:$AE,24,0)</f>
        <v>0.14876033059999999</v>
      </c>
      <c r="CX69" s="39">
        <f>VLOOKUP($A69,'2022_5ANO_MT'!$H:$AE,16,0)/100</f>
        <v>0.9527559055</v>
      </c>
      <c r="CY69" s="35"/>
    </row>
    <row r="70" spans="1:103" ht="15" customHeight="1">
      <c r="A70" s="37">
        <v>3204708</v>
      </c>
      <c r="B70" s="37" t="s">
        <v>197</v>
      </c>
      <c r="C70" s="38">
        <f t="shared" si="0"/>
        <v>0.44138819831726206</v>
      </c>
      <c r="D70" s="38">
        <f t="shared" si="1"/>
        <v>0.41637223555128999</v>
      </c>
      <c r="E70" s="38">
        <f t="shared" si="2"/>
        <v>0.11925261070512855</v>
      </c>
      <c r="F70" s="38">
        <f t="shared" si="3"/>
        <v>-1.5131399106184551E-2</v>
      </c>
      <c r="G70" s="38">
        <f t="shared" si="4"/>
        <v>0.71349186039745138</v>
      </c>
      <c r="H70" s="38">
        <f t="shared" si="5"/>
        <v>0.73170422302097937</v>
      </c>
      <c r="I70" s="38">
        <f t="shared" si="6"/>
        <v>0.58157793135624458</v>
      </c>
      <c r="J70" s="39">
        <f>VLOOKUP(A70,'2023_2ANO_LP_LTR + ECT'!$H:$X,17,0)</f>
        <v>672.02468667999995</v>
      </c>
      <c r="K70" s="39">
        <f>'REF - Profic Média e DP 2022'!$D$2-3*'REF - Profic Média e DP 2022'!$E$2</f>
        <v>295.99944314000004</v>
      </c>
      <c r="L70" s="39">
        <f>'REF - Profic Média e DP 2022'!$D$2+3*'REF - Profic Média e DP 2022'!$E$2</f>
        <v>942.55981496000004</v>
      </c>
      <c r="M70" s="38">
        <f t="shared" si="7"/>
        <v>0.84254143647142854</v>
      </c>
      <c r="N70" s="39">
        <f>VLOOKUP($A70,'2023_2ANO_LP_LTR + ECT'!$H:$AE,21,0)</f>
        <v>0.11325966850000001</v>
      </c>
      <c r="O70" s="39">
        <f>VLOOKUP($A70,'2023_2ANO_LP_LTR + ECT'!$H:$AE,22,0)</f>
        <v>7.734806629999999E-2</v>
      </c>
      <c r="P70" s="39">
        <f>VLOOKUP($A70,'2023_2ANO_LP_LTR + ECT'!$H:$AE,23,0)</f>
        <v>0.37016574589999995</v>
      </c>
      <c r="Q70" s="39">
        <f>VLOOKUP($A70,'2023_2ANO_LP_LTR + ECT'!$H:$AE,24,0)</f>
        <v>0.43922651930000001</v>
      </c>
      <c r="R70" s="39">
        <f>VLOOKUP($A70,'2023_2ANO_LP_LTR + ECT'!$H:$AE,16,0)/100</f>
        <v>0.92111959290000001</v>
      </c>
      <c r="S70" s="38">
        <f t="shared" si="8"/>
        <v>0.6861733164621594</v>
      </c>
      <c r="T70" s="38">
        <v>0.68617331646215995</v>
      </c>
      <c r="U70" s="38">
        <f t="shared" si="9"/>
        <v>0.52614393888860445</v>
      </c>
      <c r="V70" s="39">
        <f>VLOOKUP(A70,'2023_2ANO_MT'!$H:$X,17,0)</f>
        <v>534.55655056000001</v>
      </c>
      <c r="W70" s="39">
        <f>'REF - Profic Média e DP 2022'!$D$3-3*'REF - Profic Média e DP 2022'!$E$3</f>
        <v>256.66072584</v>
      </c>
      <c r="X70" s="39">
        <f>'REF - Profic Média e DP 2022'!$D$3+3*'REF - Profic Média e DP 2022'!$E$3</f>
        <v>784.8352503000001</v>
      </c>
      <c r="Y70" s="38">
        <f t="shared" si="10"/>
        <v>0.77487961487142865</v>
      </c>
      <c r="Z70" s="39">
        <f>VLOOKUP($A70,'2023_2ANO_MT'!$H:$AE,21,0)</f>
        <v>7.5842696600000009E-2</v>
      </c>
      <c r="AA70" s="39">
        <f>VLOOKUP($A70,'2023_2ANO_MT'!$H:$AE,22,0)</f>
        <v>0.26123595510000003</v>
      </c>
      <c r="AB70" s="39">
        <f>VLOOKUP($A70,'2023_2ANO_MT'!$H:$AE,23,0)</f>
        <v>0.44101123600000003</v>
      </c>
      <c r="AC70" s="39">
        <f>VLOOKUP($A70,'2023_2ANO_MT'!$H:$AE,24,0)</f>
        <v>0.22191011240000003</v>
      </c>
      <c r="AD70" s="39">
        <f>VLOOKUP($A70,'2023_2ANO_MT'!$H:$AE,16,0)/100</f>
        <v>0.91752577319999995</v>
      </c>
      <c r="AE70" s="38">
        <f t="shared" si="11"/>
        <v>0.72862325950363593</v>
      </c>
      <c r="AF70" s="38">
        <f t="shared" si="12"/>
        <v>0.73113394778610186</v>
      </c>
      <c r="AG70" s="38">
        <f t="shared" si="13"/>
        <v>0.56677534737934643</v>
      </c>
      <c r="AH70" s="39">
        <f>VLOOKUP($A70,'2022_2ANO_LP_LTR + ECT'!H:X,17,0)</f>
        <v>662.45392247999996</v>
      </c>
      <c r="AI70" s="39">
        <f>'REF - Profic Média e DP 2022'!$D$2-3*'REF - Profic Média e DP 2022'!$E$2</f>
        <v>295.99944314000004</v>
      </c>
      <c r="AJ70" s="39">
        <f>'REF - Profic Média e DP 2022'!$D$2+3*'REF - Profic Média e DP 2022'!$E$2</f>
        <v>942.55981496000004</v>
      </c>
      <c r="AK70" s="38">
        <f t="shared" si="14"/>
        <v>0.85714285718571448</v>
      </c>
      <c r="AL70" s="39">
        <f>VLOOKUP($A70,'2022_2ANO_LP_LTR + ECT'!$H:$AE,21,0)</f>
        <v>7.9019073600000003E-2</v>
      </c>
      <c r="AM70" s="39">
        <f>VLOOKUP($A70,'2022_2ANO_LP_LTR + ECT'!$H:$AE,22,0)</f>
        <v>0.1117166213</v>
      </c>
      <c r="AN70" s="39">
        <f>VLOOKUP($A70,'2022_2ANO_LP_LTR + ECT'!$H:$AE,23,0)</f>
        <v>0.42234332430000004</v>
      </c>
      <c r="AO70" s="39">
        <f>VLOOKUP($A70,'2022_2ANO_LP_LTR + ECT'!$H:$AE,24,0)</f>
        <v>0.38692098090000004</v>
      </c>
      <c r="AP70" s="39">
        <f>VLOOKUP($A70,'2022_2ANO_LP_LTR + ECT'!$H:$AE,16,0)/100</f>
        <v>0.93384223919999998</v>
      </c>
      <c r="AQ70" s="38">
        <f t="shared" si="15"/>
        <v>0.72485722707993694</v>
      </c>
      <c r="AR70" s="38">
        <f t="shared" si="16"/>
        <v>0.55806878703844531</v>
      </c>
      <c r="AS70" s="39">
        <f>VLOOKUP($A70,'2022_2ANO_MT'!$H:$X,17,0)</f>
        <v>551.41844204999995</v>
      </c>
      <c r="AT70" s="39">
        <f>'REF - Profic Média e DP 2022'!$D$3-3*'REF - Profic Média e DP 2022'!$E$3</f>
        <v>256.66072584</v>
      </c>
      <c r="AU70" s="39">
        <f>'REF - Profic Média e DP 2022'!$D$3+3*'REF - Profic Média e DP 2022'!$E$3</f>
        <v>784.8352503000001</v>
      </c>
      <c r="AV70" s="38">
        <f t="shared" si="17"/>
        <v>0.84405082794285713</v>
      </c>
      <c r="AW70" s="39">
        <f>VLOOKUP($A70,'2022_2ANO_MT'!$H:$AE,21,0)</f>
        <v>2.96495957E-2</v>
      </c>
      <c r="AX70" s="39">
        <f>VLOOKUP($A70,'2022_2ANO_MT'!$H:$AE,22,0)</f>
        <v>0.22102425879999998</v>
      </c>
      <c r="AY70" s="39">
        <f>VLOOKUP($A70,'2022_2ANO_MT'!$H:$AE,23,0)</f>
        <v>0.47439353099999998</v>
      </c>
      <c r="AZ70" s="39">
        <f>VLOOKUP($A70,'2022_2ANO_MT'!$H:$AE,24,0)</f>
        <v>0.27493261460000001</v>
      </c>
      <c r="BA70" s="39">
        <f>VLOOKUP($A70,'2022_2ANO_MT'!$H:$AE,16,0)/100</f>
        <v>0.9392405063</v>
      </c>
      <c r="BB70" s="38">
        <f t="shared" si="18"/>
        <v>0.4789121424662201</v>
      </c>
      <c r="BC70" s="38">
        <f t="shared" si="19"/>
        <v>0.25436756309987951</v>
      </c>
      <c r="BD70" s="38">
        <f t="shared" si="20"/>
        <v>5.4106615688835902E-3</v>
      </c>
      <c r="BE70" s="38">
        <f t="shared" si="21"/>
        <v>0.70345672183256069</v>
      </c>
      <c r="BF70" s="38">
        <f t="shared" si="22"/>
        <v>0.71847523079023112</v>
      </c>
      <c r="BG70" s="38">
        <f t="shared" si="23"/>
        <v>0.56967044033760517</v>
      </c>
      <c r="BH70" s="39">
        <f>VLOOKUP($A70,'2023_5ANO_LP'!$H:$X,17,0)</f>
        <v>225.96161280000001</v>
      </c>
      <c r="BI70" s="39">
        <f>'REF - Profic Média e DP 2022'!$D$4-3*'REF - Profic Média e DP 2022'!$E$4</f>
        <v>49.637460980000014</v>
      </c>
      <c r="BJ70" s="39">
        <f>'REF - Profic Média e DP 2022'!$D$4+3*'REF - Profic Média e DP 2022'!$E$4</f>
        <v>359.15703464000001</v>
      </c>
      <c r="BK70" s="38">
        <f t="shared" si="24"/>
        <v>0.80008710798571436</v>
      </c>
      <c r="BL70" s="39">
        <f>VLOOKUP($A70,'2023_5ANO_LP'!$H:$AE,21,0)</f>
        <v>6.4024390200000003E-2</v>
      </c>
      <c r="BM70" s="39">
        <f>VLOOKUP($A70,'2023_5ANO_LP'!$H:$AE,22,0)</f>
        <v>0.237804878</v>
      </c>
      <c r="BN70" s="39">
        <f>VLOOKUP($A70,'2023_5ANO_LP'!$H:$AE,23,0)</f>
        <v>0.39024390240000001</v>
      </c>
      <c r="BO70" s="39">
        <f>VLOOKUP($A70,'2023_5ANO_LP'!$H:$AE,24,0)</f>
        <v>0.30792682930000004</v>
      </c>
      <c r="BP70" s="39">
        <f>VLOOKUP($A70,'2023_5ANO_LP'!$H:$AE,16,0)/100</f>
        <v>0.93447293450000002</v>
      </c>
      <c r="BQ70" s="38">
        <f t="shared" si="25"/>
        <v>0.68843821287489038</v>
      </c>
      <c r="BR70" s="38">
        <f t="shared" si="26"/>
        <v>0.56229675296406645</v>
      </c>
      <c r="BS70" s="39">
        <f>VLOOKUP($A70,'2023_5ANO_MT'!H:X,17,0)</f>
        <v>233.31909755999999</v>
      </c>
      <c r="BT70" s="39">
        <f>'REF - Profic Média e DP 2022'!$D$5-3*'REF - Profic Média e DP 2022'!$E$5</f>
        <v>78.560591150000022</v>
      </c>
      <c r="BU70" s="39">
        <f>'REF - Profic Média e DP 2022'!$D$5+3*'REF - Profic Média e DP 2022'!$E$5</f>
        <v>353.78627153000002</v>
      </c>
      <c r="BV70" s="38">
        <f t="shared" si="27"/>
        <v>0.69468641107142859</v>
      </c>
      <c r="BW70" s="39">
        <f>VLOOKUP($A70,'2023_5ANO_MT'!$H:$AE,21,0)</f>
        <v>0.118902439</v>
      </c>
      <c r="BX70" s="39">
        <f>VLOOKUP($A70,'2023_5ANO_MT'!$H:$AE,22,0)</f>
        <v>0.32621951220000001</v>
      </c>
      <c r="BY70" s="39">
        <f>VLOOKUP($A70,'2023_5ANO_MT'!$H:$AE,23,0)</f>
        <v>0.36585365850000001</v>
      </c>
      <c r="BZ70" s="39">
        <f>VLOOKUP($A70,'2023_5ANO_MT'!$H:$AE,24,0)</f>
        <v>0.1890243902</v>
      </c>
      <c r="CA70" s="39">
        <f>VLOOKUP($A70,'2023_5ANO_MT'!$H:$AE,16,0)/100</f>
        <v>0.93447293450000002</v>
      </c>
      <c r="CB70" s="38">
        <f t="shared" si="28"/>
        <v>0.6980460602636771</v>
      </c>
      <c r="CC70" s="38">
        <f t="shared" si="29"/>
        <v>0.70616921406002953</v>
      </c>
      <c r="CD70" s="38">
        <f t="shared" si="30"/>
        <v>0.56101538034148757</v>
      </c>
      <c r="CE70" s="39">
        <f>VLOOKUP($A70,'2022_5ANO_LP'!$H:$X,17,0)</f>
        <v>223.28270232</v>
      </c>
      <c r="CF70" s="39">
        <f>'REF - Profic Média e DP 2022'!$D$4-3*'REF - Profic Média e DP 2022'!$E$4</f>
        <v>49.637460980000014</v>
      </c>
      <c r="CG70" s="39">
        <f>'REF - Profic Média e DP 2022'!$D$4+3*'REF - Profic Média e DP 2022'!$E$4</f>
        <v>359.15703464000001</v>
      </c>
      <c r="CH70" s="38">
        <f t="shared" si="31"/>
        <v>0.77341532635714294</v>
      </c>
      <c r="CI70" s="39">
        <f>VLOOKUP($A70,'2022_5ANO_LP'!$H:$AE,21,0)</f>
        <v>9.60264901E-2</v>
      </c>
      <c r="CJ70" s="39">
        <f>VLOOKUP($A70,'2022_5ANO_LP'!$H:$AE,22,0)</f>
        <v>0.22847682120000001</v>
      </c>
      <c r="CK70" s="39">
        <f>VLOOKUP($A70,'2022_5ANO_LP'!$H:$AE,23,0)</f>
        <v>0.35761589399999999</v>
      </c>
      <c r="CL70" s="39">
        <f>VLOOKUP($A70,'2022_5ANO_LP'!$H:$AE,24,0)</f>
        <v>0.31788079469999997</v>
      </c>
      <c r="CM70" s="39">
        <f>VLOOKUP($A70,'2022_5ANO_LP'!$H:$AE,16,0)/100</f>
        <v>0.92923076920000003</v>
      </c>
      <c r="CN70" s="38">
        <f t="shared" si="32"/>
        <v>0.68992290646732457</v>
      </c>
      <c r="CO70" s="38">
        <f t="shared" si="33"/>
        <v>0.57077933121322055</v>
      </c>
      <c r="CP70" s="39">
        <f>VLOOKUP($A70,'2022_5ANO_MT'!H:X,17,0)</f>
        <v>235.65372092999999</v>
      </c>
      <c r="CQ70" s="39">
        <f>'REF - Profic Média e DP 2022'!$D$5-3*'REF - Profic Média e DP 2022'!$E$5</f>
        <v>78.560591150000022</v>
      </c>
      <c r="CR70" s="39">
        <f>'REF - Profic Média e DP 2022'!$D$5+3*'REF - Profic Média e DP 2022'!$E$5</f>
        <v>353.78627153000002</v>
      </c>
      <c r="CS70" s="38">
        <f t="shared" si="34"/>
        <v>0.69197911724285721</v>
      </c>
      <c r="CT70" s="39">
        <f>VLOOKUP($A70,'2022_5ANO_MT'!$H:$AE,21,0)</f>
        <v>0.12956810629999999</v>
      </c>
      <c r="CU70" s="39">
        <f>VLOOKUP($A70,'2022_5ANO_MT'!$H:$AE,22,0)</f>
        <v>0.3122923588</v>
      </c>
      <c r="CV70" s="39">
        <f>VLOOKUP($A70,'2022_5ANO_MT'!$H:$AE,23,0)</f>
        <v>0.30564784049999999</v>
      </c>
      <c r="CW70" s="39">
        <f>VLOOKUP($A70,'2022_5ANO_MT'!$H:$AE,24,0)</f>
        <v>0.25249169439999997</v>
      </c>
      <c r="CX70" s="39">
        <f>VLOOKUP($A70,'2022_5ANO_MT'!$H:$AE,16,0)/100</f>
        <v>0.92615384619999996</v>
      </c>
      <c r="CY70" s="35"/>
    </row>
    <row r="71" spans="1:103" ht="15" customHeight="1">
      <c r="A71" s="37">
        <v>3204807</v>
      </c>
      <c r="B71" s="37" t="s">
        <v>167</v>
      </c>
      <c r="C71" s="38">
        <f t="shared" si="0"/>
        <v>0.69367287887932905</v>
      </c>
      <c r="D71" s="38">
        <f t="shared" si="1"/>
        <v>0.80493083529441445</v>
      </c>
      <c r="E71" s="38">
        <f t="shared" si="2"/>
        <v>0.84383361551622971</v>
      </c>
      <c r="F71" s="38">
        <f t="shared" si="3"/>
        <v>0.10009443878311564</v>
      </c>
      <c r="G71" s="38">
        <f t="shared" si="4"/>
        <v>0.76602805507259908</v>
      </c>
      <c r="H71" s="38">
        <f t="shared" si="5"/>
        <v>0.73332877546016728</v>
      </c>
      <c r="I71" s="38">
        <f t="shared" si="6"/>
        <v>0.59315615038462033</v>
      </c>
      <c r="J71" s="39">
        <f>VLOOKUP(A71,'2023_2ANO_LP_LTR + ECT'!$H:$X,17,0)</f>
        <v>679.51070428000003</v>
      </c>
      <c r="K71" s="39">
        <f>'REF - Profic Média e DP 2022'!$D$2-3*'REF - Profic Média e DP 2022'!$E$2</f>
        <v>295.99944314000004</v>
      </c>
      <c r="L71" s="39">
        <f>'REF - Profic Média e DP 2022'!$D$2+3*'REF - Profic Média e DP 2022'!$E$2</f>
        <v>942.55981496000004</v>
      </c>
      <c r="M71" s="38">
        <f t="shared" si="7"/>
        <v>0.84033613437142862</v>
      </c>
      <c r="N71" s="39">
        <f>VLOOKUP($A71,'2023_2ANO_LP_LTR + ECT'!$H:$AE,21,0)</f>
        <v>8.8235294100000014E-2</v>
      </c>
      <c r="O71" s="39">
        <f>VLOOKUP($A71,'2023_2ANO_LP_LTR + ECT'!$H:$AE,22,0)</f>
        <v>0.125</v>
      </c>
      <c r="P71" s="39">
        <f>VLOOKUP($A71,'2023_2ANO_LP_LTR + ECT'!$H:$AE,23,0)</f>
        <v>0.3014705882</v>
      </c>
      <c r="Q71" s="39">
        <f>VLOOKUP($A71,'2023_2ANO_LP_LTR + ECT'!$H:$AE,24,0)</f>
        <v>0.48529411760000002</v>
      </c>
      <c r="R71" s="39">
        <f>VLOOKUP($A71,'2023_2ANO_LP_LTR + ECT'!$H:$AE,16,0)/100</f>
        <v>0.90666666669999996</v>
      </c>
      <c r="S71" s="38">
        <f t="shared" si="8"/>
        <v>0.81507697449124694</v>
      </c>
      <c r="T71" s="38">
        <v>0.81507697449124705</v>
      </c>
      <c r="U71" s="38">
        <f t="shared" si="9"/>
        <v>0.70235244397535113</v>
      </c>
      <c r="V71" s="39">
        <f>VLOOKUP(A71,'2023_2ANO_MT'!$H:$X,17,0)</f>
        <v>627.62539393999998</v>
      </c>
      <c r="W71" s="39">
        <f>'REF - Profic Média e DP 2022'!$D$3-3*'REF - Profic Média e DP 2022'!$E$3</f>
        <v>256.66072584</v>
      </c>
      <c r="X71" s="39">
        <f>'REF - Profic Média e DP 2022'!$D$3+3*'REF - Profic Média e DP 2022'!$E$3</f>
        <v>784.8352503000001</v>
      </c>
      <c r="Y71" s="38">
        <f t="shared" si="10"/>
        <v>0.96969696971428565</v>
      </c>
      <c r="Z71" s="39">
        <f>VLOOKUP($A71,'2023_2ANO_MT'!$H:$AE,21,0)</f>
        <v>0</v>
      </c>
      <c r="AA71" s="39">
        <f>VLOOKUP($A71,'2023_2ANO_MT'!$H:$AE,22,0)</f>
        <v>5.3030302999999994E-2</v>
      </c>
      <c r="AB71" s="39">
        <f>VLOOKUP($A71,'2023_2ANO_MT'!$H:$AE,23,0)</f>
        <v>0.28030303029999998</v>
      </c>
      <c r="AC71" s="39">
        <f>VLOOKUP($A71,'2023_2ANO_MT'!$H:$AE,24,0)</f>
        <v>0.66666666669999997</v>
      </c>
      <c r="AD71" s="39">
        <f>VLOOKUP($A71,'2023_2ANO_MT'!$H:$AE,16,0)/100</f>
        <v>0.88590604029999998</v>
      </c>
      <c r="AE71" s="38">
        <f t="shared" si="11"/>
        <v>0.66593361628948344</v>
      </c>
      <c r="AF71" s="38">
        <f t="shared" si="12"/>
        <v>0.64108006341703505</v>
      </c>
      <c r="AG71" s="38">
        <f t="shared" si="13"/>
        <v>0.48701617863407021</v>
      </c>
      <c r="AH71" s="39">
        <f>VLOOKUP($A71,'2022_2ANO_LP_LTR + ECT'!H:X,17,0)</f>
        <v>610.88480468</v>
      </c>
      <c r="AI71" s="39">
        <f>'REF - Profic Média e DP 2022'!$D$2-3*'REF - Profic Média e DP 2022'!$E$2</f>
        <v>295.99944314000004</v>
      </c>
      <c r="AJ71" s="39">
        <f>'REF - Profic Média e DP 2022'!$D$2+3*'REF - Profic Média e DP 2022'!$E$2</f>
        <v>942.55981496000004</v>
      </c>
      <c r="AK71" s="38">
        <f t="shared" si="14"/>
        <v>0.68300312820000009</v>
      </c>
      <c r="AL71" s="39">
        <f>VLOOKUP($A71,'2022_2ANO_LP_LTR + ECT'!$H:$AE,21,0)</f>
        <v>0.17518248180000001</v>
      </c>
      <c r="AM71" s="39">
        <f>VLOOKUP($A71,'2022_2ANO_LP_LTR + ECT'!$H:$AE,22,0)</f>
        <v>0.24817518249999998</v>
      </c>
      <c r="AN71" s="39">
        <f>VLOOKUP($A71,'2022_2ANO_LP_LTR + ECT'!$H:$AE,23,0)</f>
        <v>0.37226277369999999</v>
      </c>
      <c r="AO71" s="39">
        <f>VLOOKUP($A71,'2022_2ANO_LP_LTR + ECT'!$H:$AE,24,0)</f>
        <v>0.20437956199999999</v>
      </c>
      <c r="AP71" s="39">
        <f>VLOOKUP($A71,'2022_2ANO_LP_LTR + ECT'!$H:$AE,16,0)/100</f>
        <v>0.90728476819999992</v>
      </c>
      <c r="AQ71" s="38">
        <f t="shared" si="15"/>
        <v>0.70321394559815598</v>
      </c>
      <c r="AR71" s="38">
        <f t="shared" si="16"/>
        <v>0.56565431084631201</v>
      </c>
      <c r="AS71" s="39">
        <f>VLOOKUP($A71,'2022_2ANO_MT'!$H:$X,17,0)</f>
        <v>555.42492247999996</v>
      </c>
      <c r="AT71" s="39">
        <f>'REF - Profic Média e DP 2022'!$D$3-3*'REF - Profic Média e DP 2022'!$E$3</f>
        <v>256.66072584</v>
      </c>
      <c r="AU71" s="39">
        <f>'REF - Profic Média e DP 2022'!$D$3+3*'REF - Profic Média e DP 2022'!$E$3</f>
        <v>784.8352503000001</v>
      </c>
      <c r="AV71" s="38">
        <f t="shared" si="17"/>
        <v>0.82724252489999994</v>
      </c>
      <c r="AW71" s="39">
        <f>VLOOKUP($A71,'2022_2ANO_MT'!$H:$AE,21,0)</f>
        <v>6.2015503900000005E-2</v>
      </c>
      <c r="AX71" s="39">
        <f>VLOOKUP($A71,'2022_2ANO_MT'!$H:$AE,22,0)</f>
        <v>0.19379844960000001</v>
      </c>
      <c r="AY71" s="39">
        <f>VLOOKUP($A71,'2022_2ANO_MT'!$H:$AE,23,0)</f>
        <v>0.40310077519999998</v>
      </c>
      <c r="AZ71" s="39">
        <f>VLOOKUP($A71,'2022_2ANO_MT'!$H:$AE,24,0)</f>
        <v>0.34108527129999999</v>
      </c>
      <c r="BA71" s="39">
        <f>VLOOKUP($A71,'2022_2ANO_MT'!$H:$AE,16,0)/100</f>
        <v>0.85430463579999993</v>
      </c>
      <c r="BB71" s="38">
        <f t="shared" si="18"/>
        <v>0.52678594425670111</v>
      </c>
      <c r="BC71" s="38">
        <f t="shared" si="19"/>
        <v>0.40334076353980669</v>
      </c>
      <c r="BD71" s="38">
        <f t="shared" si="20"/>
        <v>2.4577432125628018E-2</v>
      </c>
      <c r="BE71" s="38">
        <f t="shared" si="21"/>
        <v>0.65023112497359548</v>
      </c>
      <c r="BF71" s="38">
        <f t="shared" si="22"/>
        <v>0.66628174786944028</v>
      </c>
      <c r="BG71" s="38">
        <f t="shared" si="23"/>
        <v>0.52116100368888052</v>
      </c>
      <c r="BH71" s="39">
        <f>VLOOKUP($A71,'2023_5ANO_LP'!$H:$X,17,0)</f>
        <v>210.94699265</v>
      </c>
      <c r="BI71" s="39">
        <f>'REF - Profic Média e DP 2022'!$D$4-3*'REF - Profic Média e DP 2022'!$E$4</f>
        <v>49.637460980000014</v>
      </c>
      <c r="BJ71" s="39">
        <f>'REF - Profic Média e DP 2022'!$D$4+3*'REF - Profic Média e DP 2022'!$E$4</f>
        <v>359.15703464000001</v>
      </c>
      <c r="BK71" s="38">
        <f t="shared" si="24"/>
        <v>0.68487394960000003</v>
      </c>
      <c r="BL71" s="39">
        <f>VLOOKUP($A71,'2023_5ANO_LP'!$H:$AE,21,0)</f>
        <v>0.1176470588</v>
      </c>
      <c r="BM71" s="39">
        <f>VLOOKUP($A71,'2023_5ANO_LP'!$H:$AE,22,0)</f>
        <v>0.34558823529999999</v>
      </c>
      <c r="BN71" s="39">
        <f>VLOOKUP($A71,'2023_5ANO_LP'!$H:$AE,23,0)</f>
        <v>0.31617647059999998</v>
      </c>
      <c r="BO71" s="39">
        <f>VLOOKUP($A71,'2023_5ANO_LP'!$H:$AE,24,0)</f>
        <v>0.22058823530000002</v>
      </c>
      <c r="BP71" s="39">
        <f>VLOOKUP($A71,'2023_5ANO_LP'!$H:$AE,16,0)/100</f>
        <v>0.93793103450000004</v>
      </c>
      <c r="BQ71" s="38">
        <f t="shared" si="25"/>
        <v>0.63418050207775079</v>
      </c>
      <c r="BR71" s="38">
        <f t="shared" si="26"/>
        <v>0.50212657935550165</v>
      </c>
      <c r="BS71" s="39">
        <f>VLOOKUP($A71,'2023_5ANO_MT'!H:X,17,0)</f>
        <v>216.75872059</v>
      </c>
      <c r="BT71" s="39">
        <f>'REF - Profic Média e DP 2022'!$D$5-3*'REF - Profic Média e DP 2022'!$E$5</f>
        <v>78.560591150000022</v>
      </c>
      <c r="BU71" s="39">
        <f>'REF - Profic Média e DP 2022'!$D$5+3*'REF - Profic Média e DP 2022'!$E$5</f>
        <v>353.78627153000002</v>
      </c>
      <c r="BV71" s="38">
        <f t="shared" si="27"/>
        <v>0.59453781509999992</v>
      </c>
      <c r="BW71" s="39">
        <f>VLOOKUP($A71,'2023_5ANO_MT'!$H:$AE,21,0)</f>
        <v>0.22058823530000002</v>
      </c>
      <c r="BX71" s="39">
        <f>VLOOKUP($A71,'2023_5ANO_MT'!$H:$AE,22,0)</f>
        <v>0.3235294118</v>
      </c>
      <c r="BY71" s="39">
        <f>VLOOKUP($A71,'2023_5ANO_MT'!$H:$AE,23,0)</f>
        <v>0.33823529409999997</v>
      </c>
      <c r="BZ71" s="39">
        <f>VLOOKUP($A71,'2023_5ANO_MT'!$H:$AE,24,0)</f>
        <v>0.1176470588</v>
      </c>
      <c r="CA71" s="39">
        <f>VLOOKUP($A71,'2023_5ANO_MT'!$H:$AE,16,0)/100</f>
        <v>0.93793103450000004</v>
      </c>
      <c r="CB71" s="38">
        <f t="shared" si="28"/>
        <v>0.62565369284796746</v>
      </c>
      <c r="CC71" s="38">
        <f t="shared" si="29"/>
        <v>0.62391925539828774</v>
      </c>
      <c r="CD71" s="38">
        <f t="shared" si="30"/>
        <v>0.47546908917514691</v>
      </c>
      <c r="CE71" s="39">
        <f>VLOOKUP($A71,'2022_5ANO_LP'!$H:$X,17,0)</f>
        <v>196.80445075</v>
      </c>
      <c r="CF71" s="39">
        <f>'REF - Profic Média e DP 2022'!$D$4-3*'REF - Profic Média e DP 2022'!$E$4</f>
        <v>49.637460980000014</v>
      </c>
      <c r="CG71" s="39">
        <f>'REF - Profic Média e DP 2022'!$D$4+3*'REF - Profic Média e DP 2022'!$E$4</f>
        <v>359.15703464000001</v>
      </c>
      <c r="CH71" s="38">
        <f t="shared" si="31"/>
        <v>0.60767590614285716</v>
      </c>
      <c r="CI71" s="39">
        <f>VLOOKUP($A71,'2022_5ANO_LP'!$H:$AE,21,0)</f>
        <v>0.23880597009999999</v>
      </c>
      <c r="CJ71" s="39">
        <f>VLOOKUP($A71,'2022_5ANO_LP'!$H:$AE,22,0)</f>
        <v>0.2686567164</v>
      </c>
      <c r="CK71" s="39">
        <f>VLOOKUP($A71,'2022_5ANO_LP'!$H:$AE,23,0)</f>
        <v>0.32089552240000002</v>
      </c>
      <c r="CL71" s="39">
        <f>VLOOKUP($A71,'2022_5ANO_LP'!$H:$AE,24,0)</f>
        <v>0.17164179099999999</v>
      </c>
      <c r="CM71" s="39">
        <f>VLOOKUP($A71,'2022_5ANO_LP'!$H:$AE,16,0)/100</f>
        <v>0.93706293709999999</v>
      </c>
      <c r="CN71" s="38">
        <f t="shared" si="32"/>
        <v>0.62738813029764706</v>
      </c>
      <c r="CO71" s="38">
        <f t="shared" si="33"/>
        <v>0.50053050630957985</v>
      </c>
      <c r="CP71" s="39">
        <f>VLOOKUP($A71,'2022_5ANO_MT'!H:X,17,0)</f>
        <v>216.3194403</v>
      </c>
      <c r="CQ71" s="39">
        <f>'REF - Profic Média e DP 2022'!$D$5-3*'REF - Profic Média e DP 2022'!$E$5</f>
        <v>78.560591150000022</v>
      </c>
      <c r="CR71" s="39">
        <f>'REF - Profic Média e DP 2022'!$D$5+3*'REF - Profic Média e DP 2022'!$E$5</f>
        <v>353.78627153000002</v>
      </c>
      <c r="CS71" s="38">
        <f t="shared" si="34"/>
        <v>0.57142857147142856</v>
      </c>
      <c r="CT71" s="39">
        <f>VLOOKUP($A71,'2022_5ANO_MT'!$H:$AE,21,0)</f>
        <v>0.19402985070000001</v>
      </c>
      <c r="CU71" s="39">
        <f>VLOOKUP($A71,'2022_5ANO_MT'!$H:$AE,22,0)</f>
        <v>0.41044776120000004</v>
      </c>
      <c r="CV71" s="39">
        <f>VLOOKUP($A71,'2022_5ANO_MT'!$H:$AE,23,0)</f>
        <v>0.32089552240000002</v>
      </c>
      <c r="CW71" s="39">
        <f>VLOOKUP($A71,'2022_5ANO_MT'!$H:$AE,24,0)</f>
        <v>7.4626865700000003E-2</v>
      </c>
      <c r="CX71" s="39">
        <f>VLOOKUP($A71,'2022_5ANO_MT'!$H:$AE,16,0)/100</f>
        <v>0.93706293709999999</v>
      </c>
      <c r="CY71" s="35"/>
    </row>
    <row r="72" spans="1:103" ht="15" customHeight="1">
      <c r="A72" s="37">
        <v>3204906</v>
      </c>
      <c r="B72" s="37" t="s">
        <v>211</v>
      </c>
      <c r="C72" s="38">
        <f t="shared" si="0"/>
        <v>0.67104189375277756</v>
      </c>
      <c r="D72" s="38">
        <f t="shared" si="1"/>
        <v>0.71599021683505226</v>
      </c>
      <c r="E72" s="38">
        <f t="shared" si="2"/>
        <v>0.75562534761707367</v>
      </c>
      <c r="F72" s="38">
        <f t="shared" si="3"/>
        <v>8.6067198888669538E-2</v>
      </c>
      <c r="G72" s="38">
        <f t="shared" si="4"/>
        <v>0.67635508605303096</v>
      </c>
      <c r="H72" s="38">
        <f t="shared" si="5"/>
        <v>0.69384015184173742</v>
      </c>
      <c r="I72" s="38">
        <f t="shared" si="6"/>
        <v>0.54804681190490345</v>
      </c>
      <c r="J72" s="39">
        <f>VLOOKUP(A72,'2023_2ANO_LP_LTR + ECT'!$H:$X,17,0)</f>
        <v>650.34479362000002</v>
      </c>
      <c r="K72" s="39">
        <f>'REF - Profic Média e DP 2022'!$D$2-3*'REF - Profic Média e DP 2022'!$E$2</f>
        <v>295.99944314000004</v>
      </c>
      <c r="L72" s="39">
        <f>'REF - Profic Média e DP 2022'!$D$2+3*'REF - Profic Média e DP 2022'!$E$2</f>
        <v>942.55981496000004</v>
      </c>
      <c r="M72" s="38">
        <f t="shared" si="7"/>
        <v>0.79152426515714291</v>
      </c>
      <c r="N72" s="39">
        <f>VLOOKUP($A72,'2023_2ANO_LP_LTR + ECT'!$H:$AE,21,0)</f>
        <v>0.13738892690000001</v>
      </c>
      <c r="O72" s="39">
        <f>VLOOKUP($A72,'2023_2ANO_LP_LTR + ECT'!$H:$AE,22,0)</f>
        <v>0.12440191390000001</v>
      </c>
      <c r="P72" s="39">
        <f>VLOOKUP($A72,'2023_2ANO_LP_LTR + ECT'!$H:$AE,23,0)</f>
        <v>0.37320574159999997</v>
      </c>
      <c r="Q72" s="39">
        <f>VLOOKUP($A72,'2023_2ANO_LP_LTR + ECT'!$H:$AE,24,0)</f>
        <v>0.36500341759999999</v>
      </c>
      <c r="R72" s="39">
        <f>VLOOKUP($A72,'2023_2ANO_LP_LTR + ECT'!$H:$AE,16,0)/100</f>
        <v>0.88774271839999996</v>
      </c>
      <c r="S72" s="38">
        <f t="shared" si="8"/>
        <v>0.65012748736997139</v>
      </c>
      <c r="T72" s="38">
        <v>0.65012748736997195</v>
      </c>
      <c r="U72" s="38">
        <f t="shared" si="9"/>
        <v>0.48897333831851419</v>
      </c>
      <c r="V72" s="39">
        <f>VLOOKUP(A72,'2023_2ANO_MT'!$H:$X,17,0)</f>
        <v>514.92398628000001</v>
      </c>
      <c r="W72" s="39">
        <f>'REF - Profic Média e DP 2022'!$D$3-3*'REF - Profic Média e DP 2022'!$E$3</f>
        <v>256.66072584</v>
      </c>
      <c r="X72" s="39">
        <f>'REF - Profic Média e DP 2022'!$D$3+3*'REF - Profic Média e DP 2022'!$E$3</f>
        <v>784.8352503000001</v>
      </c>
      <c r="Y72" s="38">
        <f t="shared" si="10"/>
        <v>0.72643543014285716</v>
      </c>
      <c r="Z72" s="39">
        <f>VLOOKUP($A72,'2023_2ANO_MT'!$H:$AE,21,0)</f>
        <v>9.0534979399999993E-2</v>
      </c>
      <c r="AA72" s="39">
        <f>VLOOKUP($A72,'2023_2ANO_MT'!$H:$AE,22,0)</f>
        <v>0.32030178329999998</v>
      </c>
      <c r="AB72" s="39">
        <f>VLOOKUP($A72,'2023_2ANO_MT'!$H:$AE,23,0)</f>
        <v>0.4588477366</v>
      </c>
      <c r="AC72" s="39">
        <f>VLOOKUP($A72,'2023_2ANO_MT'!$H:$AE,24,0)</f>
        <v>0.1303155007</v>
      </c>
      <c r="AD72" s="39">
        <f>VLOOKUP($A72,'2023_2ANO_MT'!$H:$AE,16,0)/100</f>
        <v>0.89612784270000001</v>
      </c>
      <c r="AE72" s="38">
        <f t="shared" si="11"/>
        <v>0.59028788716436142</v>
      </c>
      <c r="AF72" s="38">
        <f t="shared" si="12"/>
        <v>0.59702057845316114</v>
      </c>
      <c r="AG72" s="38">
        <f t="shared" si="13"/>
        <v>0.45342059581346517</v>
      </c>
      <c r="AH72" s="39">
        <f>VLOOKUP($A72,'2022_2ANO_LP_LTR + ECT'!H:X,17,0)</f>
        <v>589.16323216000001</v>
      </c>
      <c r="AI72" s="39">
        <f>'REF - Profic Média e DP 2022'!$D$2-3*'REF - Profic Média e DP 2022'!$E$2</f>
        <v>295.99944314000004</v>
      </c>
      <c r="AJ72" s="39">
        <f>'REF - Profic Média e DP 2022'!$D$2+3*'REF - Profic Média e DP 2022'!$E$2</f>
        <v>942.55981496000004</v>
      </c>
      <c r="AK72" s="38">
        <f t="shared" si="14"/>
        <v>0.64126527678571432</v>
      </c>
      <c r="AL72" s="39">
        <f>VLOOKUP($A72,'2022_2ANO_LP_LTR + ECT'!$H:$AE,21,0)</f>
        <v>0.22070452909999999</v>
      </c>
      <c r="AM72" s="39">
        <f>VLOOKUP($A72,'2022_2ANO_LP_LTR + ECT'!$H:$AE,22,0)</f>
        <v>0.24155283969999999</v>
      </c>
      <c r="AN72" s="39">
        <f>VLOOKUP($A72,'2022_2ANO_LP_LTR + ECT'!$H:$AE,23,0)</f>
        <v>0.3874910137</v>
      </c>
      <c r="AO72" s="39">
        <f>VLOOKUP($A72,'2022_2ANO_LP_LTR + ECT'!$H:$AE,24,0)</f>
        <v>0.15025161750000002</v>
      </c>
      <c r="AP72" s="39">
        <f>VLOOKUP($A72,'2022_2ANO_LP_LTR + ECT'!$H:$AE,16,0)/100</f>
        <v>0.83997584540000003</v>
      </c>
      <c r="AQ72" s="38">
        <f t="shared" si="15"/>
        <v>0.58018885023116185</v>
      </c>
      <c r="AR72" s="38">
        <f t="shared" si="16"/>
        <v>0.4330918857623236</v>
      </c>
      <c r="AS72" s="39">
        <f>VLOOKUP($A72,'2022_2ANO_MT'!$H:$X,17,0)</f>
        <v>485.40882664999998</v>
      </c>
      <c r="AT72" s="39">
        <f>'REF - Profic Média e DP 2022'!$D$3-3*'REF - Profic Média e DP 2022'!$E$3</f>
        <v>256.66072584</v>
      </c>
      <c r="AU72" s="39">
        <f>'REF - Profic Média e DP 2022'!$D$3+3*'REF - Profic Média e DP 2022'!$E$3</f>
        <v>784.8352503000001</v>
      </c>
      <c r="AV72" s="38">
        <f t="shared" si="17"/>
        <v>0.61512484649999999</v>
      </c>
      <c r="AW72" s="39">
        <f>VLOOKUP($A72,'2022_2ANO_MT'!$H:$AE,21,0)</f>
        <v>0.14828080229999999</v>
      </c>
      <c r="AX72" s="39">
        <f>VLOOKUP($A72,'2022_2ANO_MT'!$H:$AE,22,0)</f>
        <v>0.41404011460000001</v>
      </c>
      <c r="AY72" s="39">
        <f>VLOOKUP($A72,'2022_2ANO_MT'!$H:$AE,23,0)</f>
        <v>0.37320916910000002</v>
      </c>
      <c r="AZ72" s="39">
        <f>VLOOKUP($A72,'2022_2ANO_MT'!$H:$AE,24,0)</f>
        <v>6.4469914000000003E-2</v>
      </c>
      <c r="BA72" s="39">
        <f>VLOOKUP($A72,'2022_2ANO_MT'!$H:$AE,16,0)/100</f>
        <v>0.83944678289999997</v>
      </c>
      <c r="BB72" s="38">
        <f t="shared" si="18"/>
        <v>0.6036194091293654</v>
      </c>
      <c r="BC72" s="38">
        <f t="shared" si="19"/>
        <v>0.58034978131260062</v>
      </c>
      <c r="BD72" s="38">
        <f t="shared" si="20"/>
        <v>4.7351268091472942E-2</v>
      </c>
      <c r="BE72" s="38">
        <f t="shared" si="21"/>
        <v>0.62688903694613018</v>
      </c>
      <c r="BF72" s="38">
        <f t="shared" si="22"/>
        <v>0.64499054981575332</v>
      </c>
      <c r="BG72" s="38">
        <f t="shared" si="23"/>
        <v>0.49719569612436376</v>
      </c>
      <c r="BH72" s="39">
        <f>VLOOKUP($A72,'2023_5ANO_LP'!$H:$X,17,0)</f>
        <v>203.52926087</v>
      </c>
      <c r="BI72" s="39">
        <f>'REF - Profic Média e DP 2022'!$D$4-3*'REF - Profic Média e DP 2022'!$E$4</f>
        <v>49.637460980000014</v>
      </c>
      <c r="BJ72" s="39">
        <f>'REF - Profic Média e DP 2022'!$D$4+3*'REF - Profic Média e DP 2022'!$E$4</f>
        <v>359.15703464000001</v>
      </c>
      <c r="BK72" s="38">
        <f t="shared" si="24"/>
        <v>0.66838654201428571</v>
      </c>
      <c r="BL72" s="39">
        <f>VLOOKUP($A72,'2023_5ANO_LP'!$H:$AE,21,0)</f>
        <v>0.13769751689999998</v>
      </c>
      <c r="BM72" s="39">
        <f>VLOOKUP($A72,'2023_5ANO_LP'!$H:$AE,22,0)</f>
        <v>0.33935289689999998</v>
      </c>
      <c r="BN72" s="39">
        <f>VLOOKUP($A72,'2023_5ANO_LP'!$H:$AE,23,0)</f>
        <v>0.3626787058</v>
      </c>
      <c r="BO72" s="39">
        <f>VLOOKUP($A72,'2023_5ANO_LP'!$H:$AE,24,0)</f>
        <v>0.16027088039999998</v>
      </c>
      <c r="BP72" s="39">
        <f>VLOOKUP($A72,'2023_5ANO_LP'!$H:$AE,16,0)/100</f>
        <v>0.91718426500000005</v>
      </c>
      <c r="BQ72" s="38">
        <f t="shared" si="25"/>
        <v>0.60878752407650705</v>
      </c>
      <c r="BR72" s="38">
        <f t="shared" si="26"/>
        <v>0.48619975401729987</v>
      </c>
      <c r="BS72" s="39">
        <f>VLOOKUP($A72,'2023_5ANO_MT'!H:X,17,0)</f>
        <v>212.37524925</v>
      </c>
      <c r="BT72" s="39">
        <f>'REF - Profic Média e DP 2022'!$D$5-3*'REF - Profic Média e DP 2022'!$E$5</f>
        <v>78.560591150000022</v>
      </c>
      <c r="BU72" s="39">
        <f>'REF - Profic Média e DP 2022'!$D$5+3*'REF - Profic Média e DP 2022'!$E$5</f>
        <v>353.78627153000002</v>
      </c>
      <c r="BV72" s="38">
        <f t="shared" si="27"/>
        <v>0.54625645437142856</v>
      </c>
      <c r="BW72" s="39">
        <f>VLOOKUP($A72,'2023_5ANO_MT'!$H:$AE,21,0)</f>
        <v>0.2153614458</v>
      </c>
      <c r="BX72" s="39">
        <f>VLOOKUP($A72,'2023_5ANO_MT'!$H:$AE,22,0)</f>
        <v>0.41716867469999996</v>
      </c>
      <c r="BY72" s="39">
        <f>VLOOKUP($A72,'2023_5ANO_MT'!$H:$AE,23,0)</f>
        <v>0.29367469880000002</v>
      </c>
      <c r="BZ72" s="39">
        <f>VLOOKUP($A72,'2023_5ANO_MT'!$H:$AE,24,0)</f>
        <v>7.379518069999999E-2</v>
      </c>
      <c r="CA72" s="39">
        <f>VLOOKUP($A72,'2023_5ANO_MT'!$H:$AE,16,0)/100</f>
        <v>0.91649413390000012</v>
      </c>
      <c r="CB72" s="38">
        <f t="shared" si="28"/>
        <v>0.57953776885465724</v>
      </c>
      <c r="CC72" s="38">
        <f t="shared" si="29"/>
        <v>0.5968133602491057</v>
      </c>
      <c r="CD72" s="38">
        <f t="shared" si="30"/>
        <v>0.46791833898392554</v>
      </c>
      <c r="CE72" s="39">
        <f>VLOOKUP($A72,'2022_5ANO_LP'!$H:$X,17,0)</f>
        <v>194.46734577000001</v>
      </c>
      <c r="CF72" s="39">
        <f>'REF - Profic Média e DP 2022'!$D$4-3*'REF - Profic Média e DP 2022'!$E$4</f>
        <v>49.637460980000014</v>
      </c>
      <c r="CG72" s="39">
        <f>'REF - Profic Média e DP 2022'!$D$4+3*'REF - Profic Média e DP 2022'!$E$4</f>
        <v>359.15703464000001</v>
      </c>
      <c r="CH72" s="38">
        <f t="shared" si="31"/>
        <v>0.5912812116285715</v>
      </c>
      <c r="CI72" s="39">
        <f>VLOOKUP($A72,'2022_5ANO_LP'!$H:$AE,21,0)</f>
        <v>0.21633237820000001</v>
      </c>
      <c r="CJ72" s="39">
        <f>VLOOKUP($A72,'2022_5ANO_LP'!$H:$AE,22,0)</f>
        <v>0.33667621779999996</v>
      </c>
      <c r="CK72" s="39">
        <f>VLOOKUP($A72,'2022_5ANO_LP'!$H:$AE,23,0)</f>
        <v>0.30945558740000001</v>
      </c>
      <c r="CL72" s="39">
        <f>VLOOKUP($A72,'2022_5ANO_LP'!$H:$AE,24,0)</f>
        <v>0.1375358166</v>
      </c>
      <c r="CM72" s="39">
        <f>VLOOKUP($A72,'2022_5ANO_LP'!$H:$AE,16,0)/100</f>
        <v>0.86013555139999998</v>
      </c>
      <c r="CN72" s="38">
        <f t="shared" si="32"/>
        <v>0.56226217746020868</v>
      </c>
      <c r="CO72" s="38">
        <f t="shared" si="33"/>
        <v>0.45678987987756026</v>
      </c>
      <c r="CP72" s="39">
        <f>VLOOKUP($A72,'2022_5ANO_MT'!H:X,17,0)</f>
        <v>204.28089663</v>
      </c>
      <c r="CQ72" s="39">
        <f>'REF - Profic Média e DP 2022'!$D$5-3*'REF - Profic Média e DP 2022'!$E$5</f>
        <v>78.560591150000022</v>
      </c>
      <c r="CR72" s="39">
        <f>'REF - Profic Média e DP 2022'!$D$5+3*'REF - Profic Média e DP 2022'!$E$5</f>
        <v>353.78627153000002</v>
      </c>
      <c r="CS72" s="38">
        <f t="shared" si="34"/>
        <v>0.4771818274857143</v>
      </c>
      <c r="CT72" s="39">
        <f>VLOOKUP($A72,'2022_5ANO_MT'!$H:$AE,21,0)</f>
        <v>0.26848528360000001</v>
      </c>
      <c r="CU72" s="39">
        <f>VLOOKUP($A72,'2022_5ANO_MT'!$H:$AE,22,0)</f>
        <v>0.44508255560000004</v>
      </c>
      <c r="CV72" s="39">
        <f>VLOOKUP($A72,'2022_5ANO_MT'!$H:$AE,23,0)</f>
        <v>0.21679827710000002</v>
      </c>
      <c r="CW72" s="39">
        <f>VLOOKUP($A72,'2022_5ANO_MT'!$H:$AE,24,0)</f>
        <v>6.9633883699999996E-2</v>
      </c>
      <c r="CX72" s="39">
        <f>VLOOKUP($A72,'2022_5ANO_MT'!$H:$AE,16,0)/100</f>
        <v>0.85828712260000006</v>
      </c>
      <c r="CY72" s="35"/>
    </row>
    <row r="73" spans="1:103" ht="15" customHeight="1">
      <c r="A73" s="37">
        <v>3204955</v>
      </c>
      <c r="B73" s="37" t="s">
        <v>141</v>
      </c>
      <c r="C73" s="38">
        <f t="shared" si="0"/>
        <v>0.51492087677867449</v>
      </c>
      <c r="D73" s="38">
        <f t="shared" si="1"/>
        <v>0.40341125983332354</v>
      </c>
      <c r="E73" s="38">
        <f t="shared" si="2"/>
        <v>9.7483983454158527E-2</v>
      </c>
      <c r="F73" s="38">
        <f t="shared" si="3"/>
        <v>-1.8593135334484923E-2</v>
      </c>
      <c r="G73" s="38">
        <f t="shared" si="4"/>
        <v>0.70933853621248855</v>
      </c>
      <c r="H73" s="38">
        <f t="shared" si="5"/>
        <v>0.72570091103066403</v>
      </c>
      <c r="I73" s="38">
        <f t="shared" si="6"/>
        <v>0.56730097439704241</v>
      </c>
      <c r="J73" s="39">
        <f>VLOOKUP(A73,'2023_2ANO_LP_LTR + ECT'!$H:$X,17,0)</f>
        <v>662.79377208000005</v>
      </c>
      <c r="K73" s="39">
        <f>'REF - Profic Média e DP 2022'!$D$2-3*'REF - Profic Média e DP 2022'!$E$2</f>
        <v>295.99944314000004</v>
      </c>
      <c r="L73" s="39">
        <f>'REF - Profic Média e DP 2022'!$D$2+3*'REF - Profic Média e DP 2022'!$E$2</f>
        <v>942.55981496000004</v>
      </c>
      <c r="M73" s="38">
        <f t="shared" si="7"/>
        <v>0.84197218712857125</v>
      </c>
      <c r="N73" s="39">
        <f>VLOOKUP($A73,'2023_2ANO_LP_LTR + ECT'!$H:$AE,21,0)</f>
        <v>9.7345132700000003E-2</v>
      </c>
      <c r="O73" s="39">
        <f>VLOOKUP($A73,'2023_2ANO_LP_LTR + ECT'!$H:$AE,22,0)</f>
        <v>0.10619469029999999</v>
      </c>
      <c r="P73" s="39">
        <f>VLOOKUP($A73,'2023_2ANO_LP_LTR + ECT'!$H:$AE,23,0)</f>
        <v>0.37168141589999998</v>
      </c>
      <c r="Q73" s="39">
        <f>VLOOKUP($A73,'2023_2ANO_LP_LTR + ECT'!$H:$AE,24,0)</f>
        <v>0.42477876109999996</v>
      </c>
      <c r="R73" s="39">
        <f>VLOOKUP($A73,'2023_2ANO_LP_LTR + ECT'!$H:$AE,16,0)/100</f>
        <v>0.92622950820000005</v>
      </c>
      <c r="S73" s="38">
        <f t="shared" si="8"/>
        <v>0.68479497398522526</v>
      </c>
      <c r="T73" s="38">
        <v>0.68479497398522504</v>
      </c>
      <c r="U73" s="38">
        <f t="shared" si="9"/>
        <v>0.52159437267759345</v>
      </c>
      <c r="V73" s="39">
        <f>VLOOKUP(A73,'2023_2ANO_MT'!$H:$X,17,0)</f>
        <v>532.15358559000003</v>
      </c>
      <c r="W73" s="39">
        <f>'REF - Profic Média e DP 2022'!$D$3-3*'REF - Profic Média e DP 2022'!$E$3</f>
        <v>256.66072584</v>
      </c>
      <c r="X73" s="39">
        <f>'REF - Profic Média e DP 2022'!$D$3+3*'REF - Profic Média e DP 2022'!$E$3</f>
        <v>784.8352503000001</v>
      </c>
      <c r="Y73" s="38">
        <f t="shared" si="10"/>
        <v>0.77863577868571432</v>
      </c>
      <c r="Z73" s="39">
        <f>VLOOKUP($A73,'2023_2ANO_MT'!$H:$AE,21,0)</f>
        <v>7.2072072099999995E-2</v>
      </c>
      <c r="AA73" s="39">
        <f>VLOOKUP($A73,'2023_2ANO_MT'!$H:$AE,22,0)</f>
        <v>0.26126126129999999</v>
      </c>
      <c r="AB73" s="39">
        <f>VLOOKUP($A73,'2023_2ANO_MT'!$H:$AE,23,0)</f>
        <v>0.45045045049999999</v>
      </c>
      <c r="AC73" s="39">
        <f>VLOOKUP($A73,'2023_2ANO_MT'!$H:$AE,24,0)</f>
        <v>0.21621621619999998</v>
      </c>
      <c r="AD73" s="39">
        <f>VLOOKUP($A73,'2023_2ANO_MT'!$H:$AE,16,0)/100</f>
        <v>0.91735537190000005</v>
      </c>
      <c r="AE73" s="38">
        <f t="shared" si="11"/>
        <v>0.72793167154697347</v>
      </c>
      <c r="AF73" s="38">
        <f t="shared" si="12"/>
        <v>0.73386429325493374</v>
      </c>
      <c r="AG73" s="38">
        <f t="shared" si="13"/>
        <v>0.55947884594558195</v>
      </c>
      <c r="AH73" s="39">
        <f>VLOOKUP($A73,'2022_2ANO_LP_LTR + ECT'!H:X,17,0)</f>
        <v>657.7362938</v>
      </c>
      <c r="AI73" s="39">
        <f>'REF - Profic Média e DP 2022'!$D$2-3*'REF - Profic Média e DP 2022'!$E$2</f>
        <v>295.99944314000004</v>
      </c>
      <c r="AJ73" s="39">
        <f>'REF - Profic Média e DP 2022'!$D$2+3*'REF - Profic Média e DP 2022'!$E$2</f>
        <v>942.55981496000004</v>
      </c>
      <c r="AK73" s="38">
        <f t="shared" si="14"/>
        <v>0.86734693872857138</v>
      </c>
      <c r="AL73" s="39">
        <f>VLOOKUP($A73,'2022_2ANO_LP_LTR + ECT'!$H:$AE,21,0)</f>
        <v>7.1428571400000002E-2</v>
      </c>
      <c r="AM73" s="39">
        <f>VLOOKUP($A73,'2022_2ANO_LP_LTR + ECT'!$H:$AE,22,0)</f>
        <v>0.1071428571</v>
      </c>
      <c r="AN73" s="39">
        <f>VLOOKUP($A73,'2022_2ANO_LP_LTR + ECT'!$H:$AE,23,0)</f>
        <v>0.5</v>
      </c>
      <c r="AO73" s="39">
        <f>VLOOKUP($A73,'2022_2ANO_LP_LTR + ECT'!$H:$AE,24,0)</f>
        <v>0.32142857139999997</v>
      </c>
      <c r="AP73" s="39">
        <f>VLOOKUP($A73,'2022_2ANO_LP_LTR + ECT'!$H:$AE,16,0)/100</f>
        <v>0.94915254239999991</v>
      </c>
      <c r="AQ73" s="38">
        <f t="shared" si="15"/>
        <v>0.71903273898503295</v>
      </c>
      <c r="AR73" s="38">
        <f t="shared" si="16"/>
        <v>0.56297900267720891</v>
      </c>
      <c r="AS73" s="39">
        <f>VLOOKUP($A73,'2022_2ANO_MT'!$H:$X,17,0)</f>
        <v>554.01189285999999</v>
      </c>
      <c r="AT73" s="39">
        <f>'REF - Profic Média e DP 2022'!$D$3-3*'REF - Profic Média e DP 2022'!$E$3</f>
        <v>256.66072584</v>
      </c>
      <c r="AU73" s="39">
        <f>'REF - Profic Média e DP 2022'!$D$3+3*'REF - Profic Média e DP 2022'!$E$3</f>
        <v>784.8352503000001</v>
      </c>
      <c r="AV73" s="38">
        <f t="shared" si="17"/>
        <v>0.80102040818571418</v>
      </c>
      <c r="AW73" s="39">
        <f>VLOOKUP($A73,'2022_2ANO_MT'!$H:$AE,21,0)</f>
        <v>3.5714285700000001E-2</v>
      </c>
      <c r="AX73" s="39">
        <f>VLOOKUP($A73,'2022_2ANO_MT'!$H:$AE,22,0)</f>
        <v>0.28571428569999996</v>
      </c>
      <c r="AY73" s="39">
        <f>VLOOKUP($A73,'2022_2ANO_MT'!$H:$AE,23,0)</f>
        <v>0.33928571429999999</v>
      </c>
      <c r="AZ73" s="39">
        <f>VLOOKUP($A73,'2022_2ANO_MT'!$H:$AE,24,0)</f>
        <v>0.33928571429999999</v>
      </c>
      <c r="BA73" s="39">
        <f>VLOOKUP($A73,'2022_2ANO_MT'!$H:$AE,16,0)/100</f>
        <v>0.94915254239999991</v>
      </c>
      <c r="BB73" s="38">
        <f t="shared" si="18"/>
        <v>0.68218530219670104</v>
      </c>
      <c r="BC73" s="38">
        <f t="shared" si="19"/>
        <v>0.60361655684607129</v>
      </c>
      <c r="BD73" s="38">
        <f t="shared" si="20"/>
        <v>5.0344752469390519E-2</v>
      </c>
      <c r="BE73" s="38">
        <f t="shared" si="21"/>
        <v>0.76075404754733089</v>
      </c>
      <c r="BF73" s="38">
        <f t="shared" si="22"/>
        <v>0.77529299117958539</v>
      </c>
      <c r="BG73" s="38">
        <f t="shared" si="23"/>
        <v>0.62860216909488487</v>
      </c>
      <c r="BH73" s="39">
        <f>VLOOKUP($A73,'2023_5ANO_LP'!$H:$X,17,0)</f>
        <v>244.20213636</v>
      </c>
      <c r="BI73" s="39">
        <f>'REF - Profic Média e DP 2022'!$D$4-3*'REF - Profic Média e DP 2022'!$E$4</f>
        <v>49.637460980000014</v>
      </c>
      <c r="BJ73" s="39">
        <f>'REF - Profic Média e DP 2022'!$D$4+3*'REF - Profic Média e DP 2022'!$E$4</f>
        <v>359.15703464000001</v>
      </c>
      <c r="BK73" s="38">
        <f t="shared" si="24"/>
        <v>0.88744588742857156</v>
      </c>
      <c r="BL73" s="39">
        <f>VLOOKUP($A73,'2023_5ANO_LP'!$H:$AE,21,0)</f>
        <v>0</v>
      </c>
      <c r="BM73" s="39">
        <f>VLOOKUP($A73,'2023_5ANO_LP'!$H:$AE,22,0)</f>
        <v>0.196969697</v>
      </c>
      <c r="BN73" s="39">
        <f>VLOOKUP($A73,'2023_5ANO_LP'!$H:$AE,23,0)</f>
        <v>0.36363636360000001</v>
      </c>
      <c r="BO73" s="39">
        <f>VLOOKUP($A73,'2023_5ANO_LP'!$H:$AE,24,0)</f>
        <v>0.43939393940000004</v>
      </c>
      <c r="BP73" s="39">
        <f>VLOOKUP($A73,'2023_5ANO_LP'!$H:$AE,16,0)/100</f>
        <v>0.95652173910000005</v>
      </c>
      <c r="BQ73" s="38">
        <f t="shared" si="25"/>
        <v>0.74621510391507639</v>
      </c>
      <c r="BR73" s="38">
        <f t="shared" si="26"/>
        <v>0.60940743352300975</v>
      </c>
      <c r="BS73" s="39">
        <f>VLOOKUP($A73,'2023_5ANO_MT'!H:X,17,0)</f>
        <v>246.28516667</v>
      </c>
      <c r="BT73" s="39">
        <f>'REF - Profic Média e DP 2022'!$D$5-3*'REF - Profic Média e DP 2022'!$E$5</f>
        <v>78.560591150000022</v>
      </c>
      <c r="BU73" s="39">
        <f>'REF - Profic Média e DP 2022'!$D$5+3*'REF - Profic Média e DP 2022'!$E$5</f>
        <v>353.78627153000002</v>
      </c>
      <c r="BV73" s="38">
        <f t="shared" si="27"/>
        <v>0.80952380951428571</v>
      </c>
      <c r="BW73" s="39">
        <f>VLOOKUP($A73,'2023_5ANO_MT'!$H:$AE,21,0)</f>
        <v>6.0606060599999997E-2</v>
      </c>
      <c r="BX73" s="39">
        <f>VLOOKUP($A73,'2023_5ANO_MT'!$H:$AE,22,0)</f>
        <v>0.2272727273</v>
      </c>
      <c r="BY73" s="39">
        <f>VLOOKUP($A73,'2023_5ANO_MT'!$H:$AE,23,0)</f>
        <v>0.43939393940000004</v>
      </c>
      <c r="BZ73" s="39">
        <f>VLOOKUP($A73,'2023_5ANO_MT'!$H:$AE,24,0)</f>
        <v>0.27272727270000002</v>
      </c>
      <c r="CA73" s="39">
        <f>VLOOKUP($A73,'2023_5ANO_MT'!$H:$AE,16,0)/100</f>
        <v>0.95652173910000005</v>
      </c>
      <c r="CB73" s="38">
        <f t="shared" si="28"/>
        <v>0.71040929507794037</v>
      </c>
      <c r="CC73" s="38">
        <f t="shared" si="29"/>
        <v>0.71121023548139595</v>
      </c>
      <c r="CD73" s="38">
        <f t="shared" si="30"/>
        <v>0.56232330709136324</v>
      </c>
      <c r="CE73" s="39">
        <f>VLOOKUP($A73,'2022_5ANO_LP'!$H:$X,17,0)</f>
        <v>223.68753125000001</v>
      </c>
      <c r="CF73" s="39">
        <f>'REF - Profic Média e DP 2022'!$D$4-3*'REF - Profic Média e DP 2022'!$E$4</f>
        <v>49.637460980000014</v>
      </c>
      <c r="CG73" s="39">
        <f>'REF - Profic Média e DP 2022'!$D$4+3*'REF - Profic Média e DP 2022'!$E$4</f>
        <v>359.15703464000001</v>
      </c>
      <c r="CH73" s="38">
        <f t="shared" si="31"/>
        <v>0.77901785714285721</v>
      </c>
      <c r="CI73" s="39">
        <f>VLOOKUP($A73,'2022_5ANO_LP'!$H:$AE,21,0)</f>
        <v>7.8125E-2</v>
      </c>
      <c r="CJ73" s="39">
        <f>VLOOKUP($A73,'2022_5ANO_LP'!$H:$AE,22,0)</f>
        <v>0.25</v>
      </c>
      <c r="CK73" s="39">
        <f>VLOOKUP($A73,'2022_5ANO_LP'!$H:$AE,23,0)</f>
        <v>0.328125</v>
      </c>
      <c r="CL73" s="39">
        <f>VLOOKUP($A73,'2022_5ANO_LP'!$H:$AE,24,0)</f>
        <v>0.34375</v>
      </c>
      <c r="CM73" s="39">
        <f>VLOOKUP($A73,'2022_5ANO_LP'!$H:$AE,16,0)/100</f>
        <v>0.94117647059999998</v>
      </c>
      <c r="CN73" s="38">
        <f t="shared" si="32"/>
        <v>0.70960835467448469</v>
      </c>
      <c r="CO73" s="38">
        <f t="shared" si="33"/>
        <v>0.58367311690611212</v>
      </c>
      <c r="CP73" s="39">
        <f>VLOOKUP($A73,'2022_5ANO_MT'!H:X,17,0)</f>
        <v>239.20242186999999</v>
      </c>
      <c r="CQ73" s="39">
        <f>'REF - Profic Média e DP 2022'!$D$5-3*'REF - Profic Média e DP 2022'!$E$5</f>
        <v>78.560591150000022</v>
      </c>
      <c r="CR73" s="39">
        <f>'REF - Profic Média e DP 2022'!$D$5+3*'REF - Profic Média e DP 2022'!$E$5</f>
        <v>353.78627153000002</v>
      </c>
      <c r="CS73" s="38">
        <f t="shared" si="34"/>
        <v>0.72991071428571441</v>
      </c>
      <c r="CT73" s="39">
        <f>VLOOKUP($A73,'2022_5ANO_MT'!$H:$AE,21,0)</f>
        <v>4.6875E-2</v>
      </c>
      <c r="CU73" s="39">
        <f>VLOOKUP($A73,'2022_5ANO_MT'!$H:$AE,22,0)</f>
        <v>0.390625</v>
      </c>
      <c r="CV73" s="39">
        <f>VLOOKUP($A73,'2022_5ANO_MT'!$H:$AE,23,0)</f>
        <v>0.359375</v>
      </c>
      <c r="CW73" s="39">
        <f>VLOOKUP($A73,'2022_5ANO_MT'!$H:$AE,24,0)</f>
        <v>0.203125</v>
      </c>
      <c r="CX73" s="39">
        <f>VLOOKUP($A73,'2022_5ANO_MT'!$H:$AE,16,0)/100</f>
        <v>0.94117647059999998</v>
      </c>
      <c r="CY73" s="35"/>
    </row>
    <row r="74" spans="1:103" ht="15" customHeight="1">
      <c r="A74" s="37">
        <v>3205002</v>
      </c>
      <c r="B74" s="37" t="s">
        <v>107</v>
      </c>
      <c r="C74" s="38">
        <f t="shared" si="0"/>
        <v>0.49772008872514739</v>
      </c>
      <c r="D74" s="38">
        <f t="shared" si="1"/>
        <v>0.51864260241086269</v>
      </c>
      <c r="E74" s="38">
        <f t="shared" si="2"/>
        <v>0.38932591046805115</v>
      </c>
      <c r="F74" s="38">
        <f t="shared" si="3"/>
        <v>2.7816762728148592E-2</v>
      </c>
      <c r="G74" s="38">
        <f t="shared" si="4"/>
        <v>0.64795929435367416</v>
      </c>
      <c r="H74" s="38">
        <f t="shared" si="5"/>
        <v>0.66481291322413449</v>
      </c>
      <c r="I74" s="38">
        <f t="shared" si="6"/>
        <v>0.52133973967684044</v>
      </c>
      <c r="J74" s="39">
        <f>VLOOKUP(A74,'2023_2ANO_LP_LTR + ECT'!$H:$X,17,0)</f>
        <v>633.07705907000002</v>
      </c>
      <c r="K74" s="39">
        <f>'REF - Profic Média e DP 2022'!$D$2-3*'REF - Profic Média e DP 2022'!$E$2</f>
        <v>295.99944314000004</v>
      </c>
      <c r="L74" s="39">
        <f>'REF - Profic Média e DP 2022'!$D$2+3*'REF - Profic Média e DP 2022'!$E$2</f>
        <v>942.55981496000004</v>
      </c>
      <c r="M74" s="38">
        <f t="shared" si="7"/>
        <v>0.75411920134285715</v>
      </c>
      <c r="N74" s="39">
        <f>VLOOKUP($A74,'2023_2ANO_LP_LTR + ECT'!$H:$AE,21,0)</f>
        <v>0.1423835282</v>
      </c>
      <c r="O74" s="39">
        <f>VLOOKUP($A74,'2023_2ANO_LP_LTR + ECT'!$H:$AE,22,0)</f>
        <v>0.18112022329999999</v>
      </c>
      <c r="P74" s="39">
        <f>VLOOKUP($A74,'2023_2ANO_LP_LTR + ECT'!$H:$AE,23,0)</f>
        <v>0.39626592220000001</v>
      </c>
      <c r="Q74" s="39">
        <f>VLOOKUP($A74,'2023_2ANO_LP_LTR + ECT'!$H:$AE,24,0)</f>
        <v>0.2802303263</v>
      </c>
      <c r="R74" s="39">
        <f>VLOOKUP($A74,'2023_2ANO_LP_LTR + ECT'!$H:$AE,16,0)/100</f>
        <v>0.86245297219999995</v>
      </c>
      <c r="S74" s="38">
        <f t="shared" si="8"/>
        <v>0.62267886604798361</v>
      </c>
      <c r="T74" s="38">
        <v>0.62267886604798395</v>
      </c>
      <c r="U74" s="38">
        <f t="shared" si="9"/>
        <v>0.47408314137453866</v>
      </c>
      <c r="V74" s="39">
        <f>VLOOKUP(A74,'2023_2ANO_MT'!$H:$X,17,0)</f>
        <v>507.05936358999998</v>
      </c>
      <c r="W74" s="39">
        <f>'REF - Profic Média e DP 2022'!$D$3-3*'REF - Profic Média e DP 2022'!$E$3</f>
        <v>256.66072584</v>
      </c>
      <c r="X74" s="39">
        <f>'REF - Profic Média e DP 2022'!$D$3+3*'REF - Profic Média e DP 2022'!$E$3</f>
        <v>784.8352503000001</v>
      </c>
      <c r="Y74" s="38">
        <f t="shared" si="10"/>
        <v>0.69862380604285712</v>
      </c>
      <c r="Z74" s="39">
        <f>VLOOKUP($A74,'2023_2ANO_MT'!$H:$AE,21,0)</f>
        <v>0.1017253774</v>
      </c>
      <c r="AA74" s="39">
        <f>VLOOKUP($A74,'2023_2ANO_MT'!$H:$AE,22,0)</f>
        <v>0.3493889288</v>
      </c>
      <c r="AB74" s="39">
        <f>VLOOKUP($A74,'2023_2ANO_MT'!$H:$AE,23,0)</f>
        <v>0.43170381019999998</v>
      </c>
      <c r="AC74" s="39">
        <f>VLOOKUP($A74,'2023_2ANO_MT'!$H:$AE,24,0)</f>
        <v>0.1171818835</v>
      </c>
      <c r="AD74" s="39">
        <f>VLOOKUP($A74,'2023_2ANO_MT'!$H:$AE,16,0)/100</f>
        <v>0.84392537540000001</v>
      </c>
      <c r="AE74" s="38">
        <f t="shared" si="11"/>
        <v>0.62014253162552557</v>
      </c>
      <c r="AF74" s="38">
        <f t="shared" si="12"/>
        <v>0.6332092288525305</v>
      </c>
      <c r="AG74" s="38">
        <f t="shared" si="13"/>
        <v>0.48589816495506105</v>
      </c>
      <c r="AH74" s="39">
        <f>VLOOKUP($A74,'2022_2ANO_LP_LTR + ECT'!H:X,17,0)</f>
        <v>610.16194134</v>
      </c>
      <c r="AI74" s="39">
        <f>'REF - Profic Média e DP 2022'!$D$2-3*'REF - Profic Média e DP 2022'!$E$2</f>
        <v>295.99944314000004</v>
      </c>
      <c r="AJ74" s="39">
        <f>'REF - Profic Média e DP 2022'!$D$2+3*'REF - Profic Média e DP 2022'!$E$2</f>
        <v>942.55981496000004</v>
      </c>
      <c r="AK74" s="38">
        <f t="shared" si="14"/>
        <v>0.70237224379999996</v>
      </c>
      <c r="AL74" s="39">
        <f>VLOOKUP($A74,'2022_2ANO_LP_LTR + ECT'!$H:$AE,21,0)</f>
        <v>0.17410387709999997</v>
      </c>
      <c r="AM74" s="39">
        <f>VLOOKUP($A74,'2022_2ANO_LP_LTR + ECT'!$H:$AE,22,0)</f>
        <v>0.21616678859999999</v>
      </c>
      <c r="AN74" s="39">
        <f>VLOOKUP($A74,'2022_2ANO_LP_LTR + ECT'!$H:$AE,23,0)</f>
        <v>0.40764447700000001</v>
      </c>
      <c r="AO74" s="39">
        <f>VLOOKUP($A74,'2022_2ANO_LP_LTR + ECT'!$H:$AE,24,0)</f>
        <v>0.20208485740000001</v>
      </c>
      <c r="AP74" s="39">
        <f>VLOOKUP($A74,'2022_2ANO_LP_LTR + ECT'!$H:$AE,16,0)/100</f>
        <v>0.85866834170000006</v>
      </c>
      <c r="AQ74" s="38">
        <f t="shared" si="15"/>
        <v>0.60054248578501834</v>
      </c>
      <c r="AR74" s="38">
        <f t="shared" si="16"/>
        <v>0.45246978802003679</v>
      </c>
      <c r="AS74" s="39">
        <f>VLOOKUP($A74,'2022_2ANO_MT'!$H:$X,17,0)</f>
        <v>495.64374096</v>
      </c>
      <c r="AT74" s="39">
        <f>'REF - Profic Média e DP 2022'!$D$3-3*'REF - Profic Média e DP 2022'!$E$3</f>
        <v>256.66072584</v>
      </c>
      <c r="AU74" s="39">
        <f>'REF - Profic Média e DP 2022'!$D$3+3*'REF - Profic Média e DP 2022'!$E$3</f>
        <v>784.8352503000001</v>
      </c>
      <c r="AV74" s="38">
        <f t="shared" si="17"/>
        <v>0.64836584090000005</v>
      </c>
      <c r="AW74" s="39">
        <f>VLOOKUP($A74,'2022_2ANO_MT'!$H:$AE,21,0)</f>
        <v>0.11568265679999999</v>
      </c>
      <c r="AX74" s="39">
        <f>VLOOKUP($A74,'2022_2ANO_MT'!$H:$AE,22,0)</f>
        <v>0.41291512920000001</v>
      </c>
      <c r="AY74" s="39">
        <f>VLOOKUP($A74,'2022_2ANO_MT'!$H:$AE,23,0)</f>
        <v>0.37398523989999999</v>
      </c>
      <c r="AZ74" s="39">
        <f>VLOOKUP($A74,'2022_2ANO_MT'!$H:$AE,24,0)</f>
        <v>9.7416974199999992E-2</v>
      </c>
      <c r="BA74" s="39">
        <f>VLOOKUP($A74,'2022_2ANO_MT'!$H:$AE,16,0)/100</f>
        <v>0.84886452619999997</v>
      </c>
      <c r="BB74" s="38">
        <f t="shared" si="18"/>
        <v>0.46633631819657445</v>
      </c>
      <c r="BC74" s="38">
        <f t="shared" si="19"/>
        <v>0.33418406227116271</v>
      </c>
      <c r="BD74" s="38">
        <f t="shared" si="20"/>
        <v>1.5679787302511516E-2</v>
      </c>
      <c r="BE74" s="38">
        <f t="shared" si="21"/>
        <v>0.59848857412198619</v>
      </c>
      <c r="BF74" s="38">
        <f t="shared" si="22"/>
        <v>0.62011425547723775</v>
      </c>
      <c r="BG74" s="38">
        <f t="shared" si="23"/>
        <v>0.49004586432590397</v>
      </c>
      <c r="BH74" s="39">
        <f>VLOOKUP($A74,'2023_5ANO_LP'!$H:$X,17,0)</f>
        <v>201.31624798000001</v>
      </c>
      <c r="BI74" s="39">
        <f>'REF - Profic Média e DP 2022'!$D$4-3*'REF - Profic Média e DP 2022'!$E$4</f>
        <v>49.637460980000014</v>
      </c>
      <c r="BJ74" s="39">
        <f>'REF - Profic Média e DP 2022'!$D$4+3*'REF - Profic Média e DP 2022'!$E$4</f>
        <v>359.15703464000001</v>
      </c>
      <c r="BK74" s="38">
        <f t="shared" si="24"/>
        <v>0.64764947505714288</v>
      </c>
      <c r="BL74" s="39">
        <f>VLOOKUP($A74,'2023_5ANO_LP'!$H:$AE,21,0)</f>
        <v>0.17332268370000001</v>
      </c>
      <c r="BM74" s="39">
        <f>VLOOKUP($A74,'2023_5ANO_LP'!$H:$AE,22,0)</f>
        <v>0.31329872200000003</v>
      </c>
      <c r="BN74" s="39">
        <f>VLOOKUP($A74,'2023_5ANO_LP'!$H:$AE,23,0)</f>
        <v>0.35223642169999997</v>
      </c>
      <c r="BO74" s="39">
        <f>VLOOKUP($A74,'2023_5ANO_LP'!$H:$AE,24,0)</f>
        <v>0.16114217249999999</v>
      </c>
      <c r="BP74" s="39">
        <f>VLOOKUP($A74,'2023_5ANO_LP'!$H:$AE,16,0)/100</f>
        <v>0.85271581819999998</v>
      </c>
      <c r="BQ74" s="38">
        <f t="shared" si="25"/>
        <v>0.57686289276673464</v>
      </c>
      <c r="BR74" s="38">
        <f t="shared" si="26"/>
        <v>0.47123749862632636</v>
      </c>
      <c r="BS74" s="39">
        <f>VLOOKUP($A74,'2023_5ANO_MT'!H:X,17,0)</f>
        <v>208.25725233</v>
      </c>
      <c r="BT74" s="39">
        <f>'REF - Profic Média e DP 2022'!$D$5-3*'REF - Profic Média e DP 2022'!$E$5</f>
        <v>78.560591150000022</v>
      </c>
      <c r="BU74" s="39">
        <f>'REF - Profic Média e DP 2022'!$D$5+3*'REF - Profic Média e DP 2022'!$E$5</f>
        <v>353.78627153000002</v>
      </c>
      <c r="BV74" s="38">
        <f t="shared" si="27"/>
        <v>0.51566617031428563</v>
      </c>
      <c r="BW74" s="39">
        <f>VLOOKUP($A74,'2023_5ANO_MT'!$H:$AE,21,0)</f>
        <v>0.2415797915</v>
      </c>
      <c r="BX74" s="39">
        <f>VLOOKUP($A74,'2023_5ANO_MT'!$H:$AE,22,0)</f>
        <v>0.42481956699999995</v>
      </c>
      <c r="BY74" s="39">
        <f>VLOOKUP($A74,'2023_5ANO_MT'!$H:$AE,23,0)</f>
        <v>0.26122694469999996</v>
      </c>
      <c r="BZ74" s="39">
        <f>VLOOKUP($A74,'2023_5ANO_MT'!$H:$AE,24,0)</f>
        <v>7.2373696900000006E-2</v>
      </c>
      <c r="CA74" s="39">
        <f>VLOOKUP($A74,'2023_5ANO_MT'!$H:$AE,16,0)/100</f>
        <v>0.84931040350000009</v>
      </c>
      <c r="CB74" s="38">
        <f t="shared" si="28"/>
        <v>0.58280878681947468</v>
      </c>
      <c r="CC74" s="38">
        <f t="shared" si="29"/>
        <v>0.59660270619058231</v>
      </c>
      <c r="CD74" s="38">
        <f t="shared" si="30"/>
        <v>0.46621207845973606</v>
      </c>
      <c r="CE74" s="39">
        <f>VLOOKUP($A74,'2022_5ANO_LP'!$H:$X,17,0)</f>
        <v>193.93922473999999</v>
      </c>
      <c r="CF74" s="39">
        <f>'REF - Profic Média e DP 2022'!$D$4-3*'REF - Profic Média e DP 2022'!$E$4</f>
        <v>49.637460980000014</v>
      </c>
      <c r="CG74" s="39">
        <f>'REF - Profic Média e DP 2022'!$D$4+3*'REF - Profic Média e DP 2022'!$E$4</f>
        <v>359.15703464000001</v>
      </c>
      <c r="CH74" s="38">
        <f t="shared" si="31"/>
        <v>0.59591678434285722</v>
      </c>
      <c r="CI74" s="39">
        <f>VLOOKUP($A74,'2022_5ANO_LP'!$H:$AE,21,0)</f>
        <v>0.2065154159</v>
      </c>
      <c r="CJ74" s="39">
        <f>VLOOKUP($A74,'2022_5ANO_LP'!$H:$AE,22,0)</f>
        <v>0.34574364940000002</v>
      </c>
      <c r="CK74" s="39">
        <f>VLOOKUP($A74,'2022_5ANO_LP'!$H:$AE,23,0)</f>
        <v>0.314523948</v>
      </c>
      <c r="CL74" s="39">
        <f>VLOOKUP($A74,'2022_5ANO_LP'!$H:$AE,24,0)</f>
        <v>0.1332169866</v>
      </c>
      <c r="CM74" s="39">
        <f>VLOOKUP($A74,'2022_5ANO_LP'!$H:$AE,16,0)/100</f>
        <v>0.85806988350000002</v>
      </c>
      <c r="CN74" s="38">
        <f t="shared" si="32"/>
        <v>0.56901486744836705</v>
      </c>
      <c r="CO74" s="38">
        <f t="shared" si="33"/>
        <v>0.46185408321816274</v>
      </c>
      <c r="CP74" s="39">
        <f>VLOOKUP($A74,'2022_5ANO_MT'!H:X,17,0)</f>
        <v>205.67469543999999</v>
      </c>
      <c r="CQ74" s="39">
        <f>'REF - Profic Média e DP 2022'!$D$5-3*'REF - Profic Média e DP 2022'!$E$5</f>
        <v>78.560591150000022</v>
      </c>
      <c r="CR74" s="39">
        <f>'REF - Profic Média e DP 2022'!$D$5+3*'REF - Profic Média e DP 2022'!$E$5</f>
        <v>353.78627153000002</v>
      </c>
      <c r="CS74" s="38">
        <f t="shared" si="34"/>
        <v>0.49844115355714286</v>
      </c>
      <c r="CT74" s="39">
        <f>VLOOKUP($A74,'2022_5ANO_MT'!$H:$AE,21,0)</f>
        <v>0.25915822290000001</v>
      </c>
      <c r="CU74" s="39">
        <f>VLOOKUP($A74,'2022_5ANO_MT'!$H:$AE,22,0)</f>
        <v>0.42420109119999999</v>
      </c>
      <c r="CV74" s="39">
        <f>VLOOKUP($A74,'2022_5ANO_MT'!$H:$AE,23,0)</f>
        <v>0.25896336710000001</v>
      </c>
      <c r="CW74" s="39">
        <f>VLOOKUP($A74,'2022_5ANO_MT'!$H:$AE,24,0)</f>
        <v>5.7677318800000002E-2</v>
      </c>
      <c r="CX74" s="39">
        <f>VLOOKUP($A74,'2022_5ANO_MT'!$H:$AE,16,0)/100</f>
        <v>0.85391014979999991</v>
      </c>
      <c r="CY74" s="35"/>
    </row>
    <row r="75" spans="1:103" ht="15" customHeight="1">
      <c r="A75" s="37">
        <v>3205010</v>
      </c>
      <c r="B75" s="37" t="s">
        <v>181</v>
      </c>
      <c r="C75" s="38">
        <f t="shared" si="0"/>
        <v>0.58964350671133636</v>
      </c>
      <c r="D75" s="38">
        <f t="shared" si="1"/>
        <v>0.61796029534906971</v>
      </c>
      <c r="E75" s="38">
        <f t="shared" si="2"/>
        <v>0.53819422497756786</v>
      </c>
      <c r="F75" s="38">
        <f t="shared" si="3"/>
        <v>5.1490411582632234E-2</v>
      </c>
      <c r="G75" s="38">
        <f t="shared" si="4"/>
        <v>0.69772636572057145</v>
      </c>
      <c r="H75" s="38">
        <f t="shared" si="5"/>
        <v>0.71320288590658643</v>
      </c>
      <c r="I75" s="38">
        <f t="shared" si="6"/>
        <v>0.56632509590603008</v>
      </c>
      <c r="J75" s="39">
        <f>VLOOKUP(A75,'2023_2ANO_LP_LTR + ECT'!$H:$X,17,0)</f>
        <v>662.16280772000005</v>
      </c>
      <c r="K75" s="39">
        <f>'REF - Profic Média e DP 2022'!$D$2-3*'REF - Profic Média e DP 2022'!$E$2</f>
        <v>295.99944314000004</v>
      </c>
      <c r="L75" s="39">
        <f>'REF - Profic Média e DP 2022'!$D$2+3*'REF - Profic Média e DP 2022'!$E$2</f>
        <v>942.55981496000004</v>
      </c>
      <c r="M75" s="38">
        <f t="shared" si="7"/>
        <v>0.8015318015142856</v>
      </c>
      <c r="N75" s="39">
        <f>VLOOKUP($A75,'2023_2ANO_LP_LTR + ECT'!$H:$AE,21,0)</f>
        <v>0.10256410259999998</v>
      </c>
      <c r="O75" s="39">
        <f>VLOOKUP($A75,'2023_2ANO_LP_LTR + ECT'!$H:$AE,22,0)</f>
        <v>0.16783216779999999</v>
      </c>
      <c r="P75" s="39">
        <f>VLOOKUP($A75,'2023_2ANO_LP_LTR + ECT'!$H:$AE,23,0)</f>
        <v>0.29603729600000001</v>
      </c>
      <c r="Q75" s="39">
        <f>VLOOKUP($A75,'2023_2ANO_LP_LTR + ECT'!$H:$AE,24,0)</f>
        <v>0.43356643360000002</v>
      </c>
      <c r="R75" s="39">
        <f>VLOOKUP($A75,'2023_2ANO_LP_LTR + ECT'!$H:$AE,16,0)/100</f>
        <v>0.91862955029999993</v>
      </c>
      <c r="S75" s="38">
        <f t="shared" si="8"/>
        <v>0.6745115854415491</v>
      </c>
      <c r="T75" s="38">
        <v>0.67451158544154899</v>
      </c>
      <c r="U75" s="38">
        <f t="shared" si="9"/>
        <v>0.50354323781881238</v>
      </c>
      <c r="V75" s="39">
        <f>VLOOKUP(A75,'2023_2ANO_MT'!$H:$X,17,0)</f>
        <v>522.61943601999997</v>
      </c>
      <c r="W75" s="39">
        <f>'REF - Profic Média e DP 2022'!$D$3-3*'REF - Profic Média e DP 2022'!$E$3</f>
        <v>256.66072584</v>
      </c>
      <c r="X75" s="39">
        <f>'REF - Profic Média e DP 2022'!$D$3+3*'REF - Profic Média e DP 2022'!$E$3</f>
        <v>784.8352503000001</v>
      </c>
      <c r="Y75" s="38">
        <f t="shared" si="10"/>
        <v>0.77555856462857142</v>
      </c>
      <c r="Z75" s="39">
        <f>VLOOKUP($A75,'2023_2ANO_MT'!$H:$AE,21,0)</f>
        <v>6.8720379100000006E-2</v>
      </c>
      <c r="AA75" s="39">
        <f>VLOOKUP($A75,'2023_2ANO_MT'!$H:$AE,22,0)</f>
        <v>0.27251184829999997</v>
      </c>
      <c r="AB75" s="39">
        <f>VLOOKUP($A75,'2023_2ANO_MT'!$H:$AE,23,0)</f>
        <v>0.53080568719999999</v>
      </c>
      <c r="AC75" s="39">
        <f>VLOOKUP($A75,'2023_2ANO_MT'!$H:$AE,24,0)</f>
        <v>0.1279620853</v>
      </c>
      <c r="AD75" s="39">
        <f>VLOOKUP($A75,'2023_2ANO_MT'!$H:$AE,16,0)/100</f>
        <v>0.91540130149999999</v>
      </c>
      <c r="AE75" s="38">
        <f t="shared" si="11"/>
        <v>0.64623595413793922</v>
      </c>
      <c r="AF75" s="38">
        <f t="shared" si="12"/>
        <v>0.63262606225937879</v>
      </c>
      <c r="AG75" s="38">
        <f t="shared" si="13"/>
        <v>0.47334578784732911</v>
      </c>
      <c r="AH75" s="39">
        <f>VLOOKUP($A75,'2022_2ANO_LP_LTR + ECT'!H:X,17,0)</f>
        <v>602.04607172999999</v>
      </c>
      <c r="AI75" s="39">
        <f>'REF - Profic Média e DP 2022'!$D$2-3*'REF - Profic Média e DP 2022'!$E$2</f>
        <v>295.99944314000004</v>
      </c>
      <c r="AJ75" s="39">
        <f>'REF - Profic Média e DP 2022'!$D$2+3*'REF - Profic Média e DP 2022'!$E$2</f>
        <v>942.55981496000004</v>
      </c>
      <c r="AK75" s="38">
        <f t="shared" si="14"/>
        <v>0.6767419662428571</v>
      </c>
      <c r="AL75" s="39">
        <f>VLOOKUP($A75,'2022_2ANO_LP_LTR + ECT'!$H:$AE,21,0)</f>
        <v>0.2138084633</v>
      </c>
      <c r="AM75" s="39">
        <f>VLOOKUP($A75,'2022_2ANO_LP_LTR + ECT'!$H:$AE,22,0)</f>
        <v>0.1915367483</v>
      </c>
      <c r="AN75" s="39">
        <f>VLOOKUP($A75,'2022_2ANO_LP_LTR + ECT'!$H:$AE,23,0)</f>
        <v>0.39866369709999999</v>
      </c>
      <c r="AO75" s="39">
        <f>VLOOKUP($A75,'2022_2ANO_LP_LTR + ECT'!$H:$AE,24,0)</f>
        <v>0.19599109129999998</v>
      </c>
      <c r="AP75" s="39">
        <f>VLOOKUP($A75,'2022_2ANO_LP_LTR + ECT'!$H:$AE,16,0)/100</f>
        <v>0.90707070709999993</v>
      </c>
      <c r="AQ75" s="38">
        <f t="shared" si="15"/>
        <v>0.66665079195577992</v>
      </c>
      <c r="AR75" s="38">
        <f t="shared" si="16"/>
        <v>0.5051014940615598</v>
      </c>
      <c r="AS75" s="39">
        <f>VLOOKUP($A75,'2022_2ANO_MT'!$H:$X,17,0)</f>
        <v>523.44246726999995</v>
      </c>
      <c r="AT75" s="39">
        <f>'REF - Profic Média e DP 2022'!$D$3-3*'REF - Profic Média e DP 2022'!$E$3</f>
        <v>256.66072584</v>
      </c>
      <c r="AU75" s="39">
        <f>'REF - Profic Média e DP 2022'!$D$3+3*'REF - Profic Média e DP 2022'!$E$3</f>
        <v>784.8352503000001</v>
      </c>
      <c r="AV75" s="38">
        <f t="shared" si="17"/>
        <v>0.75782005800000007</v>
      </c>
      <c r="AW75" s="39">
        <f>VLOOKUP($A75,'2022_2ANO_MT'!$H:$AE,21,0)</f>
        <v>6.5462753999999998E-2</v>
      </c>
      <c r="AX75" s="39">
        <f>VLOOKUP($A75,'2022_2ANO_MT'!$H:$AE,22,0)</f>
        <v>0.30925507899999999</v>
      </c>
      <c r="AY75" s="39">
        <f>VLOOKUP($A75,'2022_2ANO_MT'!$H:$AE,23,0)</f>
        <v>0.45146726860000003</v>
      </c>
      <c r="AZ75" s="39">
        <f>VLOOKUP($A75,'2022_2ANO_MT'!$H:$AE,24,0)</f>
        <v>0.1738148984</v>
      </c>
      <c r="BA75" s="39">
        <f>VLOOKUP($A75,'2022_2ANO_MT'!$H:$AE,16,0)/100</f>
        <v>0.8985801216999999</v>
      </c>
      <c r="BB75" s="38">
        <f t="shared" si="18"/>
        <v>0.54716832375473612</v>
      </c>
      <c r="BC75" s="38">
        <f t="shared" si="19"/>
        <v>0.4738521611752331</v>
      </c>
      <c r="BD75" s="38">
        <f t="shared" si="20"/>
        <v>3.3649371079229051E-2</v>
      </c>
      <c r="BE75" s="38">
        <f t="shared" si="21"/>
        <v>0.62048448633423914</v>
      </c>
      <c r="BF75" s="38">
        <f t="shared" si="22"/>
        <v>0.65322043496840154</v>
      </c>
      <c r="BG75" s="38">
        <f t="shared" si="23"/>
        <v>0.509612990043946</v>
      </c>
      <c r="BH75" s="39">
        <f>VLOOKUP($A75,'2023_5ANO_LP'!$H:$X,17,0)</f>
        <v>207.37265639</v>
      </c>
      <c r="BI75" s="39">
        <f>'REF - Profic Média e DP 2022'!$D$4-3*'REF - Profic Média e DP 2022'!$E$4</f>
        <v>49.637460980000014</v>
      </c>
      <c r="BJ75" s="39">
        <f>'REF - Profic Média e DP 2022'!$D$4+3*'REF - Profic Média e DP 2022'!$E$4</f>
        <v>359.15703464000001</v>
      </c>
      <c r="BK75" s="38">
        <f t="shared" si="24"/>
        <v>0.70103831008571427</v>
      </c>
      <c r="BL75" s="39">
        <f>VLOOKUP($A75,'2023_5ANO_LP'!$H:$AE,21,0)</f>
        <v>0.13283208020000001</v>
      </c>
      <c r="BM75" s="39">
        <f>VLOOKUP($A75,'2023_5ANO_LP'!$H:$AE,22,0)</f>
        <v>0.29072681700000003</v>
      </c>
      <c r="BN75" s="39">
        <f>VLOOKUP($A75,'2023_5ANO_LP'!$H:$AE,23,0)</f>
        <v>0.38095238100000001</v>
      </c>
      <c r="BO75" s="39">
        <f>VLOOKUP($A75,'2023_5ANO_LP'!$H:$AE,24,0)</f>
        <v>0.19548872179999999</v>
      </c>
      <c r="BP75" s="39">
        <f>VLOOKUP($A75,'2023_5ANO_LP'!$H:$AE,16,0)/100</f>
        <v>0.8926174496999999</v>
      </c>
      <c r="BQ75" s="38">
        <f t="shared" si="25"/>
        <v>0.58774853770007685</v>
      </c>
      <c r="BR75" s="38">
        <f t="shared" si="26"/>
        <v>0.47408630971443944</v>
      </c>
      <c r="BS75" s="39">
        <f>VLOOKUP($A75,'2023_5ANO_MT'!H:X,17,0)</f>
        <v>209.0413183</v>
      </c>
      <c r="BT75" s="39">
        <f>'REF - Profic Média e DP 2022'!$D$5-3*'REF - Profic Média e DP 2022'!$E$5</f>
        <v>78.560591150000022</v>
      </c>
      <c r="BU75" s="39">
        <f>'REF - Profic Média e DP 2022'!$D$5+3*'REF - Profic Média e DP 2022'!$E$5</f>
        <v>353.78627153000002</v>
      </c>
      <c r="BV75" s="38">
        <f t="shared" si="27"/>
        <v>0.51020408167142861</v>
      </c>
      <c r="BW75" s="39">
        <f>VLOOKUP($A75,'2023_5ANO_MT'!$H:$AE,21,0)</f>
        <v>0.24060150380000001</v>
      </c>
      <c r="BX75" s="39">
        <f>VLOOKUP($A75,'2023_5ANO_MT'!$H:$AE,22,0)</f>
        <v>0.43609022559999999</v>
      </c>
      <c r="BY75" s="39">
        <f>VLOOKUP($A75,'2023_5ANO_MT'!$H:$AE,23,0)</f>
        <v>0.24310776940000001</v>
      </c>
      <c r="BZ75" s="39">
        <f>VLOOKUP($A75,'2023_5ANO_MT'!$H:$AE,24,0)</f>
        <v>8.0200501299999991E-2</v>
      </c>
      <c r="CA75" s="39">
        <f>VLOOKUP($A75,'2023_5ANO_MT'!$H:$AE,16,0)/100</f>
        <v>0.8926174496999999</v>
      </c>
      <c r="CB75" s="38">
        <f t="shared" si="28"/>
        <v>0.58683511525501009</v>
      </c>
      <c r="CC75" s="38">
        <f t="shared" si="29"/>
        <v>0.60864454788572875</v>
      </c>
      <c r="CD75" s="38">
        <f t="shared" si="30"/>
        <v>0.46404173562145762</v>
      </c>
      <c r="CE75" s="39">
        <f>VLOOKUP($A75,'2022_5ANO_LP'!$H:$X,17,0)</f>
        <v>193.26746115</v>
      </c>
      <c r="CF75" s="39">
        <f>'REF - Profic Média e DP 2022'!$D$4-3*'REF - Profic Média e DP 2022'!$E$4</f>
        <v>49.637460980000014</v>
      </c>
      <c r="CG75" s="39">
        <f>'REF - Profic Média e DP 2022'!$D$4+3*'REF - Profic Média e DP 2022'!$E$4</f>
        <v>359.15703464000001</v>
      </c>
      <c r="CH75" s="38">
        <f t="shared" si="31"/>
        <v>0.59318826869999997</v>
      </c>
      <c r="CI75" s="39">
        <f>VLOOKUP($A75,'2022_5ANO_LP'!$H:$AE,21,0)</f>
        <v>0.2251655629</v>
      </c>
      <c r="CJ75" s="39">
        <f>VLOOKUP($A75,'2022_5ANO_LP'!$H:$AE,22,0)</f>
        <v>0.31788079469999997</v>
      </c>
      <c r="CK75" s="39">
        <f>VLOOKUP($A75,'2022_5ANO_LP'!$H:$AE,23,0)</f>
        <v>0.33554083890000003</v>
      </c>
      <c r="CL75" s="39">
        <f>VLOOKUP($A75,'2022_5ANO_LP'!$H:$AE,24,0)</f>
        <v>0.1214128035</v>
      </c>
      <c r="CM75" s="39">
        <f>VLOOKUP($A75,'2022_5ANO_LP'!$H:$AE,16,0)/100</f>
        <v>0.91330645160000001</v>
      </c>
      <c r="CN75" s="38">
        <f t="shared" si="32"/>
        <v>0.56502568262429143</v>
      </c>
      <c r="CO75" s="38">
        <f t="shared" si="33"/>
        <v>0.44318684964858296</v>
      </c>
      <c r="CP75" s="39">
        <f>VLOOKUP($A75,'2022_5ANO_MT'!H:X,17,0)</f>
        <v>200.53699338000001</v>
      </c>
      <c r="CQ75" s="39">
        <f>'REF - Profic Média e DP 2022'!$D$5-3*'REF - Profic Média e DP 2022'!$E$5</f>
        <v>78.560591150000022</v>
      </c>
      <c r="CR75" s="39">
        <f>'REF - Profic Média e DP 2022'!$D$5+3*'REF - Profic Média e DP 2022'!$E$5</f>
        <v>353.78627153000002</v>
      </c>
      <c r="CS75" s="38">
        <f t="shared" si="34"/>
        <v>0.46042257960000005</v>
      </c>
      <c r="CT75" s="39">
        <f>VLOOKUP($A75,'2022_5ANO_MT'!$H:$AE,21,0)</f>
        <v>0.29359823400000001</v>
      </c>
      <c r="CU75" s="39">
        <f>VLOOKUP($A75,'2022_5ANO_MT'!$H:$AE,22,0)</f>
        <v>0.43046357620000003</v>
      </c>
      <c r="CV75" s="39">
        <f>VLOOKUP($A75,'2022_5ANO_MT'!$H:$AE,23,0)</f>
        <v>0.23620309049999999</v>
      </c>
      <c r="CW75" s="39">
        <f>VLOOKUP($A75,'2022_5ANO_MT'!$H:$AE,24,0)</f>
        <v>3.97350993E-2</v>
      </c>
      <c r="CX75" s="39">
        <f>VLOOKUP($A75,'2022_5ANO_MT'!$H:$AE,16,0)/100</f>
        <v>0.91330645160000001</v>
      </c>
      <c r="CY75" s="35"/>
    </row>
    <row r="76" spans="1:103" ht="15" customHeight="1">
      <c r="A76" s="37">
        <v>3205036</v>
      </c>
      <c r="B76" s="37" t="s">
        <v>99</v>
      </c>
      <c r="C76" s="38">
        <f t="shared" si="0"/>
        <v>0.44089037569145662</v>
      </c>
      <c r="D76" s="38">
        <f t="shared" si="1"/>
        <v>0.50619837344545959</v>
      </c>
      <c r="E76" s="38">
        <f t="shared" si="2"/>
        <v>0.3145979008027352</v>
      </c>
      <c r="F76" s="38">
        <f t="shared" si="3"/>
        <v>1.5933208687519906E-2</v>
      </c>
      <c r="G76" s="38">
        <f t="shared" si="4"/>
        <v>0.6977988460881841</v>
      </c>
      <c r="H76" s="38">
        <f t="shared" si="5"/>
        <v>0.71284679670331674</v>
      </c>
      <c r="I76" s="38">
        <f t="shared" si="6"/>
        <v>0.56619001217091924</v>
      </c>
      <c r="J76" s="39">
        <f>VLOOKUP(A76,'2023_2ANO_LP_LTR + ECT'!$H:$X,17,0)</f>
        <v>662.07546792999995</v>
      </c>
      <c r="K76" s="39">
        <f>'REF - Profic Média e DP 2022'!$D$2-3*'REF - Profic Média e DP 2022'!$E$2</f>
        <v>295.99944314000004</v>
      </c>
      <c r="L76" s="39">
        <f>'REF - Profic Média e DP 2022'!$D$2+3*'REF - Profic Média e DP 2022'!$E$2</f>
        <v>942.55981496000004</v>
      </c>
      <c r="M76" s="38">
        <f t="shared" si="7"/>
        <v>0.82064650677142847</v>
      </c>
      <c r="N76" s="39">
        <f>VLOOKUP($A76,'2023_2ANO_LP_LTR + ECT'!$H:$AE,21,0)</f>
        <v>0.10218978099999999</v>
      </c>
      <c r="O76" s="39">
        <f>VLOOKUP($A76,'2023_2ANO_LP_LTR + ECT'!$H:$AE,22,0)</f>
        <v>0.13503649640000001</v>
      </c>
      <c r="P76" s="39">
        <f>VLOOKUP($A76,'2023_2ANO_LP_LTR + ECT'!$H:$AE,23,0)</f>
        <v>0.37956204380000003</v>
      </c>
      <c r="Q76" s="39">
        <f>VLOOKUP($A76,'2023_2ANO_LP_LTR + ECT'!$H:$AE,24,0)</f>
        <v>0.38321167879999996</v>
      </c>
      <c r="R76" s="39">
        <f>VLOOKUP($A76,'2023_2ANO_LP_LTR + ECT'!$H:$AE,16,0)/100</f>
        <v>0.89836065570000001</v>
      </c>
      <c r="S76" s="38">
        <f t="shared" si="8"/>
        <v>0.67522692016548536</v>
      </c>
      <c r="T76" s="38">
        <v>0.67522692016548502</v>
      </c>
      <c r="U76" s="38">
        <f t="shared" si="9"/>
        <v>0.5150364926595421</v>
      </c>
      <c r="V76" s="39">
        <f>VLOOKUP(A76,'2023_2ANO_MT'!$H:$X,17,0)</f>
        <v>528.68988043000002</v>
      </c>
      <c r="W76" s="39">
        <f>'REF - Profic Média e DP 2022'!$D$3-3*'REF - Profic Média e DP 2022'!$E$3</f>
        <v>256.66072584</v>
      </c>
      <c r="X76" s="39">
        <f>'REF - Profic Média e DP 2022'!$D$3+3*'REF - Profic Média e DP 2022'!$E$3</f>
        <v>784.8352503000001</v>
      </c>
      <c r="Y76" s="38">
        <f t="shared" si="10"/>
        <v>0.76293995854285712</v>
      </c>
      <c r="Z76" s="39">
        <f>VLOOKUP($A76,'2023_2ANO_MT'!$H:$AE,21,0)</f>
        <v>9.4202898600000001E-2</v>
      </c>
      <c r="AA76" s="39">
        <f>VLOOKUP($A76,'2023_2ANO_MT'!$H:$AE,22,0)</f>
        <v>0.25</v>
      </c>
      <c r="AB76" s="39">
        <f>VLOOKUP($A76,'2023_2ANO_MT'!$H:$AE,23,0)</f>
        <v>0.4456521739</v>
      </c>
      <c r="AC76" s="39">
        <f>VLOOKUP($A76,'2023_2ANO_MT'!$H:$AE,24,0)</f>
        <v>0.21014492749999999</v>
      </c>
      <c r="AD76" s="39">
        <f>VLOOKUP($A76,'2023_2ANO_MT'!$H:$AE,16,0)/100</f>
        <v>0.90789473679999999</v>
      </c>
      <c r="AE76" s="38">
        <f t="shared" si="11"/>
        <v>0.68186563740066419</v>
      </c>
      <c r="AF76" s="38">
        <f t="shared" si="12"/>
        <v>0.68019521098447233</v>
      </c>
      <c r="AG76" s="38">
        <f t="shared" si="13"/>
        <v>0.52073183526894473</v>
      </c>
      <c r="AH76" s="39">
        <f>VLOOKUP($A76,'2022_2ANO_LP_LTR + ECT'!H:X,17,0)</f>
        <v>632.68401216999996</v>
      </c>
      <c r="AI76" s="39">
        <f>'REF - Profic Média e DP 2022'!$D$2-3*'REF - Profic Média e DP 2022'!$E$2</f>
        <v>295.99944314000004</v>
      </c>
      <c r="AJ76" s="39">
        <f>'REF - Profic Média e DP 2022'!$D$2+3*'REF - Profic Média e DP 2022'!$E$2</f>
        <v>942.55981496000004</v>
      </c>
      <c r="AK76" s="38">
        <f t="shared" si="14"/>
        <v>0.79442508710000015</v>
      </c>
      <c r="AL76" s="39">
        <f>VLOOKUP($A76,'2022_2ANO_LP_LTR + ECT'!$H:$AE,21,0)</f>
        <v>0.10569105690000001</v>
      </c>
      <c r="AM76" s="39">
        <f>VLOOKUP($A76,'2022_2ANO_LP_LTR + ECT'!$H:$AE,22,0)</f>
        <v>0.174796748</v>
      </c>
      <c r="AN76" s="39">
        <f>VLOOKUP($A76,'2022_2ANO_LP_LTR + ECT'!$H:$AE,23,0)</f>
        <v>0.45528455280000002</v>
      </c>
      <c r="AO76" s="39">
        <f>VLOOKUP($A76,'2022_2ANO_LP_LTR + ECT'!$H:$AE,24,0)</f>
        <v>0.26422764230000001</v>
      </c>
      <c r="AP76" s="39">
        <f>VLOOKUP($A76,'2022_2ANO_LP_LTR + ECT'!$H:$AE,16,0)/100</f>
        <v>0.88489208629999994</v>
      </c>
      <c r="AQ76" s="38">
        <f t="shared" si="15"/>
        <v>0.68437127702495193</v>
      </c>
      <c r="AR76" s="38">
        <f t="shared" si="16"/>
        <v>0.54028096819276095</v>
      </c>
      <c r="AS76" s="39">
        <f>VLOOKUP($A76,'2022_2ANO_MT'!$H:$X,17,0)</f>
        <v>542.02336929000001</v>
      </c>
      <c r="AT76" s="39">
        <f>'REF - Profic Média e DP 2022'!$D$3-3*'REF - Profic Média e DP 2022'!$E$3</f>
        <v>256.66072584</v>
      </c>
      <c r="AU76" s="39">
        <f>'REF - Profic Média e DP 2022'!$D$3+3*'REF - Profic Média e DP 2022'!$E$3</f>
        <v>784.8352503000001</v>
      </c>
      <c r="AV76" s="38">
        <f t="shared" si="17"/>
        <v>0.79312388851428572</v>
      </c>
      <c r="AW76" s="39">
        <f>VLOOKUP($A76,'2022_2ANO_MT'!$H:$AE,21,0)</f>
        <v>4.5643153500000005E-2</v>
      </c>
      <c r="AX76" s="39">
        <f>VLOOKUP($A76,'2022_2ANO_MT'!$H:$AE,22,0)</f>
        <v>0.28215767629999999</v>
      </c>
      <c r="AY76" s="39">
        <f>VLOOKUP($A76,'2022_2ANO_MT'!$H:$AE,23,0)</f>
        <v>0.42323651449999999</v>
      </c>
      <c r="AZ76" s="39">
        <f>VLOOKUP($A76,'2022_2ANO_MT'!$H:$AE,24,0)</f>
        <v>0.2489626556</v>
      </c>
      <c r="BA76" s="39">
        <f>VLOOKUP($A76,'2022_2ANO_MT'!$H:$AE,16,0)/100</f>
        <v>0.8637992832000001</v>
      </c>
      <c r="BB76" s="38">
        <f t="shared" si="18"/>
        <v>0.34292837906045226</v>
      </c>
      <c r="BC76" s="38">
        <f t="shared" si="19"/>
        <v>0</v>
      </c>
      <c r="BD76" s="38">
        <f t="shared" si="20"/>
        <v>-2.7316061792205693E-2</v>
      </c>
      <c r="BE76" s="38">
        <f t="shared" si="21"/>
        <v>0.68585675812090452</v>
      </c>
      <c r="BF76" s="38">
        <f t="shared" si="22"/>
        <v>0.69854199300059883</v>
      </c>
      <c r="BG76" s="38">
        <f t="shared" si="23"/>
        <v>0.55914707210119774</v>
      </c>
      <c r="BH76" s="39">
        <f>VLOOKUP($A76,'2023_5ANO_LP'!$H:$X,17,0)</f>
        <v>222.70442435000001</v>
      </c>
      <c r="BI76" s="39">
        <f>'REF - Profic Média e DP 2022'!$D$4-3*'REF - Profic Média e DP 2022'!$E$4</f>
        <v>49.637460980000014</v>
      </c>
      <c r="BJ76" s="39">
        <f>'REF - Profic Média e DP 2022'!$D$4+3*'REF - Profic Média e DP 2022'!$E$4</f>
        <v>359.15703464000001</v>
      </c>
      <c r="BK76" s="38">
        <f t="shared" si="24"/>
        <v>0.7739130434999999</v>
      </c>
      <c r="BL76" s="39">
        <f>VLOOKUP($A76,'2023_5ANO_LP'!$H:$AE,21,0)</f>
        <v>8.6956521700000011E-2</v>
      </c>
      <c r="BM76" s="39">
        <f>VLOOKUP($A76,'2023_5ANO_LP'!$H:$AE,22,0)</f>
        <v>0.24347826090000002</v>
      </c>
      <c r="BN76" s="39">
        <f>VLOOKUP($A76,'2023_5ANO_LP'!$H:$AE,23,0)</f>
        <v>0.37391304349999999</v>
      </c>
      <c r="BO76" s="39">
        <f>VLOOKUP($A76,'2023_5ANO_LP'!$H:$AE,24,0)</f>
        <v>0.29565217389999998</v>
      </c>
      <c r="BP76" s="39">
        <f>VLOOKUP($A76,'2023_5ANO_LP'!$H:$AE,16,0)/100</f>
        <v>0.90196078430000004</v>
      </c>
      <c r="BQ76" s="38">
        <f t="shared" si="25"/>
        <v>0.67317152324121021</v>
      </c>
      <c r="BR76" s="38">
        <f t="shared" si="26"/>
        <v>0.55498998348956319</v>
      </c>
      <c r="BS76" s="39">
        <f>VLOOKUP($A76,'2023_5ANO_MT'!H:X,17,0)</f>
        <v>231.30808696</v>
      </c>
      <c r="BT76" s="39">
        <f>'REF - Profic Média e DP 2022'!$D$5-3*'REF - Profic Média e DP 2022'!$E$5</f>
        <v>78.560591150000022</v>
      </c>
      <c r="BU76" s="39">
        <f>'REF - Profic Média e DP 2022'!$D$5+3*'REF - Profic Média e DP 2022'!$E$5</f>
        <v>353.78627153000002</v>
      </c>
      <c r="BV76" s="38">
        <f t="shared" si="27"/>
        <v>0.68074534168571432</v>
      </c>
      <c r="BW76" s="39">
        <f>VLOOKUP($A76,'2023_5ANO_MT'!$H:$AE,21,0)</f>
        <v>0.1130434783</v>
      </c>
      <c r="BX76" s="39">
        <f>VLOOKUP($A76,'2023_5ANO_MT'!$H:$AE,22,0)</f>
        <v>0.36086956520000002</v>
      </c>
      <c r="BY76" s="39">
        <f>VLOOKUP($A76,'2023_5ANO_MT'!$H:$AE,23,0)</f>
        <v>0.31304347830000001</v>
      </c>
      <c r="BZ76" s="39">
        <f>VLOOKUP($A76,'2023_5ANO_MT'!$H:$AE,24,0)</f>
        <v>0.21304347830000001</v>
      </c>
      <c r="CA76" s="39">
        <f>VLOOKUP($A76,'2023_5ANO_MT'!$H:$AE,16,0)/100</f>
        <v>0.90196078430000004</v>
      </c>
      <c r="CB76" s="38">
        <f t="shared" si="28"/>
        <v>0.71317281991311021</v>
      </c>
      <c r="CC76" s="38">
        <f t="shared" si="29"/>
        <v>0.71993915038781586</v>
      </c>
      <c r="CD76" s="38">
        <f t="shared" si="30"/>
        <v>0.57476661506848881</v>
      </c>
      <c r="CE76" s="39">
        <f>VLOOKUP($A76,'2022_5ANO_LP'!$H:$X,17,0)</f>
        <v>227.53897863</v>
      </c>
      <c r="CF76" s="39">
        <f>'REF - Profic Média e DP 2022'!$D$4-3*'REF - Profic Média e DP 2022'!$E$4</f>
        <v>49.637460980000014</v>
      </c>
      <c r="CG76" s="39">
        <f>'REF - Profic Média e DP 2022'!$D$4+3*'REF - Profic Média e DP 2022'!$E$4</f>
        <v>359.15703464000001</v>
      </c>
      <c r="CH76" s="38">
        <f t="shared" si="31"/>
        <v>0.81257631261428576</v>
      </c>
      <c r="CI76" s="39">
        <f>VLOOKUP($A76,'2022_5ANO_LP'!$H:$AE,21,0)</f>
        <v>5.5555555600000001E-2</v>
      </c>
      <c r="CJ76" s="39">
        <f>VLOOKUP($A76,'2022_5ANO_LP'!$H:$AE,22,0)</f>
        <v>0.2307692308</v>
      </c>
      <c r="CK76" s="39">
        <f>VLOOKUP($A76,'2022_5ANO_LP'!$H:$AE,23,0)</f>
        <v>0.38888888889999995</v>
      </c>
      <c r="CL76" s="39">
        <f>VLOOKUP($A76,'2022_5ANO_LP'!$H:$AE,24,0)</f>
        <v>0.32478632480000003</v>
      </c>
      <c r="CM76" s="39">
        <f>VLOOKUP($A76,'2022_5ANO_LP'!$H:$AE,16,0)/100</f>
        <v>0.91764705879999997</v>
      </c>
      <c r="CN76" s="38">
        <f t="shared" si="32"/>
        <v>0.70640648943840467</v>
      </c>
      <c r="CO76" s="38">
        <f t="shared" si="33"/>
        <v>0.59074158623395234</v>
      </c>
      <c r="CP76" s="39">
        <f>VLOOKUP($A76,'2022_5ANO_MT'!H:X,17,0)</f>
        <v>241.14784614999999</v>
      </c>
      <c r="CQ76" s="39">
        <f>'REF - Profic Média e DP 2022'!$D$5-3*'REF - Profic Média e DP 2022'!$E$5</f>
        <v>78.560591150000022</v>
      </c>
      <c r="CR76" s="39">
        <f>'REF - Profic Média e DP 2022'!$D$5+3*'REF - Profic Média e DP 2022'!$E$5</f>
        <v>353.78627153000002</v>
      </c>
      <c r="CS76" s="38">
        <f t="shared" si="34"/>
        <v>0.72649572648571414</v>
      </c>
      <c r="CT76" s="39">
        <f>VLOOKUP($A76,'2022_5ANO_MT'!$H:$AE,21,0)</f>
        <v>0.10256410259999998</v>
      </c>
      <c r="CU76" s="39">
        <f>VLOOKUP($A76,'2022_5ANO_MT'!$H:$AE,22,0)</f>
        <v>0.29914529909999998</v>
      </c>
      <c r="CV76" s="39">
        <f>VLOOKUP($A76,'2022_5ANO_MT'!$H:$AE,23,0)</f>
        <v>0.32051282049999996</v>
      </c>
      <c r="CW76" s="39">
        <f>VLOOKUP($A76,'2022_5ANO_MT'!$H:$AE,24,0)</f>
        <v>0.27777777780000001</v>
      </c>
      <c r="CX76" s="39">
        <f>VLOOKUP($A76,'2022_5ANO_MT'!$H:$AE,16,0)/100</f>
        <v>0.91764705879999997</v>
      </c>
      <c r="CY76" s="35"/>
    </row>
    <row r="77" spans="1:103" ht="15" customHeight="1">
      <c r="A77" s="37">
        <v>3205069</v>
      </c>
      <c r="B77" s="37" t="s">
        <v>61</v>
      </c>
      <c r="C77" s="38">
        <f t="shared" si="0"/>
        <v>0.71531073098319087</v>
      </c>
      <c r="D77" s="38">
        <f t="shared" si="1"/>
        <v>0.776705909935137</v>
      </c>
      <c r="E77" s="38">
        <f t="shared" si="2"/>
        <v>0.82129825059994899</v>
      </c>
      <c r="F77" s="38">
        <f t="shared" si="3"/>
        <v>9.65107727921799E-2</v>
      </c>
      <c r="G77" s="38">
        <f t="shared" si="4"/>
        <v>0.73211356927032489</v>
      </c>
      <c r="H77" s="38">
        <f t="shared" si="5"/>
        <v>0.75302232678346692</v>
      </c>
      <c r="I77" s="38">
        <f t="shared" si="6"/>
        <v>0.61069635780264819</v>
      </c>
      <c r="J77" s="39">
        <f>VLOOKUP(A77,'2023_2ANO_LP_LTR + ECT'!$H:$X,17,0)</f>
        <v>690.85150730999999</v>
      </c>
      <c r="K77" s="39">
        <f>'REF - Profic Média e DP 2022'!$D$2-3*'REF - Profic Média e DP 2022'!$E$2</f>
        <v>295.99944314000004</v>
      </c>
      <c r="L77" s="39">
        <f>'REF - Profic Média e DP 2022'!$D$2+3*'REF - Profic Média e DP 2022'!$E$2</f>
        <v>942.55981496000004</v>
      </c>
      <c r="M77" s="38">
        <f t="shared" si="7"/>
        <v>0.90934065932857144</v>
      </c>
      <c r="N77" s="39">
        <f>VLOOKUP($A77,'2023_2ANO_LP_LTR + ECT'!$H:$AE,21,0)</f>
        <v>5.7692307700000001E-2</v>
      </c>
      <c r="O77" s="39">
        <f>VLOOKUP($A77,'2023_2ANO_LP_LTR + ECT'!$H:$AE,22,0)</f>
        <v>5.7692307700000001E-2</v>
      </c>
      <c r="P77" s="39">
        <f>VLOOKUP($A77,'2023_2ANO_LP_LTR + ECT'!$H:$AE,23,0)</f>
        <v>0.3653846154</v>
      </c>
      <c r="Q77" s="39">
        <f>VLOOKUP($A77,'2023_2ANO_LP_LTR + ECT'!$H:$AE,24,0)</f>
        <v>0.5192307692</v>
      </c>
      <c r="R77" s="39">
        <f>VLOOKUP($A77,'2023_2ANO_LP_LTR + ECT'!$H:$AE,16,0)/100</f>
        <v>0.88135593220000008</v>
      </c>
      <c r="S77" s="38">
        <f t="shared" si="8"/>
        <v>0.70075043300061179</v>
      </c>
      <c r="T77" s="38">
        <v>0.70075043300061202</v>
      </c>
      <c r="U77" s="38">
        <f t="shared" si="9"/>
        <v>0.5440348026512235</v>
      </c>
      <c r="V77" s="39">
        <f>VLOOKUP(A77,'2023_2ANO_MT'!$H:$X,17,0)</f>
        <v>544.00604901999998</v>
      </c>
      <c r="W77" s="39">
        <f>'REF - Profic Média e DP 2022'!$D$3-3*'REF - Profic Média e DP 2022'!$E$3</f>
        <v>256.66072584</v>
      </c>
      <c r="X77" s="39">
        <f>'REF - Profic Média e DP 2022'!$D$3+3*'REF - Profic Média e DP 2022'!$E$3</f>
        <v>784.8352503000001</v>
      </c>
      <c r="Y77" s="38">
        <f t="shared" si="10"/>
        <v>0.84313725490000002</v>
      </c>
      <c r="Z77" s="39">
        <f>VLOOKUP($A77,'2023_2ANO_MT'!$H:$AE,21,0)</f>
        <v>3.9215686299999997E-2</v>
      </c>
      <c r="AA77" s="39">
        <f>VLOOKUP($A77,'2023_2ANO_MT'!$H:$AE,22,0)</f>
        <v>0.20588235290000001</v>
      </c>
      <c r="AB77" s="39">
        <f>VLOOKUP($A77,'2023_2ANO_MT'!$H:$AE,23,0)</f>
        <v>0.5</v>
      </c>
      <c r="AC77" s="39">
        <f>VLOOKUP($A77,'2023_2ANO_MT'!$H:$AE,24,0)</f>
        <v>0.25490196079999999</v>
      </c>
      <c r="AD77" s="39">
        <f>VLOOKUP($A77,'2023_2ANO_MT'!$H:$AE,16,0)/100</f>
        <v>0.87179487179999993</v>
      </c>
      <c r="AE77" s="38">
        <f t="shared" si="11"/>
        <v>0.63560279647814499</v>
      </c>
      <c r="AF77" s="38">
        <f t="shared" si="12"/>
        <v>0.65562348688817029</v>
      </c>
      <c r="AG77" s="38">
        <f t="shared" si="13"/>
        <v>0.52350509717634042</v>
      </c>
      <c r="AH77" s="39">
        <f>VLOOKUP($A77,'2022_2ANO_LP_LTR + ECT'!H:X,17,0)</f>
        <v>634.47709341999996</v>
      </c>
      <c r="AI77" s="39">
        <f>'REF - Profic Média e DP 2022'!$D$2-3*'REF - Profic Média e DP 2022'!$E$2</f>
        <v>295.99944314000004</v>
      </c>
      <c r="AJ77" s="39">
        <f>'REF - Profic Média e DP 2022'!$D$2+3*'REF - Profic Média e DP 2022'!$E$2</f>
        <v>942.55981496000004</v>
      </c>
      <c r="AK77" s="38">
        <f t="shared" si="14"/>
        <v>0.78030303030000003</v>
      </c>
      <c r="AL77" s="39">
        <f>VLOOKUP($A77,'2022_2ANO_LP_LTR + ECT'!$H:$AE,21,0)</f>
        <v>9.84848485E-2</v>
      </c>
      <c r="AM77" s="39">
        <f>VLOOKUP($A77,'2022_2ANO_LP_LTR + ECT'!$H:$AE,22,0)</f>
        <v>0.21212121209999998</v>
      </c>
      <c r="AN77" s="39">
        <f>VLOOKUP($A77,'2022_2ANO_LP_LTR + ECT'!$H:$AE,23,0)</f>
        <v>0.39393939389999999</v>
      </c>
      <c r="AO77" s="39">
        <f>VLOOKUP($A77,'2022_2ANO_LP_LTR + ECT'!$H:$AE,24,0)</f>
        <v>0.2954545455</v>
      </c>
      <c r="AP77" s="39">
        <f>VLOOKUP($A77,'2022_2ANO_LP_LTR + ECT'!$H:$AE,16,0)/100</f>
        <v>0.79518072290000008</v>
      </c>
      <c r="AQ77" s="38">
        <f t="shared" si="15"/>
        <v>0.60557176086310716</v>
      </c>
      <c r="AR77" s="38">
        <f t="shared" si="16"/>
        <v>0.46452718621907141</v>
      </c>
      <c r="AS77" s="39">
        <f>VLOOKUP($A77,'2022_2ANO_MT'!$H:$X,17,0)</f>
        <v>502.01215151999997</v>
      </c>
      <c r="AT77" s="39">
        <f>'REF - Profic Média e DP 2022'!$D$3-3*'REF - Profic Média e DP 2022'!$E$3</f>
        <v>256.66072584</v>
      </c>
      <c r="AU77" s="39">
        <f>'REF - Profic Média e DP 2022'!$D$3+3*'REF - Profic Média e DP 2022'!$E$3</f>
        <v>784.8352503000001</v>
      </c>
      <c r="AV77" s="38">
        <f t="shared" si="17"/>
        <v>0.69805194811428573</v>
      </c>
      <c r="AW77" s="39">
        <f>VLOOKUP($A77,'2022_2ANO_MT'!$H:$AE,21,0)</f>
        <v>9.84848485E-2</v>
      </c>
      <c r="AX77" s="39">
        <f>VLOOKUP($A77,'2022_2ANO_MT'!$H:$AE,22,0)</f>
        <v>0.35606060610000001</v>
      </c>
      <c r="AY77" s="39">
        <f>VLOOKUP($A77,'2022_2ANO_MT'!$H:$AE,23,0)</f>
        <v>0.46969696970000002</v>
      </c>
      <c r="AZ77" s="39">
        <f>VLOOKUP($A77,'2022_2ANO_MT'!$H:$AE,24,0)</f>
        <v>7.5757575800000004E-2</v>
      </c>
      <c r="BA77" s="39">
        <f>VLOOKUP($A77,'2022_2ANO_MT'!$H:$AE,16,0)/100</f>
        <v>0.79518072290000008</v>
      </c>
      <c r="BB77" s="38">
        <f t="shared" si="18"/>
        <v>0.62321796255527173</v>
      </c>
      <c r="BC77" s="38">
        <f t="shared" si="19"/>
        <v>0.54275349251416771</v>
      </c>
      <c r="BD77" s="38">
        <f t="shared" si="20"/>
        <v>4.2514160215313401E-2</v>
      </c>
      <c r="BE77" s="38">
        <f t="shared" si="21"/>
        <v>0.70368243259637575</v>
      </c>
      <c r="BF77" s="38">
        <f t="shared" si="22"/>
        <v>0.7367838545501374</v>
      </c>
      <c r="BG77" s="38">
        <f t="shared" si="23"/>
        <v>0.59353825830027473</v>
      </c>
      <c r="BH77" s="39">
        <f>VLOOKUP($A77,'2023_5ANO_LP'!$H:$X,17,0)</f>
        <v>233.34916964000001</v>
      </c>
      <c r="BI77" s="39">
        <f>'REF - Profic Média e DP 2022'!$D$4-3*'REF - Profic Média e DP 2022'!$E$4</f>
        <v>49.637460980000014</v>
      </c>
      <c r="BJ77" s="39">
        <f>'REF - Profic Média e DP 2022'!$D$4+3*'REF - Profic Média e DP 2022'!$E$4</f>
        <v>359.15703464000001</v>
      </c>
      <c r="BK77" s="38">
        <f t="shared" si="24"/>
        <v>0.84948979589999984</v>
      </c>
      <c r="BL77" s="39">
        <f>VLOOKUP($A77,'2023_5ANO_LP'!$H:$AE,21,0)</f>
        <v>1.7857142900000001E-2</v>
      </c>
      <c r="BM77" s="39">
        <f>VLOOKUP($A77,'2023_5ANO_LP'!$H:$AE,22,0)</f>
        <v>0.23214285709999999</v>
      </c>
      <c r="BN77" s="39">
        <f>VLOOKUP($A77,'2023_5ANO_LP'!$H:$AE,23,0)</f>
        <v>0.40178571429999999</v>
      </c>
      <c r="BO77" s="39">
        <f>VLOOKUP($A77,'2023_5ANO_LP'!$H:$AE,24,0)</f>
        <v>0.34821428570000001</v>
      </c>
      <c r="BP77" s="39">
        <f>VLOOKUP($A77,'2023_5ANO_LP'!$H:$AE,16,0)/100</f>
        <v>0.91056910570000005</v>
      </c>
      <c r="BQ77" s="38">
        <f t="shared" si="25"/>
        <v>0.67058101064261422</v>
      </c>
      <c r="BR77" s="38">
        <f t="shared" si="26"/>
        <v>0.54659175412808547</v>
      </c>
      <c r="BS77" s="39">
        <f>VLOOKUP($A77,'2023_5ANO_MT'!H:X,17,0)</f>
        <v>228.99667857</v>
      </c>
      <c r="BT77" s="39">
        <f>'REF - Profic Média e DP 2022'!$D$5-3*'REF - Profic Média e DP 2022'!$E$5</f>
        <v>78.560591150000022</v>
      </c>
      <c r="BU77" s="39">
        <f>'REF - Profic Média e DP 2022'!$D$5+3*'REF - Profic Média e DP 2022'!$E$5</f>
        <v>353.78627153000002</v>
      </c>
      <c r="BV77" s="38">
        <f t="shared" si="27"/>
        <v>0.67857142861428577</v>
      </c>
      <c r="BW77" s="39">
        <f>VLOOKUP($A77,'2023_5ANO_MT'!$H:$AE,21,0)</f>
        <v>0.1071428571</v>
      </c>
      <c r="BX77" s="39">
        <f>VLOOKUP($A77,'2023_5ANO_MT'!$H:$AE,22,0)</f>
        <v>0.375</v>
      </c>
      <c r="BY77" s="39">
        <f>VLOOKUP($A77,'2023_5ANO_MT'!$H:$AE,23,0)</f>
        <v>0.36607142860000003</v>
      </c>
      <c r="BZ77" s="39">
        <f>VLOOKUP($A77,'2023_5ANO_MT'!$H:$AE,24,0)</f>
        <v>0.15178571429999999</v>
      </c>
      <c r="CA77" s="39">
        <f>VLOOKUP($A77,'2023_5ANO_MT'!$H:$AE,16,0)/100</f>
        <v>0.91056910570000005</v>
      </c>
      <c r="CB77" s="38">
        <f t="shared" si="28"/>
        <v>0.66116827238106235</v>
      </c>
      <c r="CC77" s="38">
        <f t="shared" si="29"/>
        <v>0.69426486965616918</v>
      </c>
      <c r="CD77" s="38">
        <f t="shared" si="30"/>
        <v>0.5516192994551955</v>
      </c>
      <c r="CE77" s="39">
        <f>VLOOKUP($A77,'2022_5ANO_LP'!$H:$X,17,0)</f>
        <v>220.37443137</v>
      </c>
      <c r="CF77" s="39">
        <f>'REF - Profic Média e DP 2022'!$D$4-3*'REF - Profic Média e DP 2022'!$E$4</f>
        <v>49.637460980000014</v>
      </c>
      <c r="CG77" s="39">
        <f>'REF - Profic Média e DP 2022'!$D$4+3*'REF - Profic Média e DP 2022'!$E$4</f>
        <v>359.15703464000001</v>
      </c>
      <c r="CH77" s="38">
        <f t="shared" si="31"/>
        <v>0.75490196081428573</v>
      </c>
      <c r="CI77" s="39">
        <f>VLOOKUP($A77,'2022_5ANO_LP'!$H:$AE,21,0)</f>
        <v>8.8235294100000014E-2</v>
      </c>
      <c r="CJ77" s="39">
        <f>VLOOKUP($A77,'2022_5ANO_LP'!$H:$AE,22,0)</f>
        <v>0.27450980390000002</v>
      </c>
      <c r="CK77" s="39">
        <f>VLOOKUP($A77,'2022_5ANO_LP'!$H:$AE,23,0)</f>
        <v>0.3235294118</v>
      </c>
      <c r="CL77" s="39">
        <f>VLOOKUP($A77,'2022_5ANO_LP'!$H:$AE,24,0)</f>
        <v>0.31372549020000001</v>
      </c>
      <c r="CM77" s="39">
        <f>VLOOKUP($A77,'2022_5ANO_LP'!$H:$AE,16,0)/100</f>
        <v>0.91891891889999999</v>
      </c>
      <c r="CN77" s="38">
        <f t="shared" si="32"/>
        <v>0.62807167510595563</v>
      </c>
      <c r="CO77" s="38">
        <f t="shared" si="33"/>
        <v>0.50886876470476827</v>
      </c>
      <c r="CP77" s="39">
        <f>VLOOKUP($A77,'2022_5ANO_MT'!H:X,17,0)</f>
        <v>218.61434313999999</v>
      </c>
      <c r="CQ77" s="39">
        <f>'REF - Profic Média e DP 2022'!$D$5-3*'REF - Profic Média e DP 2022'!$E$5</f>
        <v>78.560591150000022</v>
      </c>
      <c r="CR77" s="39">
        <f>'REF - Profic Média e DP 2022'!$D$5+3*'REF - Profic Média e DP 2022'!$E$5</f>
        <v>353.78627153000002</v>
      </c>
      <c r="CS77" s="38">
        <f t="shared" si="34"/>
        <v>0.57563025211428565</v>
      </c>
      <c r="CT77" s="39">
        <f>VLOOKUP($A77,'2022_5ANO_MT'!$H:$AE,21,0)</f>
        <v>0.24509803920000001</v>
      </c>
      <c r="CU77" s="39">
        <f>VLOOKUP($A77,'2022_5ANO_MT'!$H:$AE,22,0)</f>
        <v>0.31372549020000001</v>
      </c>
      <c r="CV77" s="39">
        <f>VLOOKUP($A77,'2022_5ANO_MT'!$H:$AE,23,0)</f>
        <v>0.29411764709999999</v>
      </c>
      <c r="CW77" s="39">
        <f>VLOOKUP($A77,'2022_5ANO_MT'!$H:$AE,24,0)</f>
        <v>0.14705882349999999</v>
      </c>
      <c r="CX77" s="39">
        <f>VLOOKUP($A77,'2022_5ANO_MT'!$H:$AE,16,0)/100</f>
        <v>0.91891891889999999</v>
      </c>
      <c r="CY77" s="35"/>
    </row>
    <row r="78" spans="1:103" ht="15" customHeight="1">
      <c r="A78" s="37">
        <v>3205101</v>
      </c>
      <c r="B78" s="37" t="s">
        <v>119</v>
      </c>
      <c r="C78" s="38">
        <f t="shared" si="0"/>
        <v>0.61823786710874828</v>
      </c>
      <c r="D78" s="38">
        <f t="shared" si="1"/>
        <v>0.58136020372312225</v>
      </c>
      <c r="E78" s="38">
        <f t="shared" si="2"/>
        <v>0.44593646172419099</v>
      </c>
      <c r="F78" s="38">
        <f t="shared" si="3"/>
        <v>3.6819204357934954E-2</v>
      </c>
      <c r="G78" s="38">
        <f t="shared" si="4"/>
        <v>0.71678394572205351</v>
      </c>
      <c r="H78" s="38">
        <f t="shared" si="5"/>
        <v>0.72132499602569389</v>
      </c>
      <c r="I78" s="38">
        <f t="shared" si="6"/>
        <v>0.57940581962281623</v>
      </c>
      <c r="J78" s="39">
        <f>VLOOKUP(A78,'2023_2ANO_LP_LTR + ECT'!$H:$X,17,0)</f>
        <v>670.62028530999999</v>
      </c>
      <c r="K78" s="39">
        <f>'REF - Profic Média e DP 2022'!$D$2-3*'REF - Profic Média e DP 2022'!$E$2</f>
        <v>295.99944314000004</v>
      </c>
      <c r="L78" s="39">
        <f>'REF - Profic Média e DP 2022'!$D$2+3*'REF - Profic Média e DP 2022'!$E$2</f>
        <v>942.55981496000004</v>
      </c>
      <c r="M78" s="38">
        <f t="shared" si="7"/>
        <v>0.82198952875714304</v>
      </c>
      <c r="N78" s="39">
        <f>VLOOKUP($A78,'2023_2ANO_LP_LTR + ECT'!$H:$AE,21,0)</f>
        <v>0.1012216405</v>
      </c>
      <c r="O78" s="39">
        <f>VLOOKUP($A78,'2023_2ANO_LP_LTR + ECT'!$H:$AE,22,0)</f>
        <v>0.13438045379999999</v>
      </c>
      <c r="P78" s="39">
        <f>VLOOKUP($A78,'2023_2ANO_LP_LTR + ECT'!$H:$AE,23,0)</f>
        <v>0.32286212910000001</v>
      </c>
      <c r="Q78" s="39">
        <f>VLOOKUP($A78,'2023_2ANO_LP_LTR + ECT'!$H:$AE,24,0)</f>
        <v>0.44153577660000004</v>
      </c>
      <c r="R78" s="39">
        <f>VLOOKUP($A78,'2023_2ANO_LP_LTR + ECT'!$H:$AE,16,0)/100</f>
        <v>0.90449881610000005</v>
      </c>
      <c r="S78" s="38">
        <f t="shared" si="8"/>
        <v>0.70997237026659299</v>
      </c>
      <c r="T78" s="38">
        <v>0.70997237026659299</v>
      </c>
      <c r="U78" s="38">
        <f t="shared" si="9"/>
        <v>0.55126354384032872</v>
      </c>
      <c r="V78" s="39">
        <f>VLOOKUP(A78,'2023_2ANO_MT'!$H:$X,17,0)</f>
        <v>547.82408596000005</v>
      </c>
      <c r="W78" s="39">
        <f>'REF - Profic Média e DP 2022'!$D$3-3*'REF - Profic Média e DP 2022'!$E$3</f>
        <v>256.66072584</v>
      </c>
      <c r="X78" s="39">
        <f>'REF - Profic Média e DP 2022'!$D$3+3*'REF - Profic Média e DP 2022'!$E$3</f>
        <v>784.8352503000001</v>
      </c>
      <c r="Y78" s="38">
        <f t="shared" si="10"/>
        <v>0.8354636591857143</v>
      </c>
      <c r="Z78" s="39">
        <f>VLOOKUP($A78,'2023_2ANO_MT'!$H:$AE,21,0)</f>
        <v>5.1754385999999999E-2</v>
      </c>
      <c r="AA78" s="39">
        <f>VLOOKUP($A78,'2023_2ANO_MT'!$H:$AE,22,0)</f>
        <v>0.19736842110000002</v>
      </c>
      <c r="AB78" s="39">
        <f>VLOOKUP($A78,'2023_2ANO_MT'!$H:$AE,23,0)</f>
        <v>0.47543859650000003</v>
      </c>
      <c r="AC78" s="39">
        <f>VLOOKUP($A78,'2023_2ANO_MT'!$H:$AE,24,0)</f>
        <v>0.27543859650000002</v>
      </c>
      <c r="AD78" s="39">
        <f>VLOOKUP($A78,'2023_2ANO_MT'!$H:$AE,16,0)/100</f>
        <v>0.9018987342</v>
      </c>
      <c r="AE78" s="38">
        <f t="shared" si="11"/>
        <v>0.67996474136411855</v>
      </c>
      <c r="AF78" s="38">
        <f t="shared" si="12"/>
        <v>0.68570663150862965</v>
      </c>
      <c r="AG78" s="38">
        <f t="shared" si="13"/>
        <v>0.5227764056101164</v>
      </c>
      <c r="AH78" s="39">
        <f>VLOOKUP($A78,'2022_2ANO_LP_LTR + ECT'!H:X,17,0)</f>
        <v>634.00595033000002</v>
      </c>
      <c r="AI78" s="39">
        <f>'REF - Profic Média e DP 2022'!$D$2-3*'REF - Profic Média e DP 2022'!$E$2</f>
        <v>295.99944314000004</v>
      </c>
      <c r="AJ78" s="39">
        <f>'REF - Profic Média e DP 2022'!$D$2+3*'REF - Profic Média e DP 2022'!$E$2</f>
        <v>942.55981496000004</v>
      </c>
      <c r="AK78" s="38">
        <f t="shared" si="14"/>
        <v>0.77407498161428578</v>
      </c>
      <c r="AL78" s="39">
        <f>VLOOKUP($A78,'2022_2ANO_LP_LTR + ECT'!$H:$AE,21,0)</f>
        <v>0.1166380789</v>
      </c>
      <c r="AM78" s="39">
        <f>VLOOKUP($A78,'2022_2ANO_LP_LTR + ECT'!$H:$AE,22,0)</f>
        <v>0.19125214410000002</v>
      </c>
      <c r="AN78" s="39">
        <f>VLOOKUP($A78,'2022_2ANO_LP_LTR + ECT'!$H:$AE,23,0)</f>
        <v>0.41938250429999996</v>
      </c>
      <c r="AO78" s="39">
        <f>VLOOKUP($A78,'2022_2ANO_LP_LTR + ECT'!$H:$AE,24,0)</f>
        <v>0.27272727270000002</v>
      </c>
      <c r="AP78" s="39">
        <f>VLOOKUP($A78,'2022_2ANO_LP_LTR + ECT'!$H:$AE,16,0)/100</f>
        <v>0.92319873320000001</v>
      </c>
      <c r="AQ78" s="38">
        <f t="shared" si="15"/>
        <v>0.67135190614735185</v>
      </c>
      <c r="AR78" s="38">
        <f t="shared" si="16"/>
        <v>0.51469073190898951</v>
      </c>
      <c r="AS78" s="39">
        <f>VLOOKUP($A78,'2022_2ANO_MT'!$H:$X,17,0)</f>
        <v>528.50725840999996</v>
      </c>
      <c r="AT78" s="39">
        <f>'REF - Profic Média e DP 2022'!$D$3-3*'REF - Profic Média e DP 2022'!$E$3</f>
        <v>256.66072584</v>
      </c>
      <c r="AU78" s="39">
        <f>'REF - Profic Média e DP 2022'!$D$3+3*'REF - Profic Média e DP 2022'!$E$3</f>
        <v>784.8352503000001</v>
      </c>
      <c r="AV78" s="38">
        <f t="shared" si="17"/>
        <v>0.75777496837142855</v>
      </c>
      <c r="AW78" s="39">
        <f>VLOOKUP($A78,'2022_2ANO_MT'!$H:$AE,21,0)</f>
        <v>7.7876106200000003E-2</v>
      </c>
      <c r="AX78" s="39">
        <f>VLOOKUP($A78,'2022_2ANO_MT'!$H:$AE,22,0)</f>
        <v>0.2876106195</v>
      </c>
      <c r="AY78" s="39">
        <f>VLOOKUP($A78,'2022_2ANO_MT'!$H:$AE,23,0)</f>
        <v>0.41592920350000001</v>
      </c>
      <c r="AZ78" s="39">
        <f>VLOOKUP($A78,'2022_2ANO_MT'!$H:$AE,24,0)</f>
        <v>0.2185840708</v>
      </c>
      <c r="BA78" s="39">
        <f>VLOOKUP($A78,'2022_2ANO_MT'!$H:$AE,16,0)/100</f>
        <v>0.89825119240000006</v>
      </c>
      <c r="BB78" s="38">
        <f t="shared" si="18"/>
        <v>0.67355436218718723</v>
      </c>
      <c r="BC78" s="38">
        <f t="shared" si="19"/>
        <v>0.65714677964269841</v>
      </c>
      <c r="BD78" s="38">
        <f t="shared" si="20"/>
        <v>5.7231907307740748E-2</v>
      </c>
      <c r="BE78" s="38">
        <f t="shared" si="21"/>
        <v>0.68996194473167605</v>
      </c>
      <c r="BF78" s="38">
        <f t="shared" si="22"/>
        <v>0.7056814429769882</v>
      </c>
      <c r="BG78" s="38">
        <f t="shared" si="23"/>
        <v>0.55919531809683354</v>
      </c>
      <c r="BH78" s="39">
        <f>VLOOKUP($A78,'2023_5ANO_LP'!$H:$X,17,0)</f>
        <v>222.71935743</v>
      </c>
      <c r="BI78" s="39">
        <f>'REF - Profic Média e DP 2022'!$D$4-3*'REF - Profic Média e DP 2022'!$E$4</f>
        <v>49.637460980000014</v>
      </c>
      <c r="BJ78" s="39">
        <f>'REF - Profic Média e DP 2022'!$D$4+3*'REF - Profic Média e DP 2022'!$E$4</f>
        <v>359.15703464000001</v>
      </c>
      <c r="BK78" s="38">
        <f t="shared" si="24"/>
        <v>0.78698727011428571</v>
      </c>
      <c r="BL78" s="39">
        <f>VLOOKUP($A78,'2023_5ANO_LP'!$H:$AE,21,0)</f>
        <v>7.3267326699999996E-2</v>
      </c>
      <c r="BM78" s="39">
        <f>VLOOKUP($A78,'2023_5ANO_LP'!$H:$AE,22,0)</f>
        <v>0.24455445539999998</v>
      </c>
      <c r="BN78" s="39">
        <f>VLOOKUP($A78,'2023_5ANO_LP'!$H:$AE,23,0)</f>
        <v>0.3821782178</v>
      </c>
      <c r="BO78" s="39">
        <f>VLOOKUP($A78,'2023_5ANO_LP'!$H:$AE,24,0)</f>
        <v>0.3</v>
      </c>
      <c r="BP78" s="39">
        <f>VLOOKUP($A78,'2023_5ANO_LP'!$H:$AE,16,0)/100</f>
        <v>0.91734786560000003</v>
      </c>
      <c r="BQ78" s="38">
        <f t="shared" si="25"/>
        <v>0.67424244648636389</v>
      </c>
      <c r="BR78" s="38">
        <f t="shared" si="26"/>
        <v>0.54985339300844194</v>
      </c>
      <c r="BS78" s="39">
        <f>VLOOKUP($A78,'2023_5ANO_MT'!H:X,17,0)</f>
        <v>229.89436534999999</v>
      </c>
      <c r="BT78" s="39">
        <f>'REF - Profic Média e DP 2022'!$D$5-3*'REF - Profic Média e DP 2022'!$E$5</f>
        <v>78.560591150000022</v>
      </c>
      <c r="BU78" s="39">
        <f>'REF - Profic Média e DP 2022'!$D$5+3*'REF - Profic Média e DP 2022'!$E$5</f>
        <v>353.78627153000002</v>
      </c>
      <c r="BV78" s="38">
        <f t="shared" si="27"/>
        <v>0.67991513432857154</v>
      </c>
      <c r="BW78" s="39">
        <f>VLOOKUP($A78,'2023_5ANO_MT'!$H:$AE,21,0)</f>
        <v>0.1237623762</v>
      </c>
      <c r="BX78" s="39">
        <f>VLOOKUP($A78,'2023_5ANO_MT'!$H:$AE,22,0)</f>
        <v>0.34356435639999999</v>
      </c>
      <c r="BY78" s="39">
        <f>VLOOKUP($A78,'2023_5ANO_MT'!$H:$AE,23,0)</f>
        <v>0.37128712870000002</v>
      </c>
      <c r="BZ78" s="39">
        <f>VLOOKUP($A78,'2023_5ANO_MT'!$H:$AE,24,0)</f>
        <v>0.16138613860000001</v>
      </c>
      <c r="CA78" s="39">
        <f>VLOOKUP($A78,'2023_5ANO_MT'!$H:$AE,16,0)/100</f>
        <v>0.91734786560000003</v>
      </c>
      <c r="CB78" s="38">
        <f t="shared" si="28"/>
        <v>0.6327300374239353</v>
      </c>
      <c r="CC78" s="38">
        <f t="shared" si="29"/>
        <v>0.64602006251005528</v>
      </c>
      <c r="CD78" s="38">
        <f t="shared" si="30"/>
        <v>0.50424962920582483</v>
      </c>
      <c r="CE78" s="39">
        <f>VLOOKUP($A78,'2022_5ANO_LP'!$H:$X,17,0)</f>
        <v>205.71259122999999</v>
      </c>
      <c r="CF78" s="39">
        <f>'REF - Profic Média e DP 2022'!$D$4-3*'REF - Profic Média e DP 2022'!$E$4</f>
        <v>49.637460980000014</v>
      </c>
      <c r="CG78" s="39">
        <f>'REF - Profic Média e DP 2022'!$D$4+3*'REF - Profic Média e DP 2022'!$E$4</f>
        <v>359.15703464000001</v>
      </c>
      <c r="CH78" s="38">
        <f t="shared" si="31"/>
        <v>0.66930484102857135</v>
      </c>
      <c r="CI78" s="39">
        <f>VLOOKUP($A78,'2022_5ANO_LP'!$H:$AE,21,0)</f>
        <v>0.14496768239999999</v>
      </c>
      <c r="CJ78" s="39">
        <f>VLOOKUP($A78,'2022_5ANO_LP'!$H:$AE,22,0)</f>
        <v>0.32502308399999996</v>
      </c>
      <c r="CK78" s="39">
        <f>VLOOKUP($A78,'2022_5ANO_LP'!$H:$AE,23,0)</f>
        <v>0.32132963990000002</v>
      </c>
      <c r="CL78" s="39">
        <f>VLOOKUP($A78,'2022_5ANO_LP'!$H:$AE,24,0)</f>
        <v>0.2086795937</v>
      </c>
      <c r="CM78" s="39">
        <f>VLOOKUP($A78,'2022_5ANO_LP'!$H:$AE,16,0)/100</f>
        <v>0.9062761506</v>
      </c>
      <c r="CN78" s="38">
        <f t="shared" si="32"/>
        <v>0.61944001233781543</v>
      </c>
      <c r="CO78" s="38">
        <f t="shared" si="33"/>
        <v>0.50004998181848803</v>
      </c>
      <c r="CP78" s="39">
        <f>VLOOKUP($A78,'2022_5ANO_MT'!H:X,17,0)</f>
        <v>216.18718762</v>
      </c>
      <c r="CQ78" s="39">
        <f>'REF - Profic Média e DP 2022'!$D$5-3*'REF - Profic Média e DP 2022'!$E$5</f>
        <v>78.560591150000022</v>
      </c>
      <c r="CR78" s="39">
        <f>'REF - Profic Média e DP 2022'!$D$5+3*'REF - Profic Média e DP 2022'!$E$5</f>
        <v>353.78627153000002</v>
      </c>
      <c r="CS78" s="38">
        <f t="shared" si="34"/>
        <v>0.57222075521428573</v>
      </c>
      <c r="CT78" s="39">
        <f>VLOOKUP($A78,'2022_5ANO_MT'!$H:$AE,21,0)</f>
        <v>0.1922365989</v>
      </c>
      <c r="CU78" s="39">
        <f>VLOOKUP($A78,'2022_5ANO_MT'!$H:$AE,22,0)</f>
        <v>0.41219963030000001</v>
      </c>
      <c r="CV78" s="39">
        <f>VLOOKUP($A78,'2022_5ANO_MT'!$H:$AE,23,0)</f>
        <v>0.28650646949999997</v>
      </c>
      <c r="CW78" s="39">
        <f>VLOOKUP($A78,'2022_5ANO_MT'!$H:$AE,24,0)</f>
        <v>0.10905730130000001</v>
      </c>
      <c r="CX78" s="39">
        <f>VLOOKUP($A78,'2022_5ANO_MT'!$H:$AE,16,0)/100</f>
        <v>0.90543933050000003</v>
      </c>
      <c r="CY78" s="35"/>
    </row>
    <row r="79" spans="1:103" ht="15" customHeight="1">
      <c r="A79" s="37">
        <v>3205150</v>
      </c>
      <c r="B79" s="37" t="s">
        <v>199</v>
      </c>
      <c r="C79" s="38">
        <f t="shared" si="0"/>
        <v>0.70704891951809024</v>
      </c>
      <c r="D79" s="38">
        <f t="shared" si="1"/>
        <v>0.6697219290982116</v>
      </c>
      <c r="E79" s="38">
        <f t="shared" si="2"/>
        <v>0.61140357053634076</v>
      </c>
      <c r="F79" s="38">
        <f t="shared" si="3"/>
        <v>6.3132461439481702E-2</v>
      </c>
      <c r="G79" s="38">
        <f t="shared" si="4"/>
        <v>0.72804028766008244</v>
      </c>
      <c r="H79" s="38">
        <f t="shared" si="5"/>
        <v>0.74102043225549608</v>
      </c>
      <c r="I79" s="38">
        <f t="shared" si="6"/>
        <v>0.5900548017752778</v>
      </c>
      <c r="J79" s="39">
        <f>VLOOKUP(A79,'2023_2ANO_LP_LTR + ECT'!$H:$X,17,0)</f>
        <v>677.50549517000002</v>
      </c>
      <c r="K79" s="39">
        <f>'REF - Profic Média e DP 2022'!$D$2-3*'REF - Profic Média e DP 2022'!$E$2</f>
        <v>295.99944314000004</v>
      </c>
      <c r="L79" s="39">
        <f>'REF - Profic Média e DP 2022'!$D$2+3*'REF - Profic Média e DP 2022'!$E$2</f>
        <v>942.55981496000004</v>
      </c>
      <c r="M79" s="38">
        <f t="shared" si="7"/>
        <v>0.85714285717142857</v>
      </c>
      <c r="N79" s="39">
        <f>VLOOKUP($A79,'2023_2ANO_LP_LTR + ECT'!$H:$AE,21,0)</f>
        <v>8.7719298200000004E-2</v>
      </c>
      <c r="O79" s="39">
        <f>VLOOKUP($A79,'2023_2ANO_LP_LTR + ECT'!$H:$AE,22,0)</f>
        <v>9.6491228099999993E-2</v>
      </c>
      <c r="P79" s="39">
        <f>VLOOKUP($A79,'2023_2ANO_LP_LTR + ECT'!$H:$AE,23,0)</f>
        <v>0.41228070180000004</v>
      </c>
      <c r="Q79" s="39">
        <f>VLOOKUP($A79,'2023_2ANO_LP_LTR + ECT'!$H:$AE,24,0)</f>
        <v>0.40350877190000001</v>
      </c>
      <c r="R79" s="39">
        <f>VLOOKUP($A79,'2023_2ANO_LP_LTR + ECT'!$H:$AE,16,0)/100</f>
        <v>0.92682926830000001</v>
      </c>
      <c r="S79" s="38">
        <f t="shared" si="8"/>
        <v>0.7085700707669621</v>
      </c>
      <c r="T79" s="38">
        <v>0.70857007076696199</v>
      </c>
      <c r="U79" s="38">
        <f t="shared" si="9"/>
        <v>0.54416866611249559</v>
      </c>
      <c r="V79" s="39">
        <f>VLOOKUP(A79,'2023_2ANO_MT'!$H:$X,17,0)</f>
        <v>544.07675228999994</v>
      </c>
      <c r="W79" s="39">
        <f>'REF - Profic Média e DP 2022'!$D$3-3*'REF - Profic Média e DP 2022'!$E$3</f>
        <v>256.66072584</v>
      </c>
      <c r="X79" s="39">
        <f>'REF - Profic Média e DP 2022'!$D$3+3*'REF - Profic Média e DP 2022'!$E$3</f>
        <v>784.8352503000001</v>
      </c>
      <c r="Y79" s="38">
        <f t="shared" si="10"/>
        <v>0.85976408904285728</v>
      </c>
      <c r="Z79" s="39">
        <f>VLOOKUP($A79,'2023_2ANO_MT'!$H:$AE,21,0)</f>
        <v>4.5871559599999993E-2</v>
      </c>
      <c r="AA79" s="39">
        <f>VLOOKUP($A79,'2023_2ANO_MT'!$H:$AE,22,0)</f>
        <v>0.16513761469999999</v>
      </c>
      <c r="AB79" s="39">
        <f>VLOOKUP($A79,'2023_2ANO_MT'!$H:$AE,23,0)</f>
        <v>0.56880733939999994</v>
      </c>
      <c r="AC79" s="39">
        <f>VLOOKUP($A79,'2023_2ANO_MT'!$H:$AE,24,0)</f>
        <v>0.2201834862</v>
      </c>
      <c r="AD79" s="39">
        <f>VLOOKUP($A79,'2023_2ANO_MT'!$H:$AE,16,0)/100</f>
        <v>0.88617886179999994</v>
      </c>
      <c r="AE79" s="38">
        <f t="shared" si="11"/>
        <v>0.66490782622060074</v>
      </c>
      <c r="AF79" s="38">
        <f t="shared" si="12"/>
        <v>0.67556320491882615</v>
      </c>
      <c r="AG79" s="38">
        <f t="shared" si="13"/>
        <v>0.5224833138305095</v>
      </c>
      <c r="AH79" s="39">
        <f>VLOOKUP($A79,'2022_2ANO_LP_LTR + ECT'!H:X,17,0)</f>
        <v>633.81644879999999</v>
      </c>
      <c r="AI79" s="39">
        <f>'REF - Profic Média e DP 2022'!$D$2-3*'REF - Profic Média e DP 2022'!$E$2</f>
        <v>295.99944314000004</v>
      </c>
      <c r="AJ79" s="39">
        <f>'REF - Profic Média e DP 2022'!$D$2+3*'REF - Profic Média e DP 2022'!$E$2</f>
        <v>942.55981496000004</v>
      </c>
      <c r="AK79" s="38">
        <f t="shared" si="14"/>
        <v>0.77267080741428573</v>
      </c>
      <c r="AL79" s="39">
        <f>VLOOKUP($A79,'2022_2ANO_LP_LTR + ECT'!$H:$AE,21,0)</f>
        <v>0.1130434783</v>
      </c>
      <c r="AM79" s="39">
        <f>VLOOKUP($A79,'2022_2ANO_LP_LTR + ECT'!$H:$AE,22,0)</f>
        <v>0.2</v>
      </c>
      <c r="AN79" s="39">
        <f>VLOOKUP($A79,'2022_2ANO_LP_LTR + ECT'!$H:$AE,23,0)</f>
        <v>0.45217391300000004</v>
      </c>
      <c r="AO79" s="39">
        <f>VLOOKUP($A79,'2022_2ANO_LP_LTR + ECT'!$H:$AE,24,0)</f>
        <v>0.23478260870000001</v>
      </c>
      <c r="AP79" s="39">
        <f>VLOOKUP($A79,'2022_2ANO_LP_LTR + ECT'!$H:$AE,16,0)/100</f>
        <v>0.8846153846</v>
      </c>
      <c r="AQ79" s="38">
        <f t="shared" si="15"/>
        <v>0.64892475817326245</v>
      </c>
      <c r="AR79" s="38">
        <f t="shared" si="16"/>
        <v>0.48223754214652476</v>
      </c>
      <c r="AS79" s="39">
        <f>VLOOKUP($A79,'2022_2ANO_MT'!$H:$X,17,0)</f>
        <v>511.36631033999998</v>
      </c>
      <c r="AT79" s="39">
        <f>'REF - Profic Média e DP 2022'!$D$3-3*'REF - Profic Média e DP 2022'!$E$3</f>
        <v>256.66072584</v>
      </c>
      <c r="AU79" s="39">
        <f>'REF - Profic Média e DP 2022'!$D$3+3*'REF - Profic Média e DP 2022'!$E$3</f>
        <v>784.8352503000001</v>
      </c>
      <c r="AV79" s="38">
        <f t="shared" si="17"/>
        <v>0.73891625610000011</v>
      </c>
      <c r="AW79" s="39">
        <f>VLOOKUP($A79,'2022_2ANO_MT'!$H:$AE,21,0)</f>
        <v>3.4482758599999996E-2</v>
      </c>
      <c r="AX79" s="39">
        <f>VLOOKUP($A79,'2022_2ANO_MT'!$H:$AE,22,0)</f>
        <v>0.3965517241</v>
      </c>
      <c r="AY79" s="39">
        <f>VLOOKUP($A79,'2022_2ANO_MT'!$H:$AE,23,0)</f>
        <v>0.43965517239999996</v>
      </c>
      <c r="AZ79" s="39">
        <f>VLOOKUP($A79,'2022_2ANO_MT'!$H:$AE,24,0)</f>
        <v>0.1293103448</v>
      </c>
      <c r="BA79" s="39">
        <f>VLOOKUP($A79,'2022_2ANO_MT'!$H:$AE,16,0)/100</f>
        <v>0.89230769230000007</v>
      </c>
      <c r="BB79" s="38">
        <f t="shared" si="18"/>
        <v>0.76303940514790813</v>
      </c>
      <c r="BC79" s="38">
        <f t="shared" si="19"/>
        <v>0.81756376714761103</v>
      </c>
      <c r="BD79" s="38">
        <f t="shared" si="20"/>
        <v>7.7871026181679737E-2</v>
      </c>
      <c r="BE79" s="38">
        <f t="shared" si="21"/>
        <v>0.70851504314820524</v>
      </c>
      <c r="BF79" s="38">
        <f t="shared" si="22"/>
        <v>0.72398669580594854</v>
      </c>
      <c r="BG79" s="38">
        <f t="shared" si="23"/>
        <v>0.56939806625475431</v>
      </c>
      <c r="BH79" s="39">
        <f>VLOOKUP($A79,'2023_5ANO_LP'!$H:$X,17,0)</f>
        <v>225.87730769000001</v>
      </c>
      <c r="BI79" s="39">
        <f>'REF - Profic Média e DP 2022'!$D$4-3*'REF - Profic Média e DP 2022'!$E$4</f>
        <v>49.637460980000014</v>
      </c>
      <c r="BJ79" s="39">
        <f>'REF - Profic Média e DP 2022'!$D$4+3*'REF - Profic Média e DP 2022'!$E$4</f>
        <v>359.15703464000001</v>
      </c>
      <c r="BK79" s="38">
        <f t="shared" si="24"/>
        <v>0.83516483511428574</v>
      </c>
      <c r="BL79" s="39">
        <f>VLOOKUP($A79,'2023_5ANO_LP'!$H:$AE,21,0)</f>
        <v>4.6153846200000001E-2</v>
      </c>
      <c r="BM79" s="39">
        <f>VLOOKUP($A79,'2023_5ANO_LP'!$H:$AE,22,0)</f>
        <v>0.2076923077</v>
      </c>
      <c r="BN79" s="39">
        <f>VLOOKUP($A79,'2023_5ANO_LP'!$H:$AE,23,0)</f>
        <v>0.4615384615</v>
      </c>
      <c r="BO79" s="39">
        <f>VLOOKUP($A79,'2023_5ANO_LP'!$H:$AE,24,0)</f>
        <v>0.28461538460000002</v>
      </c>
      <c r="BP79" s="39">
        <f>VLOOKUP($A79,'2023_5ANO_LP'!$H:$AE,16,0)/100</f>
        <v>0.92198581559999992</v>
      </c>
      <c r="BQ79" s="38">
        <f t="shared" si="25"/>
        <v>0.69304339049046182</v>
      </c>
      <c r="BR79" s="38">
        <f t="shared" si="26"/>
        <v>0.55531365339520933</v>
      </c>
      <c r="BS79" s="39">
        <f>VLOOKUP($A79,'2023_5ANO_MT'!H:X,17,0)</f>
        <v>231.39716923</v>
      </c>
      <c r="BT79" s="39">
        <f>'REF - Profic Média e DP 2022'!$D$5-3*'REF - Profic Média e DP 2022'!$E$5</f>
        <v>78.560591150000022</v>
      </c>
      <c r="BU79" s="39">
        <f>'REF - Profic Média e DP 2022'!$D$5+3*'REF - Profic Média e DP 2022'!$E$5</f>
        <v>353.78627153000002</v>
      </c>
      <c r="BV79" s="38">
        <f t="shared" si="27"/>
        <v>0.73956043957142859</v>
      </c>
      <c r="BW79" s="39">
        <f>VLOOKUP($A79,'2023_5ANO_MT'!$H:$AE,21,0)</f>
        <v>0.1153846154</v>
      </c>
      <c r="BX79" s="39">
        <f>VLOOKUP($A79,'2023_5ANO_MT'!$H:$AE,22,0)</f>
        <v>0.25384615379999997</v>
      </c>
      <c r="BY79" s="39">
        <f>VLOOKUP($A79,'2023_5ANO_MT'!$H:$AE,23,0)</f>
        <v>0.48461538459999998</v>
      </c>
      <c r="BZ79" s="39">
        <f>VLOOKUP($A79,'2023_5ANO_MT'!$H:$AE,24,0)</f>
        <v>0.14615384619999999</v>
      </c>
      <c r="CA79" s="39">
        <f>VLOOKUP($A79,'2023_5ANO_MT'!$H:$AE,16,0)/100</f>
        <v>0.92198581559999992</v>
      </c>
      <c r="CB79" s="38">
        <f t="shared" si="28"/>
        <v>0.6306440169665255</v>
      </c>
      <c r="CC79" s="38">
        <f t="shared" si="29"/>
        <v>0.63861582480337664</v>
      </c>
      <c r="CD79" s="38">
        <f t="shared" si="30"/>
        <v>0.50102727005675329</v>
      </c>
      <c r="CE79" s="39">
        <f>VLOOKUP($A79,'2022_5ANO_LP'!$H:$X,17,0)</f>
        <v>204.71520799999999</v>
      </c>
      <c r="CF79" s="39">
        <f>'REF - Profic Média e DP 2022'!$D$4-3*'REF - Profic Média e DP 2022'!$E$4</f>
        <v>49.637460980000014</v>
      </c>
      <c r="CG79" s="39">
        <f>'REF - Profic Média e DP 2022'!$D$4+3*'REF - Profic Média e DP 2022'!$E$4</f>
        <v>359.15703464000001</v>
      </c>
      <c r="CH79" s="38">
        <f t="shared" si="31"/>
        <v>0.64</v>
      </c>
      <c r="CI79" s="39">
        <f>VLOOKUP($A79,'2022_5ANO_LP'!$H:$AE,21,0)</f>
        <v>0.2</v>
      </c>
      <c r="CJ79" s="39">
        <f>VLOOKUP($A79,'2022_5ANO_LP'!$H:$AE,22,0)</f>
        <v>0.28000000000000003</v>
      </c>
      <c r="CK79" s="39">
        <f>VLOOKUP($A79,'2022_5ANO_LP'!$H:$AE,23,0)</f>
        <v>0.32799999999999996</v>
      </c>
      <c r="CL79" s="39">
        <f>VLOOKUP($A79,'2022_5ANO_LP'!$H:$AE,24,0)</f>
        <v>0.192</v>
      </c>
      <c r="CM79" s="39">
        <f>VLOOKUP($A79,'2022_5ANO_LP'!$H:$AE,16,0)/100</f>
        <v>0.91240875909999997</v>
      </c>
      <c r="CN79" s="38">
        <f t="shared" si="32"/>
        <v>0.62267220912967425</v>
      </c>
      <c r="CO79" s="38">
        <f t="shared" si="33"/>
        <v>0.49885432442363431</v>
      </c>
      <c r="CP79" s="39">
        <f>VLOOKUP($A79,'2022_5ANO_MT'!H:X,17,0)</f>
        <v>215.85811200000001</v>
      </c>
      <c r="CQ79" s="39">
        <f>'REF - Profic Média e DP 2022'!$D$5-3*'REF - Profic Média e DP 2022'!$E$5</f>
        <v>78.560591150000022</v>
      </c>
      <c r="CR79" s="39">
        <f>'REF - Profic Média e DP 2022'!$D$5+3*'REF - Profic Média e DP 2022'!$E$5</f>
        <v>353.78627153000002</v>
      </c>
      <c r="CS79" s="38">
        <f t="shared" si="34"/>
        <v>0.58057142857142863</v>
      </c>
      <c r="CT79" s="39">
        <f>VLOOKUP($A79,'2022_5ANO_MT'!$H:$AE,21,0)</f>
        <v>0.2</v>
      </c>
      <c r="CU79" s="39">
        <f>VLOOKUP($A79,'2022_5ANO_MT'!$H:$AE,22,0)</f>
        <v>0.38400000000000001</v>
      </c>
      <c r="CV79" s="39">
        <f>VLOOKUP($A79,'2022_5ANO_MT'!$H:$AE,23,0)</f>
        <v>0.32799999999999996</v>
      </c>
      <c r="CW79" s="39">
        <f>VLOOKUP($A79,'2022_5ANO_MT'!$H:$AE,24,0)</f>
        <v>8.8000000000000009E-2</v>
      </c>
      <c r="CX79" s="39">
        <f>VLOOKUP($A79,'2022_5ANO_MT'!$H:$AE,16,0)/100</f>
        <v>0.91240875909999997</v>
      </c>
      <c r="CY79" s="35"/>
    </row>
    <row r="80" spans="1:103" ht="15" customHeight="1">
      <c r="A80" s="37">
        <v>3205176</v>
      </c>
      <c r="B80" s="37" t="s">
        <v>201</v>
      </c>
      <c r="C80" s="38">
        <f t="shared" si="0"/>
        <v>0.68124993488758234</v>
      </c>
      <c r="D80" s="38">
        <f t="shared" si="1"/>
        <v>0.71183982450271532</v>
      </c>
      <c r="E80" s="38">
        <f t="shared" si="2"/>
        <v>0.64746368305011515</v>
      </c>
      <c r="F80" s="38">
        <f t="shared" si="3"/>
        <v>6.8866888164986761E-2</v>
      </c>
      <c r="G80" s="38">
        <f t="shared" si="4"/>
        <v>0.77621596595531539</v>
      </c>
      <c r="H80" s="38">
        <f t="shared" si="5"/>
        <v>0.77265575431674582</v>
      </c>
      <c r="I80" s="38">
        <f t="shared" si="6"/>
        <v>0.64620971224063462</v>
      </c>
      <c r="J80" s="39">
        <f>VLOOKUP(A80,'2023_2ANO_LP_LTR + ECT'!$H:$X,17,0)</f>
        <v>713.81303495999998</v>
      </c>
      <c r="K80" s="39">
        <f>'REF - Profic Média e DP 2022'!$D$2-3*'REF - Profic Média e DP 2022'!$E$2</f>
        <v>295.99944314000004</v>
      </c>
      <c r="L80" s="39">
        <f>'REF - Profic Média e DP 2022'!$D$2+3*'REF - Profic Média e DP 2022'!$E$2</f>
        <v>942.55981496000004</v>
      </c>
      <c r="M80" s="38">
        <f t="shared" si="7"/>
        <v>0.89999999998571434</v>
      </c>
      <c r="N80" s="39">
        <f>VLOOKUP($A80,'2023_2ANO_LP_LTR + ECT'!$H:$AE,21,0)</f>
        <v>4.6666666699999998E-2</v>
      </c>
      <c r="O80" s="39">
        <f>VLOOKUP($A80,'2023_2ANO_LP_LTR + ECT'!$H:$AE,22,0)</f>
        <v>9.3333333300000001E-2</v>
      </c>
      <c r="P80" s="39">
        <f>VLOOKUP($A80,'2023_2ANO_LP_LTR + ECT'!$H:$AE,23,0)</f>
        <v>0.24666666670000001</v>
      </c>
      <c r="Q80" s="39">
        <f>VLOOKUP($A80,'2023_2ANO_LP_LTR + ECT'!$H:$AE,24,0)</f>
        <v>0.61333333330000006</v>
      </c>
      <c r="R80" s="39">
        <f>VLOOKUP($A80,'2023_2ANO_LP_LTR + ECT'!$H:$AE,16,0)/100</f>
        <v>0.89820359280000006</v>
      </c>
      <c r="S80" s="38">
        <f t="shared" si="8"/>
        <v>0.78155628341316974</v>
      </c>
      <c r="T80" s="38">
        <v>0.78155628341316996</v>
      </c>
      <c r="U80" s="38">
        <f t="shared" si="9"/>
        <v>0.64639172284776791</v>
      </c>
      <c r="V80" s="39">
        <f>VLOOKUP(A80,'2023_2ANO_MT'!$H:$X,17,0)</f>
        <v>598.06836667000005</v>
      </c>
      <c r="W80" s="39">
        <f>'REF - Profic Média e DP 2022'!$D$3-3*'REF - Profic Média e DP 2022'!$E$3</f>
        <v>256.66072584</v>
      </c>
      <c r="X80" s="39">
        <f>'REF - Profic Média e DP 2022'!$D$3+3*'REF - Profic Média e DP 2022'!$E$3</f>
        <v>784.8352503000001</v>
      </c>
      <c r="Y80" s="38">
        <f t="shared" si="10"/>
        <v>0.93523809515714296</v>
      </c>
      <c r="Z80" s="39">
        <f>VLOOKUP($A80,'2023_2ANO_MT'!$H:$AE,21,0)</f>
        <v>0</v>
      </c>
      <c r="AA80" s="39">
        <f>VLOOKUP($A80,'2023_2ANO_MT'!$H:$AE,22,0)</f>
        <v>0.11333333330000001</v>
      </c>
      <c r="AB80" s="39">
        <f>VLOOKUP($A80,'2023_2ANO_MT'!$H:$AE,23,0)</f>
        <v>0.3533333333</v>
      </c>
      <c r="AC80" s="39">
        <f>VLOOKUP($A80,'2023_2ANO_MT'!$H:$AE,24,0)</f>
        <v>0.53333333329999999</v>
      </c>
      <c r="AD80" s="39">
        <f>VLOOKUP($A80,'2023_2ANO_MT'!$H:$AE,16,0)/100</f>
        <v>0.89820359280000006</v>
      </c>
      <c r="AE80" s="38">
        <f t="shared" si="11"/>
        <v>0.70734907779032863</v>
      </c>
      <c r="AF80" s="38">
        <f t="shared" si="12"/>
        <v>0.69765628290715198</v>
      </c>
      <c r="AG80" s="38">
        <f t="shared" si="13"/>
        <v>0.5450820584285897</v>
      </c>
      <c r="AH80" s="39">
        <f>VLOOKUP($A80,'2022_2ANO_LP_LTR + ECT'!H:X,17,0)</f>
        <v>648.42790150999997</v>
      </c>
      <c r="AI80" s="39">
        <f>'REF - Profic Média e DP 2022'!$D$2-3*'REF - Profic Média e DP 2022'!$E$2</f>
        <v>295.99944314000004</v>
      </c>
      <c r="AJ80" s="39">
        <f>'REF - Profic Média e DP 2022'!$D$2+3*'REF - Profic Média e DP 2022'!$E$2</f>
        <v>942.55981496000004</v>
      </c>
      <c r="AK80" s="38">
        <f t="shared" si="14"/>
        <v>0.80824544587142855</v>
      </c>
      <c r="AL80" s="39">
        <f>VLOOKUP($A80,'2022_2ANO_LP_LTR + ECT'!$H:$AE,21,0)</f>
        <v>0.10738255029999999</v>
      </c>
      <c r="AM80" s="39">
        <f>VLOOKUP($A80,'2022_2ANO_LP_LTR + ECT'!$H:$AE,22,0)</f>
        <v>0.1476510067</v>
      </c>
      <c r="AN80" s="39">
        <f>VLOOKUP($A80,'2022_2ANO_LP_LTR + ECT'!$H:$AE,23,0)</f>
        <v>0.37583892619999998</v>
      </c>
      <c r="AO80" s="39">
        <f>VLOOKUP($A80,'2022_2ANO_LP_LTR + ECT'!$H:$AE,24,0)</f>
        <v>0.3691275168</v>
      </c>
      <c r="AP80" s="39">
        <f>VLOOKUP($A80,'2022_2ANO_LP_LTR + ECT'!$H:$AE,16,0)/100</f>
        <v>0.89221556889999998</v>
      </c>
      <c r="AQ80" s="38">
        <f t="shared" si="15"/>
        <v>0.7218882701150936</v>
      </c>
      <c r="AR80" s="38">
        <f t="shared" si="16"/>
        <v>0.59306397119447296</v>
      </c>
      <c r="AS80" s="39">
        <f>VLOOKUP($A80,'2022_2ANO_MT'!$H:$X,17,0)</f>
        <v>569.90200679999998</v>
      </c>
      <c r="AT80" s="39">
        <f>'REF - Profic Média e DP 2022'!$D$3-3*'REF - Profic Média e DP 2022'!$E$3</f>
        <v>256.66072584</v>
      </c>
      <c r="AU80" s="39">
        <f>'REF - Profic Média e DP 2022'!$D$3+3*'REF - Profic Média e DP 2022'!$E$3</f>
        <v>784.8352503000001</v>
      </c>
      <c r="AV80" s="38">
        <f t="shared" si="17"/>
        <v>0.82118561707142856</v>
      </c>
      <c r="AW80" s="39">
        <f>VLOOKUP($A80,'2022_2ANO_MT'!$H:$AE,21,0)</f>
        <v>8.1632653099999994E-2</v>
      </c>
      <c r="AX80" s="39">
        <f>VLOOKUP($A80,'2022_2ANO_MT'!$H:$AE,22,0)</f>
        <v>0.1700680272</v>
      </c>
      <c r="AY80" s="39">
        <f>VLOOKUP($A80,'2022_2ANO_MT'!$H:$AE,23,0)</f>
        <v>0.2993197279</v>
      </c>
      <c r="AZ80" s="39">
        <f>VLOOKUP($A80,'2022_2ANO_MT'!$H:$AE,24,0)</f>
        <v>0.44897959180000002</v>
      </c>
      <c r="BA80" s="39">
        <f>VLOOKUP($A80,'2022_2ANO_MT'!$H:$AE,16,0)/100</f>
        <v>0.88023952100000002</v>
      </c>
      <c r="BB80" s="38">
        <f t="shared" si="18"/>
        <v>0.63536510046488293</v>
      </c>
      <c r="BC80" s="38">
        <f t="shared" si="19"/>
        <v>0.55556062892659042</v>
      </c>
      <c r="BD80" s="38">
        <f t="shared" si="20"/>
        <v>4.4161915948431441E-2</v>
      </c>
      <c r="BE80" s="38">
        <f t="shared" si="21"/>
        <v>0.71516957200317544</v>
      </c>
      <c r="BF80" s="38">
        <f t="shared" si="22"/>
        <v>0.71116508638215592</v>
      </c>
      <c r="BG80" s="38">
        <f t="shared" si="23"/>
        <v>0.56563777960716899</v>
      </c>
      <c r="BH80" s="39">
        <f>VLOOKUP($A80,'2023_5ANO_LP'!$H:$X,17,0)</f>
        <v>224.71342537000001</v>
      </c>
      <c r="BI80" s="39">
        <f>'REF - Profic Média e DP 2022'!$D$4-3*'REF - Profic Média e DP 2022'!$E$4</f>
        <v>49.637460980000014</v>
      </c>
      <c r="BJ80" s="39">
        <f>'REF - Profic Média e DP 2022'!$D$4+3*'REF - Profic Média e DP 2022'!$E$4</f>
        <v>359.15703464000001</v>
      </c>
      <c r="BK80" s="38">
        <f t="shared" si="24"/>
        <v>0.7697228145142857</v>
      </c>
      <c r="BL80" s="39">
        <f>VLOOKUP($A80,'2023_5ANO_LP'!$H:$AE,21,0)</f>
        <v>8.9552238800000003E-2</v>
      </c>
      <c r="BM80" s="39">
        <f>VLOOKUP($A80,'2023_5ANO_LP'!$H:$AE,22,0)</f>
        <v>0.2462686567</v>
      </c>
      <c r="BN80" s="39">
        <f>VLOOKUP($A80,'2023_5ANO_LP'!$H:$AE,23,0)</f>
        <v>0.29104477610000001</v>
      </c>
      <c r="BO80" s="39">
        <f>VLOOKUP($A80,'2023_5ANO_LP'!$H:$AE,24,0)</f>
        <v>0.37313432839999999</v>
      </c>
      <c r="BP80" s="39">
        <f>VLOOKUP($A80,'2023_5ANO_LP'!$H:$AE,16,0)/100</f>
        <v>0.9436619718</v>
      </c>
      <c r="BQ80" s="38">
        <f t="shared" si="25"/>
        <v>0.71917405762419484</v>
      </c>
      <c r="BR80" s="38">
        <f t="shared" si="26"/>
        <v>0.5939158500555326</v>
      </c>
      <c r="BS80" s="39">
        <f>VLOOKUP($A80,'2023_5ANO_MT'!H:X,17,0)</f>
        <v>242.02148507000001</v>
      </c>
      <c r="BT80" s="39">
        <f>'REF - Profic Média e DP 2022'!$D$5-3*'REF - Profic Média e DP 2022'!$E$5</f>
        <v>78.560591150000022</v>
      </c>
      <c r="BU80" s="39">
        <f>'REF - Profic Média e DP 2022'!$D$5+3*'REF - Profic Média e DP 2022'!$E$5</f>
        <v>353.78627153000002</v>
      </c>
      <c r="BV80" s="38">
        <f t="shared" si="27"/>
        <v>0.74520255858571427</v>
      </c>
      <c r="BW80" s="39">
        <f>VLOOKUP($A80,'2023_5ANO_MT'!$H:$AE,21,0)</f>
        <v>0.12686567159999998</v>
      </c>
      <c r="BX80" s="39">
        <f>VLOOKUP($A80,'2023_5ANO_MT'!$H:$AE,22,0)</f>
        <v>0.22388059699999999</v>
      </c>
      <c r="BY80" s="39">
        <f>VLOOKUP($A80,'2023_5ANO_MT'!$H:$AE,23,0)</f>
        <v>0.38059701490000003</v>
      </c>
      <c r="BZ80" s="39">
        <f>VLOOKUP($A80,'2023_5ANO_MT'!$H:$AE,24,0)</f>
        <v>0.2686567164</v>
      </c>
      <c r="CA80" s="39">
        <f>VLOOKUP($A80,'2023_5ANO_MT'!$H:$AE,16,0)/100</f>
        <v>0.9436619718</v>
      </c>
      <c r="CB80" s="38">
        <f t="shared" si="28"/>
        <v>0.67100765605474399</v>
      </c>
      <c r="CC80" s="38">
        <f t="shared" si="29"/>
        <v>0.66380342334705045</v>
      </c>
      <c r="CD80" s="38">
        <f t="shared" si="30"/>
        <v>0.52890040369410085</v>
      </c>
      <c r="CE80" s="39">
        <f>VLOOKUP($A80,'2022_5ANO_LP'!$H:$X,17,0)</f>
        <v>213.34248844000001</v>
      </c>
      <c r="CF80" s="39">
        <f>'REF - Profic Média e DP 2022'!$D$4-3*'REF - Profic Média e DP 2022'!$E$4</f>
        <v>49.637460980000014</v>
      </c>
      <c r="CG80" s="39">
        <f>'REF - Profic Média e DP 2022'!$D$4+3*'REF - Profic Média e DP 2022'!$E$4</f>
        <v>359.15703464000001</v>
      </c>
      <c r="CH80" s="38">
        <f t="shared" si="31"/>
        <v>0.71924029719999993</v>
      </c>
      <c r="CI80" s="39">
        <f>VLOOKUP($A80,'2022_5ANO_LP'!$H:$AE,21,0)</f>
        <v>9.2485549099999995E-2</v>
      </c>
      <c r="CJ80" s="39">
        <f>VLOOKUP($A80,'2022_5ANO_LP'!$H:$AE,22,0)</f>
        <v>0.32947976879999996</v>
      </c>
      <c r="CK80" s="39">
        <f>VLOOKUP($A80,'2022_5ANO_LP'!$H:$AE,23,0)</f>
        <v>0.3179190751</v>
      </c>
      <c r="CL80" s="39">
        <f>VLOOKUP($A80,'2022_5ANO_LP'!$H:$AE,24,0)</f>
        <v>0.26011560690000002</v>
      </c>
      <c r="CM80" s="39">
        <f>VLOOKUP($A80,'2022_5ANO_LP'!$H:$AE,16,0)/100</f>
        <v>0.87817258879999993</v>
      </c>
      <c r="CN80" s="38">
        <f t="shared" si="32"/>
        <v>0.67821188876243765</v>
      </c>
      <c r="CO80" s="38">
        <f t="shared" si="33"/>
        <v>0.56225903555344681</v>
      </c>
      <c r="CP80" s="39">
        <f>VLOOKUP($A80,'2022_5ANO_MT'!H:X,17,0)</f>
        <v>233.30871676000001</v>
      </c>
      <c r="CQ80" s="39">
        <f>'REF - Profic Média e DP 2022'!$D$5-3*'REF - Profic Média e DP 2022'!$E$5</f>
        <v>78.560591150000022</v>
      </c>
      <c r="CR80" s="39">
        <f>'REF - Profic Média e DP 2022'!$D$5+3*'REF - Profic Média e DP 2022'!$E$5</f>
        <v>353.78627153000002</v>
      </c>
      <c r="CS80" s="38">
        <f t="shared" si="34"/>
        <v>0.71015689514285718</v>
      </c>
      <c r="CT80" s="39">
        <f>VLOOKUP($A80,'2022_5ANO_MT'!$H:$AE,21,0)</f>
        <v>0.1213872832</v>
      </c>
      <c r="CU80" s="39">
        <f>VLOOKUP($A80,'2022_5ANO_MT'!$H:$AE,22,0)</f>
        <v>0.29479768789999999</v>
      </c>
      <c r="CV80" s="39">
        <f>VLOOKUP($A80,'2022_5ANO_MT'!$H:$AE,23,0)</f>
        <v>0.3930635838</v>
      </c>
      <c r="CW80" s="39">
        <f>VLOOKUP($A80,'2022_5ANO_MT'!$H:$AE,24,0)</f>
        <v>0.1907514451</v>
      </c>
      <c r="CX80" s="39">
        <f>VLOOKUP($A80,'2022_5ANO_MT'!$H:$AE,16,0)/100</f>
        <v>0.87817258879999993</v>
      </c>
      <c r="CY80" s="35"/>
    </row>
    <row r="81" spans="1:103" ht="15" customHeight="1">
      <c r="A81" s="37">
        <v>3205200</v>
      </c>
      <c r="B81" s="37" t="s">
        <v>223</v>
      </c>
      <c r="C81" s="38">
        <f t="shared" si="0"/>
        <v>0.5666547391123502</v>
      </c>
      <c r="D81" s="38">
        <f t="shared" si="1"/>
        <v>0.5766076813440657</v>
      </c>
      <c r="E81" s="38">
        <f t="shared" si="2"/>
        <v>0.46749099074815897</v>
      </c>
      <c r="F81" s="38">
        <f t="shared" si="3"/>
        <v>4.0246893809638751E-2</v>
      </c>
      <c r="G81" s="38">
        <f t="shared" si="4"/>
        <v>0.68572437193997238</v>
      </c>
      <c r="H81" s="38">
        <f t="shared" si="5"/>
        <v>0.69910395483059851</v>
      </c>
      <c r="I81" s="38">
        <f t="shared" si="6"/>
        <v>0.55427423536833986</v>
      </c>
      <c r="J81" s="39">
        <f>VLOOKUP(A81,'2023_2ANO_LP_LTR + ECT'!$H:$X,17,0)</f>
        <v>654.37119885000004</v>
      </c>
      <c r="K81" s="39">
        <f>'REF - Profic Média e DP 2022'!$D$2-3*'REF - Profic Média e DP 2022'!$E$2</f>
        <v>295.99944314000004</v>
      </c>
      <c r="L81" s="39">
        <f>'REF - Profic Média e DP 2022'!$D$2+3*'REF - Profic Média e DP 2022'!$E$2</f>
        <v>942.55981496000004</v>
      </c>
      <c r="M81" s="38">
        <f t="shared" si="7"/>
        <v>0.80898536098571427</v>
      </c>
      <c r="N81" s="39">
        <f>VLOOKUP($A81,'2023_2ANO_LP_LTR + ECT'!$H:$AE,21,0)</f>
        <v>0.1177856302</v>
      </c>
      <c r="O81" s="39">
        <f>VLOOKUP($A81,'2023_2ANO_LP_LTR + ECT'!$H:$AE,22,0)</f>
        <v>0.12815076559999999</v>
      </c>
      <c r="P81" s="39">
        <f>VLOOKUP($A81,'2023_2ANO_LP_LTR + ECT'!$H:$AE,23,0)</f>
        <v>0.3870435807</v>
      </c>
      <c r="Q81" s="39">
        <f>VLOOKUP($A81,'2023_2ANO_LP_LTR + ECT'!$H:$AE,24,0)</f>
        <v>0.36702002360000002</v>
      </c>
      <c r="R81" s="39">
        <f>VLOOKUP($A81,'2023_2ANO_LP_LTR + ECT'!$H:$AE,16,0)/100</f>
        <v>0.87888198759999991</v>
      </c>
      <c r="S81" s="38">
        <f t="shared" si="8"/>
        <v>0.66565499760403313</v>
      </c>
      <c r="T81" s="38">
        <v>0.66565499760403302</v>
      </c>
      <c r="U81" s="38">
        <f t="shared" si="9"/>
        <v>0.50826431008663775</v>
      </c>
      <c r="V81" s="39">
        <f>VLOOKUP(A81,'2023_2ANO_MT'!$H:$X,17,0)</f>
        <v>525.11298611999996</v>
      </c>
      <c r="W81" s="39">
        <f>'REF - Profic Média e DP 2022'!$D$3-3*'REF - Profic Média e DP 2022'!$E$3</f>
        <v>256.66072584</v>
      </c>
      <c r="X81" s="39">
        <f>'REF - Profic Média e DP 2022'!$D$3+3*'REF - Profic Média e DP 2022'!$E$3</f>
        <v>784.8352503000001</v>
      </c>
      <c r="Y81" s="38">
        <f t="shared" si="10"/>
        <v>0.75713277554285718</v>
      </c>
      <c r="Z81" s="39">
        <f>VLOOKUP($A81,'2023_2ANO_MT'!$H:$AE,21,0)</f>
        <v>8.0216419699999986E-2</v>
      </c>
      <c r="AA81" s="39">
        <f>VLOOKUP($A81,'2023_2ANO_MT'!$H:$AE,22,0)</f>
        <v>0.28463890850000001</v>
      </c>
      <c r="AB81" s="39">
        <f>VLOOKUP($A81,'2023_2ANO_MT'!$H:$AE,23,0)</f>
        <v>0.44836509059999996</v>
      </c>
      <c r="AC81" s="39">
        <f>VLOOKUP($A81,'2023_2ANO_MT'!$H:$AE,24,0)</f>
        <v>0.1867795813</v>
      </c>
      <c r="AD81" s="39">
        <f>VLOOKUP($A81,'2023_2ANO_MT'!$H:$AE,16,0)/100</f>
        <v>0.88895859470000005</v>
      </c>
      <c r="AE81" s="38">
        <f t="shared" si="11"/>
        <v>0.64547747813033363</v>
      </c>
      <c r="AF81" s="38">
        <f t="shared" si="12"/>
        <v>0.6453054671817553</v>
      </c>
      <c r="AG81" s="38">
        <f t="shared" si="13"/>
        <v>0.49395491030636779</v>
      </c>
      <c r="AH81" s="39">
        <f>VLOOKUP($A81,'2022_2ANO_LP_LTR + ECT'!H:X,17,0)</f>
        <v>615.37111360999995</v>
      </c>
      <c r="AI81" s="39">
        <f>'REF - Profic Média e DP 2022'!$D$2-3*'REF - Profic Média e DP 2022'!$E$2</f>
        <v>295.99944314000004</v>
      </c>
      <c r="AJ81" s="39">
        <f>'REF - Profic Média e DP 2022'!$D$2+3*'REF - Profic Média e DP 2022'!$E$2</f>
        <v>942.55981496000004</v>
      </c>
      <c r="AK81" s="38">
        <f t="shared" si="14"/>
        <v>0.72086418861428581</v>
      </c>
      <c r="AL81" s="39">
        <f>VLOOKUP($A81,'2022_2ANO_LP_LTR + ECT'!$H:$AE,21,0)</f>
        <v>0.1547559134</v>
      </c>
      <c r="AM81" s="39">
        <f>VLOOKUP($A81,'2022_2ANO_LP_LTR + ECT'!$H:$AE,22,0)</f>
        <v>0.21766482130000001</v>
      </c>
      <c r="AN81" s="39">
        <f>VLOOKUP($A81,'2022_2ANO_LP_LTR + ECT'!$H:$AE,23,0)</f>
        <v>0.41419224960000001</v>
      </c>
      <c r="AO81" s="39">
        <f>VLOOKUP($A81,'2022_2ANO_LP_LTR + ECT'!$H:$AE,24,0)</f>
        <v>0.21338701560000001</v>
      </c>
      <c r="AP81" s="39">
        <f>VLOOKUP($A81,'2022_2ANO_LP_LTR + ECT'!$H:$AE,16,0)/100</f>
        <v>0.87244785949999992</v>
      </c>
      <c r="AQ81" s="38">
        <f t="shared" si="15"/>
        <v>0.64573549455320101</v>
      </c>
      <c r="AR81" s="38">
        <f t="shared" si="16"/>
        <v>0.49351657472783056</v>
      </c>
      <c r="AS81" s="39">
        <f>VLOOKUP($A81,'2022_2ANO_MT'!$H:$X,17,0)</f>
        <v>517.32360801000004</v>
      </c>
      <c r="AT81" s="39">
        <f>'REF - Profic Média e DP 2022'!$D$3-3*'REF - Profic Média e DP 2022'!$E$3</f>
        <v>256.66072584</v>
      </c>
      <c r="AU81" s="39">
        <f>'REF - Profic Média e DP 2022'!$D$3+3*'REF - Profic Média e DP 2022'!$E$3</f>
        <v>784.8352503000001</v>
      </c>
      <c r="AV81" s="38">
        <f t="shared" si="17"/>
        <v>0.72255790525714292</v>
      </c>
      <c r="AW81" s="39">
        <f>VLOOKUP($A81,'2022_2ANO_MT'!$H:$AE,21,0)</f>
        <v>9.2145015100000005E-2</v>
      </c>
      <c r="AX81" s="39">
        <f>VLOOKUP($A81,'2022_2ANO_MT'!$H:$AE,22,0)</f>
        <v>0.32426988919999999</v>
      </c>
      <c r="AY81" s="39">
        <f>VLOOKUP($A81,'2022_2ANO_MT'!$H:$AE,23,0)</f>
        <v>0.40684793550000004</v>
      </c>
      <c r="AZ81" s="39">
        <f>VLOOKUP($A81,'2022_2ANO_MT'!$H:$AE,24,0)</f>
        <v>0.17673716009999998</v>
      </c>
      <c r="BA81" s="39">
        <f>VLOOKUP($A81,'2022_2ANO_MT'!$H:$AE,16,0)/100</f>
        <v>0.87335092349999999</v>
      </c>
      <c r="BB81" s="38">
        <f t="shared" si="18"/>
        <v>0.55172532576477684</v>
      </c>
      <c r="BC81" s="38">
        <f t="shared" si="19"/>
        <v>0.45078659879391342</v>
      </c>
      <c r="BD81" s="38">
        <f t="shared" si="20"/>
        <v>3.0681774621480251E-2</v>
      </c>
      <c r="BE81" s="38">
        <f t="shared" si="21"/>
        <v>0.65266405273564021</v>
      </c>
      <c r="BF81" s="38">
        <f t="shared" si="22"/>
        <v>0.66974032323317012</v>
      </c>
      <c r="BG81" s="38">
        <f t="shared" si="23"/>
        <v>0.52984254805205455</v>
      </c>
      <c r="BH81" s="39">
        <f>VLOOKUP($A81,'2023_5ANO_LP'!$H:$X,17,0)</f>
        <v>213.63410056000001</v>
      </c>
      <c r="BI81" s="39">
        <f>'REF - Profic Média e DP 2022'!$D$4-3*'REF - Profic Média e DP 2022'!$E$4</f>
        <v>49.637460980000014</v>
      </c>
      <c r="BJ81" s="39">
        <f>'REF - Profic Média e DP 2022'!$D$4+3*'REF - Profic Média e DP 2022'!$E$4</f>
        <v>359.15703464000001</v>
      </c>
      <c r="BK81" s="38">
        <f t="shared" si="24"/>
        <v>0.72025980342857143</v>
      </c>
      <c r="BL81" s="39">
        <f>VLOOKUP($A81,'2023_5ANO_LP'!$H:$AE,21,0)</f>
        <v>0.12399708240000001</v>
      </c>
      <c r="BM81" s="39">
        <f>VLOOKUP($A81,'2023_5ANO_LP'!$H:$AE,22,0)</f>
        <v>0.27255044979999998</v>
      </c>
      <c r="BN81" s="39">
        <f>VLOOKUP($A81,'2023_5ANO_LP'!$H:$AE,23,0)</f>
        <v>0.35667396060000001</v>
      </c>
      <c r="BO81" s="39">
        <f>VLOOKUP($A81,'2023_5ANO_LP'!$H:$AE,24,0)</f>
        <v>0.2467785072</v>
      </c>
      <c r="BP81" s="39">
        <f>VLOOKUP($A81,'2023_5ANO_LP'!$H:$AE,16,0)/100</f>
        <v>0.89901639340000006</v>
      </c>
      <c r="BQ81" s="38">
        <f t="shared" si="25"/>
        <v>0.63558778223811019</v>
      </c>
      <c r="BR81" s="38">
        <f t="shared" si="26"/>
        <v>0.51760034686193479</v>
      </c>
      <c r="BS81" s="39">
        <f>VLOOKUP($A81,'2023_5ANO_MT'!H:X,17,0)</f>
        <v>221.01749878000001</v>
      </c>
      <c r="BT81" s="39">
        <f>'REF - Profic Média e DP 2022'!$D$5-3*'REF - Profic Média e DP 2022'!$E$5</f>
        <v>78.560591150000022</v>
      </c>
      <c r="BU81" s="39">
        <f>'REF - Profic Média e DP 2022'!$D$5+3*'REF - Profic Média e DP 2022'!$E$5</f>
        <v>353.78627153000002</v>
      </c>
      <c r="BV81" s="38">
        <f t="shared" si="27"/>
        <v>0.61053841332857139</v>
      </c>
      <c r="BW81" s="39">
        <f>VLOOKUP($A81,'2023_5ANO_MT'!$H:$AE,21,0)</f>
        <v>0.1708922477</v>
      </c>
      <c r="BX81" s="39">
        <f>VLOOKUP($A81,'2023_5ANO_MT'!$H:$AE,22,0)</f>
        <v>0.38249634319999998</v>
      </c>
      <c r="BY81" s="39">
        <f>VLOOKUP($A81,'2023_5ANO_MT'!$H:$AE,23,0)</f>
        <v>0.32155046319999997</v>
      </c>
      <c r="BZ81" s="39">
        <f>VLOOKUP($A81,'2023_5ANO_MT'!$H:$AE,24,0)</f>
        <v>0.1250609459</v>
      </c>
      <c r="CA81" s="39">
        <f>VLOOKUP($A81,'2023_5ANO_MT'!$H:$AE,16,0)/100</f>
        <v>0.8966120219</v>
      </c>
      <c r="CB81" s="38">
        <f t="shared" si="28"/>
        <v>0.62198227811415996</v>
      </c>
      <c r="CC81" s="38">
        <f t="shared" si="29"/>
        <v>0.6361203364693192</v>
      </c>
      <c r="CD81" s="38">
        <f t="shared" si="30"/>
        <v>0.50254803988863828</v>
      </c>
      <c r="CE81" s="39">
        <f>VLOOKUP($A81,'2022_5ANO_LP'!$H:$X,17,0)</f>
        <v>205.18591602999999</v>
      </c>
      <c r="CF81" s="39">
        <f>'REF - Profic Média e DP 2022'!$D$4-3*'REF - Profic Média e DP 2022'!$E$4</f>
        <v>49.637460980000014</v>
      </c>
      <c r="CG81" s="39">
        <f>'REF - Profic Média e DP 2022'!$D$4+3*'REF - Profic Média e DP 2022'!$E$4</f>
        <v>359.15703464000001</v>
      </c>
      <c r="CH81" s="38">
        <f t="shared" si="31"/>
        <v>0.66318546200000006</v>
      </c>
      <c r="CI81" s="39">
        <f>VLOOKUP($A81,'2022_5ANO_LP'!$H:$AE,21,0)</f>
        <v>0.16320143080000002</v>
      </c>
      <c r="CJ81" s="39">
        <f>VLOOKUP($A81,'2022_5ANO_LP'!$H:$AE,22,0)</f>
        <v>0.30382293760000001</v>
      </c>
      <c r="CK81" s="39">
        <f>VLOOKUP($A81,'2022_5ANO_LP'!$H:$AE,23,0)</f>
        <v>0.32617929800000001</v>
      </c>
      <c r="CL81" s="39">
        <f>VLOOKUP($A81,'2022_5ANO_LP'!$H:$AE,24,0)</f>
        <v>0.20679633359999999</v>
      </c>
      <c r="CM81" s="39">
        <f>VLOOKUP($A81,'2022_5ANO_LP'!$H:$AE,16,0)/100</f>
        <v>0.87619980409999998</v>
      </c>
      <c r="CN81" s="38">
        <f t="shared" si="32"/>
        <v>0.60784421975900083</v>
      </c>
      <c r="CO81" s="38">
        <f t="shared" si="33"/>
        <v>0.4949774261322874</v>
      </c>
      <c r="CP81" s="39">
        <f>VLOOKUP($A81,'2022_5ANO_MT'!H:X,17,0)</f>
        <v>214.79109002999999</v>
      </c>
      <c r="CQ81" s="39">
        <f>'REF - Profic Média e DP 2022'!$D$5-3*'REF - Profic Média e DP 2022'!$E$5</f>
        <v>78.560591150000022</v>
      </c>
      <c r="CR81" s="39">
        <f>'REF - Profic Média e DP 2022'!$D$5+3*'REF - Profic Média e DP 2022'!$E$5</f>
        <v>353.78627153000002</v>
      </c>
      <c r="CS81" s="38">
        <f t="shared" si="34"/>
        <v>0.5667893137714286</v>
      </c>
      <c r="CT81" s="39">
        <f>VLOOKUP($A81,'2022_5ANO_MT'!$H:$AE,21,0)</f>
        <v>0.2060470325</v>
      </c>
      <c r="CU81" s="39">
        <f>VLOOKUP($A81,'2022_5ANO_MT'!$H:$AE,22,0)</f>
        <v>0.39753639419999998</v>
      </c>
      <c r="CV81" s="39">
        <f>VLOOKUP($A81,'2022_5ANO_MT'!$H:$AE,23,0)</f>
        <v>0.29697648380000002</v>
      </c>
      <c r="CW81" s="39">
        <f>VLOOKUP($A81,'2022_5ANO_MT'!$H:$AE,24,0)</f>
        <v>9.9440089600000003E-2</v>
      </c>
      <c r="CX81" s="39">
        <f>VLOOKUP($A81,'2022_5ANO_MT'!$H:$AE,16,0)/100</f>
        <v>0.87463271300000001</v>
      </c>
      <c r="CY81" s="35"/>
    </row>
    <row r="82" spans="1:103" ht="15" customHeight="1">
      <c r="A82" s="37">
        <v>3205309</v>
      </c>
      <c r="B82" s="37" t="s">
        <v>109</v>
      </c>
      <c r="C82" s="38">
        <f t="shared" si="0"/>
        <v>0.67208701492736789</v>
      </c>
      <c r="D82" s="38">
        <f t="shared" si="1"/>
        <v>0.6854822369987581</v>
      </c>
      <c r="E82" s="38">
        <f t="shared" si="2"/>
        <v>0.67433469443609817</v>
      </c>
      <c r="F82" s="38">
        <f t="shared" si="3"/>
        <v>7.3140026408087699E-2</v>
      </c>
      <c r="G82" s="38">
        <f t="shared" si="4"/>
        <v>0.69662977956141803</v>
      </c>
      <c r="H82" s="38">
        <f t="shared" si="5"/>
        <v>0.70619355617838764</v>
      </c>
      <c r="I82" s="38">
        <f t="shared" si="6"/>
        <v>0.55101965746391812</v>
      </c>
      <c r="J82" s="39">
        <f>VLOOKUP(A82,'2023_2ANO_LP_LTR + ECT'!$H:$X,17,0)</f>
        <v>652.26691774999995</v>
      </c>
      <c r="K82" s="39">
        <f>'REF - Profic Média e DP 2022'!$D$2-3*'REF - Profic Média e DP 2022'!$E$2</f>
        <v>295.99944314000004</v>
      </c>
      <c r="L82" s="39">
        <f>'REF - Profic Média e DP 2022'!$D$2+3*'REF - Profic Média e DP 2022'!$E$2</f>
        <v>942.55981496000004</v>
      </c>
      <c r="M82" s="38">
        <f t="shared" si="7"/>
        <v>0.8072009291857144</v>
      </c>
      <c r="N82" s="39">
        <f>VLOOKUP($A82,'2023_2ANO_LP_LTR + ECT'!$H:$AE,21,0)</f>
        <v>0.1010957936</v>
      </c>
      <c r="O82" s="39">
        <f>VLOOKUP($A82,'2023_2ANO_LP_LTR + ECT'!$H:$AE,22,0)</f>
        <v>0.15800636270000001</v>
      </c>
      <c r="P82" s="39">
        <f>VLOOKUP($A82,'2023_2ANO_LP_LTR + ECT'!$H:$AE,23,0)</f>
        <v>0.3948391658</v>
      </c>
      <c r="Q82" s="39">
        <f>VLOOKUP($A82,'2023_2ANO_LP_LTR + ECT'!$H:$AE,24,0)</f>
        <v>0.34464475080000001</v>
      </c>
      <c r="R82" s="39">
        <f>VLOOKUP($A82,'2023_2ANO_LP_LTR + ECT'!$H:$AE,16,0)/100</f>
        <v>0.91553398060000002</v>
      </c>
      <c r="S82" s="38">
        <f t="shared" si="8"/>
        <v>0.6822841146359635</v>
      </c>
      <c r="T82" s="38">
        <v>0.68228411463596395</v>
      </c>
      <c r="U82" s="38">
        <f t="shared" si="9"/>
        <v>0.51970618687192693</v>
      </c>
      <c r="V82" s="39">
        <f>VLOOKUP(A82,'2023_2ANO_MT'!$H:$X,17,0)</f>
        <v>531.15629394999996</v>
      </c>
      <c r="W82" s="39">
        <f>'REF - Profic Média e DP 2022'!$D$3-3*'REF - Profic Média e DP 2022'!$E$3</f>
        <v>256.66072584</v>
      </c>
      <c r="X82" s="39">
        <f>'REF - Profic Média e DP 2022'!$D$3+3*'REF - Profic Média e DP 2022'!$E$3</f>
        <v>784.8352503000001</v>
      </c>
      <c r="Y82" s="38">
        <f t="shared" si="10"/>
        <v>0.78211716349999993</v>
      </c>
      <c r="Z82" s="39">
        <f>VLOOKUP($A82,'2023_2ANO_MT'!$H:$AE,21,0)</f>
        <v>6.76258993E-2</v>
      </c>
      <c r="AA82" s="39">
        <f>VLOOKUP($A82,'2023_2ANO_MT'!$H:$AE,22,0)</f>
        <v>0.26043165470000001</v>
      </c>
      <c r="AB82" s="39">
        <f>VLOOKUP($A82,'2023_2ANO_MT'!$H:$AE,23,0)</f>
        <v>0.4697841727</v>
      </c>
      <c r="AC82" s="39">
        <f>VLOOKUP($A82,'2023_2ANO_MT'!$H:$AE,24,0)</f>
        <v>0.20071942450000002</v>
      </c>
      <c r="AD82" s="39">
        <f>VLOOKUP($A82,'2023_2ANO_MT'!$H:$AE,16,0)/100</f>
        <v>0.90760692129999998</v>
      </c>
      <c r="AE82" s="38">
        <f t="shared" si="11"/>
        <v>0.62348975315333033</v>
      </c>
      <c r="AF82" s="38">
        <f t="shared" si="12"/>
        <v>0.63669865874193565</v>
      </c>
      <c r="AG82" s="38">
        <f t="shared" si="13"/>
        <v>0.48744758704101415</v>
      </c>
      <c r="AH82" s="39">
        <f>VLOOKUP($A82,'2022_2ANO_LP_LTR + ECT'!H:X,17,0)</f>
        <v>611.16373625999995</v>
      </c>
      <c r="AI82" s="39">
        <f>'REF - Profic Média e DP 2022'!$D$2-3*'REF - Profic Média e DP 2022'!$E$2</f>
        <v>295.99944314000004</v>
      </c>
      <c r="AJ82" s="39">
        <f>'REF - Profic Média e DP 2022'!$D$2+3*'REF - Profic Média e DP 2022'!$E$2</f>
        <v>942.55981496000004</v>
      </c>
      <c r="AK82" s="38">
        <f t="shared" si="14"/>
        <v>0.70942339198571436</v>
      </c>
      <c r="AL82" s="39">
        <f>VLOOKUP($A82,'2022_2ANO_LP_LTR + ECT'!$H:$AE,21,0)</f>
        <v>0.1724010359</v>
      </c>
      <c r="AM82" s="39">
        <f>VLOOKUP($A82,'2022_2ANO_LP_LTR + ECT'!$H:$AE,22,0)</f>
        <v>0.20680725120000001</v>
      </c>
      <c r="AN82" s="39">
        <f>VLOOKUP($A82,'2022_2ANO_LP_LTR + ECT'!$H:$AE,23,0)</f>
        <v>0.42249352569999998</v>
      </c>
      <c r="AO82" s="39">
        <f>VLOOKUP($A82,'2022_2ANO_LP_LTR + ECT'!$H:$AE,24,0)</f>
        <v>0.19829818719999998</v>
      </c>
      <c r="AP82" s="39">
        <f>VLOOKUP($A82,'2022_2ANO_LP_LTR + ECT'!$H:$AE,16,0)/100</f>
        <v>0.86247606889999995</v>
      </c>
      <c r="AQ82" s="38">
        <f t="shared" si="15"/>
        <v>0.60367639477042223</v>
      </c>
      <c r="AR82" s="38">
        <f t="shared" si="16"/>
        <v>0.45581719854084451</v>
      </c>
      <c r="AS82" s="39">
        <f>VLOOKUP($A82,'2022_2ANO_MT'!$H:$X,17,0)</f>
        <v>497.41175792000001</v>
      </c>
      <c r="AT82" s="39">
        <f>'REF - Profic Média e DP 2022'!$D$3-3*'REF - Profic Média e DP 2022'!$E$3</f>
        <v>256.66072584</v>
      </c>
      <c r="AU82" s="39">
        <f>'REF - Profic Média e DP 2022'!$D$3+3*'REF - Profic Média e DP 2022'!$E$3</f>
        <v>784.8352503000001</v>
      </c>
      <c r="AV82" s="38">
        <f t="shared" si="17"/>
        <v>0.6555160525999999</v>
      </c>
      <c r="AW82" s="39">
        <f>VLOOKUP($A82,'2022_2ANO_MT'!$H:$AE,21,0)</f>
        <v>0.11199095019999999</v>
      </c>
      <c r="AX82" s="39">
        <f>VLOOKUP($A82,'2022_2ANO_MT'!$H:$AE,22,0)</f>
        <v>0.40686274509999998</v>
      </c>
      <c r="AY82" s="39">
        <f>VLOOKUP($A82,'2022_2ANO_MT'!$H:$AE,23,0)</f>
        <v>0.37254901959999998</v>
      </c>
      <c r="AZ82" s="39">
        <f>VLOOKUP($A82,'2022_2ANO_MT'!$H:$AE,24,0)</f>
        <v>0.1085972851</v>
      </c>
      <c r="BA82" s="39">
        <f>VLOOKUP($A82,'2022_2ANO_MT'!$H:$AE,16,0)/100</f>
        <v>0.8475551294</v>
      </c>
      <c r="BB82" s="38">
        <f t="shared" si="18"/>
        <v>0.65199418182028257</v>
      </c>
      <c r="BC82" s="38">
        <f t="shared" si="19"/>
        <v>0.64028916452540729</v>
      </c>
      <c r="BD82" s="38">
        <f t="shared" si="20"/>
        <v>5.5063020285559094E-2</v>
      </c>
      <c r="BE82" s="38">
        <f t="shared" si="21"/>
        <v>0.66369919911515796</v>
      </c>
      <c r="BF82" s="38">
        <f t="shared" si="22"/>
        <v>0.68325145142984922</v>
      </c>
      <c r="BG82" s="38">
        <f t="shared" si="23"/>
        <v>0.53970677513112719</v>
      </c>
      <c r="BH82" s="39">
        <f>VLOOKUP($A82,'2023_5ANO_LP'!$H:$X,17,0)</f>
        <v>216.68727192</v>
      </c>
      <c r="BI82" s="39">
        <f>'REF - Profic Média e DP 2022'!$D$4-3*'REF - Profic Média e DP 2022'!$E$4</f>
        <v>49.637460980000014</v>
      </c>
      <c r="BJ82" s="39">
        <f>'REF - Profic Média e DP 2022'!$D$4+3*'REF - Profic Média e DP 2022'!$E$4</f>
        <v>359.15703464000001</v>
      </c>
      <c r="BK82" s="38">
        <f t="shared" si="24"/>
        <v>0.73701176595714279</v>
      </c>
      <c r="BL82" s="39">
        <f>VLOOKUP($A82,'2023_5ANO_LP'!$H:$AE,21,0)</f>
        <v>0.107935314</v>
      </c>
      <c r="BM82" s="39">
        <f>VLOOKUP($A82,'2023_5ANO_LP'!$H:$AE,22,0)</f>
        <v>0.27002632570000001</v>
      </c>
      <c r="BN82" s="39">
        <f>VLOOKUP($A82,'2023_5ANO_LP'!$H:$AE,23,0)</f>
        <v>0.35953365929999997</v>
      </c>
      <c r="BO82" s="39">
        <f>VLOOKUP($A82,'2023_5ANO_LP'!$H:$AE,24,0)</f>
        <v>0.26175253850000002</v>
      </c>
      <c r="BP82" s="39">
        <f>VLOOKUP($A82,'2023_5ANO_LP'!$H:$AE,16,0)/100</f>
        <v>0.91658048949999993</v>
      </c>
      <c r="BQ82" s="38">
        <f t="shared" si="25"/>
        <v>0.64414694680046658</v>
      </c>
      <c r="BR82" s="38">
        <f t="shared" si="26"/>
        <v>0.52269454558664752</v>
      </c>
      <c r="BS82" s="39">
        <f>VLOOKUP($A82,'2023_5ANO_MT'!H:X,17,0)</f>
        <v>222.41955308999999</v>
      </c>
      <c r="BT82" s="39">
        <f>'REF - Profic Média e DP 2022'!$D$5-3*'REF - Profic Média e DP 2022'!$E$5</f>
        <v>78.560591150000022</v>
      </c>
      <c r="BU82" s="39">
        <f>'REF - Profic Média e DP 2022'!$D$5+3*'REF - Profic Média e DP 2022'!$E$5</f>
        <v>353.78627153000002</v>
      </c>
      <c r="BV82" s="38">
        <f t="shared" si="27"/>
        <v>0.61496291522857138</v>
      </c>
      <c r="BW82" s="39">
        <f>VLOOKUP($A82,'2023_5ANO_MT'!$H:$AE,21,0)</f>
        <v>0.179834462</v>
      </c>
      <c r="BX82" s="39">
        <f>VLOOKUP($A82,'2023_5ANO_MT'!$H:$AE,22,0)</f>
        <v>0.35778781039999996</v>
      </c>
      <c r="BY82" s="39">
        <f>VLOOKUP($A82,'2023_5ANO_MT'!$H:$AE,23,0)</f>
        <v>0.3194130926</v>
      </c>
      <c r="BZ82" s="39">
        <f>VLOOKUP($A82,'2023_5ANO_MT'!$H:$AE,24,0)</f>
        <v>0.14221218960000001</v>
      </c>
      <c r="CA82" s="39">
        <f>VLOOKUP($A82,'2023_5ANO_MT'!$H:$AE,16,0)/100</f>
        <v>0.91623578080000001</v>
      </c>
      <c r="CB82" s="38">
        <f t="shared" si="28"/>
        <v>0.60863617882959886</v>
      </c>
      <c r="CC82" s="38">
        <f t="shared" si="29"/>
        <v>0.61830988078670834</v>
      </c>
      <c r="CD82" s="38">
        <f t="shared" si="30"/>
        <v>0.48374148048055954</v>
      </c>
      <c r="CE82" s="39">
        <f>VLOOKUP($A82,'2022_5ANO_LP'!$H:$X,17,0)</f>
        <v>199.36491778000001</v>
      </c>
      <c r="CF82" s="39">
        <f>'REF - Profic Média e DP 2022'!$D$4-3*'REF - Profic Média e DP 2022'!$E$4</f>
        <v>49.637460980000014</v>
      </c>
      <c r="CG82" s="39">
        <f>'REF - Profic Média e DP 2022'!$D$4+3*'REF - Profic Média e DP 2022'!$E$4</f>
        <v>359.15703464000001</v>
      </c>
      <c r="CH82" s="38">
        <f t="shared" si="31"/>
        <v>0.62470358848571428</v>
      </c>
      <c r="CI82" s="39">
        <f>VLOOKUP($A82,'2022_5ANO_LP'!$H:$AE,21,0)</f>
        <v>0.19254887499999998</v>
      </c>
      <c r="CJ82" s="39">
        <f>VLOOKUP($A82,'2022_5ANO_LP'!$H:$AE,22,0)</f>
        <v>0.31980818889999996</v>
      </c>
      <c r="CK82" s="39">
        <f>VLOOKUP($A82,'2022_5ANO_LP'!$H:$AE,23,0)</f>
        <v>0.31538177789999999</v>
      </c>
      <c r="CL82" s="39">
        <f>VLOOKUP($A82,'2022_5ANO_LP'!$H:$AE,24,0)</f>
        <v>0.17226115820000001</v>
      </c>
      <c r="CM82" s="39">
        <f>VLOOKUP($A82,'2022_5ANO_LP'!$H:$AE,16,0)/100</f>
        <v>0.88105297370000002</v>
      </c>
      <c r="CN82" s="38">
        <f t="shared" si="32"/>
        <v>0.59896247687248949</v>
      </c>
      <c r="CO82" s="38">
        <f t="shared" si="33"/>
        <v>0.48490137335926459</v>
      </c>
      <c r="CP82" s="39">
        <f>VLOOKUP($A82,'2022_5ANO_MT'!H:X,17,0)</f>
        <v>212.01790155</v>
      </c>
      <c r="CQ82" s="39">
        <f>'REF - Profic Média e DP 2022'!$D$5-3*'REF - Profic Média e DP 2022'!$E$5</f>
        <v>78.560591150000022</v>
      </c>
      <c r="CR82" s="39">
        <f>'REF - Profic Média e DP 2022'!$D$5+3*'REF - Profic Média e DP 2022'!$E$5</f>
        <v>353.78627153000002</v>
      </c>
      <c r="CS82" s="38">
        <f t="shared" si="34"/>
        <v>0.54466919517142853</v>
      </c>
      <c r="CT82" s="39">
        <f>VLOOKUP($A82,'2022_5ANO_MT'!$H:$AE,21,0)</f>
        <v>0.22713864310000001</v>
      </c>
      <c r="CU82" s="39">
        <f>VLOOKUP($A82,'2022_5ANO_MT'!$H:$AE,22,0)</f>
        <v>0.39933628319999998</v>
      </c>
      <c r="CV82" s="39">
        <f>VLOOKUP($A82,'2022_5ANO_MT'!$H:$AE,23,0)</f>
        <v>0.28134218290000002</v>
      </c>
      <c r="CW82" s="39">
        <f>VLOOKUP($A82,'2022_5ANO_MT'!$H:$AE,24,0)</f>
        <v>9.2182890900000009E-2</v>
      </c>
      <c r="CX82" s="39">
        <f>VLOOKUP($A82,'2022_5ANO_MT'!$H:$AE,16,0)/100</f>
        <v>0.88137796560000004</v>
      </c>
      <c r="CY82" s="35"/>
    </row>
    <row r="83" spans="1:103" ht="14.25" customHeight="1">
      <c r="A83" s="15"/>
      <c r="B83" s="15"/>
      <c r="C83" s="15"/>
      <c r="D83" s="15"/>
      <c r="E83" s="15"/>
      <c r="F83" s="40"/>
      <c r="G83" s="41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42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</row>
    <row r="84" spans="1:103" ht="14.25" customHeight="1">
      <c r="A84" s="15"/>
      <c r="B84" s="15"/>
      <c r="C84" s="15"/>
      <c r="D84" s="15"/>
      <c r="E84" s="15"/>
      <c r="F84" s="40"/>
      <c r="G84" s="41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42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</row>
    <row r="85" spans="1:103" ht="14.25" customHeight="1">
      <c r="A85" s="15"/>
      <c r="B85" s="15"/>
      <c r="C85" s="15"/>
      <c r="D85" s="15"/>
      <c r="E85" s="15"/>
      <c r="F85" s="40"/>
      <c r="G85" s="41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42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</row>
    <row r="86" spans="1:103" ht="14.25" customHeight="1">
      <c r="A86" s="15"/>
      <c r="B86" s="15"/>
      <c r="C86" s="15"/>
      <c r="D86" s="15"/>
      <c r="E86" s="15"/>
      <c r="F86" s="40"/>
      <c r="G86" s="41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42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</row>
    <row r="87" spans="1:103" ht="14.25" customHeight="1">
      <c r="A87" s="15"/>
      <c r="B87" s="15"/>
      <c r="C87" s="15"/>
      <c r="D87" s="15"/>
      <c r="E87" s="15"/>
      <c r="F87" s="40"/>
      <c r="G87" s="41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42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</row>
    <row r="88" spans="1:103" ht="14.25" customHeight="1">
      <c r="A88" s="15"/>
      <c r="B88" s="15"/>
      <c r="C88" s="15"/>
      <c r="D88" s="15"/>
      <c r="E88" s="15"/>
      <c r="F88" s="40"/>
      <c r="G88" s="41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42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</row>
    <row r="89" spans="1:103" ht="14.25" customHeight="1">
      <c r="A89" s="15"/>
      <c r="B89" s="15"/>
      <c r="C89" s="15"/>
      <c r="D89" s="15"/>
      <c r="E89" s="15"/>
      <c r="F89" s="40"/>
      <c r="G89" s="41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42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</row>
    <row r="90" spans="1:103" ht="14.25" customHeight="1">
      <c r="A90" s="15"/>
      <c r="B90" s="15"/>
      <c r="C90" s="15"/>
      <c r="D90" s="15"/>
      <c r="E90" s="15"/>
      <c r="F90" s="40"/>
      <c r="G90" s="41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42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</row>
    <row r="91" spans="1:103" ht="14.25" customHeight="1">
      <c r="A91" s="15"/>
      <c r="B91" s="15"/>
      <c r="C91" s="15"/>
      <c r="D91" s="15"/>
      <c r="E91" s="15"/>
      <c r="F91" s="40"/>
      <c r="G91" s="41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42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</row>
    <row r="92" spans="1:103" ht="14.25" customHeight="1">
      <c r="A92" s="15"/>
      <c r="B92" s="15"/>
      <c r="C92" s="15"/>
      <c r="D92" s="15"/>
      <c r="E92" s="15"/>
      <c r="F92" s="40"/>
      <c r="G92" s="41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42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</row>
    <row r="93" spans="1:103" ht="14.25" customHeight="1">
      <c r="A93" s="15"/>
      <c r="B93" s="15"/>
      <c r="C93" s="15"/>
      <c r="D93" s="15"/>
      <c r="E93" s="15"/>
      <c r="F93" s="40"/>
      <c r="G93" s="41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42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</row>
    <row r="94" spans="1:103" ht="14.25" customHeight="1">
      <c r="A94" s="15"/>
      <c r="B94" s="15"/>
      <c r="C94" s="15"/>
      <c r="D94" s="15"/>
      <c r="E94" s="15"/>
      <c r="F94" s="40"/>
      <c r="G94" s="41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42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</row>
    <row r="95" spans="1:103" ht="14.25" customHeight="1">
      <c r="A95" s="15"/>
      <c r="B95" s="15"/>
      <c r="C95" s="15"/>
      <c r="D95" s="15"/>
      <c r="E95" s="15"/>
      <c r="F95" s="40"/>
      <c r="G95" s="41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42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</row>
    <row r="96" spans="1:103" ht="14.25" customHeight="1">
      <c r="A96" s="15"/>
      <c r="B96" s="15"/>
      <c r="C96" s="15"/>
      <c r="D96" s="15"/>
      <c r="E96" s="15"/>
      <c r="F96" s="40"/>
      <c r="G96" s="41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42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</row>
    <row r="97" spans="1:103" ht="14.25" customHeight="1">
      <c r="A97" s="15"/>
      <c r="B97" s="15"/>
      <c r="C97" s="15"/>
      <c r="D97" s="15"/>
      <c r="E97" s="15"/>
      <c r="F97" s="40"/>
      <c r="G97" s="41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42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</row>
    <row r="98" spans="1:103" ht="14.25" customHeight="1">
      <c r="A98" s="15"/>
      <c r="B98" s="15"/>
      <c r="C98" s="15"/>
      <c r="D98" s="15"/>
      <c r="E98" s="15"/>
      <c r="F98" s="40"/>
      <c r="G98" s="41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42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</row>
    <row r="99" spans="1:103" ht="14.25" customHeight="1">
      <c r="A99" s="15"/>
      <c r="B99" s="15"/>
      <c r="C99" s="15"/>
      <c r="D99" s="15"/>
      <c r="E99" s="15"/>
      <c r="F99" s="40"/>
      <c r="G99" s="41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42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</row>
    <row r="100" spans="1:103" ht="14.25" customHeight="1">
      <c r="A100" s="15"/>
      <c r="B100" s="15"/>
      <c r="C100" s="15"/>
      <c r="D100" s="15"/>
      <c r="E100" s="15"/>
      <c r="F100" s="40"/>
      <c r="G100" s="41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42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</row>
    <row r="101" spans="1:103" ht="14.25" customHeight="1">
      <c r="A101" s="15"/>
      <c r="B101" s="15"/>
      <c r="C101" s="15"/>
      <c r="D101" s="15"/>
      <c r="E101" s="15"/>
      <c r="F101" s="40"/>
      <c r="G101" s="41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42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</row>
    <row r="102" spans="1:103" ht="14.25" customHeight="1">
      <c r="A102" s="15"/>
      <c r="B102" s="15"/>
      <c r="C102" s="15"/>
      <c r="D102" s="15"/>
      <c r="E102" s="15"/>
      <c r="F102" s="40"/>
      <c r="G102" s="41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42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</row>
    <row r="103" spans="1:103" ht="14.25" customHeight="1">
      <c r="A103" s="15"/>
      <c r="B103" s="15"/>
      <c r="C103" s="15"/>
      <c r="D103" s="15"/>
      <c r="E103" s="15"/>
      <c r="F103" s="40"/>
      <c r="G103" s="41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42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</row>
    <row r="104" spans="1:103" ht="14.25" customHeight="1">
      <c r="A104" s="15"/>
      <c r="B104" s="15"/>
      <c r="C104" s="15"/>
      <c r="D104" s="15"/>
      <c r="E104" s="15"/>
      <c r="F104" s="40"/>
      <c r="G104" s="41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42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</row>
    <row r="105" spans="1:103" ht="14.25" customHeight="1">
      <c r="A105" s="15"/>
      <c r="B105" s="15"/>
      <c r="C105" s="15"/>
      <c r="D105" s="15"/>
      <c r="E105" s="15"/>
      <c r="F105" s="40"/>
      <c r="G105" s="41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42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</row>
    <row r="106" spans="1:103" ht="14.25" customHeight="1">
      <c r="A106" s="15"/>
      <c r="B106" s="15"/>
      <c r="C106" s="15"/>
      <c r="D106" s="15"/>
      <c r="E106" s="15"/>
      <c r="F106" s="40"/>
      <c r="G106" s="41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42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</row>
    <row r="107" spans="1:103" ht="14.25" customHeight="1">
      <c r="A107" s="15"/>
      <c r="B107" s="15"/>
      <c r="C107" s="15"/>
      <c r="D107" s="15"/>
      <c r="E107" s="15"/>
      <c r="F107" s="40"/>
      <c r="G107" s="41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42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</row>
    <row r="108" spans="1:103" ht="14.25" customHeight="1">
      <c r="A108" s="15"/>
      <c r="B108" s="15"/>
      <c r="C108" s="15"/>
      <c r="D108" s="15"/>
      <c r="E108" s="15"/>
      <c r="F108" s="40"/>
      <c r="G108" s="41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42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</row>
    <row r="109" spans="1:103" ht="14.25" customHeight="1">
      <c r="A109" s="15"/>
      <c r="B109" s="15"/>
      <c r="C109" s="15"/>
      <c r="D109" s="15"/>
      <c r="E109" s="15"/>
      <c r="F109" s="40"/>
      <c r="G109" s="41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42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</row>
    <row r="110" spans="1:103" ht="14.25" customHeight="1">
      <c r="A110" s="15"/>
      <c r="B110" s="15"/>
      <c r="C110" s="15"/>
      <c r="D110" s="15"/>
      <c r="E110" s="15"/>
      <c r="F110" s="40"/>
      <c r="G110" s="41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42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</row>
    <row r="111" spans="1:103" ht="14.25" customHeight="1">
      <c r="A111" s="15"/>
      <c r="B111" s="15"/>
      <c r="C111" s="15"/>
      <c r="D111" s="15"/>
      <c r="E111" s="15"/>
      <c r="F111" s="40"/>
      <c r="G111" s="41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42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</row>
    <row r="112" spans="1:103" ht="14.25" customHeight="1">
      <c r="A112" s="15"/>
      <c r="B112" s="15"/>
      <c r="C112" s="15"/>
      <c r="D112" s="15"/>
      <c r="E112" s="15"/>
      <c r="F112" s="40"/>
      <c r="G112" s="41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42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</row>
    <row r="113" spans="1:103" ht="14.25" customHeight="1">
      <c r="A113" s="15"/>
      <c r="B113" s="15"/>
      <c r="C113" s="15"/>
      <c r="D113" s="15"/>
      <c r="E113" s="15"/>
      <c r="F113" s="40"/>
      <c r="G113" s="41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42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</row>
    <row r="114" spans="1:103" ht="14.25" customHeight="1">
      <c r="A114" s="15"/>
      <c r="B114" s="15"/>
      <c r="C114" s="15"/>
      <c r="D114" s="15"/>
      <c r="E114" s="15"/>
      <c r="F114" s="40"/>
      <c r="G114" s="41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42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</row>
    <row r="115" spans="1:103" ht="14.25" customHeight="1">
      <c r="A115" s="15"/>
      <c r="B115" s="15"/>
      <c r="C115" s="15"/>
      <c r="D115" s="15"/>
      <c r="E115" s="15"/>
      <c r="F115" s="40"/>
      <c r="G115" s="41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42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</row>
    <row r="116" spans="1:103" ht="14.25" customHeight="1">
      <c r="A116" s="15"/>
      <c r="B116" s="15"/>
      <c r="C116" s="15"/>
      <c r="D116" s="15"/>
      <c r="E116" s="15"/>
      <c r="F116" s="40"/>
      <c r="G116" s="41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42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</row>
    <row r="117" spans="1:103" ht="14.25" customHeight="1">
      <c r="A117" s="15"/>
      <c r="B117" s="15"/>
      <c r="C117" s="15"/>
      <c r="D117" s="15"/>
      <c r="E117" s="15"/>
      <c r="F117" s="40"/>
      <c r="G117" s="41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42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</row>
    <row r="118" spans="1:103" ht="14.25" customHeight="1">
      <c r="A118" s="15"/>
      <c r="B118" s="15"/>
      <c r="C118" s="15"/>
      <c r="D118" s="15"/>
      <c r="E118" s="15"/>
      <c r="F118" s="40"/>
      <c r="G118" s="41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42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</row>
    <row r="119" spans="1:103" ht="14.25" customHeight="1">
      <c r="A119" s="15"/>
      <c r="B119" s="15"/>
      <c r="C119" s="15"/>
      <c r="D119" s="15"/>
      <c r="E119" s="15"/>
      <c r="F119" s="40"/>
      <c r="G119" s="41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42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</row>
    <row r="120" spans="1:103" ht="14.25" customHeight="1">
      <c r="A120" s="15"/>
      <c r="B120" s="15"/>
      <c r="C120" s="15"/>
      <c r="D120" s="15"/>
      <c r="E120" s="15"/>
      <c r="F120" s="40"/>
      <c r="G120" s="41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42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</row>
    <row r="121" spans="1:103" ht="14.25" customHeight="1">
      <c r="A121" s="15"/>
      <c r="B121" s="15"/>
      <c r="C121" s="15"/>
      <c r="D121" s="15"/>
      <c r="E121" s="15"/>
      <c r="F121" s="40"/>
      <c r="G121" s="41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42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</row>
    <row r="122" spans="1:103" ht="14.25" customHeight="1">
      <c r="A122" s="15"/>
      <c r="B122" s="15"/>
      <c r="C122" s="15"/>
      <c r="D122" s="15"/>
      <c r="E122" s="15"/>
      <c r="F122" s="40"/>
      <c r="G122" s="41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42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</row>
    <row r="123" spans="1:103" ht="14.25" customHeight="1">
      <c r="A123" s="15"/>
      <c r="B123" s="15"/>
      <c r="C123" s="15"/>
      <c r="D123" s="15"/>
      <c r="E123" s="15"/>
      <c r="F123" s="40"/>
      <c r="G123" s="41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42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</row>
    <row r="124" spans="1:103" ht="14.25" customHeight="1">
      <c r="A124" s="15"/>
      <c r="B124" s="15"/>
      <c r="C124" s="15"/>
      <c r="D124" s="15"/>
      <c r="E124" s="15"/>
      <c r="F124" s="40"/>
      <c r="G124" s="41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42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</row>
    <row r="125" spans="1:103" ht="14.25" customHeight="1">
      <c r="A125" s="15"/>
      <c r="B125" s="15"/>
      <c r="C125" s="15"/>
      <c r="D125" s="15"/>
      <c r="E125" s="15"/>
      <c r="F125" s="40"/>
      <c r="G125" s="41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42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</row>
    <row r="126" spans="1:103" ht="14.25" customHeight="1">
      <c r="A126" s="15"/>
      <c r="B126" s="15"/>
      <c r="C126" s="15"/>
      <c r="D126" s="15"/>
      <c r="E126" s="15"/>
      <c r="F126" s="40"/>
      <c r="G126" s="41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42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</row>
    <row r="127" spans="1:103" ht="14.25" customHeight="1">
      <c r="A127" s="15"/>
      <c r="B127" s="15"/>
      <c r="C127" s="15"/>
      <c r="D127" s="15"/>
      <c r="E127" s="15"/>
      <c r="F127" s="40"/>
      <c r="G127" s="41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42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</row>
    <row r="128" spans="1:103" ht="14.25" customHeight="1">
      <c r="A128" s="15"/>
      <c r="B128" s="15"/>
      <c r="C128" s="15"/>
      <c r="D128" s="15"/>
      <c r="E128" s="15"/>
      <c r="F128" s="40"/>
      <c r="G128" s="41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42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</row>
    <row r="129" spans="1:103" ht="14.25" customHeight="1">
      <c r="A129" s="15"/>
      <c r="B129" s="15"/>
      <c r="C129" s="15"/>
      <c r="D129" s="15"/>
      <c r="E129" s="15"/>
      <c r="F129" s="40"/>
      <c r="G129" s="41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42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</row>
    <row r="130" spans="1:103" ht="14.25" customHeight="1">
      <c r="A130" s="15"/>
      <c r="B130" s="15"/>
      <c r="C130" s="15"/>
      <c r="D130" s="15"/>
      <c r="E130" s="15"/>
      <c r="F130" s="40"/>
      <c r="G130" s="41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42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</row>
    <row r="131" spans="1:103" ht="14.25" customHeight="1">
      <c r="A131" s="15"/>
      <c r="B131" s="15"/>
      <c r="C131" s="15"/>
      <c r="D131" s="15"/>
      <c r="E131" s="15"/>
      <c r="F131" s="40"/>
      <c r="G131" s="41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42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</row>
    <row r="132" spans="1:103" ht="14.25" customHeight="1">
      <c r="A132" s="15"/>
      <c r="B132" s="15"/>
      <c r="C132" s="15"/>
      <c r="D132" s="15"/>
      <c r="E132" s="15"/>
      <c r="F132" s="40"/>
      <c r="G132" s="41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42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</row>
    <row r="133" spans="1:103" ht="14.25" customHeight="1">
      <c r="A133" s="15"/>
      <c r="B133" s="15"/>
      <c r="C133" s="15"/>
      <c r="D133" s="15"/>
      <c r="E133" s="15"/>
      <c r="F133" s="40"/>
      <c r="G133" s="41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42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</row>
    <row r="134" spans="1:103" ht="14.25" customHeight="1">
      <c r="A134" s="15"/>
      <c r="B134" s="15"/>
      <c r="C134" s="15"/>
      <c r="D134" s="15"/>
      <c r="E134" s="15"/>
      <c r="F134" s="40"/>
      <c r="G134" s="41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42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</row>
    <row r="135" spans="1:103" ht="14.25" customHeight="1">
      <c r="A135" s="15"/>
      <c r="B135" s="15"/>
      <c r="C135" s="15"/>
      <c r="D135" s="15"/>
      <c r="E135" s="15"/>
      <c r="F135" s="40"/>
      <c r="G135" s="41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42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</row>
    <row r="136" spans="1:103" ht="14.25" customHeight="1">
      <c r="A136" s="15"/>
      <c r="B136" s="15"/>
      <c r="C136" s="15"/>
      <c r="D136" s="15"/>
      <c r="E136" s="15"/>
      <c r="F136" s="40"/>
      <c r="G136" s="41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42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</row>
    <row r="137" spans="1:103" ht="14.25" customHeight="1">
      <c r="A137" s="15"/>
      <c r="B137" s="15"/>
      <c r="C137" s="15"/>
      <c r="D137" s="15"/>
      <c r="E137" s="15"/>
      <c r="F137" s="40"/>
      <c r="G137" s="41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42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</row>
    <row r="138" spans="1:103" ht="14.25" customHeight="1">
      <c r="A138" s="15"/>
      <c r="B138" s="15"/>
      <c r="C138" s="15"/>
      <c r="D138" s="15"/>
      <c r="E138" s="15"/>
      <c r="F138" s="40"/>
      <c r="G138" s="41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42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</row>
    <row r="139" spans="1:103" ht="14.25" customHeight="1">
      <c r="A139" s="15"/>
      <c r="B139" s="15"/>
      <c r="C139" s="15"/>
      <c r="D139" s="15"/>
      <c r="E139" s="15"/>
      <c r="F139" s="40"/>
      <c r="G139" s="41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42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</row>
    <row r="140" spans="1:103" ht="14.25" customHeight="1">
      <c r="A140" s="15"/>
      <c r="B140" s="15"/>
      <c r="C140" s="15"/>
      <c r="D140" s="15"/>
      <c r="E140" s="15"/>
      <c r="F140" s="40"/>
      <c r="G140" s="41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42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</row>
    <row r="141" spans="1:103" ht="14.25" customHeight="1">
      <c r="A141" s="15"/>
      <c r="B141" s="15"/>
      <c r="C141" s="15"/>
      <c r="D141" s="15"/>
      <c r="E141" s="15"/>
      <c r="F141" s="40"/>
      <c r="G141" s="41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42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</row>
    <row r="142" spans="1:103" ht="14.25" customHeight="1">
      <c r="A142" s="15"/>
      <c r="B142" s="15"/>
      <c r="C142" s="15"/>
      <c r="D142" s="15"/>
      <c r="E142" s="15"/>
      <c r="F142" s="40"/>
      <c r="G142" s="41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42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</row>
    <row r="143" spans="1:103" ht="14.25" customHeight="1">
      <c r="A143" s="15"/>
      <c r="B143" s="15"/>
      <c r="C143" s="15"/>
      <c r="D143" s="15"/>
      <c r="E143" s="15"/>
      <c r="F143" s="40"/>
      <c r="G143" s="41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42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</row>
    <row r="144" spans="1:103" ht="14.25" customHeight="1">
      <c r="A144" s="15"/>
      <c r="B144" s="15"/>
      <c r="C144" s="15"/>
      <c r="D144" s="15"/>
      <c r="E144" s="15"/>
      <c r="F144" s="40"/>
      <c r="G144" s="41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42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</row>
    <row r="145" spans="1:103" ht="14.25" customHeight="1">
      <c r="A145" s="15"/>
      <c r="B145" s="15"/>
      <c r="C145" s="15"/>
      <c r="D145" s="15"/>
      <c r="E145" s="15"/>
      <c r="F145" s="40"/>
      <c r="G145" s="41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42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</row>
    <row r="146" spans="1:103" ht="14.25" customHeight="1">
      <c r="A146" s="15"/>
      <c r="B146" s="15"/>
      <c r="C146" s="15"/>
      <c r="D146" s="15"/>
      <c r="E146" s="15"/>
      <c r="F146" s="40"/>
      <c r="G146" s="41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42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</row>
    <row r="147" spans="1:103" ht="14.25" customHeight="1">
      <c r="A147" s="15"/>
      <c r="B147" s="15"/>
      <c r="C147" s="15"/>
      <c r="D147" s="15"/>
      <c r="E147" s="15"/>
      <c r="F147" s="40"/>
      <c r="G147" s="41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42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</row>
    <row r="148" spans="1:103" ht="14.25" customHeight="1">
      <c r="A148" s="15"/>
      <c r="B148" s="15"/>
      <c r="C148" s="15"/>
      <c r="D148" s="15"/>
      <c r="E148" s="15"/>
      <c r="F148" s="40"/>
      <c r="G148" s="41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42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</row>
    <row r="149" spans="1:103" ht="14.25" customHeight="1">
      <c r="A149" s="15"/>
      <c r="B149" s="15"/>
      <c r="C149" s="15"/>
      <c r="D149" s="15"/>
      <c r="E149" s="15"/>
      <c r="F149" s="40"/>
      <c r="G149" s="41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42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</row>
    <row r="150" spans="1:103" ht="14.25" customHeight="1">
      <c r="A150" s="15"/>
      <c r="B150" s="15"/>
      <c r="C150" s="15"/>
      <c r="D150" s="15"/>
      <c r="E150" s="15"/>
      <c r="F150" s="40"/>
      <c r="G150" s="41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42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</row>
    <row r="151" spans="1:103" ht="14.25" customHeight="1">
      <c r="A151" s="15"/>
      <c r="B151" s="15"/>
      <c r="C151" s="15"/>
      <c r="D151" s="15"/>
      <c r="E151" s="15"/>
      <c r="F151" s="40"/>
      <c r="G151" s="41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42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</row>
    <row r="152" spans="1:103" ht="14.25" customHeight="1">
      <c r="A152" s="15"/>
      <c r="B152" s="15"/>
      <c r="C152" s="15"/>
      <c r="D152" s="15"/>
      <c r="E152" s="15"/>
      <c r="F152" s="40"/>
      <c r="G152" s="41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42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</row>
    <row r="153" spans="1:103" ht="14.25" customHeight="1">
      <c r="A153" s="15"/>
      <c r="B153" s="15"/>
      <c r="C153" s="15"/>
      <c r="D153" s="15"/>
      <c r="E153" s="15"/>
      <c r="F153" s="40"/>
      <c r="G153" s="41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42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</row>
    <row r="154" spans="1:103" ht="14.25" customHeight="1">
      <c r="A154" s="15"/>
      <c r="B154" s="15"/>
      <c r="C154" s="15"/>
      <c r="D154" s="15"/>
      <c r="E154" s="15"/>
      <c r="F154" s="40"/>
      <c r="G154" s="41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42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</row>
    <row r="155" spans="1:103" ht="14.25" customHeight="1">
      <c r="A155" s="15"/>
      <c r="B155" s="15"/>
      <c r="C155" s="15"/>
      <c r="D155" s="15"/>
      <c r="E155" s="15"/>
      <c r="F155" s="40"/>
      <c r="G155" s="41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42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</row>
    <row r="156" spans="1:103" ht="14.25" customHeight="1">
      <c r="A156" s="15"/>
      <c r="B156" s="15"/>
      <c r="C156" s="15"/>
      <c r="D156" s="15"/>
      <c r="E156" s="15"/>
      <c r="F156" s="40"/>
      <c r="G156" s="41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42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</row>
    <row r="157" spans="1:103" ht="14.25" customHeight="1">
      <c r="A157" s="15"/>
      <c r="B157" s="15"/>
      <c r="C157" s="15"/>
      <c r="D157" s="15"/>
      <c r="E157" s="15"/>
      <c r="F157" s="40"/>
      <c r="G157" s="41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42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</row>
    <row r="158" spans="1:103" ht="14.25" customHeight="1">
      <c r="A158" s="15"/>
      <c r="B158" s="15"/>
      <c r="C158" s="15"/>
      <c r="D158" s="15"/>
      <c r="E158" s="15"/>
      <c r="F158" s="40"/>
      <c r="G158" s="41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42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</row>
    <row r="159" spans="1:103" ht="14.25" customHeight="1">
      <c r="A159" s="15"/>
      <c r="B159" s="15"/>
      <c r="C159" s="15"/>
      <c r="D159" s="15"/>
      <c r="E159" s="15"/>
      <c r="F159" s="40"/>
      <c r="G159" s="41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42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</row>
    <row r="160" spans="1:103" ht="14.25" customHeight="1">
      <c r="A160" s="15"/>
      <c r="B160" s="15"/>
      <c r="C160" s="15"/>
      <c r="D160" s="15"/>
      <c r="E160" s="15"/>
      <c r="F160" s="40"/>
      <c r="G160" s="41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42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</row>
    <row r="161" spans="1:103" ht="14.25" customHeight="1">
      <c r="A161" s="15"/>
      <c r="B161" s="15"/>
      <c r="C161" s="15"/>
      <c r="D161" s="15"/>
      <c r="E161" s="15"/>
      <c r="F161" s="40"/>
      <c r="G161" s="41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42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</row>
    <row r="162" spans="1:103" ht="14.25" customHeight="1">
      <c r="A162" s="15"/>
      <c r="B162" s="15"/>
      <c r="C162" s="15"/>
      <c r="D162" s="15"/>
      <c r="E162" s="15"/>
      <c r="F162" s="40"/>
      <c r="G162" s="41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42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</row>
    <row r="163" spans="1:103" ht="14.25" customHeight="1">
      <c r="A163" s="15"/>
      <c r="B163" s="15"/>
      <c r="C163" s="15"/>
      <c r="D163" s="15"/>
      <c r="E163" s="15"/>
      <c r="F163" s="40"/>
      <c r="G163" s="41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42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</row>
    <row r="164" spans="1:103" ht="14.25" customHeight="1">
      <c r="A164" s="15"/>
      <c r="B164" s="15"/>
      <c r="C164" s="15"/>
      <c r="D164" s="15"/>
      <c r="E164" s="15"/>
      <c r="F164" s="40"/>
      <c r="G164" s="41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42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</row>
    <row r="165" spans="1:103" ht="14.25" customHeight="1">
      <c r="A165" s="15"/>
      <c r="B165" s="15"/>
      <c r="C165" s="15"/>
      <c r="D165" s="15"/>
      <c r="E165" s="15"/>
      <c r="F165" s="40"/>
      <c r="G165" s="41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42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</row>
    <row r="166" spans="1:103" ht="14.25" customHeight="1">
      <c r="A166" s="15"/>
      <c r="B166" s="15"/>
      <c r="C166" s="15"/>
      <c r="D166" s="15"/>
      <c r="E166" s="15"/>
      <c r="F166" s="40"/>
      <c r="G166" s="41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42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</row>
    <row r="167" spans="1:103" ht="14.25" customHeight="1">
      <c r="A167" s="15"/>
      <c r="B167" s="15"/>
      <c r="C167" s="15"/>
      <c r="D167" s="15"/>
      <c r="E167" s="15"/>
      <c r="F167" s="40"/>
      <c r="G167" s="41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42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</row>
    <row r="168" spans="1:103" ht="14.25" customHeight="1">
      <c r="A168" s="15"/>
      <c r="B168" s="15"/>
      <c r="C168" s="15"/>
      <c r="D168" s="15"/>
      <c r="E168" s="15"/>
      <c r="F168" s="40"/>
      <c r="G168" s="41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42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</row>
    <row r="169" spans="1:103" ht="14.25" customHeight="1">
      <c r="A169" s="15"/>
      <c r="B169" s="15"/>
      <c r="C169" s="15"/>
      <c r="D169" s="15"/>
      <c r="E169" s="15"/>
      <c r="F169" s="40"/>
      <c r="G169" s="41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42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</row>
    <row r="170" spans="1:103" ht="14.25" customHeight="1">
      <c r="A170" s="15"/>
      <c r="B170" s="15"/>
      <c r="C170" s="15"/>
      <c r="D170" s="15"/>
      <c r="E170" s="15"/>
      <c r="F170" s="40"/>
      <c r="G170" s="41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42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</row>
    <row r="171" spans="1:103" ht="14.25" customHeight="1">
      <c r="A171" s="15"/>
      <c r="B171" s="15"/>
      <c r="C171" s="15"/>
      <c r="D171" s="15"/>
      <c r="E171" s="15"/>
      <c r="F171" s="40"/>
      <c r="G171" s="41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42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</row>
    <row r="172" spans="1:103" ht="14.25" customHeight="1">
      <c r="A172" s="15"/>
      <c r="B172" s="15"/>
      <c r="C172" s="15"/>
      <c r="D172" s="15"/>
      <c r="E172" s="15"/>
      <c r="F172" s="40"/>
      <c r="G172" s="41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42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</row>
    <row r="173" spans="1:103" ht="14.25" customHeight="1">
      <c r="A173" s="15"/>
      <c r="B173" s="15"/>
      <c r="C173" s="15"/>
      <c r="D173" s="15"/>
      <c r="E173" s="15"/>
      <c r="F173" s="40"/>
      <c r="G173" s="41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42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</row>
    <row r="174" spans="1:103" ht="14.25" customHeight="1">
      <c r="A174" s="15"/>
      <c r="B174" s="15"/>
      <c r="C174" s="15"/>
      <c r="D174" s="15"/>
      <c r="E174" s="15"/>
      <c r="F174" s="40"/>
      <c r="G174" s="41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42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</row>
    <row r="175" spans="1:103" ht="14.25" customHeight="1">
      <c r="A175" s="15"/>
      <c r="B175" s="15"/>
      <c r="C175" s="15"/>
      <c r="D175" s="15"/>
      <c r="E175" s="15"/>
      <c r="F175" s="40"/>
      <c r="G175" s="41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42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</row>
    <row r="176" spans="1:103" ht="14.25" customHeight="1">
      <c r="A176" s="15"/>
      <c r="B176" s="15"/>
      <c r="C176" s="15"/>
      <c r="D176" s="15"/>
      <c r="E176" s="15"/>
      <c r="F176" s="40"/>
      <c r="G176" s="41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42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</row>
    <row r="177" spans="1:103" ht="14.25" customHeight="1">
      <c r="A177" s="15"/>
      <c r="B177" s="15"/>
      <c r="C177" s="15"/>
      <c r="D177" s="15"/>
      <c r="E177" s="15"/>
      <c r="F177" s="40"/>
      <c r="G177" s="41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42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</row>
    <row r="178" spans="1:103" ht="14.25" customHeight="1">
      <c r="A178" s="15"/>
      <c r="B178" s="15"/>
      <c r="C178" s="15"/>
      <c r="D178" s="15"/>
      <c r="E178" s="15"/>
      <c r="F178" s="40"/>
      <c r="G178" s="41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42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</row>
    <row r="179" spans="1:103" ht="14.25" customHeight="1">
      <c r="A179" s="15"/>
      <c r="B179" s="15"/>
      <c r="C179" s="15"/>
      <c r="D179" s="15"/>
      <c r="E179" s="15"/>
      <c r="F179" s="40"/>
      <c r="G179" s="41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42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</row>
    <row r="180" spans="1:103" ht="14.25" customHeight="1">
      <c r="A180" s="15"/>
      <c r="B180" s="15"/>
      <c r="C180" s="15"/>
      <c r="D180" s="15"/>
      <c r="E180" s="15"/>
      <c r="F180" s="40"/>
      <c r="G180" s="41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42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</row>
    <row r="181" spans="1:103" ht="14.25" customHeight="1">
      <c r="A181" s="15"/>
      <c r="B181" s="15"/>
      <c r="C181" s="15"/>
      <c r="D181" s="15"/>
      <c r="E181" s="15"/>
      <c r="F181" s="40"/>
      <c r="G181" s="41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42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</row>
    <row r="182" spans="1:103" ht="14.25" customHeight="1">
      <c r="A182" s="15"/>
      <c r="B182" s="15"/>
      <c r="C182" s="15"/>
      <c r="D182" s="15"/>
      <c r="E182" s="15"/>
      <c r="F182" s="40"/>
      <c r="G182" s="41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42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</row>
    <row r="183" spans="1:103" ht="14.25" customHeight="1">
      <c r="A183" s="15"/>
      <c r="B183" s="15"/>
      <c r="C183" s="15"/>
      <c r="D183" s="15"/>
      <c r="E183" s="15"/>
      <c r="F183" s="40"/>
      <c r="G183" s="41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42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</row>
    <row r="184" spans="1:103" ht="14.25" customHeight="1">
      <c r="A184" s="15"/>
      <c r="B184" s="15"/>
      <c r="C184" s="15"/>
      <c r="D184" s="15"/>
      <c r="E184" s="15"/>
      <c r="F184" s="40"/>
      <c r="G184" s="41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42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</row>
    <row r="185" spans="1:103" ht="14.25" customHeight="1">
      <c r="A185" s="15"/>
      <c r="B185" s="15"/>
      <c r="C185" s="15"/>
      <c r="D185" s="15"/>
      <c r="E185" s="15"/>
      <c r="F185" s="40"/>
      <c r="G185" s="41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42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</row>
    <row r="186" spans="1:103" ht="14.25" customHeight="1">
      <c r="A186" s="15"/>
      <c r="B186" s="15"/>
      <c r="C186" s="15"/>
      <c r="D186" s="15"/>
      <c r="E186" s="15"/>
      <c r="F186" s="40"/>
      <c r="G186" s="41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42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</row>
    <row r="187" spans="1:103" ht="14.25" customHeight="1">
      <c r="A187" s="15"/>
      <c r="B187" s="15"/>
      <c r="C187" s="15"/>
      <c r="D187" s="15"/>
      <c r="E187" s="15"/>
      <c r="F187" s="40"/>
      <c r="G187" s="41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42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</row>
    <row r="188" spans="1:103" ht="14.25" customHeight="1">
      <c r="A188" s="15"/>
      <c r="B188" s="15"/>
      <c r="C188" s="15"/>
      <c r="D188" s="15"/>
      <c r="E188" s="15"/>
      <c r="F188" s="40"/>
      <c r="G188" s="41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42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</row>
    <row r="189" spans="1:103" ht="14.25" customHeight="1">
      <c r="A189" s="15"/>
      <c r="B189" s="15"/>
      <c r="C189" s="15"/>
      <c r="D189" s="15"/>
      <c r="E189" s="15"/>
      <c r="F189" s="40"/>
      <c r="G189" s="41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42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</row>
    <row r="190" spans="1:103" ht="14.25" customHeight="1">
      <c r="A190" s="15"/>
      <c r="B190" s="15"/>
      <c r="C190" s="15"/>
      <c r="D190" s="15"/>
      <c r="E190" s="15"/>
      <c r="F190" s="40"/>
      <c r="G190" s="41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42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</row>
    <row r="191" spans="1:103" ht="14.25" customHeight="1">
      <c r="A191" s="15"/>
      <c r="B191" s="15"/>
      <c r="C191" s="15"/>
      <c r="D191" s="15"/>
      <c r="E191" s="15"/>
      <c r="F191" s="40"/>
      <c r="G191" s="41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42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</row>
    <row r="192" spans="1:103" ht="14.25" customHeight="1">
      <c r="A192" s="15"/>
      <c r="B192" s="15"/>
      <c r="C192" s="15"/>
      <c r="D192" s="15"/>
      <c r="E192" s="15"/>
      <c r="F192" s="40"/>
      <c r="G192" s="41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42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</row>
    <row r="193" spans="1:103" ht="14.25" customHeight="1">
      <c r="A193" s="15"/>
      <c r="B193" s="15"/>
      <c r="C193" s="15"/>
      <c r="D193" s="15"/>
      <c r="E193" s="15"/>
      <c r="F193" s="40"/>
      <c r="G193" s="41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42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</row>
    <row r="194" spans="1:103" ht="14.25" customHeight="1">
      <c r="A194" s="15"/>
      <c r="B194" s="15"/>
      <c r="C194" s="15"/>
      <c r="D194" s="15"/>
      <c r="E194" s="15"/>
      <c r="F194" s="40"/>
      <c r="G194" s="41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42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</row>
    <row r="195" spans="1:103" ht="14.25" customHeight="1">
      <c r="A195" s="15"/>
      <c r="B195" s="15"/>
      <c r="C195" s="15"/>
      <c r="D195" s="15"/>
      <c r="E195" s="15"/>
      <c r="F195" s="40"/>
      <c r="G195" s="41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42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</row>
    <row r="196" spans="1:103" ht="14.25" customHeight="1">
      <c r="A196" s="15"/>
      <c r="B196" s="15"/>
      <c r="C196" s="15"/>
      <c r="D196" s="15"/>
      <c r="E196" s="15"/>
      <c r="F196" s="40"/>
      <c r="G196" s="41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42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</row>
    <row r="197" spans="1:103" ht="14.25" customHeight="1">
      <c r="A197" s="15"/>
      <c r="B197" s="15"/>
      <c r="C197" s="15"/>
      <c r="D197" s="15"/>
      <c r="E197" s="15"/>
      <c r="F197" s="40"/>
      <c r="G197" s="41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42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</row>
    <row r="198" spans="1:103" ht="14.25" customHeight="1">
      <c r="A198" s="15"/>
      <c r="B198" s="15"/>
      <c r="C198" s="15"/>
      <c r="D198" s="15"/>
      <c r="E198" s="15"/>
      <c r="F198" s="40"/>
      <c r="G198" s="41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42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</row>
    <row r="199" spans="1:103" ht="14.25" customHeight="1">
      <c r="A199" s="15"/>
      <c r="B199" s="15"/>
      <c r="C199" s="15"/>
      <c r="D199" s="15"/>
      <c r="E199" s="15"/>
      <c r="F199" s="40"/>
      <c r="G199" s="41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42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</row>
    <row r="200" spans="1:103" ht="14.25" customHeight="1">
      <c r="A200" s="15"/>
      <c r="B200" s="15"/>
      <c r="C200" s="15"/>
      <c r="D200" s="15"/>
      <c r="E200" s="15"/>
      <c r="F200" s="40"/>
      <c r="G200" s="41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42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</row>
    <row r="201" spans="1:103" ht="14.25" customHeight="1">
      <c r="A201" s="15"/>
      <c r="B201" s="15"/>
      <c r="C201" s="15"/>
      <c r="D201" s="15"/>
      <c r="E201" s="15"/>
      <c r="F201" s="40"/>
      <c r="G201" s="41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42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</row>
    <row r="202" spans="1:103" ht="14.25" customHeight="1">
      <c r="A202" s="15"/>
      <c r="B202" s="15"/>
      <c r="C202" s="15"/>
      <c r="D202" s="15"/>
      <c r="E202" s="15"/>
      <c r="F202" s="40"/>
      <c r="G202" s="41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42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</row>
    <row r="203" spans="1:103" ht="14.25" customHeight="1">
      <c r="A203" s="15"/>
      <c r="B203" s="15"/>
      <c r="C203" s="15"/>
      <c r="D203" s="15"/>
      <c r="E203" s="15"/>
      <c r="F203" s="40"/>
      <c r="G203" s="41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42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</row>
    <row r="204" spans="1:103" ht="14.25" customHeight="1">
      <c r="A204" s="15"/>
      <c r="B204" s="15"/>
      <c r="C204" s="15"/>
      <c r="D204" s="15"/>
      <c r="E204" s="15"/>
      <c r="F204" s="40"/>
      <c r="G204" s="41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42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</row>
    <row r="205" spans="1:103" ht="14.25" customHeight="1">
      <c r="A205" s="15"/>
      <c r="B205" s="15"/>
      <c r="C205" s="15"/>
      <c r="D205" s="15"/>
      <c r="E205" s="15"/>
      <c r="F205" s="40"/>
      <c r="G205" s="41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42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</row>
    <row r="206" spans="1:103" ht="14.25" customHeight="1">
      <c r="A206" s="15"/>
      <c r="B206" s="15"/>
      <c r="C206" s="15"/>
      <c r="D206" s="15"/>
      <c r="E206" s="15"/>
      <c r="F206" s="40"/>
      <c r="G206" s="41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42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</row>
    <row r="207" spans="1:103" ht="14.25" customHeight="1">
      <c r="A207" s="15"/>
      <c r="B207" s="15"/>
      <c r="C207" s="15"/>
      <c r="D207" s="15"/>
      <c r="E207" s="15"/>
      <c r="F207" s="40"/>
      <c r="G207" s="41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42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</row>
    <row r="208" spans="1:103" ht="14.25" customHeight="1">
      <c r="A208" s="15"/>
      <c r="B208" s="15"/>
      <c r="C208" s="15"/>
      <c r="D208" s="15"/>
      <c r="E208" s="15"/>
      <c r="F208" s="40"/>
      <c r="G208" s="41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42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</row>
    <row r="209" spans="1:103" ht="14.25" customHeight="1">
      <c r="A209" s="15"/>
      <c r="B209" s="15"/>
      <c r="C209" s="15"/>
      <c r="D209" s="15"/>
      <c r="E209" s="15"/>
      <c r="F209" s="40"/>
      <c r="G209" s="41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42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</row>
    <row r="210" spans="1:103" ht="14.25" customHeight="1">
      <c r="A210" s="15"/>
      <c r="B210" s="15"/>
      <c r="C210" s="15"/>
      <c r="D210" s="15"/>
      <c r="E210" s="15"/>
      <c r="F210" s="40"/>
      <c r="G210" s="41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42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</row>
    <row r="211" spans="1:103" ht="14.25" customHeight="1">
      <c r="A211" s="15"/>
      <c r="B211" s="15"/>
      <c r="C211" s="15"/>
      <c r="D211" s="15"/>
      <c r="E211" s="15"/>
      <c r="F211" s="40"/>
      <c r="G211" s="41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42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</row>
    <row r="212" spans="1:103" ht="14.25" customHeight="1">
      <c r="A212" s="15"/>
      <c r="B212" s="15"/>
      <c r="C212" s="15"/>
      <c r="D212" s="15"/>
      <c r="E212" s="15"/>
      <c r="F212" s="40"/>
      <c r="G212" s="41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42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</row>
    <row r="213" spans="1:103" ht="14.25" customHeight="1">
      <c r="A213" s="15"/>
      <c r="B213" s="15"/>
      <c r="C213" s="15"/>
      <c r="D213" s="15"/>
      <c r="E213" s="15"/>
      <c r="F213" s="40"/>
      <c r="G213" s="41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42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</row>
    <row r="214" spans="1:103" ht="14.25" customHeight="1">
      <c r="A214" s="15"/>
      <c r="B214" s="15"/>
      <c r="C214" s="15"/>
      <c r="D214" s="15"/>
      <c r="E214" s="15"/>
      <c r="F214" s="40"/>
      <c r="G214" s="41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42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</row>
    <row r="215" spans="1:103" ht="14.25" customHeight="1">
      <c r="A215" s="15"/>
      <c r="B215" s="15"/>
      <c r="C215" s="15"/>
      <c r="D215" s="15"/>
      <c r="E215" s="15"/>
      <c r="F215" s="40"/>
      <c r="G215" s="41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42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</row>
    <row r="216" spans="1:103" ht="14.25" customHeight="1">
      <c r="A216" s="15"/>
      <c r="B216" s="15"/>
      <c r="C216" s="15"/>
      <c r="D216" s="15"/>
      <c r="E216" s="15"/>
      <c r="F216" s="40"/>
      <c r="G216" s="41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42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</row>
    <row r="217" spans="1:103" ht="14.25" customHeight="1">
      <c r="A217" s="15"/>
      <c r="B217" s="15"/>
      <c r="C217" s="15"/>
      <c r="D217" s="15"/>
      <c r="E217" s="15"/>
      <c r="F217" s="40"/>
      <c r="G217" s="41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42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</row>
    <row r="218" spans="1:103" ht="14.25" customHeight="1">
      <c r="A218" s="15"/>
      <c r="B218" s="15"/>
      <c r="C218" s="15"/>
      <c r="D218" s="15"/>
      <c r="E218" s="15"/>
      <c r="F218" s="40"/>
      <c r="G218" s="41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42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</row>
    <row r="219" spans="1:103" ht="14.25" customHeight="1">
      <c r="A219" s="15"/>
      <c r="B219" s="15"/>
      <c r="C219" s="15"/>
      <c r="D219" s="15"/>
      <c r="E219" s="15"/>
      <c r="F219" s="40"/>
      <c r="G219" s="41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42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</row>
    <row r="220" spans="1:103" ht="14.25" customHeight="1">
      <c r="A220" s="15"/>
      <c r="B220" s="15"/>
      <c r="C220" s="15"/>
      <c r="D220" s="15"/>
      <c r="E220" s="15"/>
      <c r="F220" s="40"/>
      <c r="G220" s="41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42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</row>
    <row r="221" spans="1:103" ht="14.25" customHeight="1">
      <c r="A221" s="15"/>
      <c r="B221" s="15"/>
      <c r="C221" s="15"/>
      <c r="D221" s="15"/>
      <c r="E221" s="15"/>
      <c r="F221" s="40"/>
      <c r="G221" s="41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42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</row>
    <row r="222" spans="1:103" ht="14.25" customHeight="1">
      <c r="A222" s="15"/>
      <c r="B222" s="15"/>
      <c r="C222" s="15"/>
      <c r="D222" s="15"/>
      <c r="E222" s="15"/>
      <c r="F222" s="40"/>
      <c r="G222" s="41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42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</row>
    <row r="223" spans="1:103" ht="14.25" customHeight="1">
      <c r="A223" s="15"/>
      <c r="B223" s="15"/>
      <c r="C223" s="15"/>
      <c r="D223" s="15"/>
      <c r="E223" s="15"/>
      <c r="F223" s="40"/>
      <c r="G223" s="41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42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</row>
    <row r="224" spans="1:103" ht="14.25" customHeight="1">
      <c r="A224" s="15"/>
      <c r="B224" s="15"/>
      <c r="C224" s="15"/>
      <c r="D224" s="15"/>
      <c r="E224" s="15"/>
      <c r="F224" s="40"/>
      <c r="G224" s="41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42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</row>
    <row r="225" spans="1:103" ht="14.25" customHeight="1">
      <c r="A225" s="15"/>
      <c r="B225" s="15"/>
      <c r="C225" s="15"/>
      <c r="D225" s="15"/>
      <c r="E225" s="15"/>
      <c r="F225" s="40"/>
      <c r="G225" s="41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42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</row>
    <row r="226" spans="1:103" ht="14.25" customHeight="1">
      <c r="A226" s="15"/>
      <c r="B226" s="15"/>
      <c r="C226" s="15"/>
      <c r="D226" s="15"/>
      <c r="E226" s="15"/>
      <c r="F226" s="40"/>
      <c r="G226" s="41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42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</row>
    <row r="227" spans="1:103" ht="14.25" customHeight="1">
      <c r="A227" s="15"/>
      <c r="B227" s="15"/>
      <c r="C227" s="15"/>
      <c r="D227" s="15"/>
      <c r="E227" s="15"/>
      <c r="F227" s="40"/>
      <c r="G227" s="41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42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</row>
    <row r="228" spans="1:103" ht="14.25" customHeight="1">
      <c r="A228" s="15"/>
      <c r="B228" s="15"/>
      <c r="C228" s="15"/>
      <c r="D228" s="15"/>
      <c r="E228" s="15"/>
      <c r="F228" s="40"/>
      <c r="G228" s="41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42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</row>
    <row r="229" spans="1:103" ht="14.25" customHeight="1">
      <c r="A229" s="15"/>
      <c r="B229" s="15"/>
      <c r="C229" s="15"/>
      <c r="D229" s="15"/>
      <c r="E229" s="15"/>
      <c r="F229" s="40"/>
      <c r="G229" s="41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42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</row>
    <row r="230" spans="1:103" ht="14.25" customHeight="1">
      <c r="A230" s="15"/>
      <c r="B230" s="15"/>
      <c r="C230" s="15"/>
      <c r="D230" s="15"/>
      <c r="E230" s="15"/>
      <c r="F230" s="40"/>
      <c r="G230" s="41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42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</row>
    <row r="231" spans="1:103" ht="14.25" customHeight="1">
      <c r="A231" s="15"/>
      <c r="B231" s="15"/>
      <c r="C231" s="15"/>
      <c r="D231" s="15"/>
      <c r="E231" s="15"/>
      <c r="F231" s="40"/>
      <c r="G231" s="41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42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</row>
    <row r="232" spans="1:103" ht="14.25" customHeight="1">
      <c r="A232" s="15"/>
      <c r="B232" s="15"/>
      <c r="C232" s="15"/>
      <c r="D232" s="15"/>
      <c r="E232" s="15"/>
      <c r="F232" s="40"/>
      <c r="G232" s="41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42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</row>
    <row r="233" spans="1:103" ht="14.25" customHeight="1">
      <c r="A233" s="15"/>
      <c r="B233" s="15"/>
      <c r="C233" s="15"/>
      <c r="D233" s="15"/>
      <c r="E233" s="15"/>
      <c r="F233" s="40"/>
      <c r="G233" s="41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42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</row>
    <row r="234" spans="1:103" ht="14.25" customHeight="1">
      <c r="A234" s="15"/>
      <c r="B234" s="15"/>
      <c r="C234" s="15"/>
      <c r="D234" s="15"/>
      <c r="E234" s="15"/>
      <c r="F234" s="40"/>
      <c r="G234" s="41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42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</row>
    <row r="235" spans="1:103" ht="14.25" customHeight="1">
      <c r="A235" s="15"/>
      <c r="B235" s="15"/>
      <c r="C235" s="15"/>
      <c r="D235" s="15"/>
      <c r="E235" s="15"/>
      <c r="F235" s="40"/>
      <c r="G235" s="41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42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</row>
    <row r="236" spans="1:103" ht="14.25" customHeight="1">
      <c r="A236" s="15"/>
      <c r="B236" s="15"/>
      <c r="C236" s="15"/>
      <c r="D236" s="15"/>
      <c r="E236" s="15"/>
      <c r="F236" s="40"/>
      <c r="G236" s="41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42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</row>
    <row r="237" spans="1:103" ht="14.25" customHeight="1">
      <c r="A237" s="15"/>
      <c r="B237" s="15"/>
      <c r="C237" s="15"/>
      <c r="D237" s="15"/>
      <c r="E237" s="15"/>
      <c r="F237" s="40"/>
      <c r="G237" s="41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42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</row>
    <row r="238" spans="1:103" ht="14.25" customHeight="1">
      <c r="A238" s="15"/>
      <c r="B238" s="15"/>
      <c r="C238" s="15"/>
      <c r="D238" s="15"/>
      <c r="E238" s="15"/>
      <c r="F238" s="40"/>
      <c r="G238" s="41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42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</row>
    <row r="239" spans="1:103" ht="14.25" customHeight="1">
      <c r="A239" s="15"/>
      <c r="B239" s="15"/>
      <c r="C239" s="15"/>
      <c r="D239" s="15"/>
      <c r="E239" s="15"/>
      <c r="F239" s="40"/>
      <c r="G239" s="41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42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</row>
    <row r="240" spans="1:103" ht="14.25" customHeight="1">
      <c r="A240" s="15"/>
      <c r="B240" s="15"/>
      <c r="C240" s="15"/>
      <c r="D240" s="15"/>
      <c r="E240" s="15"/>
      <c r="F240" s="40"/>
      <c r="G240" s="41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42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</row>
    <row r="241" spans="1:103" ht="14.25" customHeight="1">
      <c r="A241" s="15"/>
      <c r="B241" s="15"/>
      <c r="C241" s="15"/>
      <c r="D241" s="15"/>
      <c r="E241" s="15"/>
      <c r="F241" s="40"/>
      <c r="G241" s="41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42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</row>
    <row r="242" spans="1:103" ht="14.25" customHeight="1">
      <c r="A242" s="15"/>
      <c r="B242" s="15"/>
      <c r="C242" s="15"/>
      <c r="D242" s="15"/>
      <c r="E242" s="15"/>
      <c r="F242" s="40"/>
      <c r="G242" s="41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42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</row>
    <row r="243" spans="1:103" ht="14.25" customHeight="1">
      <c r="A243" s="15"/>
      <c r="B243" s="15"/>
      <c r="C243" s="15"/>
      <c r="D243" s="15"/>
      <c r="E243" s="15"/>
      <c r="F243" s="40"/>
      <c r="G243" s="41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42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</row>
    <row r="244" spans="1:103" ht="14.25" customHeight="1">
      <c r="A244" s="15"/>
      <c r="B244" s="15"/>
      <c r="C244" s="15"/>
      <c r="D244" s="15"/>
      <c r="E244" s="15"/>
      <c r="F244" s="40"/>
      <c r="G244" s="41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42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</row>
    <row r="245" spans="1:103" ht="14.25" customHeight="1">
      <c r="A245" s="15"/>
      <c r="B245" s="15"/>
      <c r="C245" s="15"/>
      <c r="D245" s="15"/>
      <c r="E245" s="15"/>
      <c r="F245" s="40"/>
      <c r="G245" s="41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42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</row>
    <row r="246" spans="1:103" ht="14.25" customHeight="1">
      <c r="A246" s="15"/>
      <c r="B246" s="15"/>
      <c r="C246" s="15"/>
      <c r="D246" s="15"/>
      <c r="E246" s="15"/>
      <c r="F246" s="40"/>
      <c r="G246" s="41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42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</row>
    <row r="247" spans="1:103" ht="14.25" customHeight="1">
      <c r="A247" s="15"/>
      <c r="B247" s="15"/>
      <c r="C247" s="15"/>
      <c r="D247" s="15"/>
      <c r="E247" s="15"/>
      <c r="F247" s="40"/>
      <c r="G247" s="41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42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</row>
    <row r="248" spans="1:103" ht="14.25" customHeight="1">
      <c r="A248" s="15"/>
      <c r="B248" s="15"/>
      <c r="C248" s="15"/>
      <c r="D248" s="15"/>
      <c r="E248" s="15"/>
      <c r="F248" s="40"/>
      <c r="G248" s="41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42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</row>
    <row r="249" spans="1:103" ht="14.25" customHeight="1">
      <c r="A249" s="15"/>
      <c r="B249" s="15"/>
      <c r="C249" s="15"/>
      <c r="D249" s="15"/>
      <c r="E249" s="15"/>
      <c r="F249" s="40"/>
      <c r="G249" s="41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42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</row>
    <row r="250" spans="1:103" ht="14.25" customHeight="1">
      <c r="A250" s="15"/>
      <c r="B250" s="15"/>
      <c r="C250" s="15"/>
      <c r="D250" s="15"/>
      <c r="E250" s="15"/>
      <c r="F250" s="40"/>
      <c r="G250" s="41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42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</row>
    <row r="251" spans="1:103" ht="14.25" customHeight="1">
      <c r="A251" s="15"/>
      <c r="B251" s="15"/>
      <c r="C251" s="15"/>
      <c r="D251" s="15"/>
      <c r="E251" s="15"/>
      <c r="F251" s="40"/>
      <c r="G251" s="41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42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</row>
    <row r="252" spans="1:103" ht="14.25" customHeight="1">
      <c r="A252" s="15"/>
      <c r="B252" s="15"/>
      <c r="C252" s="15"/>
      <c r="D252" s="15"/>
      <c r="E252" s="15"/>
      <c r="F252" s="40"/>
      <c r="G252" s="41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42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</row>
    <row r="253" spans="1:103" ht="14.25" customHeight="1">
      <c r="A253" s="15"/>
      <c r="B253" s="15"/>
      <c r="C253" s="15"/>
      <c r="D253" s="15"/>
      <c r="E253" s="15"/>
      <c r="F253" s="40"/>
      <c r="G253" s="41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42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</row>
    <row r="254" spans="1:103" ht="14.25" customHeight="1">
      <c r="A254" s="15"/>
      <c r="B254" s="15"/>
      <c r="C254" s="15"/>
      <c r="D254" s="15"/>
      <c r="E254" s="15"/>
      <c r="F254" s="40"/>
      <c r="G254" s="41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42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</row>
    <row r="255" spans="1:103" ht="14.25" customHeight="1">
      <c r="A255" s="15"/>
      <c r="B255" s="15"/>
      <c r="C255" s="15"/>
      <c r="D255" s="15"/>
      <c r="E255" s="15"/>
      <c r="F255" s="40"/>
      <c r="G255" s="41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42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</row>
    <row r="256" spans="1:103" ht="14.25" customHeight="1">
      <c r="A256" s="15"/>
      <c r="B256" s="15"/>
      <c r="C256" s="15"/>
      <c r="D256" s="15"/>
      <c r="E256" s="15"/>
      <c r="F256" s="40"/>
      <c r="G256" s="41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42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</row>
    <row r="257" spans="1:103" ht="14.25" customHeight="1">
      <c r="A257" s="15"/>
      <c r="B257" s="15"/>
      <c r="C257" s="15"/>
      <c r="D257" s="15"/>
      <c r="E257" s="15"/>
      <c r="F257" s="40"/>
      <c r="G257" s="41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42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</row>
    <row r="258" spans="1:103" ht="14.25" customHeight="1">
      <c r="A258" s="15"/>
      <c r="B258" s="15"/>
      <c r="C258" s="15"/>
      <c r="D258" s="15"/>
      <c r="E258" s="15"/>
      <c r="F258" s="40"/>
      <c r="G258" s="41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42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</row>
    <row r="259" spans="1:103" ht="14.25" customHeight="1">
      <c r="A259" s="15"/>
      <c r="B259" s="15"/>
      <c r="C259" s="15"/>
      <c r="D259" s="15"/>
      <c r="E259" s="15"/>
      <c r="F259" s="40"/>
      <c r="G259" s="41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42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</row>
    <row r="260" spans="1:103" ht="14.25" customHeight="1">
      <c r="A260" s="15"/>
      <c r="B260" s="15"/>
      <c r="C260" s="15"/>
      <c r="D260" s="15"/>
      <c r="E260" s="15"/>
      <c r="F260" s="40"/>
      <c r="G260" s="41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42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</row>
    <row r="261" spans="1:103" ht="14.25" customHeight="1">
      <c r="A261" s="15"/>
      <c r="B261" s="15"/>
      <c r="C261" s="15"/>
      <c r="D261" s="15"/>
      <c r="E261" s="15"/>
      <c r="F261" s="40"/>
      <c r="G261" s="41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42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</row>
    <row r="262" spans="1:103" ht="14.25" customHeight="1">
      <c r="A262" s="15"/>
      <c r="B262" s="15"/>
      <c r="C262" s="15"/>
      <c r="D262" s="15"/>
      <c r="E262" s="15"/>
      <c r="F262" s="40"/>
      <c r="G262" s="41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42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</row>
    <row r="263" spans="1:103" ht="14.25" customHeight="1">
      <c r="A263" s="15"/>
      <c r="B263" s="15"/>
      <c r="C263" s="15"/>
      <c r="D263" s="15"/>
      <c r="E263" s="15"/>
      <c r="F263" s="40"/>
      <c r="G263" s="41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42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</row>
    <row r="264" spans="1:103" ht="14.25" customHeight="1">
      <c r="A264" s="15"/>
      <c r="B264" s="15"/>
      <c r="C264" s="15"/>
      <c r="D264" s="15"/>
      <c r="E264" s="15"/>
      <c r="F264" s="40"/>
      <c r="G264" s="41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42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</row>
    <row r="265" spans="1:103" ht="14.25" customHeight="1">
      <c r="A265" s="15"/>
      <c r="B265" s="15"/>
      <c r="C265" s="15"/>
      <c r="D265" s="15"/>
      <c r="E265" s="15"/>
      <c r="F265" s="40"/>
      <c r="G265" s="41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42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</row>
    <row r="266" spans="1:103" ht="14.25" customHeight="1">
      <c r="A266" s="15"/>
      <c r="B266" s="15"/>
      <c r="C266" s="15"/>
      <c r="D266" s="15"/>
      <c r="E266" s="15"/>
      <c r="F266" s="40"/>
      <c r="G266" s="41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42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</row>
    <row r="267" spans="1:103" ht="14.25" customHeight="1">
      <c r="A267" s="15"/>
      <c r="B267" s="15"/>
      <c r="C267" s="15"/>
      <c r="D267" s="15"/>
      <c r="E267" s="15"/>
      <c r="F267" s="40"/>
      <c r="G267" s="41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42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</row>
    <row r="268" spans="1:103" ht="14.25" customHeight="1">
      <c r="A268" s="15"/>
      <c r="B268" s="15"/>
      <c r="C268" s="15"/>
      <c r="D268" s="15"/>
      <c r="E268" s="15"/>
      <c r="F268" s="40"/>
      <c r="G268" s="41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42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</row>
    <row r="269" spans="1:103" ht="14.25" customHeight="1">
      <c r="A269" s="15"/>
      <c r="B269" s="15"/>
      <c r="C269" s="15"/>
      <c r="D269" s="15"/>
      <c r="E269" s="15"/>
      <c r="F269" s="40"/>
      <c r="G269" s="41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42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</row>
    <row r="270" spans="1:103" ht="14.25" customHeight="1">
      <c r="A270" s="15"/>
      <c r="B270" s="15"/>
      <c r="C270" s="15"/>
      <c r="D270" s="15"/>
      <c r="E270" s="15"/>
      <c r="F270" s="40"/>
      <c r="G270" s="41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42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</row>
    <row r="271" spans="1:103" ht="14.25" customHeight="1">
      <c r="A271" s="15"/>
      <c r="B271" s="15"/>
      <c r="C271" s="15"/>
      <c r="D271" s="15"/>
      <c r="E271" s="15"/>
      <c r="F271" s="40"/>
      <c r="G271" s="41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42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</row>
    <row r="272" spans="1:103" ht="14.25" customHeight="1">
      <c r="A272" s="15"/>
      <c r="B272" s="15"/>
      <c r="C272" s="15"/>
      <c r="D272" s="15"/>
      <c r="E272" s="15"/>
      <c r="F272" s="40"/>
      <c r="G272" s="41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42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</row>
    <row r="273" spans="1:103" ht="14.25" customHeight="1">
      <c r="A273" s="15"/>
      <c r="B273" s="15"/>
      <c r="C273" s="15"/>
      <c r="D273" s="15"/>
      <c r="E273" s="15"/>
      <c r="F273" s="40"/>
      <c r="G273" s="41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42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</row>
    <row r="274" spans="1:103" ht="14.25" customHeight="1">
      <c r="A274" s="15"/>
      <c r="B274" s="15"/>
      <c r="C274" s="15"/>
      <c r="D274" s="15"/>
      <c r="E274" s="15"/>
      <c r="F274" s="40"/>
      <c r="G274" s="41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42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</row>
    <row r="275" spans="1:103" ht="14.25" customHeight="1">
      <c r="A275" s="15"/>
      <c r="B275" s="15"/>
      <c r="C275" s="15"/>
      <c r="D275" s="15"/>
      <c r="E275" s="15"/>
      <c r="F275" s="40"/>
      <c r="G275" s="41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42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</row>
    <row r="276" spans="1:103" ht="14.25" customHeight="1">
      <c r="A276" s="15"/>
      <c r="B276" s="15"/>
      <c r="C276" s="15"/>
      <c r="D276" s="15"/>
      <c r="E276" s="15"/>
      <c r="F276" s="40"/>
      <c r="G276" s="41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42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</row>
    <row r="277" spans="1:103" ht="14.25" customHeight="1">
      <c r="A277" s="15"/>
      <c r="B277" s="15"/>
      <c r="C277" s="15"/>
      <c r="D277" s="15"/>
      <c r="E277" s="15"/>
      <c r="F277" s="40"/>
      <c r="G277" s="41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42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</row>
    <row r="278" spans="1:103" ht="14.25" customHeight="1">
      <c r="A278" s="15"/>
      <c r="B278" s="15"/>
      <c r="C278" s="15"/>
      <c r="D278" s="15"/>
      <c r="E278" s="15"/>
      <c r="F278" s="40"/>
      <c r="G278" s="41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42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</row>
    <row r="279" spans="1:103" ht="14.25" customHeight="1">
      <c r="A279" s="15"/>
      <c r="B279" s="15"/>
      <c r="C279" s="15"/>
      <c r="D279" s="15"/>
      <c r="E279" s="15"/>
      <c r="F279" s="40"/>
      <c r="G279" s="41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42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</row>
    <row r="280" spans="1:103" ht="14.25" customHeight="1">
      <c r="A280" s="15"/>
      <c r="B280" s="15"/>
      <c r="C280" s="15"/>
      <c r="D280" s="15"/>
      <c r="E280" s="15"/>
      <c r="F280" s="40"/>
      <c r="G280" s="41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42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</row>
    <row r="281" spans="1:103" ht="14.25" customHeight="1">
      <c r="A281" s="15"/>
      <c r="B281" s="15"/>
      <c r="C281" s="15"/>
      <c r="D281" s="15"/>
      <c r="E281" s="15"/>
      <c r="F281" s="40"/>
      <c r="G281" s="41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42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</row>
    <row r="282" spans="1:103" ht="14.25" customHeight="1">
      <c r="A282" s="15"/>
      <c r="B282" s="15"/>
      <c r="C282" s="15"/>
      <c r="D282" s="15"/>
      <c r="E282" s="15"/>
      <c r="F282" s="40"/>
      <c r="G282" s="41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42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</row>
    <row r="283" spans="1:103" ht="14.25" customHeight="1">
      <c r="A283" s="15"/>
      <c r="B283" s="15"/>
      <c r="C283" s="15"/>
      <c r="D283" s="15"/>
      <c r="E283" s="15"/>
      <c r="F283" s="40"/>
      <c r="G283" s="41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42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</row>
    <row r="284" spans="1:103" ht="14.25" customHeight="1">
      <c r="A284" s="15"/>
      <c r="B284" s="15"/>
      <c r="C284" s="15"/>
      <c r="D284" s="15"/>
      <c r="E284" s="15"/>
      <c r="F284" s="40"/>
      <c r="G284" s="41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42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</row>
    <row r="285" spans="1:103" ht="14.25" customHeight="1">
      <c r="A285" s="15"/>
      <c r="B285" s="15"/>
      <c r="C285" s="15"/>
      <c r="D285" s="15"/>
      <c r="E285" s="15"/>
      <c r="F285" s="40"/>
      <c r="G285" s="41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42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</row>
    <row r="286" spans="1:103" ht="14.25" customHeight="1">
      <c r="A286" s="15"/>
      <c r="B286" s="15"/>
      <c r="C286" s="15"/>
      <c r="D286" s="15"/>
      <c r="E286" s="15"/>
      <c r="F286" s="40"/>
      <c r="G286" s="41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42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</row>
    <row r="287" spans="1:103" ht="14.25" customHeight="1">
      <c r="A287" s="15"/>
      <c r="B287" s="15"/>
      <c r="C287" s="15"/>
      <c r="D287" s="15"/>
      <c r="E287" s="15"/>
      <c r="F287" s="40"/>
      <c r="G287" s="41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42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</row>
    <row r="288" spans="1:103" ht="14.25" customHeight="1">
      <c r="A288" s="15"/>
      <c r="B288" s="15"/>
      <c r="C288" s="15"/>
      <c r="D288" s="15"/>
      <c r="E288" s="15"/>
      <c r="F288" s="40"/>
      <c r="G288" s="41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42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</row>
    <row r="289" spans="1:103" ht="14.25" customHeight="1">
      <c r="A289" s="15"/>
      <c r="B289" s="15"/>
      <c r="C289" s="15"/>
      <c r="D289" s="15"/>
      <c r="E289" s="15"/>
      <c r="F289" s="40"/>
      <c r="G289" s="41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42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</row>
    <row r="290" spans="1:103" ht="14.25" customHeight="1">
      <c r="A290" s="15"/>
      <c r="B290" s="15"/>
      <c r="C290" s="15"/>
      <c r="D290" s="15"/>
      <c r="E290" s="15"/>
      <c r="F290" s="40"/>
      <c r="G290" s="41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42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</row>
    <row r="291" spans="1:103" ht="14.25" customHeight="1">
      <c r="A291" s="15"/>
      <c r="B291" s="15"/>
      <c r="C291" s="15"/>
      <c r="D291" s="15"/>
      <c r="E291" s="15"/>
      <c r="F291" s="40"/>
      <c r="G291" s="41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42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</row>
    <row r="292" spans="1:103" ht="14.25" customHeight="1">
      <c r="A292" s="15"/>
      <c r="B292" s="15"/>
      <c r="C292" s="15"/>
      <c r="D292" s="15"/>
      <c r="E292" s="15"/>
      <c r="F292" s="40"/>
      <c r="G292" s="41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42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</row>
    <row r="293" spans="1:103" ht="14.25" customHeight="1">
      <c r="A293" s="15"/>
      <c r="B293" s="15"/>
      <c r="C293" s="15"/>
      <c r="D293" s="15"/>
      <c r="E293" s="15"/>
      <c r="F293" s="40"/>
      <c r="G293" s="41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42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</row>
    <row r="294" spans="1:103" ht="14.25" customHeight="1">
      <c r="A294" s="15"/>
      <c r="B294" s="15"/>
      <c r="C294" s="15"/>
      <c r="D294" s="15"/>
      <c r="E294" s="15"/>
      <c r="F294" s="40"/>
      <c r="G294" s="41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42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</row>
    <row r="295" spans="1:103" ht="14.25" customHeight="1">
      <c r="A295" s="15"/>
      <c r="B295" s="15"/>
      <c r="C295" s="15"/>
      <c r="D295" s="15"/>
      <c r="E295" s="15"/>
      <c r="F295" s="40"/>
      <c r="G295" s="41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42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</row>
    <row r="296" spans="1:103" ht="14.25" customHeight="1">
      <c r="A296" s="15"/>
      <c r="B296" s="15"/>
      <c r="C296" s="15"/>
      <c r="D296" s="15"/>
      <c r="E296" s="15"/>
      <c r="F296" s="40"/>
      <c r="G296" s="41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42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</row>
    <row r="297" spans="1:103" ht="14.25" customHeight="1">
      <c r="A297" s="15"/>
      <c r="B297" s="15"/>
      <c r="C297" s="15"/>
      <c r="D297" s="15"/>
      <c r="E297" s="15"/>
      <c r="F297" s="40"/>
      <c r="G297" s="41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42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</row>
    <row r="298" spans="1:103" ht="14.25" customHeight="1">
      <c r="A298" s="15"/>
      <c r="B298" s="15"/>
      <c r="C298" s="15"/>
      <c r="D298" s="15"/>
      <c r="E298" s="15"/>
      <c r="F298" s="40"/>
      <c r="G298" s="41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42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</row>
    <row r="299" spans="1:103" ht="14.25" customHeight="1">
      <c r="A299" s="15"/>
      <c r="B299" s="15"/>
      <c r="C299" s="15"/>
      <c r="D299" s="15"/>
      <c r="E299" s="15"/>
      <c r="F299" s="40"/>
      <c r="G299" s="41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42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</row>
    <row r="300" spans="1:103" ht="14.25" customHeight="1">
      <c r="A300" s="15"/>
      <c r="B300" s="15"/>
      <c r="C300" s="15"/>
      <c r="D300" s="15"/>
      <c r="E300" s="15"/>
      <c r="F300" s="40"/>
      <c r="G300" s="41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42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</row>
    <row r="301" spans="1:103" ht="14.25" customHeight="1">
      <c r="A301" s="15"/>
      <c r="B301" s="15"/>
      <c r="C301" s="15"/>
      <c r="D301" s="15"/>
      <c r="E301" s="15"/>
      <c r="F301" s="40"/>
      <c r="G301" s="41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42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</row>
    <row r="302" spans="1:103" ht="14.25" customHeight="1">
      <c r="A302" s="15"/>
      <c r="B302" s="15"/>
      <c r="C302" s="15"/>
      <c r="D302" s="15"/>
      <c r="E302" s="15"/>
      <c r="F302" s="40"/>
      <c r="G302" s="41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42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</row>
    <row r="303" spans="1:103" ht="14.25" customHeight="1">
      <c r="A303" s="15"/>
      <c r="B303" s="15"/>
      <c r="C303" s="15"/>
      <c r="D303" s="15"/>
      <c r="E303" s="15"/>
      <c r="F303" s="40"/>
      <c r="G303" s="41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42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</row>
    <row r="304" spans="1:103" ht="14.25" customHeight="1">
      <c r="A304" s="15"/>
      <c r="B304" s="15"/>
      <c r="C304" s="15"/>
      <c r="D304" s="15"/>
      <c r="E304" s="15"/>
      <c r="F304" s="40"/>
      <c r="G304" s="41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42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</row>
    <row r="305" spans="1:103" ht="14.25" customHeight="1">
      <c r="A305" s="15"/>
      <c r="B305" s="15"/>
      <c r="C305" s="15"/>
      <c r="D305" s="15"/>
      <c r="E305" s="15"/>
      <c r="F305" s="40"/>
      <c r="G305" s="41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42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</row>
    <row r="306" spans="1:103" ht="14.25" customHeight="1">
      <c r="A306" s="15"/>
      <c r="B306" s="15"/>
      <c r="C306" s="15"/>
      <c r="D306" s="15"/>
      <c r="E306" s="15"/>
      <c r="F306" s="40"/>
      <c r="G306" s="41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42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</row>
    <row r="307" spans="1:103" ht="14.25" customHeight="1">
      <c r="A307" s="15"/>
      <c r="B307" s="15"/>
      <c r="C307" s="15"/>
      <c r="D307" s="15"/>
      <c r="E307" s="15"/>
      <c r="F307" s="40"/>
      <c r="G307" s="41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42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</row>
    <row r="308" spans="1:103" ht="14.25" customHeight="1">
      <c r="A308" s="15"/>
      <c r="B308" s="15"/>
      <c r="C308" s="15"/>
      <c r="D308" s="15"/>
      <c r="E308" s="15"/>
      <c r="F308" s="40"/>
      <c r="G308" s="41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42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</row>
    <row r="309" spans="1:103" ht="14.25" customHeight="1">
      <c r="A309" s="15"/>
      <c r="B309" s="15"/>
      <c r="C309" s="15"/>
      <c r="D309" s="15"/>
      <c r="E309" s="15"/>
      <c r="F309" s="40"/>
      <c r="G309" s="41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42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</row>
    <row r="310" spans="1:103" ht="14.25" customHeight="1">
      <c r="A310" s="15"/>
      <c r="B310" s="15"/>
      <c r="C310" s="15"/>
      <c r="D310" s="15"/>
      <c r="E310" s="15"/>
      <c r="F310" s="40"/>
      <c r="G310" s="41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42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</row>
    <row r="311" spans="1:103" ht="14.25" customHeight="1">
      <c r="A311" s="15"/>
      <c r="B311" s="15"/>
      <c r="C311" s="15"/>
      <c r="D311" s="15"/>
      <c r="E311" s="15"/>
      <c r="F311" s="40"/>
      <c r="G311" s="41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42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</row>
    <row r="312" spans="1:103" ht="14.25" customHeight="1">
      <c r="A312" s="15"/>
      <c r="B312" s="15"/>
      <c r="C312" s="15"/>
      <c r="D312" s="15"/>
      <c r="E312" s="15"/>
      <c r="F312" s="40"/>
      <c r="G312" s="41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42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</row>
    <row r="313" spans="1:103" ht="14.25" customHeight="1">
      <c r="A313" s="15"/>
      <c r="B313" s="15"/>
      <c r="C313" s="15"/>
      <c r="D313" s="15"/>
      <c r="E313" s="15"/>
      <c r="F313" s="40"/>
      <c r="G313" s="41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42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</row>
    <row r="314" spans="1:103" ht="14.25" customHeight="1">
      <c r="A314" s="15"/>
      <c r="B314" s="15"/>
      <c r="C314" s="15"/>
      <c r="D314" s="15"/>
      <c r="E314" s="15"/>
      <c r="F314" s="40"/>
      <c r="G314" s="41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42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</row>
    <row r="315" spans="1:103" ht="14.25" customHeight="1">
      <c r="A315" s="15"/>
      <c r="B315" s="15"/>
      <c r="C315" s="15"/>
      <c r="D315" s="15"/>
      <c r="E315" s="15"/>
      <c r="F315" s="40"/>
      <c r="G315" s="41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42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</row>
    <row r="316" spans="1:103" ht="14.25" customHeight="1">
      <c r="A316" s="15"/>
      <c r="B316" s="15"/>
      <c r="C316" s="15"/>
      <c r="D316" s="15"/>
      <c r="E316" s="15"/>
      <c r="F316" s="40"/>
      <c r="G316" s="41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42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</row>
    <row r="317" spans="1:103" ht="14.25" customHeight="1">
      <c r="A317" s="15"/>
      <c r="B317" s="15"/>
      <c r="C317" s="15"/>
      <c r="D317" s="15"/>
      <c r="E317" s="15"/>
      <c r="F317" s="40"/>
      <c r="G317" s="41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42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</row>
    <row r="318" spans="1:103" ht="14.25" customHeight="1">
      <c r="A318" s="15"/>
      <c r="B318" s="15"/>
      <c r="C318" s="15"/>
      <c r="D318" s="15"/>
      <c r="E318" s="15"/>
      <c r="F318" s="40"/>
      <c r="G318" s="41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42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</row>
    <row r="319" spans="1:103" ht="14.25" customHeight="1">
      <c r="A319" s="15"/>
      <c r="B319" s="15"/>
      <c r="C319" s="15"/>
      <c r="D319" s="15"/>
      <c r="E319" s="15"/>
      <c r="F319" s="40"/>
      <c r="G319" s="41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42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</row>
    <row r="320" spans="1:103" ht="14.25" customHeight="1">
      <c r="A320" s="15"/>
      <c r="B320" s="15"/>
      <c r="C320" s="15"/>
      <c r="D320" s="15"/>
      <c r="E320" s="15"/>
      <c r="F320" s="40"/>
      <c r="G320" s="41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42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</row>
    <row r="321" spans="1:103" ht="14.25" customHeight="1">
      <c r="A321" s="15"/>
      <c r="B321" s="15"/>
      <c r="C321" s="15"/>
      <c r="D321" s="15"/>
      <c r="E321" s="15"/>
      <c r="F321" s="40"/>
      <c r="G321" s="41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42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</row>
    <row r="322" spans="1:103" ht="14.25" customHeight="1">
      <c r="A322" s="15"/>
      <c r="B322" s="15"/>
      <c r="C322" s="15"/>
      <c r="D322" s="15"/>
      <c r="E322" s="15"/>
      <c r="F322" s="40"/>
      <c r="G322" s="41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42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</row>
    <row r="323" spans="1:103" ht="14.25" customHeight="1">
      <c r="A323" s="15"/>
      <c r="B323" s="15"/>
      <c r="C323" s="15"/>
      <c r="D323" s="15"/>
      <c r="E323" s="15"/>
      <c r="F323" s="40"/>
      <c r="G323" s="41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42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</row>
    <row r="324" spans="1:103" ht="14.25" customHeight="1">
      <c r="A324" s="15"/>
      <c r="B324" s="15"/>
      <c r="C324" s="15"/>
      <c r="D324" s="15"/>
      <c r="E324" s="15"/>
      <c r="F324" s="40"/>
      <c r="G324" s="41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42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</row>
    <row r="325" spans="1:103" ht="14.25" customHeight="1">
      <c r="A325" s="15"/>
      <c r="B325" s="15"/>
      <c r="C325" s="15"/>
      <c r="D325" s="15"/>
      <c r="E325" s="15"/>
      <c r="F325" s="40"/>
      <c r="G325" s="41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42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</row>
    <row r="326" spans="1:103" ht="14.25" customHeight="1">
      <c r="A326" s="15"/>
      <c r="B326" s="15"/>
      <c r="C326" s="15"/>
      <c r="D326" s="15"/>
      <c r="E326" s="15"/>
      <c r="F326" s="40"/>
      <c r="G326" s="41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42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</row>
    <row r="327" spans="1:103" ht="14.25" customHeight="1">
      <c r="A327" s="15"/>
      <c r="B327" s="15"/>
      <c r="C327" s="15"/>
      <c r="D327" s="15"/>
      <c r="E327" s="15"/>
      <c r="F327" s="40"/>
      <c r="G327" s="41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42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</row>
    <row r="328" spans="1:103" ht="14.25" customHeight="1">
      <c r="A328" s="15"/>
      <c r="B328" s="15"/>
      <c r="C328" s="15"/>
      <c r="D328" s="15"/>
      <c r="E328" s="15"/>
      <c r="F328" s="40"/>
      <c r="G328" s="41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42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</row>
    <row r="329" spans="1:103" ht="14.25" customHeight="1">
      <c r="A329" s="15"/>
      <c r="B329" s="15"/>
      <c r="C329" s="15"/>
      <c r="D329" s="15"/>
      <c r="E329" s="15"/>
      <c r="F329" s="40"/>
      <c r="G329" s="41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42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</row>
    <row r="330" spans="1:103" ht="14.25" customHeight="1">
      <c r="A330" s="15"/>
      <c r="B330" s="15"/>
      <c r="C330" s="15"/>
      <c r="D330" s="15"/>
      <c r="E330" s="15"/>
      <c r="F330" s="40"/>
      <c r="G330" s="41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42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</row>
    <row r="331" spans="1:103" ht="14.25" customHeight="1">
      <c r="A331" s="15"/>
      <c r="B331" s="15"/>
      <c r="C331" s="15"/>
      <c r="D331" s="15"/>
      <c r="E331" s="15"/>
      <c r="F331" s="40"/>
      <c r="G331" s="41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42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</row>
    <row r="332" spans="1:103" ht="14.25" customHeight="1">
      <c r="A332" s="15"/>
      <c r="B332" s="15"/>
      <c r="C332" s="15"/>
      <c r="D332" s="15"/>
      <c r="E332" s="15"/>
      <c r="F332" s="40"/>
      <c r="G332" s="41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42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</row>
    <row r="333" spans="1:103" ht="14.25" customHeight="1">
      <c r="A333" s="15"/>
      <c r="B333" s="15"/>
      <c r="C333" s="15"/>
      <c r="D333" s="15"/>
      <c r="E333" s="15"/>
      <c r="F333" s="40"/>
      <c r="G333" s="41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42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</row>
    <row r="334" spans="1:103" ht="14.25" customHeight="1">
      <c r="A334" s="15"/>
      <c r="B334" s="15"/>
      <c r="C334" s="15"/>
      <c r="D334" s="15"/>
      <c r="E334" s="15"/>
      <c r="F334" s="40"/>
      <c r="G334" s="41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42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</row>
    <row r="335" spans="1:103" ht="14.25" customHeight="1">
      <c r="A335" s="15"/>
      <c r="B335" s="15"/>
      <c r="C335" s="15"/>
      <c r="D335" s="15"/>
      <c r="E335" s="15"/>
      <c r="F335" s="40"/>
      <c r="G335" s="41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42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</row>
    <row r="336" spans="1:103" ht="14.25" customHeight="1">
      <c r="A336" s="15"/>
      <c r="B336" s="15"/>
      <c r="C336" s="15"/>
      <c r="D336" s="15"/>
      <c r="E336" s="15"/>
      <c r="F336" s="40"/>
      <c r="G336" s="41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42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</row>
    <row r="337" spans="1:103" ht="14.25" customHeight="1">
      <c r="A337" s="15"/>
      <c r="B337" s="15"/>
      <c r="C337" s="15"/>
      <c r="D337" s="15"/>
      <c r="E337" s="15"/>
      <c r="F337" s="40"/>
      <c r="G337" s="41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42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</row>
    <row r="338" spans="1:103" ht="14.25" customHeight="1">
      <c r="A338" s="15"/>
      <c r="B338" s="15"/>
      <c r="C338" s="15"/>
      <c r="D338" s="15"/>
      <c r="E338" s="15"/>
      <c r="F338" s="40"/>
      <c r="G338" s="41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42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</row>
    <row r="339" spans="1:103" ht="14.25" customHeight="1">
      <c r="A339" s="15"/>
      <c r="B339" s="15"/>
      <c r="C339" s="15"/>
      <c r="D339" s="15"/>
      <c r="E339" s="15"/>
      <c r="F339" s="40"/>
      <c r="G339" s="41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42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</row>
    <row r="340" spans="1:103" ht="14.25" customHeight="1">
      <c r="A340" s="15"/>
      <c r="B340" s="15"/>
      <c r="C340" s="15"/>
      <c r="D340" s="15"/>
      <c r="E340" s="15"/>
      <c r="F340" s="40"/>
      <c r="G340" s="41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42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</row>
    <row r="341" spans="1:103" ht="14.25" customHeight="1">
      <c r="A341" s="15"/>
      <c r="B341" s="15"/>
      <c r="C341" s="15"/>
      <c r="D341" s="15"/>
      <c r="E341" s="15"/>
      <c r="F341" s="40"/>
      <c r="G341" s="41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42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</row>
    <row r="342" spans="1:103" ht="14.25" customHeight="1">
      <c r="A342" s="15"/>
      <c r="B342" s="15"/>
      <c r="C342" s="15"/>
      <c r="D342" s="15"/>
      <c r="E342" s="15"/>
      <c r="F342" s="40"/>
      <c r="G342" s="41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42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</row>
    <row r="343" spans="1:103" ht="14.25" customHeight="1">
      <c r="A343" s="15"/>
      <c r="B343" s="15"/>
      <c r="C343" s="15"/>
      <c r="D343" s="15"/>
      <c r="E343" s="15"/>
      <c r="F343" s="40"/>
      <c r="G343" s="41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42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</row>
    <row r="344" spans="1:103" ht="14.25" customHeight="1">
      <c r="A344" s="15"/>
      <c r="B344" s="15"/>
      <c r="C344" s="15"/>
      <c r="D344" s="15"/>
      <c r="E344" s="15"/>
      <c r="F344" s="40"/>
      <c r="G344" s="41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42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</row>
    <row r="345" spans="1:103" ht="14.25" customHeight="1">
      <c r="A345" s="15"/>
      <c r="B345" s="15"/>
      <c r="C345" s="15"/>
      <c r="D345" s="15"/>
      <c r="E345" s="15"/>
      <c r="F345" s="40"/>
      <c r="G345" s="41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42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</row>
    <row r="346" spans="1:103" ht="14.25" customHeight="1">
      <c r="A346" s="15"/>
      <c r="B346" s="15"/>
      <c r="C346" s="15"/>
      <c r="D346" s="15"/>
      <c r="E346" s="15"/>
      <c r="F346" s="40"/>
      <c r="G346" s="41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42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</row>
    <row r="347" spans="1:103" ht="14.25" customHeight="1">
      <c r="A347" s="15"/>
      <c r="B347" s="15"/>
      <c r="C347" s="15"/>
      <c r="D347" s="15"/>
      <c r="E347" s="15"/>
      <c r="F347" s="40"/>
      <c r="G347" s="41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42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</row>
    <row r="348" spans="1:103" ht="14.25" customHeight="1">
      <c r="A348" s="15"/>
      <c r="B348" s="15"/>
      <c r="C348" s="15"/>
      <c r="D348" s="15"/>
      <c r="E348" s="15"/>
      <c r="F348" s="40"/>
      <c r="G348" s="41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42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</row>
    <row r="349" spans="1:103" ht="14.25" customHeight="1">
      <c r="A349" s="15"/>
      <c r="B349" s="15"/>
      <c r="C349" s="15"/>
      <c r="D349" s="15"/>
      <c r="E349" s="15"/>
      <c r="F349" s="40"/>
      <c r="G349" s="41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42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</row>
    <row r="350" spans="1:103" ht="14.25" customHeight="1">
      <c r="A350" s="15"/>
      <c r="B350" s="15"/>
      <c r="C350" s="15"/>
      <c r="D350" s="15"/>
      <c r="E350" s="15"/>
      <c r="F350" s="40"/>
      <c r="G350" s="41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42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</row>
    <row r="351" spans="1:103" ht="14.25" customHeight="1">
      <c r="A351" s="15"/>
      <c r="B351" s="15"/>
      <c r="C351" s="15"/>
      <c r="D351" s="15"/>
      <c r="E351" s="15"/>
      <c r="F351" s="40"/>
      <c r="G351" s="41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42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</row>
    <row r="352" spans="1:103" ht="14.25" customHeight="1">
      <c r="A352" s="15"/>
      <c r="B352" s="15"/>
      <c r="C352" s="15"/>
      <c r="D352" s="15"/>
      <c r="E352" s="15"/>
      <c r="F352" s="40"/>
      <c r="G352" s="41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42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</row>
    <row r="353" spans="1:103" ht="14.25" customHeight="1">
      <c r="A353" s="15"/>
      <c r="B353" s="15"/>
      <c r="C353" s="15"/>
      <c r="D353" s="15"/>
      <c r="E353" s="15"/>
      <c r="F353" s="40"/>
      <c r="G353" s="41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42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</row>
    <row r="354" spans="1:103" ht="14.25" customHeight="1">
      <c r="A354" s="15"/>
      <c r="B354" s="15"/>
      <c r="C354" s="15"/>
      <c r="D354" s="15"/>
      <c r="E354" s="15"/>
      <c r="F354" s="40"/>
      <c r="G354" s="41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42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</row>
    <row r="355" spans="1:103" ht="14.25" customHeight="1">
      <c r="A355" s="15"/>
      <c r="B355" s="15"/>
      <c r="C355" s="15"/>
      <c r="D355" s="15"/>
      <c r="E355" s="15"/>
      <c r="F355" s="40"/>
      <c r="G355" s="41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42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</row>
    <row r="356" spans="1:103" ht="14.25" customHeight="1">
      <c r="A356" s="15"/>
      <c r="B356" s="15"/>
      <c r="C356" s="15"/>
      <c r="D356" s="15"/>
      <c r="E356" s="15"/>
      <c r="F356" s="40"/>
      <c r="G356" s="41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42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</row>
    <row r="357" spans="1:103" ht="14.25" customHeight="1">
      <c r="A357" s="15"/>
      <c r="B357" s="15"/>
      <c r="C357" s="15"/>
      <c r="D357" s="15"/>
      <c r="E357" s="15"/>
      <c r="F357" s="40"/>
      <c r="G357" s="41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42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</row>
    <row r="358" spans="1:103" ht="14.25" customHeight="1">
      <c r="A358" s="15"/>
      <c r="B358" s="15"/>
      <c r="C358" s="15"/>
      <c r="D358" s="15"/>
      <c r="E358" s="15"/>
      <c r="F358" s="40"/>
      <c r="G358" s="41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42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</row>
    <row r="359" spans="1:103" ht="14.25" customHeight="1">
      <c r="A359" s="15"/>
      <c r="B359" s="15"/>
      <c r="C359" s="15"/>
      <c r="D359" s="15"/>
      <c r="E359" s="15"/>
      <c r="F359" s="40"/>
      <c r="G359" s="41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42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</row>
    <row r="360" spans="1:103" ht="14.25" customHeight="1">
      <c r="A360" s="15"/>
      <c r="B360" s="15"/>
      <c r="C360" s="15"/>
      <c r="D360" s="15"/>
      <c r="E360" s="15"/>
      <c r="F360" s="40"/>
      <c r="G360" s="41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42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</row>
    <row r="361" spans="1:103" ht="14.25" customHeight="1">
      <c r="A361" s="15"/>
      <c r="B361" s="15"/>
      <c r="C361" s="15"/>
      <c r="D361" s="15"/>
      <c r="E361" s="15"/>
      <c r="F361" s="40"/>
      <c r="G361" s="41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42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</row>
    <row r="362" spans="1:103" ht="14.25" customHeight="1">
      <c r="A362" s="15"/>
      <c r="B362" s="15"/>
      <c r="C362" s="15"/>
      <c r="D362" s="15"/>
      <c r="E362" s="15"/>
      <c r="F362" s="40"/>
      <c r="G362" s="41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42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</row>
    <row r="363" spans="1:103" ht="14.25" customHeight="1">
      <c r="A363" s="15"/>
      <c r="B363" s="15"/>
      <c r="C363" s="15"/>
      <c r="D363" s="15"/>
      <c r="E363" s="15"/>
      <c r="F363" s="40"/>
      <c r="G363" s="41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42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</row>
    <row r="364" spans="1:103" ht="14.25" customHeight="1">
      <c r="A364" s="15"/>
      <c r="B364" s="15"/>
      <c r="C364" s="15"/>
      <c r="D364" s="15"/>
      <c r="E364" s="15"/>
      <c r="F364" s="40"/>
      <c r="G364" s="41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42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</row>
    <row r="365" spans="1:103" ht="14.25" customHeight="1">
      <c r="A365" s="15"/>
      <c r="B365" s="15"/>
      <c r="C365" s="15"/>
      <c r="D365" s="15"/>
      <c r="E365" s="15"/>
      <c r="F365" s="40"/>
      <c r="G365" s="41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42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</row>
    <row r="366" spans="1:103" ht="14.25" customHeight="1">
      <c r="A366" s="15"/>
      <c r="B366" s="15"/>
      <c r="C366" s="15"/>
      <c r="D366" s="15"/>
      <c r="E366" s="15"/>
      <c r="F366" s="40"/>
      <c r="G366" s="41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42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</row>
    <row r="367" spans="1:103" ht="14.25" customHeight="1">
      <c r="A367" s="15"/>
      <c r="B367" s="15"/>
      <c r="C367" s="15"/>
      <c r="D367" s="15"/>
      <c r="E367" s="15"/>
      <c r="F367" s="40"/>
      <c r="G367" s="41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42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</row>
    <row r="368" spans="1:103" ht="14.25" customHeight="1">
      <c r="A368" s="15"/>
      <c r="B368" s="15"/>
      <c r="C368" s="15"/>
      <c r="D368" s="15"/>
      <c r="E368" s="15"/>
      <c r="F368" s="40"/>
      <c r="G368" s="41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42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</row>
    <row r="369" spans="1:103" ht="14.25" customHeight="1">
      <c r="A369" s="15"/>
      <c r="B369" s="15"/>
      <c r="C369" s="15"/>
      <c r="D369" s="15"/>
      <c r="E369" s="15"/>
      <c r="F369" s="40"/>
      <c r="G369" s="41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42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</row>
    <row r="370" spans="1:103" ht="14.25" customHeight="1">
      <c r="A370" s="15"/>
      <c r="B370" s="15"/>
      <c r="C370" s="15"/>
      <c r="D370" s="15"/>
      <c r="E370" s="15"/>
      <c r="F370" s="40"/>
      <c r="G370" s="41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42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</row>
    <row r="371" spans="1:103" ht="14.25" customHeight="1">
      <c r="A371" s="15"/>
      <c r="B371" s="15"/>
      <c r="C371" s="15"/>
      <c r="D371" s="15"/>
      <c r="E371" s="15"/>
      <c r="F371" s="40"/>
      <c r="G371" s="41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42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</row>
    <row r="372" spans="1:103" ht="14.25" customHeight="1">
      <c r="A372" s="15"/>
      <c r="B372" s="15"/>
      <c r="C372" s="15"/>
      <c r="D372" s="15"/>
      <c r="E372" s="15"/>
      <c r="F372" s="40"/>
      <c r="G372" s="41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42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</row>
    <row r="373" spans="1:103" ht="14.25" customHeight="1">
      <c r="A373" s="15"/>
      <c r="B373" s="15"/>
      <c r="C373" s="15"/>
      <c r="D373" s="15"/>
      <c r="E373" s="15"/>
      <c r="F373" s="40"/>
      <c r="G373" s="41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42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</row>
    <row r="374" spans="1:103" ht="14.25" customHeight="1">
      <c r="A374" s="15"/>
      <c r="B374" s="15"/>
      <c r="C374" s="15"/>
      <c r="D374" s="15"/>
      <c r="E374" s="15"/>
      <c r="F374" s="40"/>
      <c r="G374" s="41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42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</row>
    <row r="375" spans="1:103" ht="14.25" customHeight="1">
      <c r="A375" s="15"/>
      <c r="B375" s="15"/>
      <c r="C375" s="15"/>
      <c r="D375" s="15"/>
      <c r="E375" s="15"/>
      <c r="F375" s="40"/>
      <c r="G375" s="41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42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</row>
    <row r="376" spans="1:103" ht="14.25" customHeight="1">
      <c r="A376" s="15"/>
      <c r="B376" s="15"/>
      <c r="C376" s="15"/>
      <c r="D376" s="15"/>
      <c r="E376" s="15"/>
      <c r="F376" s="40"/>
      <c r="G376" s="41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42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</row>
    <row r="377" spans="1:103" ht="14.25" customHeight="1">
      <c r="A377" s="15"/>
      <c r="B377" s="15"/>
      <c r="C377" s="15"/>
      <c r="D377" s="15"/>
      <c r="E377" s="15"/>
      <c r="F377" s="40"/>
      <c r="G377" s="41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42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</row>
    <row r="378" spans="1:103" ht="14.25" customHeight="1">
      <c r="A378" s="15"/>
      <c r="B378" s="15"/>
      <c r="C378" s="15"/>
      <c r="D378" s="15"/>
      <c r="E378" s="15"/>
      <c r="F378" s="40"/>
      <c r="G378" s="41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42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</row>
    <row r="379" spans="1:103" ht="14.25" customHeight="1">
      <c r="A379" s="15"/>
      <c r="B379" s="15"/>
      <c r="C379" s="15"/>
      <c r="D379" s="15"/>
      <c r="E379" s="15"/>
      <c r="F379" s="40"/>
      <c r="G379" s="41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42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</row>
    <row r="380" spans="1:103" ht="14.25" customHeight="1">
      <c r="A380" s="15"/>
      <c r="B380" s="15"/>
      <c r="C380" s="15"/>
      <c r="D380" s="15"/>
      <c r="E380" s="15"/>
      <c r="F380" s="40"/>
      <c r="G380" s="41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42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</row>
    <row r="381" spans="1:103" ht="14.25" customHeight="1">
      <c r="A381" s="15"/>
      <c r="B381" s="15"/>
      <c r="C381" s="15"/>
      <c r="D381" s="15"/>
      <c r="E381" s="15"/>
      <c r="F381" s="40"/>
      <c r="G381" s="41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42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</row>
    <row r="382" spans="1:103" ht="14.25" customHeight="1">
      <c r="A382" s="15"/>
      <c r="B382" s="15"/>
      <c r="C382" s="15"/>
      <c r="D382" s="15"/>
      <c r="E382" s="15"/>
      <c r="F382" s="40"/>
      <c r="G382" s="41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42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</row>
    <row r="383" spans="1:103" ht="14.25" customHeight="1">
      <c r="A383" s="15"/>
      <c r="B383" s="15"/>
      <c r="C383" s="15"/>
      <c r="D383" s="15"/>
      <c r="E383" s="15"/>
      <c r="F383" s="40"/>
      <c r="G383" s="41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42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</row>
    <row r="384" spans="1:103" ht="14.25" customHeight="1">
      <c r="A384" s="15"/>
      <c r="B384" s="15"/>
      <c r="C384" s="15"/>
      <c r="D384" s="15"/>
      <c r="E384" s="15"/>
      <c r="F384" s="40"/>
      <c r="G384" s="41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42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</row>
    <row r="385" spans="1:103" ht="14.25" customHeight="1">
      <c r="A385" s="15"/>
      <c r="B385" s="15"/>
      <c r="C385" s="15"/>
      <c r="D385" s="15"/>
      <c r="E385" s="15"/>
      <c r="F385" s="40"/>
      <c r="G385" s="41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42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</row>
    <row r="386" spans="1:103" ht="14.25" customHeight="1">
      <c r="A386" s="15"/>
      <c r="B386" s="15"/>
      <c r="C386" s="15"/>
      <c r="D386" s="15"/>
      <c r="E386" s="15"/>
      <c r="F386" s="40"/>
      <c r="G386" s="41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42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</row>
    <row r="387" spans="1:103" ht="14.25" customHeight="1">
      <c r="A387" s="15"/>
      <c r="B387" s="15"/>
      <c r="C387" s="15"/>
      <c r="D387" s="15"/>
      <c r="E387" s="15"/>
      <c r="F387" s="40"/>
      <c r="G387" s="41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42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</row>
    <row r="388" spans="1:103" ht="14.25" customHeight="1">
      <c r="A388" s="15"/>
      <c r="B388" s="15"/>
      <c r="C388" s="15"/>
      <c r="D388" s="15"/>
      <c r="E388" s="15"/>
      <c r="F388" s="40"/>
      <c r="G388" s="41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42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</row>
    <row r="389" spans="1:103" ht="14.25" customHeight="1">
      <c r="A389" s="15"/>
      <c r="B389" s="15"/>
      <c r="C389" s="15"/>
      <c r="D389" s="15"/>
      <c r="E389" s="15"/>
      <c r="F389" s="40"/>
      <c r="G389" s="41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42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</row>
    <row r="390" spans="1:103" ht="14.25" customHeight="1">
      <c r="A390" s="15"/>
      <c r="B390" s="15"/>
      <c r="C390" s="15"/>
      <c r="D390" s="15"/>
      <c r="E390" s="15"/>
      <c r="F390" s="40"/>
      <c r="G390" s="41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42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</row>
    <row r="391" spans="1:103" ht="14.25" customHeight="1">
      <c r="A391" s="15"/>
      <c r="B391" s="15"/>
      <c r="C391" s="15"/>
      <c r="D391" s="15"/>
      <c r="E391" s="15"/>
      <c r="F391" s="40"/>
      <c r="G391" s="41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42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</row>
    <row r="392" spans="1:103" ht="14.25" customHeight="1">
      <c r="A392" s="15"/>
      <c r="B392" s="15"/>
      <c r="C392" s="15"/>
      <c r="D392" s="15"/>
      <c r="E392" s="15"/>
      <c r="F392" s="40"/>
      <c r="G392" s="41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42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</row>
    <row r="393" spans="1:103" ht="14.25" customHeight="1">
      <c r="A393" s="15"/>
      <c r="B393" s="15"/>
      <c r="C393" s="15"/>
      <c r="D393" s="15"/>
      <c r="E393" s="15"/>
      <c r="F393" s="40"/>
      <c r="G393" s="41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42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</row>
    <row r="394" spans="1:103" ht="14.25" customHeight="1">
      <c r="A394" s="15"/>
      <c r="B394" s="15"/>
      <c r="C394" s="15"/>
      <c r="D394" s="15"/>
      <c r="E394" s="15"/>
      <c r="F394" s="40"/>
      <c r="G394" s="41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42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</row>
    <row r="395" spans="1:103" ht="14.25" customHeight="1">
      <c r="A395" s="15"/>
      <c r="B395" s="15"/>
      <c r="C395" s="15"/>
      <c r="D395" s="15"/>
      <c r="E395" s="15"/>
      <c r="F395" s="40"/>
      <c r="G395" s="41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42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</row>
    <row r="396" spans="1:103" ht="14.25" customHeight="1">
      <c r="A396" s="15"/>
      <c r="B396" s="15"/>
      <c r="C396" s="15"/>
      <c r="D396" s="15"/>
      <c r="E396" s="15"/>
      <c r="F396" s="40"/>
      <c r="G396" s="41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42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</row>
    <row r="397" spans="1:103" ht="14.25" customHeight="1">
      <c r="A397" s="15"/>
      <c r="B397" s="15"/>
      <c r="C397" s="15"/>
      <c r="D397" s="15"/>
      <c r="E397" s="15"/>
      <c r="F397" s="40"/>
      <c r="G397" s="41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42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</row>
    <row r="398" spans="1:103" ht="14.25" customHeight="1">
      <c r="A398" s="15"/>
      <c r="B398" s="15"/>
      <c r="C398" s="15"/>
      <c r="D398" s="15"/>
      <c r="E398" s="15"/>
      <c r="F398" s="40"/>
      <c r="G398" s="41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42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</row>
    <row r="399" spans="1:103" ht="14.25" customHeight="1">
      <c r="A399" s="15"/>
      <c r="B399" s="15"/>
      <c r="C399" s="15"/>
      <c r="D399" s="15"/>
      <c r="E399" s="15"/>
      <c r="F399" s="40"/>
      <c r="G399" s="41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42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</row>
    <row r="400" spans="1:103" ht="14.25" customHeight="1">
      <c r="A400" s="15"/>
      <c r="B400" s="15"/>
      <c r="C400" s="15"/>
      <c r="D400" s="15"/>
      <c r="E400" s="15"/>
      <c r="F400" s="40"/>
      <c r="G400" s="41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42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</row>
    <row r="401" spans="1:103" ht="14.25" customHeight="1">
      <c r="A401" s="15"/>
      <c r="B401" s="15"/>
      <c r="C401" s="15"/>
      <c r="D401" s="15"/>
      <c r="E401" s="15"/>
      <c r="F401" s="40"/>
      <c r="G401" s="41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42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</row>
    <row r="402" spans="1:103" ht="14.25" customHeight="1">
      <c r="A402" s="15"/>
      <c r="B402" s="15"/>
      <c r="C402" s="15"/>
      <c r="D402" s="15"/>
      <c r="E402" s="15"/>
      <c r="F402" s="40"/>
      <c r="G402" s="41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42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</row>
    <row r="403" spans="1:103" ht="14.25" customHeight="1">
      <c r="A403" s="15"/>
      <c r="B403" s="15"/>
      <c r="C403" s="15"/>
      <c r="D403" s="15"/>
      <c r="E403" s="15"/>
      <c r="F403" s="40"/>
      <c r="G403" s="41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42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</row>
    <row r="404" spans="1:103" ht="14.25" customHeight="1">
      <c r="A404" s="15"/>
      <c r="B404" s="15"/>
      <c r="C404" s="15"/>
      <c r="D404" s="15"/>
      <c r="E404" s="15"/>
      <c r="F404" s="40"/>
      <c r="G404" s="41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42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</row>
    <row r="405" spans="1:103" ht="14.25" customHeight="1">
      <c r="A405" s="15"/>
      <c r="B405" s="15"/>
      <c r="C405" s="15"/>
      <c r="D405" s="15"/>
      <c r="E405" s="15"/>
      <c r="F405" s="40"/>
      <c r="G405" s="41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42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</row>
    <row r="406" spans="1:103" ht="14.25" customHeight="1">
      <c r="A406" s="15"/>
      <c r="B406" s="15"/>
      <c r="C406" s="15"/>
      <c r="D406" s="15"/>
      <c r="E406" s="15"/>
      <c r="F406" s="40"/>
      <c r="G406" s="41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42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</row>
    <row r="407" spans="1:103" ht="14.25" customHeight="1">
      <c r="A407" s="15"/>
      <c r="B407" s="15"/>
      <c r="C407" s="15"/>
      <c r="D407" s="15"/>
      <c r="E407" s="15"/>
      <c r="F407" s="40"/>
      <c r="G407" s="41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42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</row>
    <row r="408" spans="1:103" ht="14.25" customHeight="1">
      <c r="A408" s="15"/>
      <c r="B408" s="15"/>
      <c r="C408" s="15"/>
      <c r="D408" s="15"/>
      <c r="E408" s="15"/>
      <c r="F408" s="40"/>
      <c r="G408" s="41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42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</row>
    <row r="409" spans="1:103" ht="14.25" customHeight="1">
      <c r="A409" s="15"/>
      <c r="B409" s="15"/>
      <c r="C409" s="15"/>
      <c r="D409" s="15"/>
      <c r="E409" s="15"/>
      <c r="F409" s="40"/>
      <c r="G409" s="41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42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</row>
    <row r="410" spans="1:103" ht="14.25" customHeight="1">
      <c r="A410" s="15"/>
      <c r="B410" s="15"/>
      <c r="C410" s="15"/>
      <c r="D410" s="15"/>
      <c r="E410" s="15"/>
      <c r="F410" s="40"/>
      <c r="G410" s="41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42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</row>
    <row r="411" spans="1:103" ht="14.25" customHeight="1">
      <c r="A411" s="15"/>
      <c r="B411" s="15"/>
      <c r="C411" s="15"/>
      <c r="D411" s="15"/>
      <c r="E411" s="15"/>
      <c r="F411" s="40"/>
      <c r="G411" s="41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42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</row>
    <row r="412" spans="1:103" ht="14.25" customHeight="1">
      <c r="A412" s="15"/>
      <c r="B412" s="15"/>
      <c r="C412" s="15"/>
      <c r="D412" s="15"/>
      <c r="E412" s="15"/>
      <c r="F412" s="40"/>
      <c r="G412" s="41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42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</row>
    <row r="413" spans="1:103" ht="14.25" customHeight="1">
      <c r="A413" s="15"/>
      <c r="B413" s="15"/>
      <c r="C413" s="15"/>
      <c r="D413" s="15"/>
      <c r="E413" s="15"/>
      <c r="F413" s="40"/>
      <c r="G413" s="41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42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</row>
    <row r="414" spans="1:103" ht="14.25" customHeight="1">
      <c r="A414" s="15"/>
      <c r="B414" s="15"/>
      <c r="C414" s="15"/>
      <c r="D414" s="15"/>
      <c r="E414" s="15"/>
      <c r="F414" s="40"/>
      <c r="G414" s="41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42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</row>
    <row r="415" spans="1:103" ht="14.25" customHeight="1">
      <c r="A415" s="15"/>
      <c r="B415" s="15"/>
      <c r="C415" s="15"/>
      <c r="D415" s="15"/>
      <c r="E415" s="15"/>
      <c r="F415" s="40"/>
      <c r="G415" s="41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42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</row>
    <row r="416" spans="1:103" ht="14.25" customHeight="1">
      <c r="A416" s="15"/>
      <c r="B416" s="15"/>
      <c r="C416" s="15"/>
      <c r="D416" s="15"/>
      <c r="E416" s="15"/>
      <c r="F416" s="40"/>
      <c r="G416" s="41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42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</row>
    <row r="417" spans="1:103" ht="14.25" customHeight="1">
      <c r="A417" s="15"/>
      <c r="B417" s="15"/>
      <c r="C417" s="15"/>
      <c r="D417" s="15"/>
      <c r="E417" s="15"/>
      <c r="F417" s="40"/>
      <c r="G417" s="41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42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</row>
    <row r="418" spans="1:103" ht="14.25" customHeight="1">
      <c r="A418" s="15"/>
      <c r="B418" s="15"/>
      <c r="C418" s="15"/>
      <c r="D418" s="15"/>
      <c r="E418" s="15"/>
      <c r="F418" s="40"/>
      <c r="G418" s="41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42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</row>
    <row r="419" spans="1:103" ht="14.25" customHeight="1">
      <c r="A419" s="15"/>
      <c r="B419" s="15"/>
      <c r="C419" s="15"/>
      <c r="D419" s="15"/>
      <c r="E419" s="15"/>
      <c r="F419" s="40"/>
      <c r="G419" s="41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42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</row>
    <row r="420" spans="1:103" ht="14.25" customHeight="1">
      <c r="A420" s="15"/>
      <c r="B420" s="15"/>
      <c r="C420" s="15"/>
      <c r="D420" s="15"/>
      <c r="E420" s="15"/>
      <c r="F420" s="40"/>
      <c r="G420" s="41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42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</row>
    <row r="421" spans="1:103" ht="14.25" customHeight="1">
      <c r="A421" s="15"/>
      <c r="B421" s="15"/>
      <c r="C421" s="15"/>
      <c r="D421" s="15"/>
      <c r="E421" s="15"/>
      <c r="F421" s="40"/>
      <c r="G421" s="41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42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</row>
    <row r="422" spans="1:103" ht="14.25" customHeight="1">
      <c r="A422" s="15"/>
      <c r="B422" s="15"/>
      <c r="C422" s="15"/>
      <c r="D422" s="15"/>
      <c r="E422" s="15"/>
      <c r="F422" s="40"/>
      <c r="G422" s="41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42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</row>
    <row r="423" spans="1:103" ht="14.25" customHeight="1">
      <c r="A423" s="15"/>
      <c r="B423" s="15"/>
      <c r="C423" s="15"/>
      <c r="D423" s="15"/>
      <c r="E423" s="15"/>
      <c r="F423" s="40"/>
      <c r="G423" s="41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42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</row>
    <row r="424" spans="1:103" ht="14.25" customHeight="1">
      <c r="A424" s="15"/>
      <c r="B424" s="15"/>
      <c r="C424" s="15"/>
      <c r="D424" s="15"/>
      <c r="E424" s="15"/>
      <c r="F424" s="40"/>
      <c r="G424" s="41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42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</row>
    <row r="425" spans="1:103" ht="14.25" customHeight="1">
      <c r="A425" s="15"/>
      <c r="B425" s="15"/>
      <c r="C425" s="15"/>
      <c r="D425" s="15"/>
      <c r="E425" s="15"/>
      <c r="F425" s="40"/>
      <c r="G425" s="41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42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</row>
    <row r="426" spans="1:103" ht="14.25" customHeight="1">
      <c r="A426" s="15"/>
      <c r="B426" s="15"/>
      <c r="C426" s="15"/>
      <c r="D426" s="15"/>
      <c r="E426" s="15"/>
      <c r="F426" s="40"/>
      <c r="G426" s="41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42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</row>
    <row r="427" spans="1:103" ht="14.25" customHeight="1">
      <c r="A427" s="15"/>
      <c r="B427" s="15"/>
      <c r="C427" s="15"/>
      <c r="D427" s="15"/>
      <c r="E427" s="15"/>
      <c r="F427" s="40"/>
      <c r="G427" s="41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42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</row>
    <row r="428" spans="1:103" ht="14.25" customHeight="1">
      <c r="A428" s="15"/>
      <c r="B428" s="15"/>
      <c r="C428" s="15"/>
      <c r="D428" s="15"/>
      <c r="E428" s="15"/>
      <c r="F428" s="40"/>
      <c r="G428" s="41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42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</row>
    <row r="429" spans="1:103" ht="14.25" customHeight="1">
      <c r="A429" s="15"/>
      <c r="B429" s="15"/>
      <c r="C429" s="15"/>
      <c r="D429" s="15"/>
      <c r="E429" s="15"/>
      <c r="F429" s="40"/>
      <c r="G429" s="41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42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</row>
    <row r="430" spans="1:103" ht="14.25" customHeight="1">
      <c r="A430" s="15"/>
      <c r="B430" s="15"/>
      <c r="C430" s="15"/>
      <c r="D430" s="15"/>
      <c r="E430" s="15"/>
      <c r="F430" s="40"/>
      <c r="G430" s="41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42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</row>
    <row r="431" spans="1:103" ht="14.25" customHeight="1">
      <c r="A431" s="15"/>
      <c r="B431" s="15"/>
      <c r="C431" s="15"/>
      <c r="D431" s="15"/>
      <c r="E431" s="15"/>
      <c r="F431" s="40"/>
      <c r="G431" s="41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42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</row>
    <row r="432" spans="1:103" ht="14.25" customHeight="1">
      <c r="A432" s="15"/>
      <c r="B432" s="15"/>
      <c r="C432" s="15"/>
      <c r="D432" s="15"/>
      <c r="E432" s="15"/>
      <c r="F432" s="40"/>
      <c r="G432" s="41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42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</row>
    <row r="433" spans="1:103" ht="14.25" customHeight="1">
      <c r="A433" s="15"/>
      <c r="B433" s="15"/>
      <c r="C433" s="15"/>
      <c r="D433" s="15"/>
      <c r="E433" s="15"/>
      <c r="F433" s="40"/>
      <c r="G433" s="41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42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</row>
    <row r="434" spans="1:103" ht="14.25" customHeight="1">
      <c r="A434" s="15"/>
      <c r="B434" s="15"/>
      <c r="C434" s="15"/>
      <c r="D434" s="15"/>
      <c r="E434" s="15"/>
      <c r="F434" s="40"/>
      <c r="G434" s="41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42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</row>
    <row r="435" spans="1:103" ht="14.25" customHeight="1">
      <c r="A435" s="15"/>
      <c r="B435" s="15"/>
      <c r="C435" s="15"/>
      <c r="D435" s="15"/>
      <c r="E435" s="15"/>
      <c r="F435" s="40"/>
      <c r="G435" s="41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42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</row>
    <row r="436" spans="1:103" ht="14.25" customHeight="1">
      <c r="A436" s="15"/>
      <c r="B436" s="15"/>
      <c r="C436" s="15"/>
      <c r="D436" s="15"/>
      <c r="E436" s="15"/>
      <c r="F436" s="40"/>
      <c r="G436" s="41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42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</row>
    <row r="437" spans="1:103" ht="14.25" customHeight="1">
      <c r="A437" s="15"/>
      <c r="B437" s="15"/>
      <c r="C437" s="15"/>
      <c r="D437" s="15"/>
      <c r="E437" s="15"/>
      <c r="F437" s="40"/>
      <c r="G437" s="41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42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</row>
    <row r="438" spans="1:103" ht="14.25" customHeight="1">
      <c r="A438" s="15"/>
      <c r="B438" s="15"/>
      <c r="C438" s="15"/>
      <c r="D438" s="15"/>
      <c r="E438" s="15"/>
      <c r="F438" s="40"/>
      <c r="G438" s="41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42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</row>
    <row r="439" spans="1:103" ht="14.25" customHeight="1">
      <c r="A439" s="15"/>
      <c r="B439" s="15"/>
      <c r="C439" s="15"/>
      <c r="D439" s="15"/>
      <c r="E439" s="15"/>
      <c r="F439" s="40"/>
      <c r="G439" s="41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42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</row>
    <row r="440" spans="1:103" ht="14.25" customHeight="1">
      <c r="A440" s="15"/>
      <c r="B440" s="15"/>
      <c r="C440" s="15"/>
      <c r="D440" s="15"/>
      <c r="E440" s="15"/>
      <c r="F440" s="40"/>
      <c r="G440" s="41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42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</row>
    <row r="441" spans="1:103" ht="14.25" customHeight="1">
      <c r="A441" s="15"/>
      <c r="B441" s="15"/>
      <c r="C441" s="15"/>
      <c r="D441" s="15"/>
      <c r="E441" s="15"/>
      <c r="F441" s="40"/>
      <c r="G441" s="41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42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</row>
    <row r="442" spans="1:103" ht="14.25" customHeight="1">
      <c r="A442" s="15"/>
      <c r="B442" s="15"/>
      <c r="C442" s="15"/>
      <c r="D442" s="15"/>
      <c r="E442" s="15"/>
      <c r="F442" s="40"/>
      <c r="G442" s="41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42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</row>
    <row r="443" spans="1:103" ht="14.25" customHeight="1">
      <c r="A443" s="15"/>
      <c r="B443" s="15"/>
      <c r="C443" s="15"/>
      <c r="D443" s="15"/>
      <c r="E443" s="15"/>
      <c r="F443" s="40"/>
      <c r="G443" s="41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42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</row>
    <row r="444" spans="1:103" ht="14.25" customHeight="1">
      <c r="A444" s="15"/>
      <c r="B444" s="15"/>
      <c r="C444" s="15"/>
      <c r="D444" s="15"/>
      <c r="E444" s="15"/>
      <c r="F444" s="40"/>
      <c r="G444" s="41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42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</row>
    <row r="445" spans="1:103" ht="14.25" customHeight="1">
      <c r="A445" s="15"/>
      <c r="B445" s="15"/>
      <c r="C445" s="15"/>
      <c r="D445" s="15"/>
      <c r="E445" s="15"/>
      <c r="F445" s="40"/>
      <c r="G445" s="41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42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</row>
    <row r="446" spans="1:103" ht="14.25" customHeight="1">
      <c r="A446" s="15"/>
      <c r="B446" s="15"/>
      <c r="C446" s="15"/>
      <c r="D446" s="15"/>
      <c r="E446" s="15"/>
      <c r="F446" s="40"/>
      <c r="G446" s="41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42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</row>
    <row r="447" spans="1:103" ht="14.25" customHeight="1">
      <c r="A447" s="15"/>
      <c r="B447" s="15"/>
      <c r="C447" s="15"/>
      <c r="D447" s="15"/>
      <c r="E447" s="15"/>
      <c r="F447" s="40"/>
      <c r="G447" s="41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42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</row>
    <row r="448" spans="1:103" ht="14.25" customHeight="1">
      <c r="A448" s="15"/>
      <c r="B448" s="15"/>
      <c r="C448" s="15"/>
      <c r="D448" s="15"/>
      <c r="E448" s="15"/>
      <c r="F448" s="40"/>
      <c r="G448" s="41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42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</row>
    <row r="449" spans="1:103" ht="14.25" customHeight="1">
      <c r="A449" s="15"/>
      <c r="B449" s="15"/>
      <c r="C449" s="15"/>
      <c r="D449" s="15"/>
      <c r="E449" s="15"/>
      <c r="F449" s="40"/>
      <c r="G449" s="41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42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</row>
    <row r="450" spans="1:103" ht="14.25" customHeight="1">
      <c r="A450" s="15"/>
      <c r="B450" s="15"/>
      <c r="C450" s="15"/>
      <c r="D450" s="15"/>
      <c r="E450" s="15"/>
      <c r="F450" s="40"/>
      <c r="G450" s="41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42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</row>
    <row r="451" spans="1:103" ht="14.25" customHeight="1">
      <c r="A451" s="15"/>
      <c r="B451" s="15"/>
      <c r="C451" s="15"/>
      <c r="D451" s="15"/>
      <c r="E451" s="15"/>
      <c r="F451" s="40"/>
      <c r="G451" s="41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42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</row>
    <row r="452" spans="1:103" ht="14.25" customHeight="1">
      <c r="A452" s="15"/>
      <c r="B452" s="15"/>
      <c r="C452" s="15"/>
      <c r="D452" s="15"/>
      <c r="E452" s="15"/>
      <c r="F452" s="40"/>
      <c r="G452" s="41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42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</row>
    <row r="453" spans="1:103" ht="14.25" customHeight="1">
      <c r="A453" s="15"/>
      <c r="B453" s="15"/>
      <c r="C453" s="15"/>
      <c r="D453" s="15"/>
      <c r="E453" s="15"/>
      <c r="F453" s="40"/>
      <c r="G453" s="41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42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</row>
    <row r="454" spans="1:103" ht="14.25" customHeight="1">
      <c r="A454" s="15"/>
      <c r="B454" s="15"/>
      <c r="C454" s="15"/>
      <c r="D454" s="15"/>
      <c r="E454" s="15"/>
      <c r="F454" s="40"/>
      <c r="G454" s="41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42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</row>
    <row r="455" spans="1:103" ht="14.25" customHeight="1">
      <c r="A455" s="15"/>
      <c r="B455" s="15"/>
      <c r="C455" s="15"/>
      <c r="D455" s="15"/>
      <c r="E455" s="15"/>
      <c r="F455" s="40"/>
      <c r="G455" s="41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42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</row>
    <row r="456" spans="1:103" ht="14.25" customHeight="1">
      <c r="A456" s="15"/>
      <c r="B456" s="15"/>
      <c r="C456" s="15"/>
      <c r="D456" s="15"/>
      <c r="E456" s="15"/>
      <c r="F456" s="40"/>
      <c r="G456" s="41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42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</row>
    <row r="457" spans="1:103" ht="14.25" customHeight="1">
      <c r="A457" s="15"/>
      <c r="B457" s="15"/>
      <c r="C457" s="15"/>
      <c r="D457" s="15"/>
      <c r="E457" s="15"/>
      <c r="F457" s="40"/>
      <c r="G457" s="41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42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</row>
    <row r="458" spans="1:103" ht="14.25" customHeight="1">
      <c r="A458" s="15"/>
      <c r="B458" s="15"/>
      <c r="C458" s="15"/>
      <c r="D458" s="15"/>
      <c r="E458" s="15"/>
      <c r="F458" s="40"/>
      <c r="G458" s="41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42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</row>
    <row r="459" spans="1:103" ht="14.25" customHeight="1">
      <c r="A459" s="15"/>
      <c r="B459" s="15"/>
      <c r="C459" s="15"/>
      <c r="D459" s="15"/>
      <c r="E459" s="15"/>
      <c r="F459" s="40"/>
      <c r="G459" s="41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42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</row>
    <row r="460" spans="1:103" ht="14.25" customHeight="1">
      <c r="A460" s="15"/>
      <c r="B460" s="15"/>
      <c r="C460" s="15"/>
      <c r="D460" s="15"/>
      <c r="E460" s="15"/>
      <c r="F460" s="40"/>
      <c r="G460" s="41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42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</row>
    <row r="461" spans="1:103" ht="14.25" customHeight="1">
      <c r="A461" s="15"/>
      <c r="B461" s="15"/>
      <c r="C461" s="15"/>
      <c r="D461" s="15"/>
      <c r="E461" s="15"/>
      <c r="F461" s="40"/>
      <c r="G461" s="41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42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</row>
    <row r="462" spans="1:103" ht="14.25" customHeight="1">
      <c r="A462" s="15"/>
      <c r="B462" s="15"/>
      <c r="C462" s="15"/>
      <c r="D462" s="15"/>
      <c r="E462" s="15"/>
      <c r="F462" s="40"/>
      <c r="G462" s="41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42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</row>
    <row r="463" spans="1:103" ht="14.25" customHeight="1">
      <c r="A463" s="15"/>
      <c r="B463" s="15"/>
      <c r="C463" s="15"/>
      <c r="D463" s="15"/>
      <c r="E463" s="15"/>
      <c r="F463" s="40"/>
      <c r="G463" s="41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42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</row>
    <row r="464" spans="1:103" ht="14.25" customHeight="1">
      <c r="A464" s="15"/>
      <c r="B464" s="15"/>
      <c r="C464" s="15"/>
      <c r="D464" s="15"/>
      <c r="E464" s="15"/>
      <c r="F464" s="40"/>
      <c r="G464" s="41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42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</row>
    <row r="465" spans="1:103" ht="14.25" customHeight="1">
      <c r="A465" s="15"/>
      <c r="B465" s="15"/>
      <c r="C465" s="15"/>
      <c r="D465" s="15"/>
      <c r="E465" s="15"/>
      <c r="F465" s="40"/>
      <c r="G465" s="41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42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</row>
    <row r="466" spans="1:103" ht="14.25" customHeight="1">
      <c r="A466" s="15"/>
      <c r="B466" s="15"/>
      <c r="C466" s="15"/>
      <c r="D466" s="15"/>
      <c r="E466" s="15"/>
      <c r="F466" s="40"/>
      <c r="G466" s="41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42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</row>
    <row r="467" spans="1:103" ht="14.25" customHeight="1">
      <c r="A467" s="15"/>
      <c r="B467" s="15"/>
      <c r="C467" s="15"/>
      <c r="D467" s="15"/>
      <c r="E467" s="15"/>
      <c r="F467" s="40"/>
      <c r="G467" s="41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42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</row>
    <row r="468" spans="1:103" ht="14.25" customHeight="1">
      <c r="A468" s="15"/>
      <c r="B468" s="15"/>
      <c r="C468" s="15"/>
      <c r="D468" s="15"/>
      <c r="E468" s="15"/>
      <c r="F468" s="40"/>
      <c r="G468" s="41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42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</row>
    <row r="469" spans="1:103" ht="14.25" customHeight="1">
      <c r="A469" s="15"/>
      <c r="B469" s="15"/>
      <c r="C469" s="15"/>
      <c r="D469" s="15"/>
      <c r="E469" s="15"/>
      <c r="F469" s="40"/>
      <c r="G469" s="41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42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</row>
    <row r="470" spans="1:103" ht="14.25" customHeight="1">
      <c r="A470" s="15"/>
      <c r="B470" s="15"/>
      <c r="C470" s="15"/>
      <c r="D470" s="15"/>
      <c r="E470" s="15"/>
      <c r="F470" s="40"/>
      <c r="G470" s="41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42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</row>
    <row r="471" spans="1:103" ht="14.25" customHeight="1">
      <c r="A471" s="15"/>
      <c r="B471" s="15"/>
      <c r="C471" s="15"/>
      <c r="D471" s="15"/>
      <c r="E471" s="15"/>
      <c r="F471" s="40"/>
      <c r="G471" s="41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42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</row>
    <row r="472" spans="1:103" ht="14.25" customHeight="1">
      <c r="A472" s="15"/>
      <c r="B472" s="15"/>
      <c r="C472" s="15"/>
      <c r="D472" s="15"/>
      <c r="E472" s="15"/>
      <c r="F472" s="40"/>
      <c r="G472" s="41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42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</row>
    <row r="473" spans="1:103" ht="14.25" customHeight="1">
      <c r="A473" s="15"/>
      <c r="B473" s="15"/>
      <c r="C473" s="15"/>
      <c r="D473" s="15"/>
      <c r="E473" s="15"/>
      <c r="F473" s="40"/>
      <c r="G473" s="41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42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</row>
    <row r="474" spans="1:103" ht="14.25" customHeight="1">
      <c r="A474" s="15"/>
      <c r="B474" s="15"/>
      <c r="C474" s="15"/>
      <c r="D474" s="15"/>
      <c r="E474" s="15"/>
      <c r="F474" s="40"/>
      <c r="G474" s="41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42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</row>
    <row r="475" spans="1:103" ht="14.25" customHeight="1">
      <c r="A475" s="15"/>
      <c r="B475" s="15"/>
      <c r="C475" s="15"/>
      <c r="D475" s="15"/>
      <c r="E475" s="15"/>
      <c r="F475" s="40"/>
      <c r="G475" s="41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42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</row>
    <row r="476" spans="1:103" ht="14.25" customHeight="1">
      <c r="A476" s="15"/>
      <c r="B476" s="15"/>
      <c r="C476" s="15"/>
      <c r="D476" s="15"/>
      <c r="E476" s="15"/>
      <c r="F476" s="40"/>
      <c r="G476" s="41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42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</row>
    <row r="477" spans="1:103" ht="14.25" customHeight="1">
      <c r="A477" s="15"/>
      <c r="B477" s="15"/>
      <c r="C477" s="15"/>
      <c r="D477" s="15"/>
      <c r="E477" s="15"/>
      <c r="F477" s="40"/>
      <c r="G477" s="41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42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</row>
    <row r="478" spans="1:103" ht="14.25" customHeight="1">
      <c r="A478" s="15"/>
      <c r="B478" s="15"/>
      <c r="C478" s="15"/>
      <c r="D478" s="15"/>
      <c r="E478" s="15"/>
      <c r="F478" s="40"/>
      <c r="G478" s="41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42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</row>
    <row r="479" spans="1:103" ht="14.25" customHeight="1">
      <c r="A479" s="15"/>
      <c r="B479" s="15"/>
      <c r="C479" s="15"/>
      <c r="D479" s="15"/>
      <c r="E479" s="15"/>
      <c r="F479" s="40"/>
      <c r="G479" s="41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42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</row>
    <row r="480" spans="1:103" ht="14.25" customHeight="1">
      <c r="A480" s="15"/>
      <c r="B480" s="15"/>
      <c r="C480" s="15"/>
      <c r="D480" s="15"/>
      <c r="E480" s="15"/>
      <c r="F480" s="40"/>
      <c r="G480" s="41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42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</row>
    <row r="481" spans="1:103" ht="14.25" customHeight="1">
      <c r="A481" s="15"/>
      <c r="B481" s="15"/>
      <c r="C481" s="15"/>
      <c r="D481" s="15"/>
      <c r="E481" s="15"/>
      <c r="F481" s="40"/>
      <c r="G481" s="41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42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</row>
    <row r="482" spans="1:103" ht="14.25" customHeight="1">
      <c r="A482" s="15"/>
      <c r="B482" s="15"/>
      <c r="C482" s="15"/>
      <c r="D482" s="15"/>
      <c r="E482" s="15"/>
      <c r="F482" s="40"/>
      <c r="G482" s="41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42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</row>
    <row r="483" spans="1:103" ht="14.25" customHeight="1">
      <c r="A483" s="15"/>
      <c r="B483" s="15"/>
      <c r="C483" s="15"/>
      <c r="D483" s="15"/>
      <c r="E483" s="15"/>
      <c r="F483" s="40"/>
      <c r="G483" s="41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42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</row>
    <row r="484" spans="1:103" ht="14.25" customHeight="1">
      <c r="A484" s="15"/>
      <c r="B484" s="15"/>
      <c r="C484" s="15"/>
      <c r="D484" s="15"/>
      <c r="E484" s="15"/>
      <c r="F484" s="40"/>
      <c r="G484" s="41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42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</row>
    <row r="485" spans="1:103" ht="14.25" customHeight="1">
      <c r="A485" s="15"/>
      <c r="B485" s="15"/>
      <c r="C485" s="15"/>
      <c r="D485" s="15"/>
      <c r="E485" s="15"/>
      <c r="F485" s="40"/>
      <c r="G485" s="41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42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</row>
    <row r="486" spans="1:103" ht="14.25" customHeight="1">
      <c r="A486" s="15"/>
      <c r="B486" s="15"/>
      <c r="C486" s="15"/>
      <c r="D486" s="15"/>
      <c r="E486" s="15"/>
      <c r="F486" s="40"/>
      <c r="G486" s="41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42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</row>
    <row r="487" spans="1:103" ht="14.25" customHeight="1">
      <c r="A487" s="15"/>
      <c r="B487" s="15"/>
      <c r="C487" s="15"/>
      <c r="D487" s="15"/>
      <c r="E487" s="15"/>
      <c r="F487" s="40"/>
      <c r="G487" s="41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42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</row>
    <row r="488" spans="1:103" ht="14.25" customHeight="1">
      <c r="A488" s="15"/>
      <c r="B488" s="15"/>
      <c r="C488" s="15"/>
      <c r="D488" s="15"/>
      <c r="E488" s="15"/>
      <c r="F488" s="40"/>
      <c r="G488" s="41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42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</row>
    <row r="489" spans="1:103" ht="14.25" customHeight="1">
      <c r="A489" s="15"/>
      <c r="B489" s="15"/>
      <c r="C489" s="15"/>
      <c r="D489" s="15"/>
      <c r="E489" s="15"/>
      <c r="F489" s="40"/>
      <c r="G489" s="41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42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</row>
    <row r="490" spans="1:103" ht="14.25" customHeight="1">
      <c r="A490" s="15"/>
      <c r="B490" s="15"/>
      <c r="C490" s="15"/>
      <c r="D490" s="15"/>
      <c r="E490" s="15"/>
      <c r="F490" s="40"/>
      <c r="G490" s="41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42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</row>
    <row r="491" spans="1:103" ht="14.25" customHeight="1">
      <c r="A491" s="15"/>
      <c r="B491" s="15"/>
      <c r="C491" s="15"/>
      <c r="D491" s="15"/>
      <c r="E491" s="15"/>
      <c r="F491" s="40"/>
      <c r="G491" s="41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42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</row>
    <row r="492" spans="1:103" ht="14.25" customHeight="1">
      <c r="A492" s="15"/>
      <c r="B492" s="15"/>
      <c r="C492" s="15"/>
      <c r="D492" s="15"/>
      <c r="E492" s="15"/>
      <c r="F492" s="40"/>
      <c r="G492" s="41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42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</row>
    <row r="493" spans="1:103" ht="14.25" customHeight="1">
      <c r="A493" s="15"/>
      <c r="B493" s="15"/>
      <c r="C493" s="15"/>
      <c r="D493" s="15"/>
      <c r="E493" s="15"/>
      <c r="F493" s="40"/>
      <c r="G493" s="41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42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</row>
    <row r="494" spans="1:103" ht="14.25" customHeight="1">
      <c r="A494" s="15"/>
      <c r="B494" s="15"/>
      <c r="C494" s="15"/>
      <c r="D494" s="15"/>
      <c r="E494" s="15"/>
      <c r="F494" s="40"/>
      <c r="G494" s="41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42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</row>
    <row r="495" spans="1:103" ht="14.25" customHeight="1">
      <c r="A495" s="15"/>
      <c r="B495" s="15"/>
      <c r="C495" s="15"/>
      <c r="D495" s="15"/>
      <c r="E495" s="15"/>
      <c r="F495" s="40"/>
      <c r="G495" s="41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42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</row>
    <row r="496" spans="1:103" ht="14.25" customHeight="1">
      <c r="A496" s="15"/>
      <c r="B496" s="15"/>
      <c r="C496" s="15"/>
      <c r="D496" s="15"/>
      <c r="E496" s="15"/>
      <c r="F496" s="40"/>
      <c r="G496" s="41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42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</row>
    <row r="497" spans="1:103" ht="14.25" customHeight="1">
      <c r="A497" s="15"/>
      <c r="B497" s="15"/>
      <c r="C497" s="15"/>
      <c r="D497" s="15"/>
      <c r="E497" s="15"/>
      <c r="F497" s="40"/>
      <c r="G497" s="41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42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</row>
    <row r="498" spans="1:103" ht="14.25" customHeight="1">
      <c r="A498" s="15"/>
      <c r="B498" s="15"/>
      <c r="C498" s="15"/>
      <c r="D498" s="15"/>
      <c r="E498" s="15"/>
      <c r="F498" s="40"/>
      <c r="G498" s="41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42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</row>
    <row r="499" spans="1:103" ht="14.25" customHeight="1">
      <c r="A499" s="15"/>
      <c r="B499" s="15"/>
      <c r="C499" s="15"/>
      <c r="D499" s="15"/>
      <c r="E499" s="15"/>
      <c r="F499" s="40"/>
      <c r="G499" s="41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42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</row>
    <row r="500" spans="1:103" ht="14.25" customHeight="1">
      <c r="A500" s="15"/>
      <c r="B500" s="15"/>
      <c r="C500" s="15"/>
      <c r="D500" s="15"/>
      <c r="E500" s="15"/>
      <c r="F500" s="40"/>
      <c r="G500" s="41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42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</row>
    <row r="501" spans="1:103" ht="14.25" customHeight="1">
      <c r="A501" s="15"/>
      <c r="B501" s="15"/>
      <c r="C501" s="15"/>
      <c r="D501" s="15"/>
      <c r="E501" s="15"/>
      <c r="F501" s="40"/>
      <c r="G501" s="41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42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</row>
    <row r="502" spans="1:103" ht="14.25" customHeight="1">
      <c r="A502" s="15"/>
      <c r="B502" s="15"/>
      <c r="C502" s="15"/>
      <c r="D502" s="15"/>
      <c r="E502" s="15"/>
      <c r="F502" s="40"/>
      <c r="G502" s="41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42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</row>
    <row r="503" spans="1:103" ht="14.25" customHeight="1">
      <c r="A503" s="15"/>
      <c r="B503" s="15"/>
      <c r="C503" s="15"/>
      <c r="D503" s="15"/>
      <c r="E503" s="15"/>
      <c r="F503" s="40"/>
      <c r="G503" s="41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42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</row>
    <row r="504" spans="1:103" ht="14.25" customHeight="1">
      <c r="A504" s="15"/>
      <c r="B504" s="15"/>
      <c r="C504" s="15"/>
      <c r="D504" s="15"/>
      <c r="E504" s="15"/>
      <c r="F504" s="40"/>
      <c r="G504" s="41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42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</row>
    <row r="505" spans="1:103" ht="14.25" customHeight="1">
      <c r="A505" s="15"/>
      <c r="B505" s="15"/>
      <c r="C505" s="15"/>
      <c r="D505" s="15"/>
      <c r="E505" s="15"/>
      <c r="F505" s="40"/>
      <c r="G505" s="41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42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</row>
    <row r="506" spans="1:103" ht="14.25" customHeight="1">
      <c r="A506" s="15"/>
      <c r="B506" s="15"/>
      <c r="C506" s="15"/>
      <c r="D506" s="15"/>
      <c r="E506" s="15"/>
      <c r="F506" s="40"/>
      <c r="G506" s="41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42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</row>
    <row r="507" spans="1:103" ht="14.25" customHeight="1">
      <c r="A507" s="15"/>
      <c r="B507" s="15"/>
      <c r="C507" s="15"/>
      <c r="D507" s="15"/>
      <c r="E507" s="15"/>
      <c r="F507" s="40"/>
      <c r="G507" s="41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42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</row>
    <row r="508" spans="1:103" ht="14.25" customHeight="1">
      <c r="A508" s="15"/>
      <c r="B508" s="15"/>
      <c r="C508" s="15"/>
      <c r="D508" s="15"/>
      <c r="E508" s="15"/>
      <c r="F508" s="40"/>
      <c r="G508" s="41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42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</row>
    <row r="509" spans="1:103" ht="14.25" customHeight="1">
      <c r="A509" s="15"/>
      <c r="B509" s="15"/>
      <c r="C509" s="15"/>
      <c r="D509" s="15"/>
      <c r="E509" s="15"/>
      <c r="F509" s="40"/>
      <c r="G509" s="41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42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</row>
    <row r="510" spans="1:103" ht="14.25" customHeight="1">
      <c r="A510" s="15"/>
      <c r="B510" s="15"/>
      <c r="C510" s="15"/>
      <c r="D510" s="15"/>
      <c r="E510" s="15"/>
      <c r="F510" s="40"/>
      <c r="G510" s="41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42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</row>
    <row r="511" spans="1:103" ht="14.25" customHeight="1">
      <c r="A511" s="15"/>
      <c r="B511" s="15"/>
      <c r="C511" s="15"/>
      <c r="D511" s="15"/>
      <c r="E511" s="15"/>
      <c r="F511" s="40"/>
      <c r="G511" s="41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42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</row>
    <row r="512" spans="1:103" ht="14.25" customHeight="1">
      <c r="A512" s="15"/>
      <c r="B512" s="15"/>
      <c r="C512" s="15"/>
      <c r="D512" s="15"/>
      <c r="E512" s="15"/>
      <c r="F512" s="40"/>
      <c r="G512" s="41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42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</row>
    <row r="513" spans="1:103" ht="14.25" customHeight="1">
      <c r="A513" s="15"/>
      <c r="B513" s="15"/>
      <c r="C513" s="15"/>
      <c r="D513" s="15"/>
      <c r="E513" s="15"/>
      <c r="F513" s="40"/>
      <c r="G513" s="41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42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</row>
    <row r="514" spans="1:103" ht="14.25" customHeight="1">
      <c r="A514" s="15"/>
      <c r="B514" s="15"/>
      <c r="C514" s="15"/>
      <c r="D514" s="15"/>
      <c r="E514" s="15"/>
      <c r="F514" s="40"/>
      <c r="G514" s="41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42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</row>
    <row r="515" spans="1:103" ht="14.25" customHeight="1">
      <c r="A515" s="15"/>
      <c r="B515" s="15"/>
      <c r="C515" s="15"/>
      <c r="D515" s="15"/>
      <c r="E515" s="15"/>
      <c r="F515" s="40"/>
      <c r="G515" s="41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42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</row>
    <row r="516" spans="1:103" ht="14.25" customHeight="1">
      <c r="A516" s="15"/>
      <c r="B516" s="15"/>
      <c r="C516" s="15"/>
      <c r="D516" s="15"/>
      <c r="E516" s="15"/>
      <c r="F516" s="40"/>
      <c r="G516" s="41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42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</row>
    <row r="517" spans="1:103" ht="14.25" customHeight="1">
      <c r="A517" s="15"/>
      <c r="B517" s="15"/>
      <c r="C517" s="15"/>
      <c r="D517" s="15"/>
      <c r="E517" s="15"/>
      <c r="F517" s="40"/>
      <c r="G517" s="41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42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</row>
    <row r="518" spans="1:103" ht="14.25" customHeight="1">
      <c r="A518" s="15"/>
      <c r="B518" s="15"/>
      <c r="C518" s="15"/>
      <c r="D518" s="15"/>
      <c r="E518" s="15"/>
      <c r="F518" s="40"/>
      <c r="G518" s="41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42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</row>
    <row r="519" spans="1:103" ht="14.25" customHeight="1">
      <c r="A519" s="15"/>
      <c r="B519" s="15"/>
      <c r="C519" s="15"/>
      <c r="D519" s="15"/>
      <c r="E519" s="15"/>
      <c r="F519" s="40"/>
      <c r="G519" s="41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42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</row>
    <row r="520" spans="1:103" ht="14.25" customHeight="1">
      <c r="A520" s="15"/>
      <c r="B520" s="15"/>
      <c r="C520" s="15"/>
      <c r="D520" s="15"/>
      <c r="E520" s="15"/>
      <c r="F520" s="40"/>
      <c r="G520" s="41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42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</row>
    <row r="521" spans="1:103" ht="14.25" customHeight="1">
      <c r="A521" s="15"/>
      <c r="B521" s="15"/>
      <c r="C521" s="15"/>
      <c r="D521" s="15"/>
      <c r="E521" s="15"/>
      <c r="F521" s="40"/>
      <c r="G521" s="41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42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</row>
    <row r="522" spans="1:103" ht="14.25" customHeight="1">
      <c r="A522" s="15"/>
      <c r="B522" s="15"/>
      <c r="C522" s="15"/>
      <c r="D522" s="15"/>
      <c r="E522" s="15"/>
      <c r="F522" s="40"/>
      <c r="G522" s="41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42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</row>
    <row r="523" spans="1:103" ht="14.25" customHeight="1">
      <c r="A523" s="15"/>
      <c r="B523" s="15"/>
      <c r="C523" s="15"/>
      <c r="D523" s="15"/>
      <c r="E523" s="15"/>
      <c r="F523" s="40"/>
      <c r="G523" s="41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42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</row>
    <row r="524" spans="1:103" ht="14.25" customHeight="1">
      <c r="A524" s="15"/>
      <c r="B524" s="15"/>
      <c r="C524" s="15"/>
      <c r="D524" s="15"/>
      <c r="E524" s="15"/>
      <c r="F524" s="40"/>
      <c r="G524" s="41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42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</row>
    <row r="525" spans="1:103" ht="14.25" customHeight="1">
      <c r="A525" s="15"/>
      <c r="B525" s="15"/>
      <c r="C525" s="15"/>
      <c r="D525" s="15"/>
      <c r="E525" s="15"/>
      <c r="F525" s="40"/>
      <c r="G525" s="41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42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</row>
    <row r="526" spans="1:103" ht="14.25" customHeight="1">
      <c r="A526" s="15"/>
      <c r="B526" s="15"/>
      <c r="C526" s="15"/>
      <c r="D526" s="15"/>
      <c r="E526" s="15"/>
      <c r="F526" s="40"/>
      <c r="G526" s="41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42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</row>
    <row r="527" spans="1:103" ht="14.25" customHeight="1">
      <c r="A527" s="15"/>
      <c r="B527" s="15"/>
      <c r="C527" s="15"/>
      <c r="D527" s="15"/>
      <c r="E527" s="15"/>
      <c r="F527" s="40"/>
      <c r="G527" s="41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42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</row>
    <row r="528" spans="1:103" ht="14.25" customHeight="1">
      <c r="A528" s="15"/>
      <c r="B528" s="15"/>
      <c r="C528" s="15"/>
      <c r="D528" s="15"/>
      <c r="E528" s="15"/>
      <c r="F528" s="40"/>
      <c r="G528" s="41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42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</row>
    <row r="529" spans="1:103" ht="14.25" customHeight="1">
      <c r="A529" s="15"/>
      <c r="B529" s="15"/>
      <c r="C529" s="15"/>
      <c r="D529" s="15"/>
      <c r="E529" s="15"/>
      <c r="F529" s="40"/>
      <c r="G529" s="41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42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</row>
    <row r="530" spans="1:103" ht="14.25" customHeight="1">
      <c r="A530" s="15"/>
      <c r="B530" s="15"/>
      <c r="C530" s="15"/>
      <c r="D530" s="15"/>
      <c r="E530" s="15"/>
      <c r="F530" s="40"/>
      <c r="G530" s="41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42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</row>
    <row r="531" spans="1:103" ht="14.25" customHeight="1">
      <c r="A531" s="15"/>
      <c r="B531" s="15"/>
      <c r="C531" s="15"/>
      <c r="D531" s="15"/>
      <c r="E531" s="15"/>
      <c r="F531" s="40"/>
      <c r="G531" s="41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42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</row>
    <row r="532" spans="1:103" ht="14.25" customHeight="1">
      <c r="A532" s="15"/>
      <c r="B532" s="15"/>
      <c r="C532" s="15"/>
      <c r="D532" s="15"/>
      <c r="E532" s="15"/>
      <c r="F532" s="40"/>
      <c r="G532" s="41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42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</row>
    <row r="533" spans="1:103" ht="14.25" customHeight="1">
      <c r="A533" s="15"/>
      <c r="B533" s="15"/>
      <c r="C533" s="15"/>
      <c r="D533" s="15"/>
      <c r="E533" s="15"/>
      <c r="F533" s="40"/>
      <c r="G533" s="41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42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</row>
    <row r="534" spans="1:103" ht="14.25" customHeight="1">
      <c r="A534" s="15"/>
      <c r="B534" s="15"/>
      <c r="C534" s="15"/>
      <c r="D534" s="15"/>
      <c r="E534" s="15"/>
      <c r="F534" s="40"/>
      <c r="G534" s="41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42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</row>
    <row r="535" spans="1:103" ht="14.25" customHeight="1">
      <c r="A535" s="15"/>
      <c r="B535" s="15"/>
      <c r="C535" s="15"/>
      <c r="D535" s="15"/>
      <c r="E535" s="15"/>
      <c r="F535" s="40"/>
      <c r="G535" s="41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42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</row>
    <row r="536" spans="1:103" ht="14.25" customHeight="1">
      <c r="A536" s="15"/>
      <c r="B536" s="15"/>
      <c r="C536" s="15"/>
      <c r="D536" s="15"/>
      <c r="E536" s="15"/>
      <c r="F536" s="40"/>
      <c r="G536" s="41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42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</row>
    <row r="537" spans="1:103" ht="14.25" customHeight="1">
      <c r="A537" s="15"/>
      <c r="B537" s="15"/>
      <c r="C537" s="15"/>
      <c r="D537" s="15"/>
      <c r="E537" s="15"/>
      <c r="F537" s="40"/>
      <c r="G537" s="41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42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</row>
    <row r="538" spans="1:103" ht="14.25" customHeight="1">
      <c r="A538" s="15"/>
      <c r="B538" s="15"/>
      <c r="C538" s="15"/>
      <c r="D538" s="15"/>
      <c r="E538" s="15"/>
      <c r="F538" s="40"/>
      <c r="G538" s="41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42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</row>
    <row r="539" spans="1:103" ht="14.25" customHeight="1">
      <c r="A539" s="15"/>
      <c r="B539" s="15"/>
      <c r="C539" s="15"/>
      <c r="D539" s="15"/>
      <c r="E539" s="15"/>
      <c r="F539" s="40"/>
      <c r="G539" s="41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42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</row>
    <row r="540" spans="1:103" ht="14.25" customHeight="1">
      <c r="A540" s="15"/>
      <c r="B540" s="15"/>
      <c r="C540" s="15"/>
      <c r="D540" s="15"/>
      <c r="E540" s="15"/>
      <c r="F540" s="40"/>
      <c r="G540" s="41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42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</row>
    <row r="541" spans="1:103" ht="14.25" customHeight="1">
      <c r="A541" s="15"/>
      <c r="B541" s="15"/>
      <c r="C541" s="15"/>
      <c r="D541" s="15"/>
      <c r="E541" s="15"/>
      <c r="F541" s="40"/>
      <c r="G541" s="41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42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</row>
    <row r="542" spans="1:103" ht="14.25" customHeight="1">
      <c r="A542" s="15"/>
      <c r="B542" s="15"/>
      <c r="C542" s="15"/>
      <c r="D542" s="15"/>
      <c r="E542" s="15"/>
      <c r="F542" s="40"/>
      <c r="G542" s="41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42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</row>
    <row r="543" spans="1:103" ht="14.25" customHeight="1">
      <c r="A543" s="15"/>
      <c r="B543" s="15"/>
      <c r="C543" s="15"/>
      <c r="D543" s="15"/>
      <c r="E543" s="15"/>
      <c r="F543" s="40"/>
      <c r="G543" s="41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42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</row>
    <row r="544" spans="1:103" ht="14.25" customHeight="1">
      <c r="A544" s="15"/>
      <c r="B544" s="15"/>
      <c r="C544" s="15"/>
      <c r="D544" s="15"/>
      <c r="E544" s="15"/>
      <c r="F544" s="40"/>
      <c r="G544" s="41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42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</row>
    <row r="545" spans="1:103" ht="14.25" customHeight="1">
      <c r="A545" s="15"/>
      <c r="B545" s="15"/>
      <c r="C545" s="15"/>
      <c r="D545" s="15"/>
      <c r="E545" s="15"/>
      <c r="F545" s="40"/>
      <c r="G545" s="41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42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</row>
    <row r="546" spans="1:103" ht="14.25" customHeight="1">
      <c r="A546" s="15"/>
      <c r="B546" s="15"/>
      <c r="C546" s="15"/>
      <c r="D546" s="15"/>
      <c r="E546" s="15"/>
      <c r="F546" s="40"/>
      <c r="G546" s="41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42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</row>
    <row r="547" spans="1:103" ht="14.25" customHeight="1">
      <c r="A547" s="15"/>
      <c r="B547" s="15"/>
      <c r="C547" s="15"/>
      <c r="D547" s="15"/>
      <c r="E547" s="15"/>
      <c r="F547" s="40"/>
      <c r="G547" s="41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42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</row>
    <row r="548" spans="1:103" ht="14.25" customHeight="1">
      <c r="A548" s="15"/>
      <c r="B548" s="15"/>
      <c r="C548" s="15"/>
      <c r="D548" s="15"/>
      <c r="E548" s="15"/>
      <c r="F548" s="40"/>
      <c r="G548" s="41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42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</row>
    <row r="549" spans="1:103" ht="14.25" customHeight="1">
      <c r="A549" s="15"/>
      <c r="B549" s="15"/>
      <c r="C549" s="15"/>
      <c r="D549" s="15"/>
      <c r="E549" s="15"/>
      <c r="F549" s="40"/>
      <c r="G549" s="41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42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</row>
    <row r="550" spans="1:103" ht="14.25" customHeight="1">
      <c r="A550" s="15"/>
      <c r="B550" s="15"/>
      <c r="C550" s="15"/>
      <c r="D550" s="15"/>
      <c r="E550" s="15"/>
      <c r="F550" s="40"/>
      <c r="G550" s="41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42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</row>
    <row r="551" spans="1:103" ht="14.25" customHeight="1">
      <c r="A551" s="15"/>
      <c r="B551" s="15"/>
      <c r="C551" s="15"/>
      <c r="D551" s="15"/>
      <c r="E551" s="15"/>
      <c r="F551" s="40"/>
      <c r="G551" s="41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42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</row>
    <row r="552" spans="1:103" ht="14.25" customHeight="1">
      <c r="A552" s="15"/>
      <c r="B552" s="15"/>
      <c r="C552" s="15"/>
      <c r="D552" s="15"/>
      <c r="E552" s="15"/>
      <c r="F552" s="40"/>
      <c r="G552" s="41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42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</row>
    <row r="553" spans="1:103" ht="14.25" customHeight="1">
      <c r="A553" s="15"/>
      <c r="B553" s="15"/>
      <c r="C553" s="15"/>
      <c r="D553" s="15"/>
      <c r="E553" s="15"/>
      <c r="F553" s="40"/>
      <c r="G553" s="41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42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</row>
    <row r="554" spans="1:103" ht="14.25" customHeight="1">
      <c r="A554" s="15"/>
      <c r="B554" s="15"/>
      <c r="C554" s="15"/>
      <c r="D554" s="15"/>
      <c r="E554" s="15"/>
      <c r="F554" s="40"/>
      <c r="G554" s="41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42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</row>
    <row r="555" spans="1:103" ht="14.25" customHeight="1">
      <c r="A555" s="15"/>
      <c r="B555" s="15"/>
      <c r="C555" s="15"/>
      <c r="D555" s="15"/>
      <c r="E555" s="15"/>
      <c r="F555" s="40"/>
      <c r="G555" s="41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42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</row>
    <row r="556" spans="1:103" ht="14.25" customHeight="1">
      <c r="A556" s="15"/>
      <c r="B556" s="15"/>
      <c r="C556" s="15"/>
      <c r="D556" s="15"/>
      <c r="E556" s="15"/>
      <c r="F556" s="40"/>
      <c r="G556" s="41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42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</row>
    <row r="557" spans="1:103" ht="14.25" customHeight="1">
      <c r="A557" s="15"/>
      <c r="B557" s="15"/>
      <c r="C557" s="15"/>
      <c r="D557" s="15"/>
      <c r="E557" s="15"/>
      <c r="F557" s="40"/>
      <c r="G557" s="41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42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</row>
    <row r="558" spans="1:103" ht="14.25" customHeight="1">
      <c r="A558" s="15"/>
      <c r="B558" s="15"/>
      <c r="C558" s="15"/>
      <c r="D558" s="15"/>
      <c r="E558" s="15"/>
      <c r="F558" s="40"/>
      <c r="G558" s="41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42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</row>
    <row r="559" spans="1:103" ht="14.25" customHeight="1">
      <c r="A559" s="15"/>
      <c r="B559" s="15"/>
      <c r="C559" s="15"/>
      <c r="D559" s="15"/>
      <c r="E559" s="15"/>
      <c r="F559" s="40"/>
      <c r="G559" s="41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42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</row>
    <row r="560" spans="1:103" ht="14.25" customHeight="1">
      <c r="A560" s="15"/>
      <c r="B560" s="15"/>
      <c r="C560" s="15"/>
      <c r="D560" s="15"/>
      <c r="E560" s="15"/>
      <c r="F560" s="40"/>
      <c r="G560" s="41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42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</row>
    <row r="561" spans="1:103" ht="14.25" customHeight="1">
      <c r="A561" s="15"/>
      <c r="B561" s="15"/>
      <c r="C561" s="15"/>
      <c r="D561" s="15"/>
      <c r="E561" s="15"/>
      <c r="F561" s="40"/>
      <c r="G561" s="41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42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</row>
    <row r="562" spans="1:103" ht="14.25" customHeight="1">
      <c r="A562" s="15"/>
      <c r="B562" s="15"/>
      <c r="C562" s="15"/>
      <c r="D562" s="15"/>
      <c r="E562" s="15"/>
      <c r="F562" s="40"/>
      <c r="G562" s="41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42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</row>
    <row r="563" spans="1:103" ht="14.25" customHeight="1">
      <c r="A563" s="15"/>
      <c r="B563" s="15"/>
      <c r="C563" s="15"/>
      <c r="D563" s="15"/>
      <c r="E563" s="15"/>
      <c r="F563" s="40"/>
      <c r="G563" s="41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42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</row>
    <row r="564" spans="1:103" ht="14.25" customHeight="1">
      <c r="A564" s="15"/>
      <c r="B564" s="15"/>
      <c r="C564" s="15"/>
      <c r="D564" s="15"/>
      <c r="E564" s="15"/>
      <c r="F564" s="40"/>
      <c r="G564" s="41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42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</row>
    <row r="565" spans="1:103" ht="14.25" customHeight="1">
      <c r="A565" s="15"/>
      <c r="B565" s="15"/>
      <c r="C565" s="15"/>
      <c r="D565" s="15"/>
      <c r="E565" s="15"/>
      <c r="F565" s="40"/>
      <c r="G565" s="41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42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</row>
    <row r="566" spans="1:103" ht="14.25" customHeight="1">
      <c r="A566" s="15"/>
      <c r="B566" s="15"/>
      <c r="C566" s="15"/>
      <c r="D566" s="15"/>
      <c r="E566" s="15"/>
      <c r="F566" s="40"/>
      <c r="G566" s="41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42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</row>
    <row r="567" spans="1:103" ht="14.25" customHeight="1">
      <c r="A567" s="15"/>
      <c r="B567" s="15"/>
      <c r="C567" s="15"/>
      <c r="D567" s="15"/>
      <c r="E567" s="15"/>
      <c r="F567" s="40"/>
      <c r="G567" s="41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42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</row>
    <row r="568" spans="1:103" ht="14.25" customHeight="1">
      <c r="A568" s="15"/>
      <c r="B568" s="15"/>
      <c r="C568" s="15"/>
      <c r="D568" s="15"/>
      <c r="E568" s="15"/>
      <c r="F568" s="40"/>
      <c r="G568" s="41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42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</row>
    <row r="569" spans="1:103" ht="14.25" customHeight="1">
      <c r="A569" s="15"/>
      <c r="B569" s="15"/>
      <c r="C569" s="15"/>
      <c r="D569" s="15"/>
      <c r="E569" s="15"/>
      <c r="F569" s="40"/>
      <c r="G569" s="41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42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</row>
    <row r="570" spans="1:103" ht="14.25" customHeight="1">
      <c r="A570" s="15"/>
      <c r="B570" s="15"/>
      <c r="C570" s="15"/>
      <c r="D570" s="15"/>
      <c r="E570" s="15"/>
      <c r="F570" s="40"/>
      <c r="G570" s="41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42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</row>
    <row r="571" spans="1:103" ht="14.25" customHeight="1">
      <c r="A571" s="15"/>
      <c r="B571" s="15"/>
      <c r="C571" s="15"/>
      <c r="D571" s="15"/>
      <c r="E571" s="15"/>
      <c r="F571" s="40"/>
      <c r="G571" s="41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42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</row>
    <row r="572" spans="1:103" ht="14.25" customHeight="1">
      <c r="A572" s="15"/>
      <c r="B572" s="15"/>
      <c r="C572" s="15"/>
      <c r="D572" s="15"/>
      <c r="E572" s="15"/>
      <c r="F572" s="40"/>
      <c r="G572" s="41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42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</row>
    <row r="573" spans="1:103" ht="14.25" customHeight="1">
      <c r="A573" s="15"/>
      <c r="B573" s="15"/>
      <c r="C573" s="15"/>
      <c r="D573" s="15"/>
      <c r="E573" s="15"/>
      <c r="F573" s="40"/>
      <c r="G573" s="41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42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</row>
    <row r="574" spans="1:103" ht="14.25" customHeight="1">
      <c r="A574" s="15"/>
      <c r="B574" s="15"/>
      <c r="C574" s="15"/>
      <c r="D574" s="15"/>
      <c r="E574" s="15"/>
      <c r="F574" s="40"/>
      <c r="G574" s="41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42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</row>
    <row r="575" spans="1:103" ht="14.25" customHeight="1">
      <c r="A575" s="15"/>
      <c r="B575" s="15"/>
      <c r="C575" s="15"/>
      <c r="D575" s="15"/>
      <c r="E575" s="15"/>
      <c r="F575" s="40"/>
      <c r="G575" s="41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42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</row>
    <row r="576" spans="1:103" ht="14.25" customHeight="1">
      <c r="A576" s="15"/>
      <c r="B576" s="15"/>
      <c r="C576" s="15"/>
      <c r="D576" s="15"/>
      <c r="E576" s="15"/>
      <c r="F576" s="40"/>
      <c r="G576" s="41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42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</row>
    <row r="577" spans="1:103" ht="14.25" customHeight="1">
      <c r="A577" s="15"/>
      <c r="B577" s="15"/>
      <c r="C577" s="15"/>
      <c r="D577" s="15"/>
      <c r="E577" s="15"/>
      <c r="F577" s="40"/>
      <c r="G577" s="41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42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</row>
    <row r="578" spans="1:103" ht="14.25" customHeight="1">
      <c r="A578" s="15"/>
      <c r="B578" s="15"/>
      <c r="C578" s="15"/>
      <c r="D578" s="15"/>
      <c r="E578" s="15"/>
      <c r="F578" s="40"/>
      <c r="G578" s="41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42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</row>
    <row r="579" spans="1:103" ht="14.25" customHeight="1">
      <c r="A579" s="15"/>
      <c r="B579" s="15"/>
      <c r="C579" s="15"/>
      <c r="D579" s="15"/>
      <c r="E579" s="15"/>
      <c r="F579" s="40"/>
      <c r="G579" s="41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42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</row>
    <row r="580" spans="1:103" ht="14.25" customHeight="1">
      <c r="A580" s="15"/>
      <c r="B580" s="15"/>
      <c r="C580" s="15"/>
      <c r="D580" s="15"/>
      <c r="E580" s="15"/>
      <c r="F580" s="40"/>
      <c r="G580" s="41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42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</row>
    <row r="581" spans="1:103" ht="14.25" customHeight="1">
      <c r="A581" s="15"/>
      <c r="B581" s="15"/>
      <c r="C581" s="15"/>
      <c r="D581" s="15"/>
      <c r="E581" s="15"/>
      <c r="F581" s="40"/>
      <c r="G581" s="41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42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</row>
    <row r="582" spans="1:103" ht="14.25" customHeight="1">
      <c r="A582" s="15"/>
      <c r="B582" s="15"/>
      <c r="C582" s="15"/>
      <c r="D582" s="15"/>
      <c r="E582" s="15"/>
      <c r="F582" s="40"/>
      <c r="G582" s="41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42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</row>
    <row r="583" spans="1:103" ht="14.25" customHeight="1">
      <c r="A583" s="15"/>
      <c r="B583" s="15"/>
      <c r="C583" s="15"/>
      <c r="D583" s="15"/>
      <c r="E583" s="15"/>
      <c r="F583" s="40"/>
      <c r="G583" s="41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42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</row>
    <row r="584" spans="1:103" ht="14.25" customHeight="1">
      <c r="A584" s="15"/>
      <c r="B584" s="15"/>
      <c r="C584" s="15"/>
      <c r="D584" s="15"/>
      <c r="E584" s="15"/>
      <c r="F584" s="40"/>
      <c r="G584" s="41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42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</row>
    <row r="585" spans="1:103" ht="14.25" customHeight="1">
      <c r="A585" s="15"/>
      <c r="B585" s="15"/>
      <c r="C585" s="15"/>
      <c r="D585" s="15"/>
      <c r="E585" s="15"/>
      <c r="F585" s="40"/>
      <c r="G585" s="41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42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</row>
    <row r="586" spans="1:103" ht="14.25" customHeight="1">
      <c r="A586" s="15"/>
      <c r="B586" s="15"/>
      <c r="C586" s="15"/>
      <c r="D586" s="15"/>
      <c r="E586" s="15"/>
      <c r="F586" s="40"/>
      <c r="G586" s="41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42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</row>
    <row r="587" spans="1:103" ht="14.25" customHeight="1">
      <c r="A587" s="15"/>
      <c r="B587" s="15"/>
      <c r="C587" s="15"/>
      <c r="D587" s="15"/>
      <c r="E587" s="15"/>
      <c r="F587" s="40"/>
      <c r="G587" s="41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42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</row>
    <row r="588" spans="1:103" ht="14.25" customHeight="1">
      <c r="A588" s="15"/>
      <c r="B588" s="15"/>
      <c r="C588" s="15"/>
      <c r="D588" s="15"/>
      <c r="E588" s="15"/>
      <c r="F588" s="40"/>
      <c r="G588" s="41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42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</row>
    <row r="589" spans="1:103" ht="14.25" customHeight="1">
      <c r="A589" s="15"/>
      <c r="B589" s="15"/>
      <c r="C589" s="15"/>
      <c r="D589" s="15"/>
      <c r="E589" s="15"/>
      <c r="F589" s="40"/>
      <c r="G589" s="41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42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</row>
    <row r="590" spans="1:103" ht="14.25" customHeight="1">
      <c r="A590" s="15"/>
      <c r="B590" s="15"/>
      <c r="C590" s="15"/>
      <c r="D590" s="15"/>
      <c r="E590" s="15"/>
      <c r="F590" s="40"/>
      <c r="G590" s="41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42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</row>
    <row r="591" spans="1:103" ht="14.25" customHeight="1">
      <c r="A591" s="15"/>
      <c r="B591" s="15"/>
      <c r="C591" s="15"/>
      <c r="D591" s="15"/>
      <c r="E591" s="15"/>
      <c r="F591" s="40"/>
      <c r="G591" s="41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42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</row>
    <row r="592" spans="1:103" ht="14.25" customHeight="1">
      <c r="A592" s="15"/>
      <c r="B592" s="15"/>
      <c r="C592" s="15"/>
      <c r="D592" s="15"/>
      <c r="E592" s="15"/>
      <c r="F592" s="40"/>
      <c r="G592" s="41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42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</row>
    <row r="593" spans="1:103" ht="14.25" customHeight="1">
      <c r="A593" s="15"/>
      <c r="B593" s="15"/>
      <c r="C593" s="15"/>
      <c r="D593" s="15"/>
      <c r="E593" s="15"/>
      <c r="F593" s="40"/>
      <c r="G593" s="41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42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</row>
    <row r="594" spans="1:103" ht="14.25" customHeight="1">
      <c r="A594" s="15"/>
      <c r="B594" s="15"/>
      <c r="C594" s="15"/>
      <c r="D594" s="15"/>
      <c r="E594" s="15"/>
      <c r="F594" s="40"/>
      <c r="G594" s="41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42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</row>
    <row r="595" spans="1:103" ht="14.25" customHeight="1">
      <c r="A595" s="15"/>
      <c r="B595" s="15"/>
      <c r="C595" s="15"/>
      <c r="D595" s="15"/>
      <c r="E595" s="15"/>
      <c r="F595" s="40"/>
      <c r="G595" s="41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42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</row>
    <row r="596" spans="1:103" ht="14.25" customHeight="1">
      <c r="A596" s="15"/>
      <c r="B596" s="15"/>
      <c r="C596" s="15"/>
      <c r="D596" s="15"/>
      <c r="E596" s="15"/>
      <c r="F596" s="40"/>
      <c r="G596" s="41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42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</row>
    <row r="597" spans="1:103" ht="14.25" customHeight="1">
      <c r="A597" s="15"/>
      <c r="B597" s="15"/>
      <c r="C597" s="15"/>
      <c r="D597" s="15"/>
      <c r="E597" s="15"/>
      <c r="F597" s="40"/>
      <c r="G597" s="41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42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</row>
    <row r="598" spans="1:103" ht="14.25" customHeight="1">
      <c r="A598" s="15"/>
      <c r="B598" s="15"/>
      <c r="C598" s="15"/>
      <c r="D598" s="15"/>
      <c r="E598" s="15"/>
      <c r="F598" s="40"/>
      <c r="G598" s="41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42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</row>
    <row r="599" spans="1:103" ht="14.25" customHeight="1">
      <c r="A599" s="15"/>
      <c r="B599" s="15"/>
      <c r="C599" s="15"/>
      <c r="D599" s="15"/>
      <c r="E599" s="15"/>
      <c r="F599" s="40"/>
      <c r="G599" s="41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42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</row>
    <row r="600" spans="1:103" ht="14.25" customHeight="1">
      <c r="A600" s="15"/>
      <c r="B600" s="15"/>
      <c r="C600" s="15"/>
      <c r="D600" s="15"/>
      <c r="E600" s="15"/>
      <c r="F600" s="40"/>
      <c r="G600" s="41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42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</row>
    <row r="601" spans="1:103" ht="14.25" customHeight="1">
      <c r="A601" s="15"/>
      <c r="B601" s="15"/>
      <c r="C601" s="15"/>
      <c r="D601" s="15"/>
      <c r="E601" s="15"/>
      <c r="F601" s="40"/>
      <c r="G601" s="41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42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</row>
    <row r="602" spans="1:103" ht="14.25" customHeight="1">
      <c r="A602" s="15"/>
      <c r="B602" s="15"/>
      <c r="C602" s="15"/>
      <c r="D602" s="15"/>
      <c r="E602" s="15"/>
      <c r="F602" s="40"/>
      <c r="G602" s="41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42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</row>
    <row r="603" spans="1:103" ht="14.25" customHeight="1">
      <c r="A603" s="15"/>
      <c r="B603" s="15"/>
      <c r="C603" s="15"/>
      <c r="D603" s="15"/>
      <c r="E603" s="15"/>
      <c r="F603" s="40"/>
      <c r="G603" s="41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42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</row>
    <row r="604" spans="1:103" ht="14.25" customHeight="1">
      <c r="A604" s="15"/>
      <c r="B604" s="15"/>
      <c r="C604" s="15"/>
      <c r="D604" s="15"/>
      <c r="E604" s="15"/>
      <c r="F604" s="40"/>
      <c r="G604" s="41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42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</row>
    <row r="605" spans="1:103" ht="14.25" customHeight="1">
      <c r="A605" s="15"/>
      <c r="B605" s="15"/>
      <c r="C605" s="15"/>
      <c r="D605" s="15"/>
      <c r="E605" s="15"/>
      <c r="F605" s="40"/>
      <c r="G605" s="41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42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</row>
    <row r="606" spans="1:103" ht="14.25" customHeight="1">
      <c r="A606" s="15"/>
      <c r="B606" s="15"/>
      <c r="C606" s="15"/>
      <c r="D606" s="15"/>
      <c r="E606" s="15"/>
      <c r="F606" s="40"/>
      <c r="G606" s="41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42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</row>
    <row r="607" spans="1:103" ht="14.25" customHeight="1">
      <c r="A607" s="15"/>
      <c r="B607" s="15"/>
      <c r="C607" s="15"/>
      <c r="D607" s="15"/>
      <c r="E607" s="15"/>
      <c r="F607" s="40"/>
      <c r="G607" s="41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42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</row>
    <row r="608" spans="1:103" ht="14.25" customHeight="1">
      <c r="A608" s="15"/>
      <c r="B608" s="15"/>
      <c r="C608" s="15"/>
      <c r="D608" s="15"/>
      <c r="E608" s="15"/>
      <c r="F608" s="40"/>
      <c r="G608" s="41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42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</row>
    <row r="609" spans="1:103" ht="14.25" customHeight="1">
      <c r="A609" s="15"/>
      <c r="B609" s="15"/>
      <c r="C609" s="15"/>
      <c r="D609" s="15"/>
      <c r="E609" s="15"/>
      <c r="F609" s="40"/>
      <c r="G609" s="41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42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</row>
    <row r="610" spans="1:103" ht="14.25" customHeight="1">
      <c r="A610" s="15"/>
      <c r="B610" s="15"/>
      <c r="C610" s="15"/>
      <c r="D610" s="15"/>
      <c r="E610" s="15"/>
      <c r="F610" s="40"/>
      <c r="G610" s="41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42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</row>
    <row r="611" spans="1:103" ht="14.25" customHeight="1">
      <c r="A611" s="15"/>
      <c r="B611" s="15"/>
      <c r="C611" s="15"/>
      <c r="D611" s="15"/>
      <c r="E611" s="15"/>
      <c r="F611" s="40"/>
      <c r="G611" s="41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42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</row>
    <row r="612" spans="1:103" ht="14.25" customHeight="1">
      <c r="A612" s="15"/>
      <c r="B612" s="15"/>
      <c r="C612" s="15"/>
      <c r="D612" s="15"/>
      <c r="E612" s="15"/>
      <c r="F612" s="40"/>
      <c r="G612" s="41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42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</row>
    <row r="613" spans="1:103" ht="14.25" customHeight="1">
      <c r="A613" s="15"/>
      <c r="B613" s="15"/>
      <c r="C613" s="15"/>
      <c r="D613" s="15"/>
      <c r="E613" s="15"/>
      <c r="F613" s="40"/>
      <c r="G613" s="41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42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</row>
    <row r="614" spans="1:103" ht="14.25" customHeight="1">
      <c r="A614" s="15"/>
      <c r="B614" s="15"/>
      <c r="C614" s="15"/>
      <c r="D614" s="15"/>
      <c r="E614" s="15"/>
      <c r="F614" s="40"/>
      <c r="G614" s="41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42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</row>
    <row r="615" spans="1:103" ht="14.25" customHeight="1">
      <c r="A615" s="15"/>
      <c r="B615" s="15"/>
      <c r="C615" s="15"/>
      <c r="D615" s="15"/>
      <c r="E615" s="15"/>
      <c r="F615" s="40"/>
      <c r="G615" s="41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42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</row>
    <row r="616" spans="1:103" ht="14.25" customHeight="1">
      <c r="A616" s="15"/>
      <c r="B616" s="15"/>
      <c r="C616" s="15"/>
      <c r="D616" s="15"/>
      <c r="E616" s="15"/>
      <c r="F616" s="40"/>
      <c r="G616" s="41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42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</row>
    <row r="617" spans="1:103" ht="14.25" customHeight="1">
      <c r="A617" s="15"/>
      <c r="B617" s="15"/>
      <c r="C617" s="15"/>
      <c r="D617" s="15"/>
      <c r="E617" s="15"/>
      <c r="F617" s="40"/>
      <c r="G617" s="41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42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</row>
    <row r="618" spans="1:103" ht="14.25" customHeight="1">
      <c r="A618" s="15"/>
      <c r="B618" s="15"/>
      <c r="C618" s="15"/>
      <c r="D618" s="15"/>
      <c r="E618" s="15"/>
      <c r="F618" s="40"/>
      <c r="G618" s="41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42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</row>
    <row r="619" spans="1:103" ht="14.25" customHeight="1">
      <c r="A619" s="15"/>
      <c r="B619" s="15"/>
      <c r="C619" s="15"/>
      <c r="D619" s="15"/>
      <c r="E619" s="15"/>
      <c r="F619" s="40"/>
      <c r="G619" s="41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42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</row>
    <row r="620" spans="1:103" ht="14.25" customHeight="1">
      <c r="A620" s="15"/>
      <c r="B620" s="15"/>
      <c r="C620" s="15"/>
      <c r="D620" s="15"/>
      <c r="E620" s="15"/>
      <c r="F620" s="40"/>
      <c r="G620" s="41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42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</row>
    <row r="621" spans="1:103" ht="14.25" customHeight="1">
      <c r="A621" s="15"/>
      <c r="B621" s="15"/>
      <c r="C621" s="15"/>
      <c r="D621" s="15"/>
      <c r="E621" s="15"/>
      <c r="F621" s="40"/>
      <c r="G621" s="41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42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</row>
    <row r="622" spans="1:103" ht="14.25" customHeight="1">
      <c r="A622" s="15"/>
      <c r="B622" s="15"/>
      <c r="C622" s="15"/>
      <c r="D622" s="15"/>
      <c r="E622" s="15"/>
      <c r="F622" s="40"/>
      <c r="G622" s="41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42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</row>
    <row r="623" spans="1:103" ht="14.25" customHeight="1">
      <c r="A623" s="15"/>
      <c r="B623" s="15"/>
      <c r="C623" s="15"/>
      <c r="D623" s="15"/>
      <c r="E623" s="15"/>
      <c r="F623" s="40"/>
      <c r="G623" s="41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42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</row>
    <row r="624" spans="1:103" ht="14.25" customHeight="1">
      <c r="A624" s="15"/>
      <c r="B624" s="15"/>
      <c r="C624" s="15"/>
      <c r="D624" s="15"/>
      <c r="E624" s="15"/>
      <c r="F624" s="40"/>
      <c r="G624" s="41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42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</row>
    <row r="625" spans="1:103" ht="14.25" customHeight="1">
      <c r="A625" s="15"/>
      <c r="B625" s="15"/>
      <c r="C625" s="15"/>
      <c r="D625" s="15"/>
      <c r="E625" s="15"/>
      <c r="F625" s="40"/>
      <c r="G625" s="41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42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</row>
    <row r="626" spans="1:103" ht="14.25" customHeight="1">
      <c r="A626" s="15"/>
      <c r="B626" s="15"/>
      <c r="C626" s="15"/>
      <c r="D626" s="15"/>
      <c r="E626" s="15"/>
      <c r="F626" s="40"/>
      <c r="G626" s="41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42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</row>
    <row r="627" spans="1:103" ht="14.25" customHeight="1">
      <c r="A627" s="15"/>
      <c r="B627" s="15"/>
      <c r="C627" s="15"/>
      <c r="D627" s="15"/>
      <c r="E627" s="15"/>
      <c r="F627" s="40"/>
      <c r="G627" s="41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42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</row>
    <row r="628" spans="1:103" ht="14.25" customHeight="1">
      <c r="A628" s="15"/>
      <c r="B628" s="15"/>
      <c r="C628" s="15"/>
      <c r="D628" s="15"/>
      <c r="E628" s="15"/>
      <c r="F628" s="40"/>
      <c r="G628" s="41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42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</row>
    <row r="629" spans="1:103" ht="14.25" customHeight="1">
      <c r="A629" s="15"/>
      <c r="B629" s="15"/>
      <c r="C629" s="15"/>
      <c r="D629" s="15"/>
      <c r="E629" s="15"/>
      <c r="F629" s="40"/>
      <c r="G629" s="41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42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</row>
    <row r="630" spans="1:103" ht="14.25" customHeight="1">
      <c r="A630" s="15"/>
      <c r="B630" s="15"/>
      <c r="C630" s="15"/>
      <c r="D630" s="15"/>
      <c r="E630" s="15"/>
      <c r="F630" s="40"/>
      <c r="G630" s="41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42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</row>
    <row r="631" spans="1:103" ht="14.25" customHeight="1">
      <c r="A631" s="15"/>
      <c r="B631" s="15"/>
      <c r="C631" s="15"/>
      <c r="D631" s="15"/>
      <c r="E631" s="15"/>
      <c r="F631" s="40"/>
      <c r="G631" s="41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42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</row>
    <row r="632" spans="1:103" ht="14.25" customHeight="1">
      <c r="A632" s="15"/>
      <c r="B632" s="15"/>
      <c r="C632" s="15"/>
      <c r="D632" s="15"/>
      <c r="E632" s="15"/>
      <c r="F632" s="40"/>
      <c r="G632" s="41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42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</row>
    <row r="633" spans="1:103" ht="14.25" customHeight="1">
      <c r="A633" s="15"/>
      <c r="B633" s="15"/>
      <c r="C633" s="15"/>
      <c r="D633" s="15"/>
      <c r="E633" s="15"/>
      <c r="F633" s="40"/>
      <c r="G633" s="41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42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</row>
    <row r="634" spans="1:103" ht="14.25" customHeight="1">
      <c r="A634" s="15"/>
      <c r="B634" s="15"/>
      <c r="C634" s="15"/>
      <c r="D634" s="15"/>
      <c r="E634" s="15"/>
      <c r="F634" s="40"/>
      <c r="G634" s="41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42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</row>
    <row r="635" spans="1:103" ht="14.25" customHeight="1">
      <c r="A635" s="15"/>
      <c r="B635" s="15"/>
      <c r="C635" s="15"/>
      <c r="D635" s="15"/>
      <c r="E635" s="15"/>
      <c r="F635" s="40"/>
      <c r="G635" s="41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42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</row>
    <row r="636" spans="1:103" ht="14.25" customHeight="1">
      <c r="A636" s="15"/>
      <c r="B636" s="15"/>
      <c r="C636" s="15"/>
      <c r="D636" s="15"/>
      <c r="E636" s="15"/>
      <c r="F636" s="40"/>
      <c r="G636" s="41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42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</row>
    <row r="637" spans="1:103" ht="14.25" customHeight="1">
      <c r="A637" s="15"/>
      <c r="B637" s="15"/>
      <c r="C637" s="15"/>
      <c r="D637" s="15"/>
      <c r="E637" s="15"/>
      <c r="F637" s="40"/>
      <c r="G637" s="41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42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</row>
    <row r="638" spans="1:103" ht="14.25" customHeight="1">
      <c r="A638" s="15"/>
      <c r="B638" s="15"/>
      <c r="C638" s="15"/>
      <c r="D638" s="15"/>
      <c r="E638" s="15"/>
      <c r="F638" s="40"/>
      <c r="G638" s="41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42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</row>
    <row r="639" spans="1:103" ht="14.25" customHeight="1">
      <c r="A639" s="15"/>
      <c r="B639" s="15"/>
      <c r="C639" s="15"/>
      <c r="D639" s="15"/>
      <c r="E639" s="15"/>
      <c r="F639" s="40"/>
      <c r="G639" s="41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42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</row>
    <row r="640" spans="1:103" ht="14.25" customHeight="1">
      <c r="A640" s="15"/>
      <c r="B640" s="15"/>
      <c r="C640" s="15"/>
      <c r="D640" s="15"/>
      <c r="E640" s="15"/>
      <c r="F640" s="40"/>
      <c r="G640" s="41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42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</row>
    <row r="641" spans="1:103" ht="14.25" customHeight="1">
      <c r="A641" s="15"/>
      <c r="B641" s="15"/>
      <c r="C641" s="15"/>
      <c r="D641" s="15"/>
      <c r="E641" s="15"/>
      <c r="F641" s="40"/>
      <c r="G641" s="41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42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</row>
    <row r="642" spans="1:103" ht="14.25" customHeight="1">
      <c r="A642" s="15"/>
      <c r="B642" s="15"/>
      <c r="C642" s="15"/>
      <c r="D642" s="15"/>
      <c r="E642" s="15"/>
      <c r="F642" s="40"/>
      <c r="G642" s="41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42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</row>
    <row r="643" spans="1:103" ht="14.25" customHeight="1">
      <c r="A643" s="15"/>
      <c r="B643" s="15"/>
      <c r="C643" s="15"/>
      <c r="D643" s="15"/>
      <c r="E643" s="15"/>
      <c r="F643" s="40"/>
      <c r="G643" s="41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42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</row>
    <row r="644" spans="1:103" ht="14.25" customHeight="1">
      <c r="A644" s="15"/>
      <c r="B644" s="15"/>
      <c r="C644" s="15"/>
      <c r="D644" s="15"/>
      <c r="E644" s="15"/>
      <c r="F644" s="40"/>
      <c r="G644" s="41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42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</row>
    <row r="645" spans="1:103" ht="14.25" customHeight="1">
      <c r="A645" s="15"/>
      <c r="B645" s="15"/>
      <c r="C645" s="15"/>
      <c r="D645" s="15"/>
      <c r="E645" s="15"/>
      <c r="F645" s="40"/>
      <c r="G645" s="41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42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</row>
    <row r="646" spans="1:103" ht="14.25" customHeight="1">
      <c r="A646" s="15"/>
      <c r="B646" s="15"/>
      <c r="C646" s="15"/>
      <c r="D646" s="15"/>
      <c r="E646" s="15"/>
      <c r="F646" s="40"/>
      <c r="G646" s="41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42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</row>
    <row r="647" spans="1:103" ht="14.25" customHeight="1">
      <c r="A647" s="15"/>
      <c r="B647" s="15"/>
      <c r="C647" s="15"/>
      <c r="D647" s="15"/>
      <c r="E647" s="15"/>
      <c r="F647" s="40"/>
      <c r="G647" s="41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42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</row>
    <row r="648" spans="1:103" ht="14.25" customHeight="1">
      <c r="A648" s="15"/>
      <c r="B648" s="15"/>
      <c r="C648" s="15"/>
      <c r="D648" s="15"/>
      <c r="E648" s="15"/>
      <c r="F648" s="40"/>
      <c r="G648" s="41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42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</row>
    <row r="649" spans="1:103" ht="14.25" customHeight="1">
      <c r="A649" s="15"/>
      <c r="B649" s="15"/>
      <c r="C649" s="15"/>
      <c r="D649" s="15"/>
      <c r="E649" s="15"/>
      <c r="F649" s="40"/>
      <c r="G649" s="41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42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</row>
    <row r="650" spans="1:103" ht="14.25" customHeight="1">
      <c r="A650" s="15"/>
      <c r="B650" s="15"/>
      <c r="C650" s="15"/>
      <c r="D650" s="15"/>
      <c r="E650" s="15"/>
      <c r="F650" s="40"/>
      <c r="G650" s="41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42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</row>
    <row r="651" spans="1:103" ht="14.25" customHeight="1">
      <c r="A651" s="15"/>
      <c r="B651" s="15"/>
      <c r="C651" s="15"/>
      <c r="D651" s="15"/>
      <c r="E651" s="15"/>
      <c r="F651" s="40"/>
      <c r="G651" s="41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42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</row>
    <row r="652" spans="1:103" ht="14.25" customHeight="1">
      <c r="A652" s="15"/>
      <c r="B652" s="15"/>
      <c r="C652" s="15"/>
      <c r="D652" s="15"/>
      <c r="E652" s="15"/>
      <c r="F652" s="40"/>
      <c r="G652" s="41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42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</row>
    <row r="653" spans="1:103" ht="14.25" customHeight="1">
      <c r="A653" s="15"/>
      <c r="B653" s="15"/>
      <c r="C653" s="15"/>
      <c r="D653" s="15"/>
      <c r="E653" s="15"/>
      <c r="F653" s="40"/>
      <c r="G653" s="41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42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</row>
    <row r="654" spans="1:103" ht="14.25" customHeight="1">
      <c r="A654" s="15"/>
      <c r="B654" s="15"/>
      <c r="C654" s="15"/>
      <c r="D654" s="15"/>
      <c r="E654" s="15"/>
      <c r="F654" s="40"/>
      <c r="G654" s="41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42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</row>
    <row r="655" spans="1:103" ht="14.25" customHeight="1">
      <c r="A655" s="15"/>
      <c r="B655" s="15"/>
      <c r="C655" s="15"/>
      <c r="D655" s="15"/>
      <c r="E655" s="15"/>
      <c r="F655" s="40"/>
      <c r="G655" s="41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42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</row>
    <row r="656" spans="1:103" ht="14.25" customHeight="1">
      <c r="A656" s="15"/>
      <c r="B656" s="15"/>
      <c r="C656" s="15"/>
      <c r="D656" s="15"/>
      <c r="E656" s="15"/>
      <c r="F656" s="40"/>
      <c r="G656" s="41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42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</row>
    <row r="657" spans="1:103" ht="14.25" customHeight="1">
      <c r="A657" s="15"/>
      <c r="B657" s="15"/>
      <c r="C657" s="15"/>
      <c r="D657" s="15"/>
      <c r="E657" s="15"/>
      <c r="F657" s="40"/>
      <c r="G657" s="41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42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</row>
    <row r="658" spans="1:103" ht="14.25" customHeight="1">
      <c r="A658" s="15"/>
      <c r="B658" s="15"/>
      <c r="C658" s="15"/>
      <c r="D658" s="15"/>
      <c r="E658" s="15"/>
      <c r="F658" s="40"/>
      <c r="G658" s="41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42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</row>
    <row r="659" spans="1:103" ht="14.25" customHeight="1">
      <c r="A659" s="15"/>
      <c r="B659" s="15"/>
      <c r="C659" s="15"/>
      <c r="D659" s="15"/>
      <c r="E659" s="15"/>
      <c r="F659" s="40"/>
      <c r="G659" s="41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42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</row>
    <row r="660" spans="1:103" ht="14.25" customHeight="1">
      <c r="A660" s="15"/>
      <c r="B660" s="15"/>
      <c r="C660" s="15"/>
      <c r="D660" s="15"/>
      <c r="E660" s="15"/>
      <c r="F660" s="40"/>
      <c r="G660" s="41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42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</row>
    <row r="661" spans="1:103" ht="14.25" customHeight="1">
      <c r="A661" s="15"/>
      <c r="B661" s="15"/>
      <c r="C661" s="15"/>
      <c r="D661" s="15"/>
      <c r="E661" s="15"/>
      <c r="F661" s="40"/>
      <c r="G661" s="41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42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</row>
    <row r="662" spans="1:103" ht="14.25" customHeight="1">
      <c r="A662" s="15"/>
      <c r="B662" s="15"/>
      <c r="C662" s="15"/>
      <c r="D662" s="15"/>
      <c r="E662" s="15"/>
      <c r="F662" s="40"/>
      <c r="G662" s="41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42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</row>
    <row r="663" spans="1:103" ht="14.25" customHeight="1">
      <c r="A663" s="15"/>
      <c r="B663" s="15"/>
      <c r="C663" s="15"/>
      <c r="D663" s="15"/>
      <c r="E663" s="15"/>
      <c r="F663" s="40"/>
      <c r="G663" s="41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42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</row>
    <row r="664" spans="1:103" ht="14.25" customHeight="1">
      <c r="A664" s="15"/>
      <c r="B664" s="15"/>
      <c r="C664" s="15"/>
      <c r="D664" s="15"/>
      <c r="E664" s="15"/>
      <c r="F664" s="40"/>
      <c r="G664" s="41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42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</row>
    <row r="665" spans="1:103" ht="14.25" customHeight="1">
      <c r="A665" s="15"/>
      <c r="B665" s="15"/>
      <c r="C665" s="15"/>
      <c r="D665" s="15"/>
      <c r="E665" s="15"/>
      <c r="F665" s="40"/>
      <c r="G665" s="41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42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</row>
    <row r="666" spans="1:103" ht="14.25" customHeight="1">
      <c r="A666" s="15"/>
      <c r="B666" s="15"/>
      <c r="C666" s="15"/>
      <c r="D666" s="15"/>
      <c r="E666" s="15"/>
      <c r="F666" s="40"/>
      <c r="G666" s="41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42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</row>
    <row r="667" spans="1:103" ht="14.25" customHeight="1">
      <c r="A667" s="15"/>
      <c r="B667" s="15"/>
      <c r="C667" s="15"/>
      <c r="D667" s="15"/>
      <c r="E667" s="15"/>
      <c r="F667" s="40"/>
      <c r="G667" s="41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42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</row>
    <row r="668" spans="1:103" ht="14.25" customHeight="1">
      <c r="A668" s="15"/>
      <c r="B668" s="15"/>
      <c r="C668" s="15"/>
      <c r="D668" s="15"/>
      <c r="E668" s="15"/>
      <c r="F668" s="40"/>
      <c r="G668" s="41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42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</row>
    <row r="669" spans="1:103" ht="14.25" customHeight="1">
      <c r="A669" s="15"/>
      <c r="B669" s="15"/>
      <c r="C669" s="15"/>
      <c r="D669" s="15"/>
      <c r="E669" s="15"/>
      <c r="F669" s="40"/>
      <c r="G669" s="41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42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</row>
    <row r="670" spans="1:103" ht="14.25" customHeight="1">
      <c r="A670" s="15"/>
      <c r="B670" s="15"/>
      <c r="C670" s="15"/>
      <c r="D670" s="15"/>
      <c r="E670" s="15"/>
      <c r="F670" s="40"/>
      <c r="G670" s="41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42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</row>
    <row r="671" spans="1:103" ht="14.25" customHeight="1">
      <c r="A671" s="15"/>
      <c r="B671" s="15"/>
      <c r="C671" s="15"/>
      <c r="D671" s="15"/>
      <c r="E671" s="15"/>
      <c r="F671" s="40"/>
      <c r="G671" s="41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42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</row>
    <row r="672" spans="1:103" ht="14.25" customHeight="1">
      <c r="A672" s="15"/>
      <c r="B672" s="15"/>
      <c r="C672" s="15"/>
      <c r="D672" s="15"/>
      <c r="E672" s="15"/>
      <c r="F672" s="40"/>
      <c r="G672" s="41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42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</row>
    <row r="673" spans="1:103" ht="14.25" customHeight="1">
      <c r="A673" s="15"/>
      <c r="B673" s="15"/>
      <c r="C673" s="15"/>
      <c r="D673" s="15"/>
      <c r="E673" s="15"/>
      <c r="F673" s="40"/>
      <c r="G673" s="41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42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</row>
    <row r="674" spans="1:103" ht="14.25" customHeight="1">
      <c r="A674" s="15"/>
      <c r="B674" s="15"/>
      <c r="C674" s="15"/>
      <c r="D674" s="15"/>
      <c r="E674" s="15"/>
      <c r="F674" s="40"/>
      <c r="G674" s="41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42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</row>
    <row r="675" spans="1:103" ht="14.25" customHeight="1">
      <c r="A675" s="15"/>
      <c r="B675" s="15"/>
      <c r="C675" s="15"/>
      <c r="D675" s="15"/>
      <c r="E675" s="15"/>
      <c r="F675" s="40"/>
      <c r="G675" s="41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42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</row>
    <row r="676" spans="1:103" ht="14.25" customHeight="1">
      <c r="A676" s="15"/>
      <c r="B676" s="15"/>
      <c r="C676" s="15"/>
      <c r="D676" s="15"/>
      <c r="E676" s="15"/>
      <c r="F676" s="40"/>
      <c r="G676" s="41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42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</row>
    <row r="677" spans="1:103" ht="14.25" customHeight="1">
      <c r="A677" s="15"/>
      <c r="B677" s="15"/>
      <c r="C677" s="15"/>
      <c r="D677" s="15"/>
      <c r="E677" s="15"/>
      <c r="F677" s="40"/>
      <c r="G677" s="41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42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</row>
    <row r="678" spans="1:103" ht="14.25" customHeight="1">
      <c r="A678" s="15"/>
      <c r="B678" s="15"/>
      <c r="C678" s="15"/>
      <c r="D678" s="15"/>
      <c r="E678" s="15"/>
      <c r="F678" s="40"/>
      <c r="G678" s="41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42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</row>
    <row r="679" spans="1:103" ht="14.25" customHeight="1">
      <c r="A679" s="15"/>
      <c r="B679" s="15"/>
      <c r="C679" s="15"/>
      <c r="D679" s="15"/>
      <c r="E679" s="15"/>
      <c r="F679" s="40"/>
      <c r="G679" s="41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42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</row>
    <row r="680" spans="1:103" ht="14.25" customHeight="1">
      <c r="A680" s="15"/>
      <c r="B680" s="15"/>
      <c r="C680" s="15"/>
      <c r="D680" s="15"/>
      <c r="E680" s="15"/>
      <c r="F680" s="40"/>
      <c r="G680" s="41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42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</row>
    <row r="681" spans="1:103" ht="14.25" customHeight="1">
      <c r="A681" s="15"/>
      <c r="B681" s="15"/>
      <c r="C681" s="15"/>
      <c r="D681" s="15"/>
      <c r="E681" s="15"/>
      <c r="F681" s="40"/>
      <c r="G681" s="41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42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</row>
    <row r="682" spans="1:103" ht="14.25" customHeight="1">
      <c r="A682" s="15"/>
      <c r="B682" s="15"/>
      <c r="C682" s="15"/>
      <c r="D682" s="15"/>
      <c r="E682" s="15"/>
      <c r="F682" s="40"/>
      <c r="G682" s="41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42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</row>
    <row r="683" spans="1:103" ht="14.25" customHeight="1">
      <c r="A683" s="15"/>
      <c r="B683" s="15"/>
      <c r="C683" s="15"/>
      <c r="D683" s="15"/>
      <c r="E683" s="15"/>
      <c r="F683" s="40"/>
      <c r="G683" s="41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42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</row>
    <row r="684" spans="1:103" ht="14.25" customHeight="1">
      <c r="A684" s="15"/>
      <c r="B684" s="15"/>
      <c r="C684" s="15"/>
      <c r="D684" s="15"/>
      <c r="E684" s="15"/>
      <c r="F684" s="40"/>
      <c r="G684" s="41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42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</row>
    <row r="685" spans="1:103" ht="14.25" customHeight="1">
      <c r="A685" s="15"/>
      <c r="B685" s="15"/>
      <c r="C685" s="15"/>
      <c r="D685" s="15"/>
      <c r="E685" s="15"/>
      <c r="F685" s="40"/>
      <c r="G685" s="41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42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</row>
    <row r="686" spans="1:103" ht="14.25" customHeight="1">
      <c r="A686" s="15"/>
      <c r="B686" s="15"/>
      <c r="C686" s="15"/>
      <c r="D686" s="15"/>
      <c r="E686" s="15"/>
      <c r="F686" s="40"/>
      <c r="G686" s="41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42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</row>
    <row r="687" spans="1:103" ht="14.25" customHeight="1">
      <c r="A687" s="15"/>
      <c r="B687" s="15"/>
      <c r="C687" s="15"/>
      <c r="D687" s="15"/>
      <c r="E687" s="15"/>
      <c r="F687" s="40"/>
      <c r="G687" s="41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42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</row>
    <row r="688" spans="1:103" ht="14.25" customHeight="1">
      <c r="A688" s="15"/>
      <c r="B688" s="15"/>
      <c r="C688" s="15"/>
      <c r="D688" s="15"/>
      <c r="E688" s="15"/>
      <c r="F688" s="40"/>
      <c r="G688" s="41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42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</row>
    <row r="689" spans="1:103" ht="14.25" customHeight="1">
      <c r="A689" s="15"/>
      <c r="B689" s="15"/>
      <c r="C689" s="15"/>
      <c r="D689" s="15"/>
      <c r="E689" s="15"/>
      <c r="F689" s="40"/>
      <c r="G689" s="41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42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</row>
    <row r="690" spans="1:103" ht="14.25" customHeight="1">
      <c r="A690" s="15"/>
      <c r="B690" s="15"/>
      <c r="C690" s="15"/>
      <c r="D690" s="15"/>
      <c r="E690" s="15"/>
      <c r="F690" s="40"/>
      <c r="G690" s="41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42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</row>
    <row r="691" spans="1:103" ht="14.25" customHeight="1">
      <c r="A691" s="15"/>
      <c r="B691" s="15"/>
      <c r="C691" s="15"/>
      <c r="D691" s="15"/>
      <c r="E691" s="15"/>
      <c r="F691" s="40"/>
      <c r="G691" s="41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42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</row>
    <row r="692" spans="1:103" ht="14.25" customHeight="1">
      <c r="A692" s="15"/>
      <c r="B692" s="15"/>
      <c r="C692" s="15"/>
      <c r="D692" s="15"/>
      <c r="E692" s="15"/>
      <c r="F692" s="40"/>
      <c r="G692" s="41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42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</row>
    <row r="693" spans="1:103" ht="14.25" customHeight="1">
      <c r="A693" s="15"/>
      <c r="B693" s="15"/>
      <c r="C693" s="15"/>
      <c r="D693" s="15"/>
      <c r="E693" s="15"/>
      <c r="F693" s="40"/>
      <c r="G693" s="41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42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</row>
    <row r="694" spans="1:103" ht="14.25" customHeight="1">
      <c r="A694" s="15"/>
      <c r="B694" s="15"/>
      <c r="C694" s="15"/>
      <c r="D694" s="15"/>
      <c r="E694" s="15"/>
      <c r="F694" s="40"/>
      <c r="G694" s="41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42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</row>
    <row r="695" spans="1:103" ht="14.25" customHeight="1">
      <c r="A695" s="15"/>
      <c r="B695" s="15"/>
      <c r="C695" s="15"/>
      <c r="D695" s="15"/>
      <c r="E695" s="15"/>
      <c r="F695" s="40"/>
      <c r="G695" s="41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42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</row>
    <row r="696" spans="1:103" ht="14.25" customHeight="1">
      <c r="A696" s="15"/>
      <c r="B696" s="15"/>
      <c r="C696" s="15"/>
      <c r="D696" s="15"/>
      <c r="E696" s="15"/>
      <c r="F696" s="40"/>
      <c r="G696" s="41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42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</row>
    <row r="697" spans="1:103" ht="14.25" customHeight="1">
      <c r="A697" s="15"/>
      <c r="B697" s="15"/>
      <c r="C697" s="15"/>
      <c r="D697" s="15"/>
      <c r="E697" s="15"/>
      <c r="F697" s="40"/>
      <c r="G697" s="41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42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</row>
    <row r="698" spans="1:103" ht="14.25" customHeight="1">
      <c r="A698" s="15"/>
      <c r="B698" s="15"/>
      <c r="C698" s="15"/>
      <c r="D698" s="15"/>
      <c r="E698" s="15"/>
      <c r="F698" s="40"/>
      <c r="G698" s="41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42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</row>
    <row r="699" spans="1:103" ht="14.25" customHeight="1">
      <c r="A699" s="15"/>
      <c r="B699" s="15"/>
      <c r="C699" s="15"/>
      <c r="D699" s="15"/>
      <c r="E699" s="15"/>
      <c r="F699" s="40"/>
      <c r="G699" s="41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42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</row>
    <row r="700" spans="1:103" ht="14.25" customHeight="1">
      <c r="A700" s="15"/>
      <c r="B700" s="15"/>
      <c r="C700" s="15"/>
      <c r="D700" s="15"/>
      <c r="E700" s="15"/>
      <c r="F700" s="40"/>
      <c r="G700" s="41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42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</row>
    <row r="701" spans="1:103" ht="14.25" customHeight="1">
      <c r="A701" s="15"/>
      <c r="B701" s="15"/>
      <c r="C701" s="15"/>
      <c r="D701" s="15"/>
      <c r="E701" s="15"/>
      <c r="F701" s="40"/>
      <c r="G701" s="41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42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</row>
    <row r="702" spans="1:103" ht="14.25" customHeight="1">
      <c r="A702" s="15"/>
      <c r="B702" s="15"/>
      <c r="C702" s="15"/>
      <c r="D702" s="15"/>
      <c r="E702" s="15"/>
      <c r="F702" s="40"/>
      <c r="G702" s="41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42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</row>
    <row r="703" spans="1:103" ht="14.25" customHeight="1">
      <c r="A703" s="15"/>
      <c r="B703" s="15"/>
      <c r="C703" s="15"/>
      <c r="D703" s="15"/>
      <c r="E703" s="15"/>
      <c r="F703" s="40"/>
      <c r="G703" s="41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42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</row>
    <row r="704" spans="1:103" ht="14.25" customHeight="1">
      <c r="A704" s="15"/>
      <c r="B704" s="15"/>
      <c r="C704" s="15"/>
      <c r="D704" s="15"/>
      <c r="E704" s="15"/>
      <c r="F704" s="40"/>
      <c r="G704" s="41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42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</row>
    <row r="705" spans="1:103" ht="14.25" customHeight="1">
      <c r="A705" s="15"/>
      <c r="B705" s="15"/>
      <c r="C705" s="15"/>
      <c r="D705" s="15"/>
      <c r="E705" s="15"/>
      <c r="F705" s="40"/>
      <c r="G705" s="41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42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</row>
    <row r="706" spans="1:103" ht="14.25" customHeight="1">
      <c r="A706" s="15"/>
      <c r="B706" s="15"/>
      <c r="C706" s="15"/>
      <c r="D706" s="15"/>
      <c r="E706" s="15"/>
      <c r="F706" s="40"/>
      <c r="G706" s="41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42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</row>
    <row r="707" spans="1:103" ht="14.25" customHeight="1">
      <c r="A707" s="15"/>
      <c r="B707" s="15"/>
      <c r="C707" s="15"/>
      <c r="D707" s="15"/>
      <c r="E707" s="15"/>
      <c r="F707" s="40"/>
      <c r="G707" s="41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42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</row>
    <row r="708" spans="1:103" ht="14.25" customHeight="1">
      <c r="A708" s="15"/>
      <c r="B708" s="15"/>
      <c r="C708" s="15"/>
      <c r="D708" s="15"/>
      <c r="E708" s="15"/>
      <c r="F708" s="40"/>
      <c r="G708" s="41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42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</row>
    <row r="709" spans="1:103" ht="14.25" customHeight="1">
      <c r="A709" s="15"/>
      <c r="B709" s="15"/>
      <c r="C709" s="15"/>
      <c r="D709" s="15"/>
      <c r="E709" s="15"/>
      <c r="F709" s="40"/>
      <c r="G709" s="41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42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</row>
    <row r="710" spans="1:103" ht="14.25" customHeight="1">
      <c r="A710" s="15"/>
      <c r="B710" s="15"/>
      <c r="C710" s="15"/>
      <c r="D710" s="15"/>
      <c r="E710" s="15"/>
      <c r="F710" s="40"/>
      <c r="G710" s="41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42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</row>
    <row r="711" spans="1:103" ht="14.25" customHeight="1">
      <c r="A711" s="15"/>
      <c r="B711" s="15"/>
      <c r="C711" s="15"/>
      <c r="D711" s="15"/>
      <c r="E711" s="15"/>
      <c r="F711" s="40"/>
      <c r="G711" s="41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42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</row>
    <row r="712" spans="1:103" ht="14.25" customHeight="1">
      <c r="A712" s="15"/>
      <c r="B712" s="15"/>
      <c r="C712" s="15"/>
      <c r="D712" s="15"/>
      <c r="E712" s="15"/>
      <c r="F712" s="40"/>
      <c r="G712" s="41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42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</row>
    <row r="713" spans="1:103" ht="14.25" customHeight="1">
      <c r="A713" s="15"/>
      <c r="B713" s="15"/>
      <c r="C713" s="15"/>
      <c r="D713" s="15"/>
      <c r="E713" s="15"/>
      <c r="F713" s="40"/>
      <c r="G713" s="41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42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</row>
    <row r="714" spans="1:103" ht="14.25" customHeight="1">
      <c r="A714" s="15"/>
      <c r="B714" s="15"/>
      <c r="C714" s="15"/>
      <c r="D714" s="15"/>
      <c r="E714" s="15"/>
      <c r="F714" s="40"/>
      <c r="G714" s="41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42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</row>
    <row r="715" spans="1:103" ht="14.25" customHeight="1">
      <c r="A715" s="15"/>
      <c r="B715" s="15"/>
      <c r="C715" s="15"/>
      <c r="D715" s="15"/>
      <c r="E715" s="15"/>
      <c r="F715" s="40"/>
      <c r="G715" s="41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42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</row>
    <row r="716" spans="1:103" ht="14.25" customHeight="1">
      <c r="A716" s="15"/>
      <c r="B716" s="15"/>
      <c r="C716" s="15"/>
      <c r="D716" s="15"/>
      <c r="E716" s="15"/>
      <c r="F716" s="40"/>
      <c r="G716" s="41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42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</row>
    <row r="717" spans="1:103" ht="14.25" customHeight="1">
      <c r="A717" s="15"/>
      <c r="B717" s="15"/>
      <c r="C717" s="15"/>
      <c r="D717" s="15"/>
      <c r="E717" s="15"/>
      <c r="F717" s="40"/>
      <c r="G717" s="41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42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</row>
    <row r="718" spans="1:103" ht="14.25" customHeight="1">
      <c r="A718" s="15"/>
      <c r="B718" s="15"/>
      <c r="C718" s="15"/>
      <c r="D718" s="15"/>
      <c r="E718" s="15"/>
      <c r="F718" s="40"/>
      <c r="G718" s="41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42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</row>
    <row r="719" spans="1:103" ht="14.25" customHeight="1">
      <c r="A719" s="15"/>
      <c r="B719" s="15"/>
      <c r="C719" s="15"/>
      <c r="D719" s="15"/>
      <c r="E719" s="15"/>
      <c r="F719" s="40"/>
      <c r="G719" s="41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42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</row>
    <row r="720" spans="1:103" ht="14.25" customHeight="1">
      <c r="A720" s="15"/>
      <c r="B720" s="15"/>
      <c r="C720" s="15"/>
      <c r="D720" s="15"/>
      <c r="E720" s="15"/>
      <c r="F720" s="40"/>
      <c r="G720" s="41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42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</row>
    <row r="721" spans="1:103" ht="14.25" customHeight="1">
      <c r="A721" s="15"/>
      <c r="B721" s="15"/>
      <c r="C721" s="15"/>
      <c r="D721" s="15"/>
      <c r="E721" s="15"/>
      <c r="F721" s="40"/>
      <c r="G721" s="41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42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</row>
    <row r="722" spans="1:103" ht="14.25" customHeight="1">
      <c r="A722" s="15"/>
      <c r="B722" s="15"/>
      <c r="C722" s="15"/>
      <c r="D722" s="15"/>
      <c r="E722" s="15"/>
      <c r="F722" s="40"/>
      <c r="G722" s="41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42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</row>
    <row r="723" spans="1:103" ht="14.25" customHeight="1">
      <c r="A723" s="15"/>
      <c r="B723" s="15"/>
      <c r="C723" s="15"/>
      <c r="D723" s="15"/>
      <c r="E723" s="15"/>
      <c r="F723" s="40"/>
      <c r="G723" s="41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42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</row>
    <row r="724" spans="1:103" ht="14.25" customHeight="1">
      <c r="A724" s="15"/>
      <c r="B724" s="15"/>
      <c r="C724" s="15"/>
      <c r="D724" s="15"/>
      <c r="E724" s="15"/>
      <c r="F724" s="40"/>
      <c r="G724" s="41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42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</row>
    <row r="725" spans="1:103" ht="14.25" customHeight="1">
      <c r="A725" s="15"/>
      <c r="B725" s="15"/>
      <c r="C725" s="15"/>
      <c r="D725" s="15"/>
      <c r="E725" s="15"/>
      <c r="F725" s="40"/>
      <c r="G725" s="41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42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</row>
    <row r="726" spans="1:103" ht="14.25" customHeight="1">
      <c r="A726" s="15"/>
      <c r="B726" s="15"/>
      <c r="C726" s="15"/>
      <c r="D726" s="15"/>
      <c r="E726" s="15"/>
      <c r="F726" s="40"/>
      <c r="G726" s="41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42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</row>
    <row r="727" spans="1:103" ht="14.25" customHeight="1">
      <c r="A727" s="15"/>
      <c r="B727" s="15"/>
      <c r="C727" s="15"/>
      <c r="D727" s="15"/>
      <c r="E727" s="15"/>
      <c r="F727" s="40"/>
      <c r="G727" s="41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42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</row>
    <row r="728" spans="1:103" ht="14.25" customHeight="1">
      <c r="A728" s="15"/>
      <c r="B728" s="15"/>
      <c r="C728" s="15"/>
      <c r="D728" s="15"/>
      <c r="E728" s="15"/>
      <c r="F728" s="40"/>
      <c r="G728" s="41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42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</row>
    <row r="729" spans="1:103" ht="14.25" customHeight="1">
      <c r="A729" s="15"/>
      <c r="B729" s="15"/>
      <c r="C729" s="15"/>
      <c r="D729" s="15"/>
      <c r="E729" s="15"/>
      <c r="F729" s="40"/>
      <c r="G729" s="41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42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</row>
    <row r="730" spans="1:103" ht="14.25" customHeight="1">
      <c r="A730" s="15"/>
      <c r="B730" s="15"/>
      <c r="C730" s="15"/>
      <c r="D730" s="15"/>
      <c r="E730" s="15"/>
      <c r="F730" s="40"/>
      <c r="G730" s="41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42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</row>
    <row r="731" spans="1:103" ht="14.25" customHeight="1">
      <c r="A731" s="15"/>
      <c r="B731" s="15"/>
      <c r="C731" s="15"/>
      <c r="D731" s="15"/>
      <c r="E731" s="15"/>
      <c r="F731" s="40"/>
      <c r="G731" s="41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42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</row>
    <row r="732" spans="1:103" ht="14.25" customHeight="1">
      <c r="A732" s="15"/>
      <c r="B732" s="15"/>
      <c r="C732" s="15"/>
      <c r="D732" s="15"/>
      <c r="E732" s="15"/>
      <c r="F732" s="40"/>
      <c r="G732" s="41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42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</row>
    <row r="733" spans="1:103" ht="14.25" customHeight="1">
      <c r="A733" s="15"/>
      <c r="B733" s="15"/>
      <c r="C733" s="15"/>
      <c r="D733" s="15"/>
      <c r="E733" s="15"/>
      <c r="F733" s="40"/>
      <c r="G733" s="41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42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</row>
    <row r="734" spans="1:103" ht="14.25" customHeight="1">
      <c r="A734" s="15"/>
      <c r="B734" s="15"/>
      <c r="C734" s="15"/>
      <c r="D734" s="15"/>
      <c r="E734" s="15"/>
      <c r="F734" s="40"/>
      <c r="G734" s="41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42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</row>
    <row r="735" spans="1:103" ht="14.25" customHeight="1">
      <c r="A735" s="15"/>
      <c r="B735" s="15"/>
      <c r="C735" s="15"/>
      <c r="D735" s="15"/>
      <c r="E735" s="15"/>
      <c r="F735" s="40"/>
      <c r="G735" s="41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42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</row>
    <row r="736" spans="1:103" ht="14.25" customHeight="1">
      <c r="A736" s="15"/>
      <c r="B736" s="15"/>
      <c r="C736" s="15"/>
      <c r="D736" s="15"/>
      <c r="E736" s="15"/>
      <c r="F736" s="40"/>
      <c r="G736" s="41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42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</row>
    <row r="737" spans="1:103" ht="14.25" customHeight="1">
      <c r="A737" s="15"/>
      <c r="B737" s="15"/>
      <c r="C737" s="15"/>
      <c r="D737" s="15"/>
      <c r="E737" s="15"/>
      <c r="F737" s="40"/>
      <c r="G737" s="41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42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</row>
    <row r="738" spans="1:103" ht="14.25" customHeight="1">
      <c r="A738" s="15"/>
      <c r="B738" s="15"/>
      <c r="C738" s="15"/>
      <c r="D738" s="15"/>
      <c r="E738" s="15"/>
      <c r="F738" s="40"/>
      <c r="G738" s="41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42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</row>
    <row r="739" spans="1:103" ht="14.25" customHeight="1">
      <c r="A739" s="15"/>
      <c r="B739" s="15"/>
      <c r="C739" s="15"/>
      <c r="D739" s="15"/>
      <c r="E739" s="15"/>
      <c r="F739" s="40"/>
      <c r="G739" s="41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42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</row>
    <row r="740" spans="1:103" ht="14.25" customHeight="1">
      <c r="A740" s="15"/>
      <c r="B740" s="15"/>
      <c r="C740" s="15"/>
      <c r="D740" s="15"/>
      <c r="E740" s="15"/>
      <c r="F740" s="40"/>
      <c r="G740" s="41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42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</row>
    <row r="741" spans="1:103" ht="14.25" customHeight="1">
      <c r="A741" s="15"/>
      <c r="B741" s="15"/>
      <c r="C741" s="15"/>
      <c r="D741" s="15"/>
      <c r="E741" s="15"/>
      <c r="F741" s="40"/>
      <c r="G741" s="41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42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</row>
    <row r="742" spans="1:103" ht="14.25" customHeight="1">
      <c r="A742" s="15"/>
      <c r="B742" s="15"/>
      <c r="C742" s="15"/>
      <c r="D742" s="15"/>
      <c r="E742" s="15"/>
      <c r="F742" s="40"/>
      <c r="G742" s="41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42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</row>
    <row r="743" spans="1:103" ht="14.25" customHeight="1">
      <c r="A743" s="15"/>
      <c r="B743" s="15"/>
      <c r="C743" s="15"/>
      <c r="D743" s="15"/>
      <c r="E743" s="15"/>
      <c r="F743" s="40"/>
      <c r="G743" s="41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42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</row>
    <row r="744" spans="1:103" ht="14.25" customHeight="1">
      <c r="A744" s="15"/>
      <c r="B744" s="15"/>
      <c r="C744" s="15"/>
      <c r="D744" s="15"/>
      <c r="E744" s="15"/>
      <c r="F744" s="40"/>
      <c r="G744" s="41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42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</row>
    <row r="745" spans="1:103" ht="14.25" customHeight="1">
      <c r="A745" s="15"/>
      <c r="B745" s="15"/>
      <c r="C745" s="15"/>
      <c r="D745" s="15"/>
      <c r="E745" s="15"/>
      <c r="F745" s="40"/>
      <c r="G745" s="41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42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</row>
    <row r="746" spans="1:103" ht="14.25" customHeight="1">
      <c r="A746" s="15"/>
      <c r="B746" s="15"/>
      <c r="C746" s="15"/>
      <c r="D746" s="15"/>
      <c r="E746" s="15"/>
      <c r="F746" s="40"/>
      <c r="G746" s="41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42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</row>
    <row r="747" spans="1:103" ht="14.25" customHeight="1">
      <c r="A747" s="15"/>
      <c r="B747" s="15"/>
      <c r="C747" s="15"/>
      <c r="D747" s="15"/>
      <c r="E747" s="15"/>
      <c r="F747" s="40"/>
      <c r="G747" s="41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42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</row>
    <row r="748" spans="1:103" ht="14.25" customHeight="1">
      <c r="A748" s="15"/>
      <c r="B748" s="15"/>
      <c r="C748" s="15"/>
      <c r="D748" s="15"/>
      <c r="E748" s="15"/>
      <c r="F748" s="40"/>
      <c r="G748" s="41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42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</row>
    <row r="749" spans="1:103" ht="14.25" customHeight="1">
      <c r="A749" s="15"/>
      <c r="B749" s="15"/>
      <c r="C749" s="15"/>
      <c r="D749" s="15"/>
      <c r="E749" s="15"/>
      <c r="F749" s="40"/>
      <c r="G749" s="41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42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</row>
    <row r="750" spans="1:103" ht="14.25" customHeight="1">
      <c r="A750" s="15"/>
      <c r="B750" s="15"/>
      <c r="C750" s="15"/>
      <c r="D750" s="15"/>
      <c r="E750" s="15"/>
      <c r="F750" s="40"/>
      <c r="G750" s="41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42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</row>
    <row r="751" spans="1:103" ht="14.25" customHeight="1">
      <c r="A751" s="15"/>
      <c r="B751" s="15"/>
      <c r="C751" s="15"/>
      <c r="D751" s="15"/>
      <c r="E751" s="15"/>
      <c r="F751" s="40"/>
      <c r="G751" s="41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42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</row>
    <row r="752" spans="1:103" ht="14.25" customHeight="1">
      <c r="A752" s="15"/>
      <c r="B752" s="15"/>
      <c r="C752" s="15"/>
      <c r="D752" s="15"/>
      <c r="E752" s="15"/>
      <c r="F752" s="40"/>
      <c r="G752" s="41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42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</row>
    <row r="753" spans="1:103" ht="14.25" customHeight="1">
      <c r="A753" s="15"/>
      <c r="B753" s="15"/>
      <c r="C753" s="15"/>
      <c r="D753" s="15"/>
      <c r="E753" s="15"/>
      <c r="F753" s="40"/>
      <c r="G753" s="41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42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</row>
    <row r="754" spans="1:103" ht="14.25" customHeight="1">
      <c r="A754" s="15"/>
      <c r="B754" s="15"/>
      <c r="C754" s="15"/>
      <c r="D754" s="15"/>
      <c r="E754" s="15"/>
      <c r="F754" s="40"/>
      <c r="G754" s="41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42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</row>
    <row r="755" spans="1:103" ht="14.25" customHeight="1">
      <c r="A755" s="15"/>
      <c r="B755" s="15"/>
      <c r="C755" s="15"/>
      <c r="D755" s="15"/>
      <c r="E755" s="15"/>
      <c r="F755" s="40"/>
      <c r="G755" s="41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42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</row>
    <row r="756" spans="1:103" ht="14.25" customHeight="1">
      <c r="A756" s="15"/>
      <c r="B756" s="15"/>
      <c r="C756" s="15"/>
      <c r="D756" s="15"/>
      <c r="E756" s="15"/>
      <c r="F756" s="40"/>
      <c r="G756" s="41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42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</row>
    <row r="757" spans="1:103" ht="14.25" customHeight="1">
      <c r="A757" s="15"/>
      <c r="B757" s="15"/>
      <c r="C757" s="15"/>
      <c r="D757" s="15"/>
      <c r="E757" s="15"/>
      <c r="F757" s="40"/>
      <c r="G757" s="41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42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</row>
    <row r="758" spans="1:103" ht="14.25" customHeight="1">
      <c r="A758" s="15"/>
      <c r="B758" s="15"/>
      <c r="C758" s="15"/>
      <c r="D758" s="15"/>
      <c r="E758" s="15"/>
      <c r="F758" s="40"/>
      <c r="G758" s="41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42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</row>
    <row r="759" spans="1:103" ht="14.25" customHeight="1">
      <c r="A759" s="15"/>
      <c r="B759" s="15"/>
      <c r="C759" s="15"/>
      <c r="D759" s="15"/>
      <c r="E759" s="15"/>
      <c r="F759" s="40"/>
      <c r="G759" s="41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42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</row>
    <row r="760" spans="1:103" ht="14.25" customHeight="1">
      <c r="A760" s="15"/>
      <c r="B760" s="15"/>
      <c r="C760" s="15"/>
      <c r="D760" s="15"/>
      <c r="E760" s="15"/>
      <c r="F760" s="40"/>
      <c r="G760" s="41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42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</row>
    <row r="761" spans="1:103" ht="14.25" customHeight="1">
      <c r="A761" s="15"/>
      <c r="B761" s="15"/>
      <c r="C761" s="15"/>
      <c r="D761" s="15"/>
      <c r="E761" s="15"/>
      <c r="F761" s="40"/>
      <c r="G761" s="41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42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</row>
    <row r="762" spans="1:103" ht="14.25" customHeight="1">
      <c r="A762" s="15"/>
      <c r="B762" s="15"/>
      <c r="C762" s="15"/>
      <c r="D762" s="15"/>
      <c r="E762" s="15"/>
      <c r="F762" s="40"/>
      <c r="G762" s="41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42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</row>
    <row r="763" spans="1:103" ht="14.25" customHeight="1">
      <c r="A763" s="15"/>
      <c r="B763" s="15"/>
      <c r="C763" s="15"/>
      <c r="D763" s="15"/>
      <c r="E763" s="15"/>
      <c r="F763" s="40"/>
      <c r="G763" s="41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42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</row>
    <row r="764" spans="1:103" ht="14.25" customHeight="1">
      <c r="A764" s="15"/>
      <c r="B764" s="15"/>
      <c r="C764" s="15"/>
      <c r="D764" s="15"/>
      <c r="E764" s="15"/>
      <c r="F764" s="40"/>
      <c r="G764" s="41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42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</row>
    <row r="765" spans="1:103" ht="14.25" customHeight="1">
      <c r="A765" s="15"/>
      <c r="B765" s="15"/>
      <c r="C765" s="15"/>
      <c r="D765" s="15"/>
      <c r="E765" s="15"/>
      <c r="F765" s="40"/>
      <c r="G765" s="41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42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</row>
    <row r="766" spans="1:103" ht="14.25" customHeight="1">
      <c r="A766" s="15"/>
      <c r="B766" s="15"/>
      <c r="C766" s="15"/>
      <c r="D766" s="15"/>
      <c r="E766" s="15"/>
      <c r="F766" s="40"/>
      <c r="G766" s="41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42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</row>
    <row r="767" spans="1:103" ht="14.25" customHeight="1">
      <c r="A767" s="15"/>
      <c r="B767" s="15"/>
      <c r="C767" s="15"/>
      <c r="D767" s="15"/>
      <c r="E767" s="15"/>
      <c r="F767" s="40"/>
      <c r="G767" s="41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42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</row>
    <row r="768" spans="1:103" ht="14.25" customHeight="1">
      <c r="A768" s="15"/>
      <c r="B768" s="15"/>
      <c r="C768" s="15"/>
      <c r="D768" s="15"/>
      <c r="E768" s="15"/>
      <c r="F768" s="40"/>
      <c r="G768" s="41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42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</row>
    <row r="769" spans="1:103" ht="14.25" customHeight="1">
      <c r="A769" s="15"/>
      <c r="B769" s="15"/>
      <c r="C769" s="15"/>
      <c r="D769" s="15"/>
      <c r="E769" s="15"/>
      <c r="F769" s="40"/>
      <c r="G769" s="41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42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</row>
    <row r="770" spans="1:103" ht="14.25" customHeight="1">
      <c r="A770" s="15"/>
      <c r="B770" s="15"/>
      <c r="C770" s="15"/>
      <c r="D770" s="15"/>
      <c r="E770" s="15"/>
      <c r="F770" s="40"/>
      <c r="G770" s="41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42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</row>
    <row r="771" spans="1:103" ht="14.25" customHeight="1">
      <c r="A771" s="15"/>
      <c r="B771" s="15"/>
      <c r="C771" s="15"/>
      <c r="D771" s="15"/>
      <c r="E771" s="15"/>
      <c r="F771" s="40"/>
      <c r="G771" s="41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42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</row>
    <row r="772" spans="1:103" ht="14.25" customHeight="1">
      <c r="A772" s="15"/>
      <c r="B772" s="15"/>
      <c r="C772" s="15"/>
      <c r="D772" s="15"/>
      <c r="E772" s="15"/>
      <c r="F772" s="40"/>
      <c r="G772" s="41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42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</row>
    <row r="773" spans="1:103" ht="14.25" customHeight="1">
      <c r="A773" s="15"/>
      <c r="B773" s="15"/>
      <c r="C773" s="15"/>
      <c r="D773" s="15"/>
      <c r="E773" s="15"/>
      <c r="F773" s="40"/>
      <c r="G773" s="41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42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</row>
    <row r="774" spans="1:103" ht="14.25" customHeight="1">
      <c r="A774" s="15"/>
      <c r="B774" s="15"/>
      <c r="C774" s="15"/>
      <c r="D774" s="15"/>
      <c r="E774" s="15"/>
      <c r="F774" s="40"/>
      <c r="G774" s="41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42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</row>
    <row r="775" spans="1:103" ht="14.25" customHeight="1">
      <c r="A775" s="15"/>
      <c r="B775" s="15"/>
      <c r="C775" s="15"/>
      <c r="D775" s="15"/>
      <c r="E775" s="15"/>
      <c r="F775" s="40"/>
      <c r="G775" s="41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42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</row>
    <row r="776" spans="1:103" ht="14.25" customHeight="1">
      <c r="A776" s="15"/>
      <c r="B776" s="15"/>
      <c r="C776" s="15"/>
      <c r="D776" s="15"/>
      <c r="E776" s="15"/>
      <c r="F776" s="40"/>
      <c r="G776" s="41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42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</row>
    <row r="777" spans="1:103" ht="14.25" customHeight="1">
      <c r="A777" s="15"/>
      <c r="B777" s="15"/>
      <c r="C777" s="15"/>
      <c r="D777" s="15"/>
      <c r="E777" s="15"/>
      <c r="F777" s="40"/>
      <c r="G777" s="41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42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</row>
    <row r="778" spans="1:103" ht="14.25" customHeight="1">
      <c r="A778" s="15"/>
      <c r="B778" s="15"/>
      <c r="C778" s="15"/>
      <c r="D778" s="15"/>
      <c r="E778" s="15"/>
      <c r="F778" s="40"/>
      <c r="G778" s="41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42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</row>
    <row r="779" spans="1:103" ht="14.25" customHeight="1">
      <c r="A779" s="15"/>
      <c r="B779" s="15"/>
      <c r="C779" s="15"/>
      <c r="D779" s="15"/>
      <c r="E779" s="15"/>
      <c r="F779" s="40"/>
      <c r="G779" s="41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42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</row>
    <row r="780" spans="1:103" ht="14.25" customHeight="1">
      <c r="A780" s="15"/>
      <c r="B780" s="15"/>
      <c r="C780" s="15"/>
      <c r="D780" s="15"/>
      <c r="E780" s="15"/>
      <c r="F780" s="40"/>
      <c r="G780" s="41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42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</row>
    <row r="781" spans="1:103" ht="14.25" customHeight="1">
      <c r="A781" s="15"/>
      <c r="B781" s="15"/>
      <c r="C781" s="15"/>
      <c r="D781" s="15"/>
      <c r="E781" s="15"/>
      <c r="F781" s="40"/>
      <c r="G781" s="41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42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</row>
    <row r="782" spans="1:103" ht="14.25" customHeight="1">
      <c r="A782" s="15"/>
      <c r="B782" s="15"/>
      <c r="C782" s="15"/>
      <c r="D782" s="15"/>
      <c r="E782" s="15"/>
      <c r="F782" s="40"/>
      <c r="G782" s="41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42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</row>
    <row r="783" spans="1:103" ht="14.25" customHeight="1">
      <c r="A783" s="15"/>
      <c r="B783" s="15"/>
      <c r="C783" s="15"/>
      <c r="D783" s="15"/>
      <c r="E783" s="15"/>
      <c r="F783" s="40"/>
      <c r="G783" s="41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42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</row>
    <row r="784" spans="1:103" ht="14.25" customHeight="1">
      <c r="A784" s="15"/>
      <c r="B784" s="15"/>
      <c r="C784" s="15"/>
      <c r="D784" s="15"/>
      <c r="E784" s="15"/>
      <c r="F784" s="40"/>
      <c r="G784" s="41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42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</row>
    <row r="785" spans="1:103" ht="14.25" customHeight="1">
      <c r="A785" s="15"/>
      <c r="B785" s="15"/>
      <c r="C785" s="15"/>
      <c r="D785" s="15"/>
      <c r="E785" s="15"/>
      <c r="F785" s="40"/>
      <c r="G785" s="41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42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</row>
    <row r="786" spans="1:103" ht="14.25" customHeight="1">
      <c r="A786" s="15"/>
      <c r="B786" s="15"/>
      <c r="C786" s="15"/>
      <c r="D786" s="15"/>
      <c r="E786" s="15"/>
      <c r="F786" s="40"/>
      <c r="G786" s="41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42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</row>
    <row r="787" spans="1:103" ht="14.25" customHeight="1">
      <c r="A787" s="15"/>
      <c r="B787" s="15"/>
      <c r="C787" s="15"/>
      <c r="D787" s="15"/>
      <c r="E787" s="15"/>
      <c r="F787" s="40"/>
      <c r="G787" s="41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42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</row>
    <row r="788" spans="1:103" ht="14.25" customHeight="1">
      <c r="A788" s="15"/>
      <c r="B788" s="15"/>
      <c r="C788" s="15"/>
      <c r="D788" s="15"/>
      <c r="E788" s="15"/>
      <c r="F788" s="40"/>
      <c r="G788" s="41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42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</row>
    <row r="789" spans="1:103" ht="14.25" customHeight="1">
      <c r="A789" s="15"/>
      <c r="B789" s="15"/>
      <c r="C789" s="15"/>
      <c r="D789" s="15"/>
      <c r="E789" s="15"/>
      <c r="F789" s="40"/>
      <c r="G789" s="41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42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</row>
    <row r="790" spans="1:103" ht="14.25" customHeight="1">
      <c r="A790" s="15"/>
      <c r="B790" s="15"/>
      <c r="C790" s="15"/>
      <c r="D790" s="15"/>
      <c r="E790" s="15"/>
      <c r="F790" s="40"/>
      <c r="G790" s="41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42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</row>
    <row r="791" spans="1:103" ht="14.25" customHeight="1">
      <c r="A791" s="15"/>
      <c r="B791" s="15"/>
      <c r="C791" s="15"/>
      <c r="D791" s="15"/>
      <c r="E791" s="15"/>
      <c r="F791" s="40"/>
      <c r="G791" s="41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42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</row>
    <row r="792" spans="1:103" ht="14.25" customHeight="1">
      <c r="A792" s="15"/>
      <c r="B792" s="15"/>
      <c r="C792" s="15"/>
      <c r="D792" s="15"/>
      <c r="E792" s="15"/>
      <c r="F792" s="40"/>
      <c r="G792" s="41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42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</row>
    <row r="793" spans="1:103" ht="14.25" customHeight="1">
      <c r="A793" s="15"/>
      <c r="B793" s="15"/>
      <c r="C793" s="15"/>
      <c r="D793" s="15"/>
      <c r="E793" s="15"/>
      <c r="F793" s="40"/>
      <c r="G793" s="41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42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</row>
    <row r="794" spans="1:103" ht="14.25" customHeight="1">
      <c r="A794" s="15"/>
      <c r="B794" s="15"/>
      <c r="C794" s="15"/>
      <c r="D794" s="15"/>
      <c r="E794" s="15"/>
      <c r="F794" s="40"/>
      <c r="G794" s="41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42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</row>
    <row r="795" spans="1:103" ht="14.25" customHeight="1">
      <c r="A795" s="15"/>
      <c r="B795" s="15"/>
      <c r="C795" s="15"/>
      <c r="D795" s="15"/>
      <c r="E795" s="15"/>
      <c r="F795" s="40"/>
      <c r="G795" s="41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42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</row>
    <row r="796" spans="1:103" ht="14.25" customHeight="1">
      <c r="A796" s="15"/>
      <c r="B796" s="15"/>
      <c r="C796" s="15"/>
      <c r="D796" s="15"/>
      <c r="E796" s="15"/>
      <c r="F796" s="40"/>
      <c r="G796" s="41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42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</row>
    <row r="797" spans="1:103" ht="14.25" customHeight="1">
      <c r="A797" s="15"/>
      <c r="B797" s="15"/>
      <c r="C797" s="15"/>
      <c r="D797" s="15"/>
      <c r="E797" s="15"/>
      <c r="F797" s="40"/>
      <c r="G797" s="41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42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</row>
    <row r="798" spans="1:103" ht="14.25" customHeight="1">
      <c r="A798" s="15"/>
      <c r="B798" s="15"/>
      <c r="C798" s="15"/>
      <c r="D798" s="15"/>
      <c r="E798" s="15"/>
      <c r="F798" s="40"/>
      <c r="G798" s="41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42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</row>
    <row r="799" spans="1:103" ht="14.25" customHeight="1">
      <c r="A799" s="15"/>
      <c r="B799" s="15"/>
      <c r="C799" s="15"/>
      <c r="D799" s="15"/>
      <c r="E799" s="15"/>
      <c r="F799" s="40"/>
      <c r="G799" s="41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42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</row>
    <row r="800" spans="1:103" ht="14.25" customHeight="1">
      <c r="A800" s="15"/>
      <c r="B800" s="15"/>
      <c r="C800" s="15"/>
      <c r="D800" s="15"/>
      <c r="E800" s="15"/>
      <c r="F800" s="40"/>
      <c r="G800" s="41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42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</row>
    <row r="801" spans="1:103" ht="14.25" customHeight="1">
      <c r="A801" s="15"/>
      <c r="B801" s="15"/>
      <c r="C801" s="15"/>
      <c r="D801" s="15"/>
      <c r="E801" s="15"/>
      <c r="F801" s="40"/>
      <c r="G801" s="41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42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</row>
    <row r="802" spans="1:103" ht="14.25" customHeight="1">
      <c r="A802" s="15"/>
      <c r="B802" s="15"/>
      <c r="C802" s="15"/>
      <c r="D802" s="15"/>
      <c r="E802" s="15"/>
      <c r="F802" s="40"/>
      <c r="G802" s="41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42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</row>
    <row r="803" spans="1:103" ht="14.25" customHeight="1">
      <c r="A803" s="15"/>
      <c r="B803" s="15"/>
      <c r="C803" s="15"/>
      <c r="D803" s="15"/>
      <c r="E803" s="15"/>
      <c r="F803" s="40"/>
      <c r="G803" s="41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42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</row>
    <row r="804" spans="1:103" ht="14.25" customHeight="1">
      <c r="A804" s="15"/>
      <c r="B804" s="15"/>
      <c r="C804" s="15"/>
      <c r="D804" s="15"/>
      <c r="E804" s="15"/>
      <c r="F804" s="40"/>
      <c r="G804" s="41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42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</row>
    <row r="805" spans="1:103" ht="14.25" customHeight="1">
      <c r="A805" s="15"/>
      <c r="B805" s="15"/>
      <c r="C805" s="15"/>
      <c r="D805" s="15"/>
      <c r="E805" s="15"/>
      <c r="F805" s="40"/>
      <c r="G805" s="41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42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</row>
    <row r="806" spans="1:103" ht="14.25" customHeight="1">
      <c r="A806" s="15"/>
      <c r="B806" s="15"/>
      <c r="C806" s="15"/>
      <c r="D806" s="15"/>
      <c r="E806" s="15"/>
      <c r="F806" s="40"/>
      <c r="G806" s="41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42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</row>
    <row r="807" spans="1:103" ht="14.25" customHeight="1">
      <c r="A807" s="15"/>
      <c r="B807" s="15"/>
      <c r="C807" s="15"/>
      <c r="D807" s="15"/>
      <c r="E807" s="15"/>
      <c r="F807" s="40"/>
      <c r="G807" s="41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42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</row>
    <row r="808" spans="1:103" ht="14.25" customHeight="1">
      <c r="A808" s="15"/>
      <c r="B808" s="15"/>
      <c r="C808" s="15"/>
      <c r="D808" s="15"/>
      <c r="E808" s="15"/>
      <c r="F808" s="40"/>
      <c r="G808" s="41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42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</row>
    <row r="809" spans="1:103" ht="14.25" customHeight="1">
      <c r="A809" s="15"/>
      <c r="B809" s="15"/>
      <c r="C809" s="15"/>
      <c r="D809" s="15"/>
      <c r="E809" s="15"/>
      <c r="F809" s="40"/>
      <c r="G809" s="41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42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</row>
    <row r="810" spans="1:103" ht="14.25" customHeight="1">
      <c r="A810" s="15"/>
      <c r="B810" s="15"/>
      <c r="C810" s="15"/>
      <c r="D810" s="15"/>
      <c r="E810" s="15"/>
      <c r="F810" s="40"/>
      <c r="G810" s="41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42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</row>
    <row r="811" spans="1:103" ht="14.25" customHeight="1">
      <c r="A811" s="15"/>
      <c r="B811" s="15"/>
      <c r="C811" s="15"/>
      <c r="D811" s="15"/>
      <c r="E811" s="15"/>
      <c r="F811" s="40"/>
      <c r="G811" s="41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42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</row>
    <row r="812" spans="1:103" ht="14.25" customHeight="1">
      <c r="A812" s="15"/>
      <c r="B812" s="15"/>
      <c r="C812" s="15"/>
      <c r="D812" s="15"/>
      <c r="E812" s="15"/>
      <c r="F812" s="40"/>
      <c r="G812" s="41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42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</row>
    <row r="813" spans="1:103" ht="14.25" customHeight="1">
      <c r="A813" s="15"/>
      <c r="B813" s="15"/>
      <c r="C813" s="15"/>
      <c r="D813" s="15"/>
      <c r="E813" s="15"/>
      <c r="F813" s="40"/>
      <c r="G813" s="41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42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</row>
    <row r="814" spans="1:103" ht="14.25" customHeight="1">
      <c r="A814" s="15"/>
      <c r="B814" s="15"/>
      <c r="C814" s="15"/>
      <c r="D814" s="15"/>
      <c r="E814" s="15"/>
      <c r="F814" s="40"/>
      <c r="G814" s="41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42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</row>
    <row r="815" spans="1:103" ht="14.25" customHeight="1">
      <c r="A815" s="15"/>
      <c r="B815" s="15"/>
      <c r="C815" s="15"/>
      <c r="D815" s="15"/>
      <c r="E815" s="15"/>
      <c r="F815" s="40"/>
      <c r="G815" s="41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42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</row>
    <row r="816" spans="1:103" ht="14.25" customHeight="1">
      <c r="A816" s="15"/>
      <c r="B816" s="15"/>
      <c r="C816" s="15"/>
      <c r="D816" s="15"/>
      <c r="E816" s="15"/>
      <c r="F816" s="40"/>
      <c r="G816" s="41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42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</row>
    <row r="817" spans="1:103" ht="14.25" customHeight="1">
      <c r="A817" s="15"/>
      <c r="B817" s="15"/>
      <c r="C817" s="15"/>
      <c r="D817" s="15"/>
      <c r="E817" s="15"/>
      <c r="F817" s="40"/>
      <c r="G817" s="41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42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</row>
    <row r="818" spans="1:103" ht="14.25" customHeight="1">
      <c r="A818" s="15"/>
      <c r="B818" s="15"/>
      <c r="C818" s="15"/>
      <c r="D818" s="15"/>
      <c r="E818" s="15"/>
      <c r="F818" s="40"/>
      <c r="G818" s="41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42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</row>
    <row r="819" spans="1:103" ht="14.25" customHeight="1">
      <c r="A819" s="15"/>
      <c r="B819" s="15"/>
      <c r="C819" s="15"/>
      <c r="D819" s="15"/>
      <c r="E819" s="15"/>
      <c r="F819" s="40"/>
      <c r="G819" s="41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42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</row>
    <row r="820" spans="1:103" ht="14.25" customHeight="1">
      <c r="A820" s="15"/>
      <c r="B820" s="15"/>
      <c r="C820" s="15"/>
      <c r="D820" s="15"/>
      <c r="E820" s="15"/>
      <c r="F820" s="40"/>
      <c r="G820" s="41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42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</row>
    <row r="821" spans="1:103" ht="14.25" customHeight="1">
      <c r="A821" s="15"/>
      <c r="B821" s="15"/>
      <c r="C821" s="15"/>
      <c r="D821" s="15"/>
      <c r="E821" s="15"/>
      <c r="F821" s="40"/>
      <c r="G821" s="41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42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</row>
    <row r="822" spans="1:103" ht="14.25" customHeight="1">
      <c r="A822" s="15"/>
      <c r="B822" s="15"/>
      <c r="C822" s="15"/>
      <c r="D822" s="15"/>
      <c r="E822" s="15"/>
      <c r="F822" s="40"/>
      <c r="G822" s="41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42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</row>
    <row r="823" spans="1:103" ht="14.25" customHeight="1">
      <c r="A823" s="15"/>
      <c r="B823" s="15"/>
      <c r="C823" s="15"/>
      <c r="D823" s="15"/>
      <c r="E823" s="15"/>
      <c r="F823" s="40"/>
      <c r="G823" s="41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42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</row>
    <row r="824" spans="1:103" ht="14.25" customHeight="1">
      <c r="A824" s="15"/>
      <c r="B824" s="15"/>
      <c r="C824" s="15"/>
      <c r="D824" s="15"/>
      <c r="E824" s="15"/>
      <c r="F824" s="40"/>
      <c r="G824" s="41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42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</row>
    <row r="825" spans="1:103" ht="14.25" customHeight="1">
      <c r="A825" s="15"/>
      <c r="B825" s="15"/>
      <c r="C825" s="15"/>
      <c r="D825" s="15"/>
      <c r="E825" s="15"/>
      <c r="F825" s="40"/>
      <c r="G825" s="41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42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</row>
    <row r="826" spans="1:103" ht="14.25" customHeight="1">
      <c r="A826" s="15"/>
      <c r="B826" s="15"/>
      <c r="C826" s="15"/>
      <c r="D826" s="15"/>
      <c r="E826" s="15"/>
      <c r="F826" s="40"/>
      <c r="G826" s="41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42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</row>
    <row r="827" spans="1:103" ht="14.25" customHeight="1">
      <c r="A827" s="15"/>
      <c r="B827" s="15"/>
      <c r="C827" s="15"/>
      <c r="D827" s="15"/>
      <c r="E827" s="15"/>
      <c r="F827" s="40"/>
      <c r="G827" s="41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42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</row>
    <row r="828" spans="1:103" ht="14.25" customHeight="1">
      <c r="A828" s="15"/>
      <c r="B828" s="15"/>
      <c r="C828" s="15"/>
      <c r="D828" s="15"/>
      <c r="E828" s="15"/>
      <c r="F828" s="40"/>
      <c r="G828" s="41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42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</row>
    <row r="829" spans="1:103" ht="14.25" customHeight="1">
      <c r="A829" s="15"/>
      <c r="B829" s="15"/>
      <c r="C829" s="15"/>
      <c r="D829" s="15"/>
      <c r="E829" s="15"/>
      <c r="F829" s="40"/>
      <c r="G829" s="41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42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</row>
    <row r="830" spans="1:103" ht="14.25" customHeight="1">
      <c r="A830" s="15"/>
      <c r="B830" s="15"/>
      <c r="C830" s="15"/>
      <c r="D830" s="15"/>
      <c r="E830" s="15"/>
      <c r="F830" s="40"/>
      <c r="G830" s="41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42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</row>
    <row r="831" spans="1:103" ht="14.25" customHeight="1">
      <c r="A831" s="15"/>
      <c r="B831" s="15"/>
      <c r="C831" s="15"/>
      <c r="D831" s="15"/>
      <c r="E831" s="15"/>
      <c r="F831" s="40"/>
      <c r="G831" s="41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42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</row>
    <row r="832" spans="1:103" ht="14.25" customHeight="1">
      <c r="A832" s="15"/>
      <c r="B832" s="15"/>
      <c r="C832" s="15"/>
      <c r="D832" s="15"/>
      <c r="E832" s="15"/>
      <c r="F832" s="40"/>
      <c r="G832" s="41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42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</row>
    <row r="833" spans="1:103" ht="14.25" customHeight="1">
      <c r="A833" s="15"/>
      <c r="B833" s="15"/>
      <c r="C833" s="15"/>
      <c r="D833" s="15"/>
      <c r="E833" s="15"/>
      <c r="F833" s="40"/>
      <c r="G833" s="41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42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</row>
    <row r="834" spans="1:103" ht="14.25" customHeight="1">
      <c r="A834" s="15"/>
      <c r="B834" s="15"/>
      <c r="C834" s="15"/>
      <c r="D834" s="15"/>
      <c r="E834" s="15"/>
      <c r="F834" s="40"/>
      <c r="G834" s="41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42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</row>
    <row r="835" spans="1:103" ht="14.25" customHeight="1">
      <c r="A835" s="15"/>
      <c r="B835" s="15"/>
      <c r="C835" s="15"/>
      <c r="D835" s="15"/>
      <c r="E835" s="15"/>
      <c r="F835" s="40"/>
      <c r="G835" s="41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42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</row>
    <row r="836" spans="1:103" ht="14.25" customHeight="1">
      <c r="A836" s="15"/>
      <c r="B836" s="15"/>
      <c r="C836" s="15"/>
      <c r="D836" s="15"/>
      <c r="E836" s="15"/>
      <c r="F836" s="40"/>
      <c r="G836" s="41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42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</row>
    <row r="837" spans="1:103" ht="14.25" customHeight="1">
      <c r="A837" s="15"/>
      <c r="B837" s="15"/>
      <c r="C837" s="15"/>
      <c r="D837" s="15"/>
      <c r="E837" s="15"/>
      <c r="F837" s="40"/>
      <c r="G837" s="41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42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</row>
    <row r="838" spans="1:103" ht="14.25" customHeight="1">
      <c r="A838" s="15"/>
      <c r="B838" s="15"/>
      <c r="C838" s="15"/>
      <c r="D838" s="15"/>
      <c r="E838" s="15"/>
      <c r="F838" s="40"/>
      <c r="G838" s="41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42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</row>
    <row r="839" spans="1:103" ht="14.25" customHeight="1">
      <c r="A839" s="15"/>
      <c r="B839" s="15"/>
      <c r="C839" s="15"/>
      <c r="D839" s="15"/>
      <c r="E839" s="15"/>
      <c r="F839" s="40"/>
      <c r="G839" s="41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42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</row>
    <row r="840" spans="1:103" ht="14.25" customHeight="1">
      <c r="A840" s="15"/>
      <c r="B840" s="15"/>
      <c r="C840" s="15"/>
      <c r="D840" s="15"/>
      <c r="E840" s="15"/>
      <c r="F840" s="40"/>
      <c r="G840" s="41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42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</row>
    <row r="841" spans="1:103" ht="14.25" customHeight="1">
      <c r="A841" s="15"/>
      <c r="B841" s="15"/>
      <c r="C841" s="15"/>
      <c r="D841" s="15"/>
      <c r="E841" s="15"/>
      <c r="F841" s="40"/>
      <c r="G841" s="41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42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</row>
    <row r="842" spans="1:103" ht="14.25" customHeight="1">
      <c r="A842" s="15"/>
      <c r="B842" s="15"/>
      <c r="C842" s="15"/>
      <c r="D842" s="15"/>
      <c r="E842" s="15"/>
      <c r="F842" s="40"/>
      <c r="G842" s="41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42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</row>
    <row r="843" spans="1:103" ht="14.25" customHeight="1">
      <c r="A843" s="15"/>
      <c r="B843" s="15"/>
      <c r="C843" s="15"/>
      <c r="D843" s="15"/>
      <c r="E843" s="15"/>
      <c r="F843" s="40"/>
      <c r="G843" s="41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42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</row>
    <row r="844" spans="1:103" ht="14.25" customHeight="1">
      <c r="A844" s="15"/>
      <c r="B844" s="15"/>
      <c r="C844" s="15"/>
      <c r="D844" s="15"/>
      <c r="E844" s="15"/>
      <c r="F844" s="40"/>
      <c r="G844" s="41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42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</row>
    <row r="845" spans="1:103" ht="14.25" customHeight="1">
      <c r="A845" s="15"/>
      <c r="B845" s="15"/>
      <c r="C845" s="15"/>
      <c r="D845" s="15"/>
      <c r="E845" s="15"/>
      <c r="F845" s="40"/>
      <c r="G845" s="41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42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</row>
    <row r="846" spans="1:103" ht="14.25" customHeight="1">
      <c r="A846" s="15"/>
      <c r="B846" s="15"/>
      <c r="C846" s="15"/>
      <c r="D846" s="15"/>
      <c r="E846" s="15"/>
      <c r="F846" s="40"/>
      <c r="G846" s="41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42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</row>
    <row r="847" spans="1:103" ht="14.25" customHeight="1">
      <c r="A847" s="15"/>
      <c r="B847" s="15"/>
      <c r="C847" s="15"/>
      <c r="D847" s="15"/>
      <c r="E847" s="15"/>
      <c r="F847" s="40"/>
      <c r="G847" s="41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42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</row>
    <row r="848" spans="1:103" ht="14.25" customHeight="1">
      <c r="A848" s="15"/>
      <c r="B848" s="15"/>
      <c r="C848" s="15"/>
      <c r="D848" s="15"/>
      <c r="E848" s="15"/>
      <c r="F848" s="40"/>
      <c r="G848" s="41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42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</row>
    <row r="849" spans="1:103" ht="14.25" customHeight="1">
      <c r="A849" s="15"/>
      <c r="B849" s="15"/>
      <c r="C849" s="15"/>
      <c r="D849" s="15"/>
      <c r="E849" s="15"/>
      <c r="F849" s="40"/>
      <c r="G849" s="41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42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</row>
    <row r="850" spans="1:103" ht="14.25" customHeight="1">
      <c r="A850" s="15"/>
      <c r="B850" s="15"/>
      <c r="C850" s="15"/>
      <c r="D850" s="15"/>
      <c r="E850" s="15"/>
      <c r="F850" s="40"/>
      <c r="G850" s="41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42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</row>
    <row r="851" spans="1:103" ht="14.25" customHeight="1">
      <c r="A851" s="15"/>
      <c r="B851" s="15"/>
      <c r="C851" s="15"/>
      <c r="D851" s="15"/>
      <c r="E851" s="15"/>
      <c r="F851" s="40"/>
      <c r="G851" s="41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42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</row>
    <row r="852" spans="1:103" ht="14.25" customHeight="1">
      <c r="A852" s="15"/>
      <c r="B852" s="15"/>
      <c r="C852" s="15"/>
      <c r="D852" s="15"/>
      <c r="E852" s="15"/>
      <c r="F852" s="40"/>
      <c r="G852" s="41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42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</row>
    <row r="853" spans="1:103" ht="14.25" customHeight="1">
      <c r="A853" s="15"/>
      <c r="B853" s="15"/>
      <c r="C853" s="15"/>
      <c r="D853" s="15"/>
      <c r="E853" s="15"/>
      <c r="F853" s="40"/>
      <c r="G853" s="41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42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</row>
    <row r="854" spans="1:103" ht="14.25" customHeight="1">
      <c r="A854" s="15"/>
      <c r="B854" s="15"/>
      <c r="C854" s="15"/>
      <c r="D854" s="15"/>
      <c r="E854" s="15"/>
      <c r="F854" s="40"/>
      <c r="G854" s="41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42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</row>
    <row r="855" spans="1:103" ht="14.25" customHeight="1">
      <c r="A855" s="15"/>
      <c r="B855" s="15"/>
      <c r="C855" s="15"/>
      <c r="D855" s="15"/>
      <c r="E855" s="15"/>
      <c r="F855" s="40"/>
      <c r="G855" s="41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42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</row>
    <row r="856" spans="1:103" ht="14.25" customHeight="1">
      <c r="A856" s="15"/>
      <c r="B856" s="15"/>
      <c r="C856" s="15"/>
      <c r="D856" s="15"/>
      <c r="E856" s="15"/>
      <c r="F856" s="40"/>
      <c r="G856" s="41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42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</row>
    <row r="857" spans="1:103" ht="14.25" customHeight="1">
      <c r="A857" s="15"/>
      <c r="B857" s="15"/>
      <c r="C857" s="15"/>
      <c r="D857" s="15"/>
      <c r="E857" s="15"/>
      <c r="F857" s="40"/>
      <c r="G857" s="41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42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</row>
    <row r="858" spans="1:103" ht="14.25" customHeight="1">
      <c r="A858" s="15"/>
      <c r="B858" s="15"/>
      <c r="C858" s="15"/>
      <c r="D858" s="15"/>
      <c r="E858" s="15"/>
      <c r="F858" s="40"/>
      <c r="G858" s="41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42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</row>
    <row r="859" spans="1:103" ht="14.25" customHeight="1">
      <c r="A859" s="15"/>
      <c r="B859" s="15"/>
      <c r="C859" s="15"/>
      <c r="D859" s="15"/>
      <c r="E859" s="15"/>
      <c r="F859" s="40"/>
      <c r="G859" s="41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42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</row>
    <row r="860" spans="1:103" ht="14.25" customHeight="1">
      <c r="A860" s="15"/>
      <c r="B860" s="15"/>
      <c r="C860" s="15"/>
      <c r="D860" s="15"/>
      <c r="E860" s="15"/>
      <c r="F860" s="40"/>
      <c r="G860" s="41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42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</row>
    <row r="861" spans="1:103" ht="14.25" customHeight="1">
      <c r="A861" s="15"/>
      <c r="B861" s="15"/>
      <c r="C861" s="15"/>
      <c r="D861" s="15"/>
      <c r="E861" s="15"/>
      <c r="F861" s="40"/>
      <c r="G861" s="41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42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</row>
    <row r="862" spans="1:103" ht="14.25" customHeight="1">
      <c r="A862" s="15"/>
      <c r="B862" s="15"/>
      <c r="C862" s="15"/>
      <c r="D862" s="15"/>
      <c r="E862" s="15"/>
      <c r="F862" s="40"/>
      <c r="G862" s="41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42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</row>
    <row r="863" spans="1:103" ht="14.25" customHeight="1">
      <c r="A863" s="15"/>
      <c r="B863" s="15"/>
      <c r="C863" s="15"/>
      <c r="D863" s="15"/>
      <c r="E863" s="15"/>
      <c r="F863" s="40"/>
      <c r="G863" s="41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42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</row>
    <row r="864" spans="1:103" ht="14.25" customHeight="1">
      <c r="A864" s="15"/>
      <c r="B864" s="15"/>
      <c r="C864" s="15"/>
      <c r="D864" s="15"/>
      <c r="E864" s="15"/>
      <c r="F864" s="40"/>
      <c r="G864" s="41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42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</row>
    <row r="865" spans="1:103" ht="14.25" customHeight="1">
      <c r="A865" s="15"/>
      <c r="B865" s="15"/>
      <c r="C865" s="15"/>
      <c r="D865" s="15"/>
      <c r="E865" s="15"/>
      <c r="F865" s="40"/>
      <c r="G865" s="41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42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</row>
    <row r="866" spans="1:103" ht="14.25" customHeight="1">
      <c r="A866" s="15"/>
      <c r="B866" s="15"/>
      <c r="C866" s="15"/>
      <c r="D866" s="15"/>
      <c r="E866" s="15"/>
      <c r="F866" s="40"/>
      <c r="G866" s="41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42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</row>
    <row r="867" spans="1:103" ht="14.25" customHeight="1">
      <c r="A867" s="15"/>
      <c r="B867" s="15"/>
      <c r="C867" s="15"/>
      <c r="D867" s="15"/>
      <c r="E867" s="15"/>
      <c r="F867" s="40"/>
      <c r="G867" s="41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42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</row>
    <row r="868" spans="1:103" ht="14.25" customHeight="1">
      <c r="A868" s="15"/>
      <c r="B868" s="15"/>
      <c r="C868" s="15"/>
      <c r="D868" s="15"/>
      <c r="E868" s="15"/>
      <c r="F868" s="40"/>
      <c r="G868" s="41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42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</row>
    <row r="869" spans="1:103" ht="14.25" customHeight="1">
      <c r="A869" s="15"/>
      <c r="B869" s="15"/>
      <c r="C869" s="15"/>
      <c r="D869" s="15"/>
      <c r="E869" s="15"/>
      <c r="F869" s="40"/>
      <c r="G869" s="41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42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</row>
    <row r="870" spans="1:103" ht="14.25" customHeight="1">
      <c r="A870" s="15"/>
      <c r="B870" s="15"/>
      <c r="C870" s="15"/>
      <c r="D870" s="15"/>
      <c r="E870" s="15"/>
      <c r="F870" s="40"/>
      <c r="G870" s="41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42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</row>
    <row r="871" spans="1:103" ht="14.25" customHeight="1">
      <c r="A871" s="15"/>
      <c r="B871" s="15"/>
      <c r="C871" s="15"/>
      <c r="D871" s="15"/>
      <c r="E871" s="15"/>
      <c r="F871" s="40"/>
      <c r="G871" s="41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42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</row>
    <row r="872" spans="1:103" ht="14.25" customHeight="1">
      <c r="A872" s="15"/>
      <c r="B872" s="15"/>
      <c r="C872" s="15"/>
      <c r="D872" s="15"/>
      <c r="E872" s="15"/>
      <c r="F872" s="40"/>
      <c r="G872" s="41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42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</row>
    <row r="873" spans="1:103" ht="14.25" customHeight="1">
      <c r="A873" s="15"/>
      <c r="B873" s="15"/>
      <c r="C873" s="15"/>
      <c r="D873" s="15"/>
      <c r="E873" s="15"/>
      <c r="F873" s="40"/>
      <c r="G873" s="41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42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</row>
    <row r="874" spans="1:103" ht="14.25" customHeight="1">
      <c r="A874" s="15"/>
      <c r="B874" s="15"/>
      <c r="C874" s="15"/>
      <c r="D874" s="15"/>
      <c r="E874" s="15"/>
      <c r="F874" s="40"/>
      <c r="G874" s="41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42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</row>
    <row r="875" spans="1:103" ht="14.25" customHeight="1">
      <c r="A875" s="15"/>
      <c r="B875" s="15"/>
      <c r="C875" s="15"/>
      <c r="D875" s="15"/>
      <c r="E875" s="15"/>
      <c r="F875" s="40"/>
      <c r="G875" s="41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42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</row>
    <row r="876" spans="1:103" ht="14.25" customHeight="1">
      <c r="A876" s="15"/>
      <c r="B876" s="15"/>
      <c r="C876" s="15"/>
      <c r="D876" s="15"/>
      <c r="E876" s="15"/>
      <c r="F876" s="40"/>
      <c r="G876" s="41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42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</row>
    <row r="877" spans="1:103" ht="14.25" customHeight="1">
      <c r="A877" s="15"/>
      <c r="B877" s="15"/>
      <c r="C877" s="15"/>
      <c r="D877" s="15"/>
      <c r="E877" s="15"/>
      <c r="F877" s="40"/>
      <c r="G877" s="41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42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</row>
    <row r="878" spans="1:103" ht="14.25" customHeight="1">
      <c r="A878" s="15"/>
      <c r="B878" s="15"/>
      <c r="C878" s="15"/>
      <c r="D878" s="15"/>
      <c r="E878" s="15"/>
      <c r="F878" s="40"/>
      <c r="G878" s="41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42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</row>
    <row r="879" spans="1:103" ht="14.25" customHeight="1">
      <c r="A879" s="15"/>
      <c r="B879" s="15"/>
      <c r="C879" s="15"/>
      <c r="D879" s="15"/>
      <c r="E879" s="15"/>
      <c r="F879" s="40"/>
      <c r="G879" s="41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42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</row>
    <row r="880" spans="1:103" ht="14.25" customHeight="1">
      <c r="A880" s="15"/>
      <c r="B880" s="15"/>
      <c r="C880" s="15"/>
      <c r="D880" s="15"/>
      <c r="E880" s="15"/>
      <c r="F880" s="40"/>
      <c r="G880" s="41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42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</row>
    <row r="881" spans="1:103" ht="14.25" customHeight="1">
      <c r="A881" s="15"/>
      <c r="B881" s="15"/>
      <c r="C881" s="15"/>
      <c r="D881" s="15"/>
      <c r="E881" s="15"/>
      <c r="F881" s="40"/>
      <c r="G881" s="41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42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</row>
    <row r="882" spans="1:103" ht="14.25" customHeight="1">
      <c r="A882" s="15"/>
      <c r="B882" s="15"/>
      <c r="C882" s="15"/>
      <c r="D882" s="15"/>
      <c r="E882" s="15"/>
      <c r="F882" s="40"/>
      <c r="G882" s="41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42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</row>
    <row r="883" spans="1:103" ht="14.25" customHeight="1">
      <c r="A883" s="15"/>
      <c r="B883" s="15"/>
      <c r="C883" s="15"/>
      <c r="D883" s="15"/>
      <c r="E883" s="15"/>
      <c r="F883" s="40"/>
      <c r="G883" s="41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42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</row>
    <row r="884" spans="1:103" ht="14.25" customHeight="1">
      <c r="A884" s="15"/>
      <c r="B884" s="15"/>
      <c r="C884" s="15"/>
      <c r="D884" s="15"/>
      <c r="E884" s="15"/>
      <c r="F884" s="40"/>
      <c r="G884" s="41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42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</row>
    <row r="885" spans="1:103" ht="14.25" customHeight="1">
      <c r="A885" s="15"/>
      <c r="B885" s="15"/>
      <c r="C885" s="15"/>
      <c r="D885" s="15"/>
      <c r="E885" s="15"/>
      <c r="F885" s="40"/>
      <c r="G885" s="41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42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</row>
    <row r="886" spans="1:103" ht="14.25" customHeight="1">
      <c r="A886" s="15"/>
      <c r="B886" s="15"/>
      <c r="C886" s="15"/>
      <c r="D886" s="15"/>
      <c r="E886" s="15"/>
      <c r="F886" s="40"/>
      <c r="G886" s="41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42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</row>
    <row r="887" spans="1:103" ht="14.25" customHeight="1">
      <c r="A887" s="15"/>
      <c r="B887" s="15"/>
      <c r="C887" s="15"/>
      <c r="D887" s="15"/>
      <c r="E887" s="15"/>
      <c r="F887" s="40"/>
      <c r="G887" s="41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42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</row>
    <row r="888" spans="1:103" ht="14.25" customHeight="1">
      <c r="A888" s="15"/>
      <c r="B888" s="15"/>
      <c r="C888" s="15"/>
      <c r="D888" s="15"/>
      <c r="E888" s="15"/>
      <c r="F888" s="40"/>
      <c r="G888" s="41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42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</row>
    <row r="889" spans="1:103" ht="14.25" customHeight="1">
      <c r="A889" s="15"/>
      <c r="B889" s="15"/>
      <c r="C889" s="15"/>
      <c r="D889" s="15"/>
      <c r="E889" s="15"/>
      <c r="F889" s="40"/>
      <c r="G889" s="41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42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</row>
    <row r="890" spans="1:103" ht="14.25" customHeight="1">
      <c r="A890" s="15"/>
      <c r="B890" s="15"/>
      <c r="C890" s="15"/>
      <c r="D890" s="15"/>
      <c r="E890" s="15"/>
      <c r="F890" s="40"/>
      <c r="G890" s="41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42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</row>
    <row r="891" spans="1:103" ht="14.25" customHeight="1">
      <c r="A891" s="15"/>
      <c r="B891" s="15"/>
      <c r="C891" s="15"/>
      <c r="D891" s="15"/>
      <c r="E891" s="15"/>
      <c r="F891" s="40"/>
      <c r="G891" s="41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42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</row>
    <row r="892" spans="1:103" ht="14.25" customHeight="1">
      <c r="A892" s="15"/>
      <c r="B892" s="15"/>
      <c r="C892" s="15"/>
      <c r="D892" s="15"/>
      <c r="E892" s="15"/>
      <c r="F892" s="40"/>
      <c r="G892" s="41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42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</row>
    <row r="893" spans="1:103" ht="14.25" customHeight="1">
      <c r="A893" s="15"/>
      <c r="B893" s="15"/>
      <c r="C893" s="15"/>
      <c r="D893" s="15"/>
      <c r="E893" s="15"/>
      <c r="F893" s="40"/>
      <c r="G893" s="41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42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</row>
    <row r="894" spans="1:103" ht="14.25" customHeight="1">
      <c r="A894" s="15"/>
      <c r="B894" s="15"/>
      <c r="C894" s="15"/>
      <c r="D894" s="15"/>
      <c r="E894" s="15"/>
      <c r="F894" s="40"/>
      <c r="G894" s="41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42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</row>
    <row r="895" spans="1:103" ht="14.25" customHeight="1">
      <c r="A895" s="15"/>
      <c r="B895" s="15"/>
      <c r="C895" s="15"/>
      <c r="D895" s="15"/>
      <c r="E895" s="15"/>
      <c r="F895" s="40"/>
      <c r="G895" s="41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42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</row>
    <row r="896" spans="1:103" ht="14.25" customHeight="1">
      <c r="A896" s="15"/>
      <c r="B896" s="15"/>
      <c r="C896" s="15"/>
      <c r="D896" s="15"/>
      <c r="E896" s="15"/>
      <c r="F896" s="40"/>
      <c r="G896" s="41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42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</row>
    <row r="897" spans="1:103" ht="14.25" customHeight="1">
      <c r="A897" s="15"/>
      <c r="B897" s="15"/>
      <c r="C897" s="15"/>
      <c r="D897" s="15"/>
      <c r="E897" s="15"/>
      <c r="F897" s="40"/>
      <c r="G897" s="41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42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</row>
    <row r="898" spans="1:103" ht="14.25" customHeight="1">
      <c r="A898" s="15"/>
      <c r="B898" s="15"/>
      <c r="C898" s="15"/>
      <c r="D898" s="15"/>
      <c r="E898" s="15"/>
      <c r="F898" s="40"/>
      <c r="G898" s="41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42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</row>
    <row r="899" spans="1:103" ht="14.25" customHeight="1">
      <c r="A899" s="15"/>
      <c r="B899" s="15"/>
      <c r="C899" s="15"/>
      <c r="D899" s="15"/>
      <c r="E899" s="15"/>
      <c r="F899" s="40"/>
      <c r="G899" s="41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42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</row>
    <row r="900" spans="1:103" ht="14.25" customHeight="1">
      <c r="A900" s="15"/>
      <c r="B900" s="15"/>
      <c r="C900" s="15"/>
      <c r="D900" s="15"/>
      <c r="E900" s="15"/>
      <c r="F900" s="40"/>
      <c r="G900" s="41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42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</row>
    <row r="901" spans="1:103" ht="14.25" customHeight="1">
      <c r="A901" s="15"/>
      <c r="B901" s="15"/>
      <c r="C901" s="15"/>
      <c r="D901" s="15"/>
      <c r="E901" s="15"/>
      <c r="F901" s="40"/>
      <c r="G901" s="41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42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</row>
    <row r="902" spans="1:103" ht="14.25" customHeight="1">
      <c r="A902" s="15"/>
      <c r="B902" s="15"/>
      <c r="C902" s="15"/>
      <c r="D902" s="15"/>
      <c r="E902" s="15"/>
      <c r="F902" s="40"/>
      <c r="G902" s="41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42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</row>
    <row r="903" spans="1:103" ht="14.25" customHeight="1">
      <c r="A903" s="15"/>
      <c r="B903" s="15"/>
      <c r="C903" s="15"/>
      <c r="D903" s="15"/>
      <c r="E903" s="15"/>
      <c r="F903" s="40"/>
      <c r="G903" s="41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42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</row>
    <row r="904" spans="1:103" ht="14.25" customHeight="1">
      <c r="A904" s="15"/>
      <c r="B904" s="15"/>
      <c r="C904" s="15"/>
      <c r="D904" s="15"/>
      <c r="E904" s="15"/>
      <c r="F904" s="40"/>
      <c r="G904" s="41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42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</row>
    <row r="905" spans="1:103" ht="14.25" customHeight="1">
      <c r="A905" s="15"/>
      <c r="B905" s="15"/>
      <c r="C905" s="15"/>
      <c r="D905" s="15"/>
      <c r="E905" s="15"/>
      <c r="F905" s="40"/>
      <c r="G905" s="41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42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</row>
    <row r="906" spans="1:103" ht="14.25" customHeight="1">
      <c r="A906" s="15"/>
      <c r="B906" s="15"/>
      <c r="C906" s="15"/>
      <c r="D906" s="15"/>
      <c r="E906" s="15"/>
      <c r="F906" s="40"/>
      <c r="G906" s="41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42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</row>
    <row r="907" spans="1:103" ht="14.25" customHeight="1">
      <c r="A907" s="15"/>
      <c r="B907" s="15"/>
      <c r="C907" s="15"/>
      <c r="D907" s="15"/>
      <c r="E907" s="15"/>
      <c r="F907" s="40"/>
      <c r="G907" s="41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42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</row>
    <row r="908" spans="1:103" ht="14.25" customHeight="1">
      <c r="A908" s="15"/>
      <c r="B908" s="15"/>
      <c r="C908" s="15"/>
      <c r="D908" s="15"/>
      <c r="E908" s="15"/>
      <c r="F908" s="40"/>
      <c r="G908" s="41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42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</row>
    <row r="909" spans="1:103" ht="14.25" customHeight="1">
      <c r="A909" s="15"/>
      <c r="B909" s="15"/>
      <c r="C909" s="15"/>
      <c r="D909" s="15"/>
      <c r="E909" s="15"/>
      <c r="F909" s="40"/>
      <c r="G909" s="41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42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</row>
    <row r="910" spans="1:103" ht="14.25" customHeight="1">
      <c r="A910" s="15"/>
      <c r="B910" s="15"/>
      <c r="C910" s="15"/>
      <c r="D910" s="15"/>
      <c r="E910" s="15"/>
      <c r="F910" s="40"/>
      <c r="G910" s="41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42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</row>
    <row r="911" spans="1:103" ht="14.25" customHeight="1">
      <c r="A911" s="15"/>
      <c r="B911" s="15"/>
      <c r="C911" s="15"/>
      <c r="D911" s="15"/>
      <c r="E911" s="15"/>
      <c r="F911" s="40"/>
      <c r="G911" s="41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42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</row>
    <row r="912" spans="1:103" ht="14.25" customHeight="1">
      <c r="A912" s="15"/>
      <c r="B912" s="15"/>
      <c r="C912" s="15"/>
      <c r="D912" s="15"/>
      <c r="E912" s="15"/>
      <c r="F912" s="40"/>
      <c r="G912" s="41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42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</row>
    <row r="913" spans="1:103" ht="14.25" customHeight="1">
      <c r="A913" s="15"/>
      <c r="B913" s="15"/>
      <c r="C913" s="15"/>
      <c r="D913" s="15"/>
      <c r="E913" s="15"/>
      <c r="F913" s="40"/>
      <c r="G913" s="41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42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</row>
    <row r="914" spans="1:103" ht="14.25" customHeight="1">
      <c r="A914" s="15"/>
      <c r="B914" s="15"/>
      <c r="C914" s="15"/>
      <c r="D914" s="15"/>
      <c r="E914" s="15"/>
      <c r="F914" s="40"/>
      <c r="G914" s="41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42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</row>
    <row r="915" spans="1:103" ht="14.25" customHeight="1">
      <c r="A915" s="15"/>
      <c r="B915" s="15"/>
      <c r="C915" s="15"/>
      <c r="D915" s="15"/>
      <c r="E915" s="15"/>
      <c r="F915" s="40"/>
      <c r="G915" s="41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42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</row>
    <row r="916" spans="1:103" ht="14.25" customHeight="1">
      <c r="A916" s="15"/>
      <c r="B916" s="15"/>
      <c r="C916" s="15"/>
      <c r="D916" s="15"/>
      <c r="E916" s="15"/>
      <c r="F916" s="40"/>
      <c r="G916" s="41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42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</row>
    <row r="917" spans="1:103" ht="14.25" customHeight="1">
      <c r="A917" s="15"/>
      <c r="B917" s="15"/>
      <c r="C917" s="15"/>
      <c r="D917" s="15"/>
      <c r="E917" s="15"/>
      <c r="F917" s="40"/>
      <c r="G917" s="41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42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</row>
    <row r="918" spans="1:103" ht="14.25" customHeight="1">
      <c r="A918" s="15"/>
      <c r="B918" s="15"/>
      <c r="C918" s="15"/>
      <c r="D918" s="15"/>
      <c r="E918" s="15"/>
      <c r="F918" s="40"/>
      <c r="G918" s="41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42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</row>
    <row r="919" spans="1:103" ht="14.25" customHeight="1">
      <c r="A919" s="15"/>
      <c r="B919" s="15"/>
      <c r="C919" s="15"/>
      <c r="D919" s="15"/>
      <c r="E919" s="15"/>
      <c r="F919" s="40"/>
      <c r="G919" s="41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42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</row>
    <row r="920" spans="1:103" ht="14.25" customHeight="1">
      <c r="A920" s="15"/>
      <c r="B920" s="15"/>
      <c r="C920" s="15"/>
      <c r="D920" s="15"/>
      <c r="E920" s="15"/>
      <c r="F920" s="40"/>
      <c r="G920" s="41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42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</row>
    <row r="921" spans="1:103" ht="14.25" customHeight="1">
      <c r="A921" s="15"/>
      <c r="B921" s="15"/>
      <c r="C921" s="15"/>
      <c r="D921" s="15"/>
      <c r="E921" s="15"/>
      <c r="F921" s="40"/>
      <c r="G921" s="41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42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</row>
    <row r="922" spans="1:103" ht="14.25" customHeight="1">
      <c r="A922" s="15"/>
      <c r="B922" s="15"/>
      <c r="C922" s="15"/>
      <c r="D922" s="15"/>
      <c r="E922" s="15"/>
      <c r="F922" s="40"/>
      <c r="G922" s="41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42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</row>
    <row r="923" spans="1:103" ht="14.25" customHeight="1">
      <c r="A923" s="15"/>
      <c r="B923" s="15"/>
      <c r="C923" s="15"/>
      <c r="D923" s="15"/>
      <c r="E923" s="15"/>
      <c r="F923" s="40"/>
      <c r="G923" s="41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42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</row>
    <row r="924" spans="1:103" ht="14.25" customHeight="1">
      <c r="A924" s="15"/>
      <c r="B924" s="15"/>
      <c r="C924" s="15"/>
      <c r="D924" s="15"/>
      <c r="E924" s="15"/>
      <c r="F924" s="40"/>
      <c r="G924" s="41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42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</row>
    <row r="925" spans="1:103" ht="14.25" customHeight="1">
      <c r="A925" s="15"/>
      <c r="B925" s="15"/>
      <c r="C925" s="15"/>
      <c r="D925" s="15"/>
      <c r="E925" s="15"/>
      <c r="F925" s="40"/>
      <c r="G925" s="41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42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</row>
    <row r="926" spans="1:103" ht="14.25" customHeight="1">
      <c r="A926" s="15"/>
      <c r="B926" s="15"/>
      <c r="C926" s="15"/>
      <c r="D926" s="15"/>
      <c r="E926" s="15"/>
      <c r="F926" s="40"/>
      <c r="G926" s="41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42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</row>
    <row r="927" spans="1:103" ht="14.25" customHeight="1">
      <c r="A927" s="15"/>
      <c r="B927" s="15"/>
      <c r="C927" s="15"/>
      <c r="D927" s="15"/>
      <c r="E927" s="15"/>
      <c r="F927" s="40"/>
      <c r="G927" s="41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42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</row>
    <row r="928" spans="1:103" ht="14.25" customHeight="1">
      <c r="A928" s="15"/>
      <c r="B928" s="15"/>
      <c r="C928" s="15"/>
      <c r="D928" s="15"/>
      <c r="E928" s="15"/>
      <c r="F928" s="40"/>
      <c r="G928" s="41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42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</row>
    <row r="929" spans="1:103" ht="14.25" customHeight="1">
      <c r="A929" s="15"/>
      <c r="B929" s="15"/>
      <c r="C929" s="15"/>
      <c r="D929" s="15"/>
      <c r="E929" s="15"/>
      <c r="F929" s="40"/>
      <c r="G929" s="41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42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</row>
    <row r="930" spans="1:103" ht="14.25" customHeight="1">
      <c r="A930" s="15"/>
      <c r="B930" s="15"/>
      <c r="C930" s="15"/>
      <c r="D930" s="15"/>
      <c r="E930" s="15"/>
      <c r="F930" s="40"/>
      <c r="G930" s="41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42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</row>
    <row r="931" spans="1:103" ht="14.25" customHeight="1">
      <c r="A931" s="15"/>
      <c r="B931" s="15"/>
      <c r="C931" s="15"/>
      <c r="D931" s="15"/>
      <c r="E931" s="15"/>
      <c r="F931" s="40"/>
      <c r="G931" s="41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42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</row>
    <row r="932" spans="1:103" ht="14.25" customHeight="1">
      <c r="A932" s="15"/>
      <c r="B932" s="15"/>
      <c r="C932" s="15"/>
      <c r="D932" s="15"/>
      <c r="E932" s="15"/>
      <c r="F932" s="40"/>
      <c r="G932" s="41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42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</row>
    <row r="933" spans="1:103" ht="14.25" customHeight="1">
      <c r="A933" s="15"/>
      <c r="B933" s="15"/>
      <c r="C933" s="15"/>
      <c r="D933" s="15"/>
      <c r="E933" s="15"/>
      <c r="F933" s="40"/>
      <c r="G933" s="41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42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</row>
    <row r="934" spans="1:103" ht="14.25" customHeight="1">
      <c r="A934" s="15"/>
      <c r="B934" s="15"/>
      <c r="C934" s="15"/>
      <c r="D934" s="15"/>
      <c r="E934" s="15"/>
      <c r="F934" s="40"/>
      <c r="G934" s="41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42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</row>
    <row r="935" spans="1:103" ht="14.25" customHeight="1">
      <c r="A935" s="15"/>
      <c r="B935" s="15"/>
      <c r="C935" s="15"/>
      <c r="D935" s="15"/>
      <c r="E935" s="15"/>
      <c r="F935" s="40"/>
      <c r="G935" s="41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42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</row>
    <row r="936" spans="1:103" ht="14.25" customHeight="1">
      <c r="A936" s="15"/>
      <c r="B936" s="15"/>
      <c r="C936" s="15"/>
      <c r="D936" s="15"/>
      <c r="E936" s="15"/>
      <c r="F936" s="40"/>
      <c r="G936" s="41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42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</row>
    <row r="937" spans="1:103" ht="14.25" customHeight="1">
      <c r="A937" s="15"/>
      <c r="B937" s="15"/>
      <c r="C937" s="15"/>
      <c r="D937" s="15"/>
      <c r="E937" s="15"/>
      <c r="F937" s="40"/>
      <c r="G937" s="41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42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</row>
    <row r="938" spans="1:103" ht="14.25" customHeight="1">
      <c r="A938" s="15"/>
      <c r="B938" s="15"/>
      <c r="C938" s="15"/>
      <c r="D938" s="15"/>
      <c r="E938" s="15"/>
      <c r="F938" s="40"/>
      <c r="G938" s="41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42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</row>
    <row r="939" spans="1:103" ht="14.25" customHeight="1">
      <c r="A939" s="15"/>
      <c r="B939" s="15"/>
      <c r="C939" s="15"/>
      <c r="D939" s="15"/>
      <c r="E939" s="15"/>
      <c r="F939" s="40"/>
      <c r="G939" s="41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42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</row>
    <row r="940" spans="1:103" ht="14.25" customHeight="1">
      <c r="A940" s="15"/>
      <c r="B940" s="15"/>
      <c r="C940" s="15"/>
      <c r="D940" s="15"/>
      <c r="E940" s="15"/>
      <c r="F940" s="40"/>
      <c r="G940" s="41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42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</row>
    <row r="941" spans="1:103" ht="14.25" customHeight="1">
      <c r="A941" s="15"/>
      <c r="B941" s="15"/>
      <c r="C941" s="15"/>
      <c r="D941" s="15"/>
      <c r="E941" s="15"/>
      <c r="F941" s="40"/>
      <c r="G941" s="41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42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</row>
    <row r="942" spans="1:103" ht="14.25" customHeight="1">
      <c r="A942" s="15"/>
      <c r="B942" s="15"/>
      <c r="C942" s="15"/>
      <c r="D942" s="15"/>
      <c r="E942" s="15"/>
      <c r="F942" s="40"/>
      <c r="G942" s="41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42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</row>
    <row r="943" spans="1:103" ht="14.25" customHeight="1">
      <c r="A943" s="15"/>
      <c r="B943" s="15"/>
      <c r="C943" s="15"/>
      <c r="D943" s="15"/>
      <c r="E943" s="15"/>
      <c r="F943" s="40"/>
      <c r="G943" s="41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42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</row>
    <row r="944" spans="1:103" ht="14.25" customHeight="1">
      <c r="A944" s="15"/>
      <c r="B944" s="15"/>
      <c r="C944" s="15"/>
      <c r="D944" s="15"/>
      <c r="E944" s="15"/>
      <c r="F944" s="40"/>
      <c r="G944" s="41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42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</row>
    <row r="945" spans="1:103" ht="14.25" customHeight="1">
      <c r="A945" s="15"/>
      <c r="B945" s="15"/>
      <c r="C945" s="15"/>
      <c r="D945" s="15"/>
      <c r="E945" s="15"/>
      <c r="F945" s="40"/>
      <c r="G945" s="41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42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</row>
    <row r="946" spans="1:103" ht="14.25" customHeight="1">
      <c r="A946" s="15"/>
      <c r="B946" s="15"/>
      <c r="C946" s="15"/>
      <c r="D946" s="15"/>
      <c r="E946" s="15"/>
      <c r="F946" s="40"/>
      <c r="G946" s="41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42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</row>
    <row r="947" spans="1:103" ht="14.25" customHeight="1">
      <c r="A947" s="15"/>
      <c r="B947" s="15"/>
      <c r="C947" s="15"/>
      <c r="D947" s="15"/>
      <c r="E947" s="15"/>
      <c r="F947" s="40"/>
      <c r="G947" s="41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42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</row>
    <row r="948" spans="1:103" ht="14.25" customHeight="1">
      <c r="A948" s="15"/>
      <c r="B948" s="15"/>
      <c r="C948" s="15"/>
      <c r="D948" s="15"/>
      <c r="E948" s="15"/>
      <c r="F948" s="40"/>
      <c r="G948" s="41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42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</row>
    <row r="949" spans="1:103" ht="14.25" customHeight="1">
      <c r="A949" s="15"/>
      <c r="B949" s="15"/>
      <c r="C949" s="15"/>
      <c r="D949" s="15"/>
      <c r="E949" s="15"/>
      <c r="F949" s="40"/>
      <c r="G949" s="41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42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</row>
    <row r="950" spans="1:103" ht="14.25" customHeight="1">
      <c r="A950" s="15"/>
      <c r="B950" s="15"/>
      <c r="C950" s="15"/>
      <c r="D950" s="15"/>
      <c r="E950" s="15"/>
      <c r="F950" s="40"/>
      <c r="G950" s="41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42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</row>
    <row r="951" spans="1:103" ht="14.25" customHeight="1">
      <c r="A951" s="15"/>
      <c r="B951" s="15"/>
      <c r="C951" s="15"/>
      <c r="D951" s="15"/>
      <c r="E951" s="15"/>
      <c r="F951" s="40"/>
      <c r="G951" s="41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42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</row>
    <row r="952" spans="1:103" ht="14.25" customHeight="1">
      <c r="A952" s="15"/>
      <c r="B952" s="15"/>
      <c r="C952" s="15"/>
      <c r="D952" s="15"/>
      <c r="E952" s="15"/>
      <c r="F952" s="40"/>
      <c r="G952" s="41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42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</row>
    <row r="953" spans="1:103" ht="14.25" customHeight="1">
      <c r="A953" s="15"/>
      <c r="B953" s="15"/>
      <c r="C953" s="15"/>
      <c r="D953" s="15"/>
      <c r="E953" s="15"/>
      <c r="F953" s="40"/>
      <c r="G953" s="41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42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</row>
    <row r="954" spans="1:103" ht="14.25" customHeight="1">
      <c r="A954" s="15"/>
      <c r="B954" s="15"/>
      <c r="C954" s="15"/>
      <c r="D954" s="15"/>
      <c r="E954" s="15"/>
      <c r="F954" s="40"/>
      <c r="G954" s="41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42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</row>
    <row r="955" spans="1:103" ht="14.25" customHeight="1">
      <c r="A955" s="15"/>
      <c r="B955" s="15"/>
      <c r="C955" s="15"/>
      <c r="D955" s="15"/>
      <c r="E955" s="15"/>
      <c r="F955" s="40"/>
      <c r="G955" s="41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42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</row>
    <row r="956" spans="1:103" ht="14.25" customHeight="1">
      <c r="A956" s="15"/>
      <c r="B956" s="15"/>
      <c r="C956" s="15"/>
      <c r="D956" s="15"/>
      <c r="E956" s="15"/>
      <c r="F956" s="40"/>
      <c r="G956" s="41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42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</row>
    <row r="957" spans="1:103" ht="14.25" customHeight="1">
      <c r="A957" s="15"/>
      <c r="B957" s="15"/>
      <c r="C957" s="15"/>
      <c r="D957" s="15"/>
      <c r="E957" s="15"/>
      <c r="F957" s="40"/>
      <c r="G957" s="41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42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</row>
    <row r="958" spans="1:103" ht="14.25" customHeight="1">
      <c r="A958" s="15"/>
      <c r="B958" s="15"/>
      <c r="C958" s="15"/>
      <c r="D958" s="15"/>
      <c r="E958" s="15"/>
      <c r="F958" s="40"/>
      <c r="G958" s="41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42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</row>
    <row r="959" spans="1:103" ht="14.25" customHeight="1">
      <c r="A959" s="15"/>
      <c r="B959" s="15"/>
      <c r="C959" s="15"/>
      <c r="D959" s="15"/>
      <c r="E959" s="15"/>
      <c r="F959" s="40"/>
      <c r="G959" s="41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42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</row>
    <row r="960" spans="1:103" ht="14.25" customHeight="1">
      <c r="A960" s="15"/>
      <c r="B960" s="15"/>
      <c r="C960" s="15"/>
      <c r="D960" s="15"/>
      <c r="E960" s="15"/>
      <c r="F960" s="40"/>
      <c r="G960" s="41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42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</row>
    <row r="961" spans="1:103" ht="14.25" customHeight="1">
      <c r="A961" s="15"/>
      <c r="B961" s="15"/>
      <c r="C961" s="15"/>
      <c r="D961" s="15"/>
      <c r="E961" s="15"/>
      <c r="F961" s="40"/>
      <c r="G961" s="41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42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</row>
    <row r="962" spans="1:103" ht="14.25" customHeight="1">
      <c r="A962" s="15"/>
      <c r="B962" s="15"/>
      <c r="C962" s="15"/>
      <c r="D962" s="15"/>
      <c r="E962" s="15"/>
      <c r="F962" s="40"/>
      <c r="G962" s="41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42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</row>
    <row r="963" spans="1:103" ht="14.25" customHeight="1">
      <c r="A963" s="15"/>
      <c r="B963" s="15"/>
      <c r="C963" s="15"/>
      <c r="D963" s="15"/>
      <c r="E963" s="15"/>
      <c r="F963" s="40"/>
      <c r="G963" s="41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42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</row>
    <row r="964" spans="1:103" ht="14.25" customHeight="1">
      <c r="A964" s="15"/>
      <c r="B964" s="15"/>
      <c r="C964" s="15"/>
      <c r="D964" s="15"/>
      <c r="E964" s="15"/>
      <c r="F964" s="40"/>
      <c r="G964" s="41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42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</row>
    <row r="965" spans="1:103" ht="14.25" customHeight="1">
      <c r="A965" s="15"/>
      <c r="B965" s="15"/>
      <c r="C965" s="15"/>
      <c r="D965" s="15"/>
      <c r="E965" s="15"/>
      <c r="F965" s="40"/>
      <c r="G965" s="41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42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</row>
    <row r="966" spans="1:103" ht="14.25" customHeight="1">
      <c r="A966" s="15"/>
      <c r="B966" s="15"/>
      <c r="C966" s="15"/>
      <c r="D966" s="15"/>
      <c r="E966" s="15"/>
      <c r="F966" s="40"/>
      <c r="G966" s="41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42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</row>
    <row r="967" spans="1:103" ht="14.25" customHeight="1">
      <c r="A967" s="15"/>
      <c r="B967" s="15"/>
      <c r="C967" s="15"/>
      <c r="D967" s="15"/>
      <c r="E967" s="15"/>
      <c r="F967" s="40"/>
      <c r="G967" s="41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42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</row>
    <row r="968" spans="1:103" ht="14.25" customHeight="1">
      <c r="A968" s="15"/>
      <c r="B968" s="15"/>
      <c r="C968" s="15"/>
      <c r="D968" s="15"/>
      <c r="E968" s="15"/>
      <c r="F968" s="40"/>
      <c r="G968" s="41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42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</row>
    <row r="969" spans="1:103" ht="14.25" customHeight="1">
      <c r="A969" s="15"/>
      <c r="B969" s="15"/>
      <c r="C969" s="15"/>
      <c r="D969" s="15"/>
      <c r="E969" s="15"/>
      <c r="F969" s="40"/>
      <c r="G969" s="41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42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</row>
    <row r="970" spans="1:103" ht="14.25" customHeight="1">
      <c r="A970" s="15"/>
      <c r="B970" s="15"/>
      <c r="C970" s="15"/>
      <c r="D970" s="15"/>
      <c r="E970" s="15"/>
      <c r="F970" s="40"/>
      <c r="G970" s="41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42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</row>
    <row r="971" spans="1:103" ht="14.25" customHeight="1">
      <c r="A971" s="15"/>
      <c r="B971" s="15"/>
      <c r="C971" s="15"/>
      <c r="D971" s="15"/>
      <c r="E971" s="15"/>
      <c r="F971" s="40"/>
      <c r="G971" s="41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42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</row>
    <row r="972" spans="1:103" ht="14.25" customHeight="1">
      <c r="A972" s="15"/>
      <c r="B972" s="15"/>
      <c r="C972" s="15"/>
      <c r="D972" s="15"/>
      <c r="E972" s="15"/>
      <c r="F972" s="40"/>
      <c r="G972" s="41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42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</row>
    <row r="973" spans="1:103" ht="14.25" customHeight="1">
      <c r="A973" s="15"/>
      <c r="B973" s="15"/>
      <c r="C973" s="15"/>
      <c r="D973" s="15"/>
      <c r="E973" s="15"/>
      <c r="F973" s="40"/>
      <c r="G973" s="41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42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</row>
    <row r="974" spans="1:103" ht="14.25" customHeight="1">
      <c r="A974" s="15"/>
      <c r="B974" s="15"/>
      <c r="C974" s="15"/>
      <c r="D974" s="15"/>
      <c r="E974" s="15"/>
      <c r="F974" s="40"/>
      <c r="G974" s="41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42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</row>
    <row r="975" spans="1:103" ht="14.25" customHeight="1">
      <c r="A975" s="15"/>
      <c r="B975" s="15"/>
      <c r="C975" s="15"/>
      <c r="D975" s="15"/>
      <c r="E975" s="15"/>
      <c r="F975" s="40"/>
      <c r="G975" s="41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42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</row>
    <row r="976" spans="1:103" ht="14.25" customHeight="1">
      <c r="A976" s="15"/>
      <c r="B976" s="15"/>
      <c r="C976" s="15"/>
      <c r="D976" s="15"/>
      <c r="E976" s="15"/>
      <c r="F976" s="40"/>
      <c r="G976" s="41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42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</row>
    <row r="977" spans="1:103" ht="14.25" customHeight="1">
      <c r="A977" s="15"/>
      <c r="B977" s="15"/>
      <c r="C977" s="15"/>
      <c r="D977" s="15"/>
      <c r="E977" s="15"/>
      <c r="F977" s="40"/>
      <c r="G977" s="41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42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</row>
    <row r="978" spans="1:103" ht="14.25" customHeight="1">
      <c r="A978" s="15"/>
      <c r="B978" s="15"/>
      <c r="C978" s="15"/>
      <c r="D978" s="15"/>
      <c r="E978" s="15"/>
      <c r="F978" s="40"/>
      <c r="G978" s="41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42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</row>
    <row r="979" spans="1:103" ht="14.25" customHeight="1">
      <c r="A979" s="15"/>
      <c r="B979" s="15"/>
      <c r="C979" s="15"/>
      <c r="D979" s="15"/>
      <c r="E979" s="15"/>
      <c r="F979" s="40"/>
      <c r="G979" s="41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42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</row>
    <row r="980" spans="1:103" ht="14.25" customHeight="1">
      <c r="A980" s="15"/>
      <c r="B980" s="15"/>
      <c r="C980" s="15"/>
      <c r="D980" s="15"/>
      <c r="E980" s="15"/>
      <c r="F980" s="40"/>
      <c r="G980" s="41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42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</row>
    <row r="981" spans="1:103" ht="14.25" customHeight="1">
      <c r="A981" s="15"/>
      <c r="B981" s="15"/>
      <c r="C981" s="15"/>
      <c r="D981" s="15"/>
      <c r="E981" s="15"/>
      <c r="F981" s="40"/>
      <c r="G981" s="41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42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</row>
    <row r="982" spans="1:103" ht="14.25" customHeight="1">
      <c r="A982" s="15"/>
      <c r="B982" s="15"/>
      <c r="C982" s="15"/>
      <c r="D982" s="15"/>
      <c r="E982" s="15"/>
      <c r="F982" s="40"/>
      <c r="G982" s="41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42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</row>
    <row r="983" spans="1:103" ht="14.25" customHeight="1">
      <c r="A983" s="15"/>
      <c r="B983" s="15"/>
      <c r="C983" s="15"/>
      <c r="D983" s="15"/>
      <c r="E983" s="15"/>
      <c r="F983" s="40"/>
      <c r="G983" s="41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42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</row>
    <row r="984" spans="1:103" ht="14.25" customHeight="1">
      <c r="A984" s="15"/>
      <c r="B984" s="15"/>
      <c r="C984" s="15"/>
      <c r="D984" s="15"/>
      <c r="E984" s="15"/>
      <c r="F984" s="40"/>
      <c r="G984" s="41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42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</row>
    <row r="985" spans="1:103" ht="14.25" customHeight="1">
      <c r="A985" s="15"/>
      <c r="B985" s="15"/>
      <c r="C985" s="15"/>
      <c r="D985" s="15"/>
      <c r="E985" s="15"/>
      <c r="F985" s="40"/>
      <c r="G985" s="41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42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</row>
    <row r="986" spans="1:103" ht="14.25" customHeight="1">
      <c r="A986" s="15"/>
      <c r="B986" s="15"/>
      <c r="C986" s="15"/>
      <c r="D986" s="15"/>
      <c r="E986" s="15"/>
      <c r="F986" s="40"/>
      <c r="G986" s="41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42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</row>
    <row r="987" spans="1:103" ht="14.25" customHeight="1">
      <c r="A987" s="15"/>
      <c r="B987" s="15"/>
      <c r="C987" s="15"/>
      <c r="D987" s="15"/>
      <c r="E987" s="15"/>
      <c r="F987" s="40"/>
      <c r="G987" s="41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42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</row>
    <row r="988" spans="1:103" ht="14.25" customHeight="1">
      <c r="A988" s="15"/>
      <c r="B988" s="15"/>
      <c r="C988" s="15"/>
      <c r="D988" s="15"/>
      <c r="E988" s="15"/>
      <c r="F988" s="40"/>
      <c r="G988" s="41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42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</row>
    <row r="989" spans="1:103" ht="14.25" customHeight="1">
      <c r="A989" s="15"/>
      <c r="B989" s="15"/>
      <c r="C989" s="15"/>
      <c r="D989" s="15"/>
      <c r="E989" s="15"/>
      <c r="F989" s="40"/>
      <c r="G989" s="41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42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</row>
    <row r="990" spans="1:103" ht="14.25" customHeight="1">
      <c r="A990" s="15"/>
      <c r="B990" s="15"/>
      <c r="C990" s="15"/>
      <c r="D990" s="15"/>
      <c r="E990" s="15"/>
      <c r="F990" s="40"/>
      <c r="G990" s="41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42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</row>
    <row r="991" spans="1:103" ht="14.25" customHeight="1">
      <c r="A991" s="15"/>
      <c r="B991" s="15"/>
      <c r="C991" s="15"/>
      <c r="D991" s="15"/>
      <c r="E991" s="15"/>
      <c r="F991" s="40"/>
      <c r="G991" s="41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42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</row>
    <row r="992" spans="1:103" ht="14.25" customHeight="1">
      <c r="A992" s="15"/>
      <c r="B992" s="15"/>
      <c r="C992" s="15"/>
      <c r="D992" s="15"/>
      <c r="E992" s="15"/>
      <c r="F992" s="40"/>
      <c r="G992" s="41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42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</row>
    <row r="993" spans="1:103" ht="14.25" customHeight="1">
      <c r="A993" s="15"/>
      <c r="B993" s="15"/>
      <c r="C993" s="15"/>
      <c r="D993" s="15"/>
      <c r="E993" s="15"/>
      <c r="F993" s="40"/>
      <c r="G993" s="41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42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</row>
    <row r="994" spans="1:103" ht="14.25" customHeight="1">
      <c r="A994" s="15"/>
      <c r="B994" s="15"/>
      <c r="C994" s="15"/>
      <c r="D994" s="15"/>
      <c r="E994" s="15"/>
      <c r="F994" s="40"/>
      <c r="G994" s="41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42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</row>
    <row r="995" spans="1:103" ht="14.25" customHeight="1">
      <c r="A995" s="15"/>
      <c r="B995" s="15"/>
      <c r="C995" s="15"/>
      <c r="D995" s="15"/>
      <c r="E995" s="15"/>
      <c r="F995" s="40"/>
      <c r="G995" s="41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42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</row>
    <row r="996" spans="1:103" ht="14.25" customHeight="1">
      <c r="A996" s="15"/>
      <c r="B996" s="15"/>
      <c r="C996" s="15"/>
      <c r="D996" s="15"/>
      <c r="E996" s="15"/>
      <c r="F996" s="40"/>
      <c r="G996" s="41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42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</row>
    <row r="997" spans="1:103" ht="14.25" customHeight="1">
      <c r="A997" s="15"/>
      <c r="B997" s="15"/>
      <c r="C997" s="15"/>
      <c r="D997" s="15"/>
      <c r="E997" s="15"/>
      <c r="F997" s="40"/>
      <c r="G997" s="41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42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</row>
    <row r="998" spans="1:103" ht="14.25" customHeight="1">
      <c r="A998" s="15"/>
      <c r="B998" s="15"/>
      <c r="C998" s="15"/>
      <c r="D998" s="15"/>
      <c r="E998" s="15"/>
      <c r="F998" s="40"/>
      <c r="G998" s="41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42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</row>
    <row r="999" spans="1:103" ht="14.25" customHeight="1">
      <c r="A999" s="15"/>
      <c r="B999" s="15"/>
      <c r="C999" s="15"/>
      <c r="D999" s="15"/>
      <c r="E999" s="15"/>
      <c r="F999" s="40"/>
      <c r="G999" s="41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42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</row>
    <row r="1000" spans="1:103" ht="14.25" customHeight="1">
      <c r="A1000" s="15"/>
      <c r="B1000" s="15"/>
      <c r="C1000" s="15"/>
      <c r="D1000" s="15"/>
      <c r="E1000" s="15"/>
      <c r="F1000" s="40"/>
      <c r="G1000" s="41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42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</row>
    <row r="1001" spans="1:103" ht="14.25" customHeight="1">
      <c r="A1001" s="15"/>
      <c r="B1001" s="15"/>
      <c r="C1001" s="15"/>
      <c r="D1001" s="15"/>
      <c r="E1001" s="15"/>
      <c r="F1001" s="40"/>
      <c r="G1001" s="41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42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</row>
  </sheetData>
  <autoFilter ref="A4:CY82" xr:uid="{00000000-0009-0000-0000-000009000000}"/>
  <mergeCells count="10">
    <mergeCell ref="BQ2:CA2"/>
    <mergeCell ref="CC2:CM2"/>
    <mergeCell ref="D1:BA1"/>
    <mergeCell ref="BB1:CX1"/>
    <mergeCell ref="H2:R2"/>
    <mergeCell ref="S2:AD2"/>
    <mergeCell ref="AF2:AP2"/>
    <mergeCell ref="AQ2:BA2"/>
    <mergeCell ref="BF2:BP2"/>
    <mergeCell ref="CN2:CX2"/>
  </mergeCells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7F7F"/>
  </sheetPr>
  <dimension ref="A1:Z1000"/>
  <sheetViews>
    <sheetView showGridLines="0" workbookViewId="0">
      <selection activeCell="C1" sqref="C1:C79"/>
    </sheetView>
  </sheetViews>
  <sheetFormatPr defaultColWidth="12.59765625" defaultRowHeight="15" customHeight="1"/>
  <cols>
    <col min="1" max="1" width="8.59765625" customWidth="1"/>
    <col min="2" max="2" width="27.19921875" customWidth="1"/>
    <col min="3" max="3" width="24" customWidth="1"/>
    <col min="4" max="4" width="32.59765625" customWidth="1"/>
    <col min="5" max="10" width="9" hidden="1" customWidth="1"/>
    <col min="11" max="26" width="8.59765625" customWidth="1"/>
  </cols>
  <sheetData>
    <row r="1" spans="1:26" ht="14.25" customHeight="1">
      <c r="A1" s="43" t="s">
        <v>7</v>
      </c>
      <c r="B1" s="43" t="s">
        <v>8</v>
      </c>
      <c r="C1" s="43" t="s">
        <v>656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25" customHeight="1">
      <c r="A2" s="44">
        <v>3200102</v>
      </c>
      <c r="B2" s="44" t="s">
        <v>42</v>
      </c>
      <c r="C2" s="45">
        <v>0.98199999999999998</v>
      </c>
      <c r="D2" s="80" t="s">
        <v>657</v>
      </c>
      <c r="E2" s="81"/>
      <c r="F2" s="81"/>
      <c r="G2" s="81"/>
      <c r="H2" s="81"/>
      <c r="I2" s="81"/>
      <c r="J2" s="82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4.25" customHeight="1">
      <c r="A3" s="37">
        <v>3200169</v>
      </c>
      <c r="B3" s="37" t="s">
        <v>65</v>
      </c>
      <c r="C3" s="45">
        <v>0.996</v>
      </c>
      <c r="D3" s="83"/>
      <c r="E3" s="84"/>
      <c r="F3" s="84"/>
      <c r="G3" s="84"/>
      <c r="H3" s="84"/>
      <c r="I3" s="84"/>
      <c r="J3" s="8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4.25" customHeight="1">
      <c r="A4" s="37">
        <v>3200136</v>
      </c>
      <c r="B4" s="37" t="s">
        <v>67</v>
      </c>
      <c r="C4" s="45">
        <v>1</v>
      </c>
      <c r="D4" s="83"/>
      <c r="E4" s="84"/>
      <c r="F4" s="84"/>
      <c r="G4" s="84"/>
      <c r="H4" s="84"/>
      <c r="I4" s="84"/>
      <c r="J4" s="8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25" customHeight="1">
      <c r="A5" s="37">
        <v>3200201</v>
      </c>
      <c r="B5" s="37" t="s">
        <v>145</v>
      </c>
      <c r="C5" s="45">
        <v>0.96299999999999997</v>
      </c>
      <c r="D5" s="83"/>
      <c r="E5" s="84"/>
      <c r="F5" s="84"/>
      <c r="G5" s="84"/>
      <c r="H5" s="84"/>
      <c r="I5" s="84"/>
      <c r="J5" s="8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25" customHeight="1">
      <c r="A6" s="37">
        <v>3200300</v>
      </c>
      <c r="B6" s="37" t="s">
        <v>215</v>
      </c>
      <c r="C6" s="45">
        <v>0.97099999999999997</v>
      </c>
      <c r="D6" s="83"/>
      <c r="E6" s="84"/>
      <c r="F6" s="84"/>
      <c r="G6" s="84"/>
      <c r="H6" s="84"/>
      <c r="I6" s="84"/>
      <c r="J6" s="8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4.25" customHeight="1">
      <c r="A7" s="37">
        <v>3200359</v>
      </c>
      <c r="B7" s="37" t="s">
        <v>123</v>
      </c>
      <c r="C7" s="45">
        <v>0.97599999999999998</v>
      </c>
      <c r="D7" s="83"/>
      <c r="E7" s="84"/>
      <c r="F7" s="84"/>
      <c r="G7" s="84"/>
      <c r="H7" s="84"/>
      <c r="I7" s="84"/>
      <c r="J7" s="8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25" customHeight="1">
      <c r="A8" s="37">
        <v>3200409</v>
      </c>
      <c r="B8" s="37" t="s">
        <v>217</v>
      </c>
      <c r="C8" s="45">
        <v>0.97199999999999998</v>
      </c>
      <c r="D8" s="83"/>
      <c r="E8" s="84"/>
      <c r="F8" s="84"/>
      <c r="G8" s="84"/>
      <c r="H8" s="84"/>
      <c r="I8" s="84"/>
      <c r="J8" s="8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25" customHeight="1">
      <c r="A9" s="37">
        <v>3200508</v>
      </c>
      <c r="B9" s="37" t="s">
        <v>147</v>
      </c>
      <c r="C9" s="45">
        <v>0.96700000000000008</v>
      </c>
      <c r="D9" s="83"/>
      <c r="E9" s="84"/>
      <c r="F9" s="84"/>
      <c r="G9" s="84"/>
      <c r="H9" s="84"/>
      <c r="I9" s="84"/>
      <c r="J9" s="8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25" customHeight="1">
      <c r="A10" s="37">
        <v>3200607</v>
      </c>
      <c r="B10" s="37" t="s">
        <v>171</v>
      </c>
      <c r="C10" s="45">
        <v>0.98</v>
      </c>
      <c r="D10" s="83"/>
      <c r="E10" s="84"/>
      <c r="F10" s="84"/>
      <c r="G10" s="84"/>
      <c r="H10" s="84"/>
      <c r="I10" s="84"/>
      <c r="J10" s="8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25" customHeight="1">
      <c r="A11" s="37">
        <v>3200706</v>
      </c>
      <c r="B11" s="37" t="s">
        <v>77</v>
      </c>
      <c r="C11" s="45">
        <v>0.9840000000000001</v>
      </c>
      <c r="D11" s="83"/>
      <c r="E11" s="84"/>
      <c r="F11" s="84"/>
      <c r="G11" s="84"/>
      <c r="H11" s="84"/>
      <c r="I11" s="84"/>
      <c r="J11" s="8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25" customHeight="1">
      <c r="A12" s="37">
        <v>3200805</v>
      </c>
      <c r="B12" s="37" t="s">
        <v>125</v>
      </c>
      <c r="C12" s="45">
        <v>0.96700000000000008</v>
      </c>
      <c r="D12" s="83"/>
      <c r="E12" s="84"/>
      <c r="F12" s="84"/>
      <c r="G12" s="84"/>
      <c r="H12" s="84"/>
      <c r="I12" s="84"/>
      <c r="J12" s="8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25" customHeight="1">
      <c r="A13" s="37">
        <v>3200904</v>
      </c>
      <c r="B13" s="37" t="s">
        <v>69</v>
      </c>
      <c r="C13" s="45">
        <v>0.98</v>
      </c>
      <c r="D13" s="83"/>
      <c r="E13" s="84"/>
      <c r="F13" s="84"/>
      <c r="G13" s="84"/>
      <c r="H13" s="84"/>
      <c r="I13" s="84"/>
      <c r="J13" s="8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25" customHeight="1">
      <c r="A14" s="37">
        <v>3201001</v>
      </c>
      <c r="B14" s="37" t="s">
        <v>185</v>
      </c>
      <c r="C14" s="45">
        <v>0.98599999999999999</v>
      </c>
      <c r="D14" s="83"/>
      <c r="E14" s="84"/>
      <c r="F14" s="84"/>
      <c r="G14" s="84"/>
      <c r="H14" s="84"/>
      <c r="I14" s="84"/>
      <c r="J14" s="8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25" customHeight="1">
      <c r="A15" s="37">
        <v>3201100</v>
      </c>
      <c r="B15" s="37" t="s">
        <v>149</v>
      </c>
      <c r="C15" s="45">
        <v>0.96299999999999997</v>
      </c>
      <c r="D15" s="86"/>
      <c r="E15" s="87"/>
      <c r="F15" s="87"/>
      <c r="G15" s="87"/>
      <c r="H15" s="87"/>
      <c r="I15" s="87"/>
      <c r="J15" s="88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4.25" customHeight="1">
      <c r="A16" s="37">
        <v>3201159</v>
      </c>
      <c r="B16" s="37" t="s">
        <v>51</v>
      </c>
      <c r="C16" s="45">
        <v>0.98099999999999998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25" customHeight="1">
      <c r="A17" s="37">
        <v>3201209</v>
      </c>
      <c r="B17" s="37" t="s">
        <v>79</v>
      </c>
      <c r="C17" s="45">
        <v>0.95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25" customHeight="1">
      <c r="A18" s="37">
        <v>3201308</v>
      </c>
      <c r="B18" s="37" t="s">
        <v>113</v>
      </c>
      <c r="C18" s="45">
        <v>0.97599999999999998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25" customHeight="1">
      <c r="A19" s="37">
        <v>3201407</v>
      </c>
      <c r="B19" s="37" t="s">
        <v>81</v>
      </c>
      <c r="C19" s="45">
        <v>0.96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25" customHeight="1">
      <c r="A20" s="37">
        <v>3201506</v>
      </c>
      <c r="B20" s="37" t="s">
        <v>127</v>
      </c>
      <c r="C20" s="45">
        <v>0.97599999999999998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4.25" customHeight="1">
      <c r="A21" s="37">
        <v>3201605</v>
      </c>
      <c r="B21" s="37" t="s">
        <v>205</v>
      </c>
      <c r="C21" s="45">
        <v>0.97299999999999998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25" customHeight="1">
      <c r="A22" s="37">
        <v>3201704</v>
      </c>
      <c r="B22" s="37" t="s">
        <v>53</v>
      </c>
      <c r="C22" s="45">
        <v>0.98699999999999999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25" customHeight="1">
      <c r="A23" s="37">
        <v>3201803</v>
      </c>
      <c r="B23" s="37" t="s">
        <v>151</v>
      </c>
      <c r="C23" s="45">
        <v>0.98299999999999998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25" customHeight="1">
      <c r="A24" s="37">
        <v>3201902</v>
      </c>
      <c r="B24" s="37" t="s">
        <v>55</v>
      </c>
      <c r="C24" s="45">
        <v>0.9840000000000001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25" customHeight="1">
      <c r="A25" s="37">
        <v>3202009</v>
      </c>
      <c r="B25" s="37" t="s">
        <v>153</v>
      </c>
      <c r="C25" s="45">
        <v>1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25" customHeight="1">
      <c r="A26" s="37">
        <v>3202108</v>
      </c>
      <c r="B26" s="37" t="s">
        <v>71</v>
      </c>
      <c r="C26" s="45">
        <v>1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25" customHeight="1">
      <c r="A27" s="37">
        <v>3202207</v>
      </c>
      <c r="B27" s="37" t="s">
        <v>103</v>
      </c>
      <c r="C27" s="45">
        <v>0.95299999999999996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37">
        <v>3202256</v>
      </c>
      <c r="B28" s="37" t="s">
        <v>129</v>
      </c>
      <c r="C28" s="45">
        <v>0.99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37">
        <v>3202306</v>
      </c>
      <c r="B29" s="37" t="s">
        <v>155</v>
      </c>
      <c r="C29" s="45">
        <v>0.9840000000000001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37">
        <v>3202405</v>
      </c>
      <c r="B30" s="37" t="s">
        <v>219</v>
      </c>
      <c r="C30" s="45">
        <v>0.98699999999999999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37">
        <v>3202454</v>
      </c>
      <c r="B31" s="37" t="s">
        <v>157</v>
      </c>
      <c r="C31" s="45">
        <v>0.96099999999999997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37">
        <v>3202504</v>
      </c>
      <c r="B32" s="37" t="s">
        <v>173</v>
      </c>
      <c r="C32" s="45">
        <v>0.97499999999999998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37">
        <v>3202553</v>
      </c>
      <c r="B33" s="37" t="s">
        <v>159</v>
      </c>
      <c r="C33" s="45">
        <v>0.99900000000000011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37">
        <v>3202603</v>
      </c>
      <c r="B34" s="37" t="s">
        <v>83</v>
      </c>
      <c r="C34" s="45">
        <v>0.99299999999999999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37">
        <v>3202652</v>
      </c>
      <c r="B35" s="37" t="s">
        <v>161</v>
      </c>
      <c r="C35" s="45">
        <v>0.95700000000000007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37">
        <v>3202702</v>
      </c>
      <c r="B36" s="37" t="s">
        <v>131</v>
      </c>
      <c r="C36" s="45">
        <v>0.99900000000000011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37">
        <v>3202801</v>
      </c>
      <c r="B37" s="37" t="s">
        <v>85</v>
      </c>
      <c r="C37" s="45">
        <v>0.92400000000000004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37">
        <v>3202900</v>
      </c>
      <c r="B38" s="37" t="s">
        <v>133</v>
      </c>
      <c r="C38" s="45">
        <v>0.9890000000000001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37">
        <v>3203007</v>
      </c>
      <c r="B39" s="37" t="s">
        <v>163</v>
      </c>
      <c r="C39" s="45">
        <v>0.94499999999999995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37">
        <v>3203056</v>
      </c>
      <c r="B40" s="37" t="s">
        <v>207</v>
      </c>
      <c r="C40" s="45">
        <v>0.96599999999999997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37">
        <v>3203106</v>
      </c>
      <c r="B41" s="37" t="s">
        <v>87</v>
      </c>
      <c r="C41" s="45">
        <v>0.98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25" customHeight="1">
      <c r="A42" s="37">
        <v>3203130</v>
      </c>
      <c r="B42" s="37" t="s">
        <v>175</v>
      </c>
      <c r="C42" s="45">
        <v>0.99900000000000011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25" customHeight="1">
      <c r="A43" s="37">
        <v>3203163</v>
      </c>
      <c r="B43" s="37" t="s">
        <v>57</v>
      </c>
      <c r="C43" s="45">
        <v>0.96400000000000008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25" customHeight="1">
      <c r="A44" s="37">
        <v>3203205</v>
      </c>
      <c r="B44" s="37" t="s">
        <v>177</v>
      </c>
      <c r="C44" s="45">
        <v>0.96400000000000008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25" customHeight="1">
      <c r="A45" s="37">
        <v>3203304</v>
      </c>
      <c r="B45" s="37" t="s">
        <v>73</v>
      </c>
      <c r="C45" s="45">
        <v>0.99900000000000011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25" customHeight="1">
      <c r="A46" s="37">
        <v>3203320</v>
      </c>
      <c r="B46" s="37" t="s">
        <v>89</v>
      </c>
      <c r="C46" s="45">
        <v>0.94900000000000007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25" customHeight="1">
      <c r="A47" s="37">
        <v>3203346</v>
      </c>
      <c r="B47" s="37" t="s">
        <v>115</v>
      </c>
      <c r="C47" s="45">
        <v>0.9840000000000001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25" customHeight="1">
      <c r="A48" s="37">
        <v>3203353</v>
      </c>
      <c r="B48" s="37" t="s">
        <v>135</v>
      </c>
      <c r="C48" s="45">
        <v>0.99900000000000011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25" customHeight="1">
      <c r="A49" s="37">
        <v>3203403</v>
      </c>
      <c r="B49" s="37" t="s">
        <v>91</v>
      </c>
      <c r="C49" s="45">
        <v>0.97099999999999997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25" customHeight="1">
      <c r="A50" s="37">
        <v>3203502</v>
      </c>
      <c r="B50" s="37" t="s">
        <v>187</v>
      </c>
      <c r="C50" s="45">
        <v>0.96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25" customHeight="1">
      <c r="A51" s="37">
        <v>3203601</v>
      </c>
      <c r="B51" s="37" t="s">
        <v>189</v>
      </c>
      <c r="C51" s="45">
        <v>0.92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25" customHeight="1">
      <c r="A52" s="37">
        <v>3203700</v>
      </c>
      <c r="B52" s="37" t="s">
        <v>165</v>
      </c>
      <c r="C52" s="45">
        <v>0.998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25" customHeight="1">
      <c r="A53" s="37">
        <v>3203809</v>
      </c>
      <c r="B53" s="37" t="s">
        <v>93</v>
      </c>
      <c r="C53" s="45">
        <v>0.96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4.25" customHeight="1">
      <c r="A54" s="37">
        <v>3203908</v>
      </c>
      <c r="B54" s="37" t="s">
        <v>191</v>
      </c>
      <c r="C54" s="45">
        <v>0.99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25" customHeight="1">
      <c r="A55" s="37">
        <v>3204005</v>
      </c>
      <c r="B55" s="37" t="s">
        <v>137</v>
      </c>
      <c r="C55" s="45">
        <v>0.998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25" customHeight="1">
      <c r="A56" s="37">
        <v>3204054</v>
      </c>
      <c r="B56" s="37" t="s">
        <v>209</v>
      </c>
      <c r="C56" s="45">
        <v>0.98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37">
        <v>3204104</v>
      </c>
      <c r="B57" s="37" t="s">
        <v>193</v>
      </c>
      <c r="C57" s="45">
        <v>0.98299999999999998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25" customHeight="1">
      <c r="A58" s="37">
        <v>3204203</v>
      </c>
      <c r="B58" s="37" t="s">
        <v>221</v>
      </c>
      <c r="C58" s="45">
        <v>0.95299999999999996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25" customHeight="1">
      <c r="A59" s="37">
        <v>3204252</v>
      </c>
      <c r="B59" s="37" t="s">
        <v>195</v>
      </c>
      <c r="C59" s="45">
        <v>0.99099999999999999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37">
        <v>3204302</v>
      </c>
      <c r="B60" s="37" t="s">
        <v>95</v>
      </c>
      <c r="C60" s="45">
        <v>0.94799999999999995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37">
        <v>3204351</v>
      </c>
      <c r="B61" s="37" t="s">
        <v>179</v>
      </c>
      <c r="C61" s="45">
        <v>0.96099999999999997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37">
        <v>3204401</v>
      </c>
      <c r="B62" s="37" t="s">
        <v>97</v>
      </c>
      <c r="C62" s="45">
        <v>0.94499999999999995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37">
        <v>3204500</v>
      </c>
      <c r="B63" s="37" t="s">
        <v>117</v>
      </c>
      <c r="C63" s="45">
        <v>0.96799999999999997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37">
        <v>3204559</v>
      </c>
      <c r="B64" s="37" t="s">
        <v>59</v>
      </c>
      <c r="C64" s="45">
        <v>0.96400000000000008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37">
        <v>3204609</v>
      </c>
      <c r="B65" s="37" t="s">
        <v>105</v>
      </c>
      <c r="C65" s="45">
        <v>0.998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37">
        <v>3204658</v>
      </c>
      <c r="B66" s="37" t="s">
        <v>139</v>
      </c>
      <c r="C66" s="45">
        <v>0.998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37">
        <v>3204708</v>
      </c>
      <c r="B67" s="37" t="s">
        <v>197</v>
      </c>
      <c r="C67" s="45">
        <v>0.98199999999999998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37">
        <v>3204807</v>
      </c>
      <c r="B68" s="37" t="s">
        <v>167</v>
      </c>
      <c r="C68" s="45">
        <v>0.97199999999999998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37">
        <v>3204906</v>
      </c>
      <c r="B69" s="37" t="s">
        <v>211</v>
      </c>
      <c r="C69" s="45">
        <v>0.92400000000000004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37">
        <v>3204955</v>
      </c>
      <c r="B70" s="37" t="s">
        <v>141</v>
      </c>
      <c r="C70" s="45">
        <v>1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37">
        <v>3205002</v>
      </c>
      <c r="B71" s="37" t="s">
        <v>107</v>
      </c>
      <c r="C71" s="45">
        <v>0.95099999999999996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25" customHeight="1">
      <c r="A72" s="37">
        <v>3205010</v>
      </c>
      <c r="B72" s="37" t="s">
        <v>181</v>
      </c>
      <c r="C72" s="45">
        <v>0.995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25" customHeight="1">
      <c r="A73" s="37">
        <v>3205036</v>
      </c>
      <c r="B73" s="37" t="s">
        <v>99</v>
      </c>
      <c r="C73" s="45">
        <v>0.93599999999999994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25" customHeight="1">
      <c r="A74" s="37">
        <v>3205069</v>
      </c>
      <c r="B74" s="37" t="s">
        <v>61</v>
      </c>
      <c r="C74" s="45">
        <v>0.99199999999999999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25" customHeight="1">
      <c r="A75" s="37">
        <v>3205101</v>
      </c>
      <c r="B75" s="37" t="s">
        <v>119</v>
      </c>
      <c r="C75" s="45">
        <v>0.99099999999999999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customHeight="1">
      <c r="A76" s="37">
        <v>3205150</v>
      </c>
      <c r="B76" s="37" t="s">
        <v>199</v>
      </c>
      <c r="C76" s="45">
        <v>0.995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25" customHeight="1">
      <c r="A77" s="37">
        <v>3205176</v>
      </c>
      <c r="B77" s="37" t="s">
        <v>201</v>
      </c>
      <c r="C77" s="45">
        <v>0.97400000000000009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25" customHeight="1">
      <c r="A78" s="37">
        <v>3205200</v>
      </c>
      <c r="B78" s="37" t="s">
        <v>223</v>
      </c>
      <c r="C78" s="45">
        <v>0.99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25" customHeight="1">
      <c r="A79" s="37">
        <v>3205309</v>
      </c>
      <c r="B79" s="37" t="s">
        <v>109</v>
      </c>
      <c r="C79" s="45">
        <v>0.97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D2:J15"/>
  </mergeCells>
  <conditionalFormatting sqref="D2">
    <cfRule type="expression" dxfId="0" priority="1">
      <formula>AND($F3="Total",$G3="Total")</formula>
    </cfRule>
  </conditionalFormatting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Z999"/>
  <sheetViews>
    <sheetView showGridLines="0" workbookViewId="0">
      <selection activeCell="F1" sqref="F1:F1048576"/>
    </sheetView>
  </sheetViews>
  <sheetFormatPr defaultColWidth="12.59765625" defaultRowHeight="15" customHeight="1"/>
  <cols>
    <col min="1" max="1" width="8.59765625" customWidth="1"/>
    <col min="2" max="2" width="24.69921875" customWidth="1"/>
    <col min="3" max="3" width="8.19921875" customWidth="1"/>
    <col min="4" max="4" width="10.09765625" customWidth="1"/>
    <col min="5" max="5" width="12.19921875" customWidth="1"/>
    <col min="6" max="6" width="36.69921875" customWidth="1"/>
    <col min="7" max="7" width="45.5" customWidth="1"/>
    <col min="8" max="8" width="8.19921875" customWidth="1"/>
    <col min="9" max="26" width="8.59765625" customWidth="1"/>
  </cols>
  <sheetData>
    <row r="1" spans="1:26" ht="14.25" customHeight="1">
      <c r="A1" s="46" t="s">
        <v>555</v>
      </c>
      <c r="B1" s="46" t="s">
        <v>8</v>
      </c>
      <c r="C1" s="47" t="s">
        <v>556</v>
      </c>
      <c r="D1" s="46" t="s">
        <v>658</v>
      </c>
      <c r="E1" s="46" t="s">
        <v>659</v>
      </c>
      <c r="F1" s="48" t="s">
        <v>660</v>
      </c>
      <c r="G1" s="48" t="s">
        <v>661</v>
      </c>
      <c r="H1" s="48" t="s">
        <v>662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25" customHeight="1">
      <c r="A2" s="49">
        <v>3200102</v>
      </c>
      <c r="B2" s="49" t="s">
        <v>42</v>
      </c>
      <c r="C2" s="50">
        <f>VLOOKUP(A2,IQEF!A:C,3,0)</f>
        <v>0.66016134577392249</v>
      </c>
      <c r="D2" s="51">
        <f>VLOOKUP(B2,P!B:C,2,0)</f>
        <v>0.98199999999999998</v>
      </c>
      <c r="E2" s="52">
        <f>VLOOKUP(B2,IMEG!B:C,2,0)</f>
        <v>0.30269756231273387</v>
      </c>
      <c r="F2" s="53">
        <f t="shared" ref="F2:F79" si="0">C2*0.7+D2*0.15+E2*0.15</f>
        <v>0.65481757638865579</v>
      </c>
      <c r="G2" s="54">
        <f t="shared" ref="G2:G79" si="1">F2/(SUM($F$2:$F$79))*10</f>
        <v>0.12839431050638009</v>
      </c>
      <c r="H2" s="55">
        <f t="shared" ref="H2:H79" si="2">RANK(F2,$F$2:$F$79,0)</f>
        <v>45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4.25" customHeight="1">
      <c r="A3" s="56">
        <v>3200169</v>
      </c>
      <c r="B3" s="56" t="s">
        <v>65</v>
      </c>
      <c r="C3" s="50">
        <f>VLOOKUP(A3,IQEF!A:C,3,0)</f>
        <v>0.73192125177393641</v>
      </c>
      <c r="D3" s="51">
        <f>VLOOKUP(B3,P!B:C,2,0)</f>
        <v>0.996</v>
      </c>
      <c r="E3" s="52">
        <f>VLOOKUP(B3,IMEG!B:C,2,0)</f>
        <v>0.27101122971931052</v>
      </c>
      <c r="F3" s="57">
        <f t="shared" si="0"/>
        <v>0.70239656069965206</v>
      </c>
      <c r="G3" s="58">
        <f t="shared" si="1"/>
        <v>0.1377234291884028</v>
      </c>
      <c r="H3" s="59">
        <f t="shared" si="2"/>
        <v>21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4.25" customHeight="1">
      <c r="A4" s="56">
        <v>3200136</v>
      </c>
      <c r="B4" s="56" t="s">
        <v>67</v>
      </c>
      <c r="C4" s="50">
        <f>VLOOKUP(A4,IQEF!A:C,3,0)</f>
        <v>0.715964324069716</v>
      </c>
      <c r="D4" s="51">
        <f>VLOOKUP(B4,P!B:C,2,0)</f>
        <v>1</v>
      </c>
      <c r="E4" s="52">
        <f>VLOOKUP(B4,IMEG!B:C,2,0)</f>
        <v>0.79483323670319617</v>
      </c>
      <c r="F4" s="57">
        <f t="shared" si="0"/>
        <v>0.77040001235428068</v>
      </c>
      <c r="G4" s="58">
        <f t="shared" si="1"/>
        <v>0.15105730506785492</v>
      </c>
      <c r="H4" s="59">
        <f t="shared" si="2"/>
        <v>7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25" customHeight="1">
      <c r="A5" s="56">
        <v>3200201</v>
      </c>
      <c r="B5" s="56" t="s">
        <v>145</v>
      </c>
      <c r="C5" s="50">
        <f>VLOOKUP(A5,IQEF!A:C,3,0)</f>
        <v>0.38980251557131962</v>
      </c>
      <c r="D5" s="51">
        <f>VLOOKUP(B5,P!B:C,2,0)</f>
        <v>0.96299999999999997</v>
      </c>
      <c r="E5" s="52">
        <f>VLOOKUP(B5,IMEG!B:C,2,0)</f>
        <v>0.75</v>
      </c>
      <c r="F5" s="57">
        <f t="shared" si="0"/>
        <v>0.52981176089992377</v>
      </c>
      <c r="G5" s="58">
        <f t="shared" si="1"/>
        <v>0.10388361307293599</v>
      </c>
      <c r="H5" s="59">
        <f t="shared" si="2"/>
        <v>69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25" customHeight="1">
      <c r="A6" s="56">
        <v>3200300</v>
      </c>
      <c r="B6" s="56" t="s">
        <v>215</v>
      </c>
      <c r="C6" s="50">
        <f>VLOOKUP(A6,IQEF!A:C,3,0)</f>
        <v>0.53587705364619265</v>
      </c>
      <c r="D6" s="51">
        <f>VLOOKUP(B6,P!B:C,2,0)</f>
        <v>0.97099999999999997</v>
      </c>
      <c r="E6" s="52">
        <f>VLOOKUP(B6,IMEG!B:C,2,0)</f>
        <v>1</v>
      </c>
      <c r="F6" s="57">
        <f t="shared" si="0"/>
        <v>0.67076393755233488</v>
      </c>
      <c r="G6" s="58">
        <f t="shared" si="1"/>
        <v>0.1315210165089708</v>
      </c>
      <c r="H6" s="59">
        <f t="shared" si="2"/>
        <v>40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4.25" customHeight="1">
      <c r="A7" s="56">
        <v>3200359</v>
      </c>
      <c r="B7" s="56" t="s">
        <v>123</v>
      </c>
      <c r="C7" s="50">
        <f>VLOOKUP(A7,IQEF!A:C,3,0)</f>
        <v>0.60444242464636933</v>
      </c>
      <c r="D7" s="51">
        <f>VLOOKUP(B7,P!B:C,2,0)</f>
        <v>0.97599999999999998</v>
      </c>
      <c r="E7" s="52">
        <f>VLOOKUP(B7,IMEG!B:C,2,0)</f>
        <v>0.37297135561595435</v>
      </c>
      <c r="F7" s="57">
        <f t="shared" si="0"/>
        <v>0.62545540059485161</v>
      </c>
      <c r="G7" s="58">
        <f t="shared" si="1"/>
        <v>0.1226370791003388</v>
      </c>
      <c r="H7" s="59">
        <f t="shared" si="2"/>
        <v>53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25" customHeight="1">
      <c r="A8" s="56">
        <v>3200409</v>
      </c>
      <c r="B8" s="56" t="s">
        <v>217</v>
      </c>
      <c r="C8" s="50">
        <f>VLOOKUP(A8,IQEF!A:C,3,0)</f>
        <v>0.63466424597934212</v>
      </c>
      <c r="D8" s="51">
        <f>VLOOKUP(B8,P!B:C,2,0)</f>
        <v>0.97199999999999998</v>
      </c>
      <c r="E8" s="52">
        <f>VLOOKUP(B8,IMEG!B:C,2,0)</f>
        <v>0.25</v>
      </c>
      <c r="F8" s="57">
        <f t="shared" si="0"/>
        <v>0.62756497218553942</v>
      </c>
      <c r="G8" s="58">
        <f t="shared" si="1"/>
        <v>0.12305071642410155</v>
      </c>
      <c r="H8" s="59">
        <f t="shared" si="2"/>
        <v>52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25" customHeight="1">
      <c r="A9" s="56">
        <v>3200508</v>
      </c>
      <c r="B9" s="56" t="s">
        <v>147</v>
      </c>
      <c r="C9" s="50">
        <f>VLOOKUP(A9,IQEF!A:C,3,0)</f>
        <v>0.60824778653920542</v>
      </c>
      <c r="D9" s="51">
        <f>VLOOKUP(B9,P!B:C,2,0)</f>
        <v>0.96700000000000008</v>
      </c>
      <c r="E9" s="52">
        <f>VLOOKUP(B9,IMEG!B:C,2,0)</f>
        <v>0.5</v>
      </c>
      <c r="F9" s="57">
        <f t="shared" si="0"/>
        <v>0.64582345057744373</v>
      </c>
      <c r="G9" s="58">
        <f t="shared" si="1"/>
        <v>0.12663077418148952</v>
      </c>
      <c r="H9" s="59">
        <f t="shared" si="2"/>
        <v>48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25" customHeight="1">
      <c r="A10" s="56">
        <v>3200607</v>
      </c>
      <c r="B10" s="56" t="s">
        <v>171</v>
      </c>
      <c r="C10" s="50">
        <f>VLOOKUP(A10,IQEF!A:C,3,0)</f>
        <v>0.58100934128881965</v>
      </c>
      <c r="D10" s="51">
        <f>VLOOKUP(B10,P!B:C,2,0)</f>
        <v>0.98</v>
      </c>
      <c r="E10" s="52">
        <f>VLOOKUP(B10,IMEG!B:C,2,0)</f>
        <v>0.62054453104254059</v>
      </c>
      <c r="F10" s="57">
        <f t="shared" si="0"/>
        <v>0.64678821855855473</v>
      </c>
      <c r="G10" s="58">
        <f t="shared" si="1"/>
        <v>0.12681994246926903</v>
      </c>
      <c r="H10" s="59">
        <f t="shared" si="2"/>
        <v>47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25" customHeight="1">
      <c r="A11" s="56">
        <v>3200706</v>
      </c>
      <c r="B11" s="56" t="s">
        <v>77</v>
      </c>
      <c r="C11" s="50">
        <f>VLOOKUP(A11,IQEF!A:C,3,0)</f>
        <v>0.76834954269905897</v>
      </c>
      <c r="D11" s="51">
        <f>VLOOKUP(B11,P!B:C,2,0)</f>
        <v>0.9840000000000001</v>
      </c>
      <c r="E11" s="52">
        <f>VLOOKUP(B11,IMEG!B:C,2,0)</f>
        <v>1</v>
      </c>
      <c r="F11" s="57">
        <f t="shared" si="0"/>
        <v>0.83544467988934124</v>
      </c>
      <c r="G11" s="58">
        <f t="shared" si="1"/>
        <v>0.16381103303945113</v>
      </c>
      <c r="H11" s="59">
        <f t="shared" si="2"/>
        <v>1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4.25" customHeight="1">
      <c r="A12" s="56">
        <v>3200805</v>
      </c>
      <c r="B12" s="56" t="s">
        <v>125</v>
      </c>
      <c r="C12" s="50">
        <f>VLOOKUP(A12,IQEF!A:C,3,0)</f>
        <v>0.53006832813216254</v>
      </c>
      <c r="D12" s="51">
        <f>VLOOKUP(B12,P!B:C,2,0)</f>
        <v>0.96700000000000008</v>
      </c>
      <c r="E12" s="52">
        <f>VLOOKUP(B12,IMEG!B:C,2,0)</f>
        <v>0.5</v>
      </c>
      <c r="F12" s="57">
        <f t="shared" si="0"/>
        <v>0.59109782969251379</v>
      </c>
      <c r="G12" s="58">
        <f t="shared" si="1"/>
        <v>0.11590036831898147</v>
      </c>
      <c r="H12" s="59">
        <f t="shared" si="2"/>
        <v>59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4.25" customHeight="1">
      <c r="A13" s="56">
        <v>3200904</v>
      </c>
      <c r="B13" s="56" t="s">
        <v>69</v>
      </c>
      <c r="C13" s="50">
        <f>VLOOKUP(A13,IQEF!A:C,3,0)</f>
        <v>0.64321725732522128</v>
      </c>
      <c r="D13" s="51">
        <f>VLOOKUP(B13,P!B:C,2,0)</f>
        <v>0.98</v>
      </c>
      <c r="E13" s="52">
        <f>VLOOKUP(B13,IMEG!B:C,2,0)</f>
        <v>0.62138886319724773</v>
      </c>
      <c r="F13" s="57">
        <f t="shared" si="0"/>
        <v>0.69046040960724198</v>
      </c>
      <c r="G13" s="58">
        <f t="shared" si="1"/>
        <v>0.13538303096931109</v>
      </c>
      <c r="H13" s="59">
        <f t="shared" si="2"/>
        <v>33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4.25" customHeight="1">
      <c r="A14" s="56">
        <v>3201001</v>
      </c>
      <c r="B14" s="56" t="s">
        <v>185</v>
      </c>
      <c r="C14" s="50">
        <f>VLOOKUP(A14,IQEF!A:C,3,0)</f>
        <v>0.74923424351252821</v>
      </c>
      <c r="D14" s="51">
        <f>VLOOKUP(B14,P!B:C,2,0)</f>
        <v>0.98599999999999999</v>
      </c>
      <c r="E14" s="52">
        <f>VLOOKUP(B14,IMEG!B:C,2,0)</f>
        <v>0.28244927258568864</v>
      </c>
      <c r="F14" s="57">
        <f t="shared" si="0"/>
        <v>0.71473136134662307</v>
      </c>
      <c r="G14" s="58">
        <f t="shared" si="1"/>
        <v>0.14014199319982681</v>
      </c>
      <c r="H14" s="59">
        <f t="shared" si="2"/>
        <v>16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25" customHeight="1">
      <c r="A15" s="56">
        <v>3201100</v>
      </c>
      <c r="B15" s="56" t="s">
        <v>149</v>
      </c>
      <c r="C15" s="50">
        <f>VLOOKUP(A15,IQEF!A:C,3,0)</f>
        <v>0.70156088958579177</v>
      </c>
      <c r="D15" s="51">
        <f>VLOOKUP(B15,P!B:C,2,0)</f>
        <v>0.96299999999999997</v>
      </c>
      <c r="E15" s="52">
        <f>VLOOKUP(B15,IMEG!B:C,2,0)</f>
        <v>0.59726683064044683</v>
      </c>
      <c r="F15" s="57">
        <f t="shared" si="0"/>
        <v>0.72513264730612126</v>
      </c>
      <c r="G15" s="58">
        <f t="shared" si="1"/>
        <v>0.14218144050134032</v>
      </c>
      <c r="H15" s="59">
        <f t="shared" si="2"/>
        <v>13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4.25" customHeight="1">
      <c r="A16" s="56">
        <v>3201159</v>
      </c>
      <c r="B16" s="56" t="s">
        <v>51</v>
      </c>
      <c r="C16" s="50">
        <f>VLOOKUP(A16,IQEF!A:C,3,0)</f>
        <v>0.54501321876121422</v>
      </c>
      <c r="D16" s="51">
        <f>VLOOKUP(B16,P!B:C,2,0)</f>
        <v>0.98099999999999998</v>
      </c>
      <c r="E16" s="52">
        <f>VLOOKUP(B16,IMEG!B:C,2,0)</f>
        <v>0</v>
      </c>
      <c r="F16" s="57">
        <f t="shared" si="0"/>
        <v>0.52865925313285</v>
      </c>
      <c r="G16" s="58">
        <f t="shared" si="1"/>
        <v>0.10365763343304488</v>
      </c>
      <c r="H16" s="59">
        <f t="shared" si="2"/>
        <v>70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4.25" customHeight="1">
      <c r="A17" s="56">
        <v>3201209</v>
      </c>
      <c r="B17" s="56" t="s">
        <v>79</v>
      </c>
      <c r="C17" s="50">
        <f>VLOOKUP(A17,IQEF!A:C,3,0)</f>
        <v>0.68106456893307976</v>
      </c>
      <c r="D17" s="51">
        <f>VLOOKUP(B17,P!B:C,2,0)</f>
        <v>0.95</v>
      </c>
      <c r="E17" s="52">
        <f>VLOOKUP(B17,IMEG!B:C,2,0)</f>
        <v>0.54869734438197693</v>
      </c>
      <c r="F17" s="57">
        <f t="shared" si="0"/>
        <v>0.70154979991045241</v>
      </c>
      <c r="G17" s="58">
        <f t="shared" si="1"/>
        <v>0.13755739933274025</v>
      </c>
      <c r="H17" s="59">
        <f t="shared" si="2"/>
        <v>25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4.25" customHeight="1">
      <c r="A18" s="56">
        <v>3201308</v>
      </c>
      <c r="B18" s="56" t="s">
        <v>113</v>
      </c>
      <c r="C18" s="50">
        <f>VLOOKUP(A18,IQEF!A:C,3,0)</f>
        <v>0.45198836906978412</v>
      </c>
      <c r="D18" s="51">
        <f>VLOOKUP(B18,P!B:C,2,0)</f>
        <v>0.97599999999999998</v>
      </c>
      <c r="E18" s="52">
        <f>VLOOKUP(B18,IMEG!B:C,2,0)</f>
        <v>0.59822396145325962</v>
      </c>
      <c r="F18" s="57">
        <f t="shared" si="0"/>
        <v>0.55252545256683783</v>
      </c>
      <c r="G18" s="58">
        <f t="shared" si="1"/>
        <v>0.10833723326546579</v>
      </c>
      <c r="H18" s="59">
        <f t="shared" si="2"/>
        <v>66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4.25" customHeight="1">
      <c r="A19" s="56">
        <v>3201407</v>
      </c>
      <c r="B19" s="56" t="s">
        <v>81</v>
      </c>
      <c r="C19" s="50">
        <f>VLOOKUP(A19,IQEF!A:C,3,0)</f>
        <v>0.59042470364509758</v>
      </c>
      <c r="D19" s="51">
        <f>VLOOKUP(B19,P!B:C,2,0)</f>
        <v>0.96</v>
      </c>
      <c r="E19" s="52">
        <f>VLOOKUP(B19,IMEG!B:C,2,0)</f>
        <v>0.85262338396152926</v>
      </c>
      <c r="F19" s="57">
        <f t="shared" si="0"/>
        <v>0.68519080014579758</v>
      </c>
      <c r="G19" s="58">
        <f t="shared" si="1"/>
        <v>0.13434978461515629</v>
      </c>
      <c r="H19" s="59">
        <f t="shared" si="2"/>
        <v>34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25" customHeight="1">
      <c r="A20" s="56">
        <v>3201506</v>
      </c>
      <c r="B20" s="56" t="s">
        <v>127</v>
      </c>
      <c r="C20" s="50">
        <f>VLOOKUP(A20,IQEF!A:C,3,0)</f>
        <v>0.50906285460439582</v>
      </c>
      <c r="D20" s="51">
        <f>VLOOKUP(B20,P!B:C,2,0)</f>
        <v>0.97599999999999998</v>
      </c>
      <c r="E20" s="52">
        <f>VLOOKUP(B20,IMEG!B:C,2,0)</f>
        <v>0.28509857013264905</v>
      </c>
      <c r="F20" s="57">
        <f t="shared" si="0"/>
        <v>0.5455087837429744</v>
      </c>
      <c r="G20" s="58">
        <f t="shared" si="1"/>
        <v>0.10696142970096764</v>
      </c>
      <c r="H20" s="59">
        <f t="shared" si="2"/>
        <v>68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4.25" customHeight="1">
      <c r="A21" s="56">
        <v>3201605</v>
      </c>
      <c r="B21" s="56" t="s">
        <v>205</v>
      </c>
      <c r="C21" s="50">
        <f>VLOOKUP(A21,IQEF!A:C,3,0)</f>
        <v>0.65926218864739106</v>
      </c>
      <c r="D21" s="51">
        <f>VLOOKUP(B21,P!B:C,2,0)</f>
        <v>0.97299999999999998</v>
      </c>
      <c r="E21" s="52">
        <f>VLOOKUP(B21,IMEG!B:C,2,0)</f>
        <v>0.5</v>
      </c>
      <c r="F21" s="57">
        <f t="shared" si="0"/>
        <v>0.6824335320531737</v>
      </c>
      <c r="G21" s="58">
        <f t="shared" si="1"/>
        <v>0.13380914925593745</v>
      </c>
      <c r="H21" s="59">
        <f t="shared" si="2"/>
        <v>35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25" customHeight="1">
      <c r="A22" s="56">
        <v>3201704</v>
      </c>
      <c r="B22" s="56" t="s">
        <v>53</v>
      </c>
      <c r="C22" s="50">
        <f>VLOOKUP(A22,IQEF!A:C,3,0)</f>
        <v>0.64153731351875087</v>
      </c>
      <c r="D22" s="51">
        <f>VLOOKUP(B22,P!B:C,2,0)</f>
        <v>0.98699999999999999</v>
      </c>
      <c r="E22" s="52">
        <f>VLOOKUP(B22,IMEG!B:C,2,0)</f>
        <v>0.41214061216718123</v>
      </c>
      <c r="F22" s="57">
        <f t="shared" si="0"/>
        <v>0.65894721128820277</v>
      </c>
      <c r="G22" s="58">
        <f t="shared" si="1"/>
        <v>0.12920403468711239</v>
      </c>
      <c r="H22" s="59">
        <f t="shared" si="2"/>
        <v>44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4.25" customHeight="1">
      <c r="A23" s="56">
        <v>3201803</v>
      </c>
      <c r="B23" s="56" t="s">
        <v>151</v>
      </c>
      <c r="C23" s="50">
        <f>VLOOKUP(A23,IQEF!A:C,3,0)</f>
        <v>0.42705846110231449</v>
      </c>
      <c r="D23" s="51">
        <f>VLOOKUP(B23,P!B:C,2,0)</f>
        <v>0.98299999999999998</v>
      </c>
      <c r="E23" s="52">
        <f>VLOOKUP(B23,IMEG!B:C,2,0)</f>
        <v>0.25</v>
      </c>
      <c r="F23" s="57">
        <f t="shared" si="0"/>
        <v>0.48389092277162005</v>
      </c>
      <c r="G23" s="58">
        <f t="shared" si="1"/>
        <v>9.4879617819975365E-2</v>
      </c>
      <c r="H23" s="59">
        <f t="shared" si="2"/>
        <v>76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25" customHeight="1">
      <c r="A24" s="56">
        <v>3201902</v>
      </c>
      <c r="B24" s="56" t="s">
        <v>55</v>
      </c>
      <c r="C24" s="50">
        <f>VLOOKUP(A24,IQEF!A:C,3,0)</f>
        <v>0.61734278621253647</v>
      </c>
      <c r="D24" s="51">
        <f>VLOOKUP(B24,P!B:C,2,0)</f>
        <v>0.9840000000000001</v>
      </c>
      <c r="E24" s="52">
        <f>VLOOKUP(B24,IMEG!B:C,2,0)</f>
        <v>0.63126714603853107</v>
      </c>
      <c r="F24" s="57">
        <f t="shared" si="0"/>
        <v>0.67443002225455517</v>
      </c>
      <c r="G24" s="58">
        <f t="shared" si="1"/>
        <v>0.13223984940926573</v>
      </c>
      <c r="H24" s="59">
        <f t="shared" si="2"/>
        <v>37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25" customHeight="1">
      <c r="A25" s="56">
        <v>3202009</v>
      </c>
      <c r="B25" s="56" t="s">
        <v>153</v>
      </c>
      <c r="C25" s="50">
        <f>VLOOKUP(A25,IQEF!A:C,3,0)</f>
        <v>0.68650539946537747</v>
      </c>
      <c r="D25" s="51">
        <f>VLOOKUP(B25,P!B:C,2,0)</f>
        <v>1</v>
      </c>
      <c r="E25" s="52">
        <f>VLOOKUP(B25,IMEG!B:C,2,0)</f>
        <v>1</v>
      </c>
      <c r="F25" s="57">
        <f t="shared" si="0"/>
        <v>0.78055377962576422</v>
      </c>
      <c r="G25" s="58">
        <f t="shared" si="1"/>
        <v>0.15304821978192576</v>
      </c>
      <c r="H25" s="59">
        <f t="shared" si="2"/>
        <v>5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4.25" customHeight="1">
      <c r="A26" s="56">
        <v>3202108</v>
      </c>
      <c r="B26" s="56" t="s">
        <v>71</v>
      </c>
      <c r="C26" s="50">
        <f>VLOOKUP(A26,IQEF!A:C,3,0)</f>
        <v>0.71359327025775388</v>
      </c>
      <c r="D26" s="51">
        <f>VLOOKUP(B26,P!B:C,2,0)</f>
        <v>1</v>
      </c>
      <c r="E26" s="52">
        <f>VLOOKUP(B26,IMEG!B:C,2,0)</f>
        <v>0.34970859058682996</v>
      </c>
      <c r="F26" s="57">
        <f t="shared" si="0"/>
        <v>0.7019715777684522</v>
      </c>
      <c r="G26" s="58">
        <f t="shared" si="1"/>
        <v>0.1376401000408724</v>
      </c>
      <c r="H26" s="59">
        <f t="shared" si="2"/>
        <v>24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4.25" customHeight="1">
      <c r="A27" s="56">
        <v>3202207</v>
      </c>
      <c r="B27" s="56" t="s">
        <v>103</v>
      </c>
      <c r="C27" s="50">
        <f>VLOOKUP(A27,IQEF!A:C,3,0)</f>
        <v>0.61443195225276415</v>
      </c>
      <c r="D27" s="51">
        <f>VLOOKUP(B27,P!B:C,2,0)</f>
        <v>0.95299999999999996</v>
      </c>
      <c r="E27" s="52">
        <f>VLOOKUP(B27,IMEG!B:C,2,0)</f>
        <v>0.79005919725742879</v>
      </c>
      <c r="F27" s="57">
        <f t="shared" si="0"/>
        <v>0.69156124616554926</v>
      </c>
      <c r="G27" s="58">
        <f t="shared" si="1"/>
        <v>0.13559887910164681</v>
      </c>
      <c r="H27" s="59">
        <f t="shared" si="2"/>
        <v>32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4.25" customHeight="1">
      <c r="A28" s="56">
        <v>3202256</v>
      </c>
      <c r="B28" s="56" t="s">
        <v>129</v>
      </c>
      <c r="C28" s="50">
        <f>VLOOKUP(A28,IQEF!A:C,3,0)</f>
        <v>0.4550576582014384</v>
      </c>
      <c r="D28" s="51">
        <f>VLOOKUP(B28,P!B:C,2,0)</f>
        <v>0.99</v>
      </c>
      <c r="E28" s="52">
        <f>VLOOKUP(B28,IMEG!B:C,2,0)</f>
        <v>0.75</v>
      </c>
      <c r="F28" s="57">
        <f t="shared" si="0"/>
        <v>0.57954036074100679</v>
      </c>
      <c r="G28" s="58">
        <f t="shared" si="1"/>
        <v>0.11363422075249208</v>
      </c>
      <c r="H28" s="59">
        <f t="shared" si="2"/>
        <v>64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4.25" customHeight="1">
      <c r="A29" s="56">
        <v>3202306</v>
      </c>
      <c r="B29" s="56" t="s">
        <v>155</v>
      </c>
      <c r="C29" s="50">
        <f>VLOOKUP(A29,IQEF!A:C,3,0)</f>
        <v>0.64209873663456918</v>
      </c>
      <c r="D29" s="51">
        <f>VLOOKUP(B29,P!B:C,2,0)</f>
        <v>0.9840000000000001</v>
      </c>
      <c r="E29" s="52">
        <f>VLOOKUP(B29,IMEG!B:C,2,0)</f>
        <v>0.27096966156296093</v>
      </c>
      <c r="F29" s="57">
        <f t="shared" si="0"/>
        <v>0.63771456487864253</v>
      </c>
      <c r="G29" s="58">
        <f t="shared" si="1"/>
        <v>0.12504081260163313</v>
      </c>
      <c r="H29" s="59">
        <f t="shared" si="2"/>
        <v>49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4.25" customHeight="1">
      <c r="A30" s="56">
        <v>3202405</v>
      </c>
      <c r="B30" s="56" t="s">
        <v>219</v>
      </c>
      <c r="C30" s="50">
        <f>VLOOKUP(A30,IQEF!A:C,3,0)</f>
        <v>0.66010167325963565</v>
      </c>
      <c r="D30" s="51">
        <f>VLOOKUP(B30,P!B:C,2,0)</f>
        <v>0.98699999999999999</v>
      </c>
      <c r="E30" s="52">
        <f>VLOOKUP(B30,IMEG!B:C,2,0)</f>
        <v>0.55432252447319519</v>
      </c>
      <c r="F30" s="57">
        <f t="shared" si="0"/>
        <v>0.69326954995272416</v>
      </c>
      <c r="G30" s="58">
        <f t="shared" si="1"/>
        <v>0.13593383725609862</v>
      </c>
      <c r="H30" s="59">
        <f t="shared" si="2"/>
        <v>29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4.25" customHeight="1">
      <c r="A31" s="56">
        <v>3202454</v>
      </c>
      <c r="B31" s="56" t="s">
        <v>157</v>
      </c>
      <c r="C31" s="50">
        <f>VLOOKUP(A31,IQEF!A:C,3,0)</f>
        <v>0.53112845004670195</v>
      </c>
      <c r="D31" s="51">
        <f>VLOOKUP(B31,P!B:C,2,0)</f>
        <v>0.96099999999999997</v>
      </c>
      <c r="E31" s="52">
        <f>VLOOKUP(B31,IMEG!B:C,2,0)</f>
        <v>0.5</v>
      </c>
      <c r="F31" s="57">
        <f t="shared" si="0"/>
        <v>0.59093991503269128</v>
      </c>
      <c r="G31" s="58">
        <f t="shared" si="1"/>
        <v>0.11586940497193972</v>
      </c>
      <c r="H31" s="59">
        <f t="shared" si="2"/>
        <v>60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4.25" customHeight="1">
      <c r="A32" s="56">
        <v>3202504</v>
      </c>
      <c r="B32" s="56" t="s">
        <v>173</v>
      </c>
      <c r="C32" s="50">
        <f>VLOOKUP(A32,IQEF!A:C,3,0)</f>
        <v>0.6639958490644966</v>
      </c>
      <c r="D32" s="51">
        <f>VLOOKUP(B32,P!B:C,2,0)</f>
        <v>0.97499999999999998</v>
      </c>
      <c r="E32" s="52">
        <f>VLOOKUP(B32,IMEG!B:C,2,0)</f>
        <v>0.85215799508325507</v>
      </c>
      <c r="F32" s="57">
        <f t="shared" si="0"/>
        <v>0.73887079360763586</v>
      </c>
      <c r="G32" s="58">
        <f t="shared" si="1"/>
        <v>0.14487516755696814</v>
      </c>
      <c r="H32" s="59">
        <f t="shared" si="2"/>
        <v>11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4.25" customHeight="1">
      <c r="A33" s="56">
        <v>3202553</v>
      </c>
      <c r="B33" s="56" t="s">
        <v>159</v>
      </c>
      <c r="C33" s="50">
        <f>VLOOKUP(A33,IQEF!A:C,3,0)</f>
        <v>0.77077132604517351</v>
      </c>
      <c r="D33" s="51">
        <f>VLOOKUP(B33,P!B:C,2,0)</f>
        <v>0.99900000000000011</v>
      </c>
      <c r="E33" s="52">
        <f>VLOOKUP(B33,IMEG!B:C,2,0)</f>
        <v>0.55276626810902485</v>
      </c>
      <c r="F33" s="57">
        <f t="shared" si="0"/>
        <v>0.77230486844797519</v>
      </c>
      <c r="G33" s="58">
        <f t="shared" si="1"/>
        <v>0.15143080250222835</v>
      </c>
      <c r="H33" s="59">
        <f t="shared" si="2"/>
        <v>6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>
      <c r="A34" s="56">
        <v>3202603</v>
      </c>
      <c r="B34" s="56" t="s">
        <v>83</v>
      </c>
      <c r="C34" s="50">
        <f>VLOOKUP(A34,IQEF!A:C,3,0)</f>
        <v>0.51302231172556412</v>
      </c>
      <c r="D34" s="51">
        <f>VLOOKUP(B34,P!B:C,2,0)</f>
        <v>0.99299999999999999</v>
      </c>
      <c r="E34" s="52">
        <f>VLOOKUP(B34,IMEG!B:C,2,0)</f>
        <v>0.52943282520795543</v>
      </c>
      <c r="F34" s="57">
        <f t="shared" si="0"/>
        <v>0.58748054198908817</v>
      </c>
      <c r="G34" s="58">
        <f t="shared" si="1"/>
        <v>0.11519110336133337</v>
      </c>
      <c r="H34" s="59">
        <f t="shared" si="2"/>
        <v>62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4.25" customHeight="1">
      <c r="A35" s="56">
        <v>3202652</v>
      </c>
      <c r="B35" s="56" t="s">
        <v>161</v>
      </c>
      <c r="C35" s="50">
        <f>VLOOKUP(A35,IQEF!A:C,3,0)</f>
        <v>0.53493260713354585</v>
      </c>
      <c r="D35" s="51">
        <f>VLOOKUP(B35,P!B:C,2,0)</f>
        <v>0.95700000000000007</v>
      </c>
      <c r="E35" s="52">
        <f>VLOOKUP(B35,IMEG!B:C,2,0)</f>
        <v>0.5885234359412097</v>
      </c>
      <c r="F35" s="57">
        <f t="shared" si="0"/>
        <v>0.60628134038466353</v>
      </c>
      <c r="G35" s="58">
        <f t="shared" si="1"/>
        <v>0.11887749730372293</v>
      </c>
      <c r="H35" s="59">
        <f t="shared" si="2"/>
        <v>58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4.25" customHeight="1">
      <c r="A36" s="56">
        <v>3202702</v>
      </c>
      <c r="B36" s="56" t="s">
        <v>131</v>
      </c>
      <c r="C36" s="50">
        <f>VLOOKUP(A36,IQEF!A:C,3,0)</f>
        <v>0.6306577864335734</v>
      </c>
      <c r="D36" s="51">
        <f>VLOOKUP(B36,P!B:C,2,0)</f>
        <v>0.99900000000000011</v>
      </c>
      <c r="E36" s="52">
        <f>VLOOKUP(B36,IMEG!B:C,2,0)</f>
        <v>0.58122051776247519</v>
      </c>
      <c r="F36" s="57">
        <f t="shared" si="0"/>
        <v>0.67849352816787267</v>
      </c>
      <c r="G36" s="58">
        <f t="shared" si="1"/>
        <v>0.13303660725265834</v>
      </c>
      <c r="H36" s="59">
        <f t="shared" si="2"/>
        <v>36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4.25" customHeight="1">
      <c r="A37" s="56">
        <v>3202801</v>
      </c>
      <c r="B37" s="56" t="s">
        <v>85</v>
      </c>
      <c r="C37" s="50">
        <f>VLOOKUP(A37,IQEF!A:C,3,0)</f>
        <v>0.68214928956201759</v>
      </c>
      <c r="D37" s="51">
        <f>VLOOKUP(B37,P!B:C,2,0)</f>
        <v>0.92400000000000004</v>
      </c>
      <c r="E37" s="52">
        <f>VLOOKUP(B37,IMEG!B:C,2,0)</f>
        <v>0.25</v>
      </c>
      <c r="F37" s="57">
        <f t="shared" si="0"/>
        <v>0.65360450269341219</v>
      </c>
      <c r="G37" s="58">
        <f t="shared" si="1"/>
        <v>0.12815645531386494</v>
      </c>
      <c r="H37" s="59">
        <f t="shared" si="2"/>
        <v>46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4.25" customHeight="1">
      <c r="A38" s="56">
        <v>3202900</v>
      </c>
      <c r="B38" s="56" t="s">
        <v>133</v>
      </c>
      <c r="C38" s="50">
        <f>VLOOKUP(A38,IQEF!A:C,3,0)</f>
        <v>0.70668988224338802</v>
      </c>
      <c r="D38" s="51">
        <f>VLOOKUP(B38,P!B:C,2,0)</f>
        <v>0.9890000000000001</v>
      </c>
      <c r="E38" s="52">
        <f>VLOOKUP(B38,IMEG!B:C,2,0)</f>
        <v>0.50073922627131506</v>
      </c>
      <c r="F38" s="57">
        <f t="shared" si="0"/>
        <v>0.71814380151106882</v>
      </c>
      <c r="G38" s="58">
        <f t="shared" si="1"/>
        <v>0.14081109237776068</v>
      </c>
      <c r="H38" s="59">
        <f t="shared" si="2"/>
        <v>15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4.25" customHeight="1">
      <c r="A39" s="56">
        <v>3203007</v>
      </c>
      <c r="B39" s="56" t="s">
        <v>163</v>
      </c>
      <c r="C39" s="50">
        <f>VLOOKUP(A39,IQEF!A:C,3,0)</f>
        <v>0.62426101304591508</v>
      </c>
      <c r="D39" s="51">
        <f>VLOOKUP(B39,P!B:C,2,0)</f>
        <v>0.94499999999999995</v>
      </c>
      <c r="E39" s="52">
        <f>VLOOKUP(B39,IMEG!B:C,2,0)</f>
        <v>0.32572343415834415</v>
      </c>
      <c r="F39" s="57">
        <f t="shared" si="0"/>
        <v>0.6275912242558922</v>
      </c>
      <c r="G39" s="58">
        <f t="shared" si="1"/>
        <v>0.12305586383705111</v>
      </c>
      <c r="H39" s="59">
        <f t="shared" si="2"/>
        <v>51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4.25" customHeight="1">
      <c r="A40" s="56">
        <v>3203056</v>
      </c>
      <c r="B40" s="56" t="s">
        <v>207</v>
      </c>
      <c r="C40" s="50">
        <f>VLOOKUP(A40,IQEF!A:C,3,0)</f>
        <v>0.50384164501434026</v>
      </c>
      <c r="D40" s="51">
        <f>VLOOKUP(B40,P!B:C,2,0)</f>
        <v>0.96599999999999997</v>
      </c>
      <c r="E40" s="52">
        <f>VLOOKUP(B40,IMEG!B:C,2,0)</f>
        <v>0.75</v>
      </c>
      <c r="F40" s="57">
        <f t="shared" si="0"/>
        <v>0.61008915151003817</v>
      </c>
      <c r="G40" s="58">
        <f t="shared" si="1"/>
        <v>0.11962411941896503</v>
      </c>
      <c r="H40" s="59">
        <f t="shared" si="2"/>
        <v>57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4.25" customHeight="1">
      <c r="A41" s="56">
        <v>3203106</v>
      </c>
      <c r="B41" s="56" t="s">
        <v>87</v>
      </c>
      <c r="C41" s="50">
        <f>VLOOKUP(A41,IQEF!A:C,3,0)</f>
        <v>0.46246670585034511</v>
      </c>
      <c r="D41" s="51">
        <f>VLOOKUP(B41,P!B:C,2,0)</f>
        <v>0.98</v>
      </c>
      <c r="E41" s="52">
        <f>VLOOKUP(B41,IMEG!B:C,2,0)</f>
        <v>0.25</v>
      </c>
      <c r="F41" s="57">
        <f t="shared" si="0"/>
        <v>0.50822669409524157</v>
      </c>
      <c r="G41" s="58">
        <f t="shared" si="1"/>
        <v>9.9651289644927685E-2</v>
      </c>
      <c r="H41" s="59">
        <f t="shared" si="2"/>
        <v>73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4.25" customHeight="1">
      <c r="A42" s="56">
        <v>3203130</v>
      </c>
      <c r="B42" s="56" t="s">
        <v>175</v>
      </c>
      <c r="C42" s="50">
        <f>VLOOKUP(A42,IQEF!A:C,3,0)</f>
        <v>0.42876796575218601</v>
      </c>
      <c r="D42" s="51">
        <f>VLOOKUP(B42,P!B:C,2,0)</f>
        <v>0.99900000000000011</v>
      </c>
      <c r="E42" s="52">
        <f>VLOOKUP(B42,IMEG!B:C,2,0)</f>
        <v>0.44496945597906834</v>
      </c>
      <c r="F42" s="57">
        <f t="shared" si="0"/>
        <v>0.51673299442339038</v>
      </c>
      <c r="G42" s="58">
        <f t="shared" si="1"/>
        <v>0.10131917487735558</v>
      </c>
      <c r="H42" s="59">
        <f t="shared" si="2"/>
        <v>71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4.25" customHeight="1">
      <c r="A43" s="56">
        <v>3203163</v>
      </c>
      <c r="B43" s="56" t="s">
        <v>57</v>
      </c>
      <c r="C43" s="50">
        <f>VLOOKUP(A43,IQEF!A:C,3,0)</f>
        <v>0.70024085924007395</v>
      </c>
      <c r="D43" s="51">
        <f>VLOOKUP(B43,P!B:C,2,0)</f>
        <v>0.96400000000000008</v>
      </c>
      <c r="E43" s="52">
        <f>VLOOKUP(B43,IMEG!B:C,2,0)</f>
        <v>1</v>
      </c>
      <c r="F43" s="57">
        <f t="shared" si="0"/>
        <v>0.78476860146805183</v>
      </c>
      <c r="G43" s="58">
        <f t="shared" si="1"/>
        <v>0.15387464711659241</v>
      </c>
      <c r="H43" s="59">
        <f t="shared" si="2"/>
        <v>4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4.25" customHeight="1">
      <c r="A44" s="56">
        <v>3203205</v>
      </c>
      <c r="B44" s="56" t="s">
        <v>177</v>
      </c>
      <c r="C44" s="50">
        <f>VLOOKUP(A44,IQEF!A:C,3,0)</f>
        <v>0.55470768482432831</v>
      </c>
      <c r="D44" s="51">
        <f>VLOOKUP(B44,P!B:C,2,0)</f>
        <v>0.96400000000000008</v>
      </c>
      <c r="E44" s="52">
        <f>VLOOKUP(B44,IMEG!B:C,2,0)</f>
        <v>0.34875414288547557</v>
      </c>
      <c r="F44" s="57">
        <f t="shared" si="0"/>
        <v>0.5852085008098511</v>
      </c>
      <c r="G44" s="58">
        <f t="shared" si="1"/>
        <v>0.11474560957624122</v>
      </c>
      <c r="H44" s="59">
        <f t="shared" si="2"/>
        <v>63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4.25" customHeight="1">
      <c r="A45" s="56">
        <v>3203304</v>
      </c>
      <c r="B45" s="56" t="s">
        <v>73</v>
      </c>
      <c r="C45" s="50">
        <f>VLOOKUP(A45,IQEF!A:C,3,0)</f>
        <v>0.83843171528006133</v>
      </c>
      <c r="D45" s="51">
        <f>VLOOKUP(B45,P!B:C,2,0)</f>
        <v>0.99900000000000011</v>
      </c>
      <c r="E45" s="52">
        <f>VLOOKUP(B45,IMEG!B:C,2,0)</f>
        <v>0.51058984757179848</v>
      </c>
      <c r="F45" s="57">
        <f t="shared" si="0"/>
        <v>0.81334067783181274</v>
      </c>
      <c r="G45" s="58">
        <f t="shared" si="1"/>
        <v>0.15947695862553601</v>
      </c>
      <c r="H45" s="59">
        <f t="shared" si="2"/>
        <v>2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4.25" customHeight="1">
      <c r="A46" s="56">
        <v>3203320</v>
      </c>
      <c r="B46" s="56" t="s">
        <v>89</v>
      </c>
      <c r="C46" s="50">
        <f>VLOOKUP(A46,IQEF!A:C,3,0)</f>
        <v>0.73036572459415883</v>
      </c>
      <c r="D46" s="51">
        <f>VLOOKUP(B46,P!B:C,2,0)</f>
        <v>0.94900000000000007</v>
      </c>
      <c r="E46" s="52">
        <f>VLOOKUP(B46,IMEG!B:C,2,0)</f>
        <v>1</v>
      </c>
      <c r="F46" s="57">
        <f t="shared" si="0"/>
        <v>0.80360600721591113</v>
      </c>
      <c r="G46" s="58">
        <f t="shared" si="1"/>
        <v>0.15756821889892614</v>
      </c>
      <c r="H46" s="59">
        <f t="shared" si="2"/>
        <v>3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4.25" customHeight="1">
      <c r="A47" s="56">
        <v>3203346</v>
      </c>
      <c r="B47" s="56" t="s">
        <v>115</v>
      </c>
      <c r="C47" s="50">
        <f>VLOOKUP(A47,IQEF!A:C,3,0)</f>
        <v>0.54482631546062121</v>
      </c>
      <c r="D47" s="51">
        <f>VLOOKUP(B47,P!B:C,2,0)</f>
        <v>0.9840000000000001</v>
      </c>
      <c r="E47" s="52">
        <f>VLOOKUP(B47,IMEG!B:C,2,0)</f>
        <v>0.59806499985160499</v>
      </c>
      <c r="F47" s="57">
        <f t="shared" si="0"/>
        <v>0.61868817080017557</v>
      </c>
      <c r="G47" s="58">
        <f t="shared" si="1"/>
        <v>0.12131018465697713</v>
      </c>
      <c r="H47" s="59">
        <f t="shared" si="2"/>
        <v>54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4.25" customHeight="1">
      <c r="A48" s="56">
        <v>3203353</v>
      </c>
      <c r="B48" s="56" t="s">
        <v>135</v>
      </c>
      <c r="C48" s="50">
        <f>VLOOKUP(A48,IQEF!A:C,3,0)</f>
        <v>0.66051168038787056</v>
      </c>
      <c r="D48" s="51">
        <f>VLOOKUP(B48,P!B:C,2,0)</f>
        <v>0.99900000000000011</v>
      </c>
      <c r="E48" s="52">
        <f>VLOOKUP(B48,IMEG!B:C,2,0)</f>
        <v>0.33446350842528821</v>
      </c>
      <c r="F48" s="57">
        <f t="shared" si="0"/>
        <v>0.66237770253530259</v>
      </c>
      <c r="G48" s="58">
        <f t="shared" si="1"/>
        <v>0.12987667325738214</v>
      </c>
      <c r="H48" s="59">
        <f t="shared" si="2"/>
        <v>42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4.25" customHeight="1">
      <c r="A49" s="56">
        <v>3203403</v>
      </c>
      <c r="B49" s="56" t="s">
        <v>91</v>
      </c>
      <c r="C49" s="50">
        <f>VLOOKUP(A49,IQEF!A:C,3,0)</f>
        <v>0.73978720880430482</v>
      </c>
      <c r="D49" s="51">
        <f>VLOOKUP(B49,P!B:C,2,0)</f>
        <v>0.97099999999999997</v>
      </c>
      <c r="E49" s="52">
        <f>VLOOKUP(B49,IMEG!B:C,2,0)</f>
        <v>0.2883608832637185</v>
      </c>
      <c r="F49" s="57">
        <f t="shared" si="0"/>
        <v>0.70675517865257109</v>
      </c>
      <c r="G49" s="58">
        <f t="shared" si="1"/>
        <v>0.13857805155500469</v>
      </c>
      <c r="H49" s="59">
        <f t="shared" si="2"/>
        <v>18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4.25" customHeight="1">
      <c r="A50" s="56">
        <v>3203502</v>
      </c>
      <c r="B50" s="56" t="s">
        <v>187</v>
      </c>
      <c r="C50" s="50">
        <f>VLOOKUP(A50,IQEF!A:C,3,0)</f>
        <v>0.50471091814718749</v>
      </c>
      <c r="D50" s="51">
        <f>VLOOKUP(B50,P!B:C,2,0)</f>
        <v>0.96</v>
      </c>
      <c r="E50" s="52">
        <f>VLOOKUP(B50,IMEG!B:C,2,0)</f>
        <v>0.60186294437137511</v>
      </c>
      <c r="F50" s="57">
        <f t="shared" si="0"/>
        <v>0.58757708435873746</v>
      </c>
      <c r="G50" s="58">
        <f t="shared" si="1"/>
        <v>0.11521003304714622</v>
      </c>
      <c r="H50" s="59">
        <f t="shared" si="2"/>
        <v>61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.25" customHeight="1">
      <c r="A51" s="56">
        <v>3203601</v>
      </c>
      <c r="B51" s="56" t="s">
        <v>189</v>
      </c>
      <c r="C51" s="50">
        <f>VLOOKUP(A51,IQEF!A:C,3,0)</f>
        <v>0.67708015670704635</v>
      </c>
      <c r="D51" s="51">
        <f>VLOOKUP(B51,P!B:C,2,0)</f>
        <v>0.92</v>
      </c>
      <c r="E51" s="52">
        <f>VLOOKUP(B51,IMEG!B:C,2,0)</f>
        <v>0</v>
      </c>
      <c r="F51" s="57">
        <f t="shared" si="0"/>
        <v>0.61195610969493242</v>
      </c>
      <c r="G51" s="58">
        <f t="shared" si="1"/>
        <v>0.11999018596564467</v>
      </c>
      <c r="H51" s="59">
        <f t="shared" si="2"/>
        <v>56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.25" customHeight="1">
      <c r="A52" s="56">
        <v>3203700</v>
      </c>
      <c r="B52" s="56" t="s">
        <v>165</v>
      </c>
      <c r="C52" s="50">
        <f>VLOOKUP(A52,IQEF!A:C,3,0)</f>
        <v>0.6366504494268479</v>
      </c>
      <c r="D52" s="51">
        <f>VLOOKUP(B52,P!B:C,2,0)</f>
        <v>0.998</v>
      </c>
      <c r="E52" s="52">
        <f>VLOOKUP(B52,IMEG!B:C,2,0)</f>
        <v>0.50352483814181792</v>
      </c>
      <c r="F52" s="57">
        <f t="shared" si="0"/>
        <v>0.67088404032006621</v>
      </c>
      <c r="G52" s="58">
        <f t="shared" si="1"/>
        <v>0.13154456583417035</v>
      </c>
      <c r="H52" s="59">
        <f t="shared" si="2"/>
        <v>39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4.25" customHeight="1">
      <c r="A53" s="56">
        <v>3203809</v>
      </c>
      <c r="B53" s="56" t="s">
        <v>93</v>
      </c>
      <c r="C53" s="50">
        <f>VLOOKUP(A53,IQEF!A:C,3,0)</f>
        <v>0.68118992121379385</v>
      </c>
      <c r="D53" s="51">
        <f>VLOOKUP(B53,P!B:C,2,0)</f>
        <v>0.96</v>
      </c>
      <c r="E53" s="52">
        <f>VLOOKUP(B53,IMEG!B:C,2,0)</f>
        <v>0.81324959994105273</v>
      </c>
      <c r="F53" s="57">
        <f t="shared" si="0"/>
        <v>0.74282038484081359</v>
      </c>
      <c r="G53" s="58">
        <f t="shared" si="1"/>
        <v>0.1456495894134531</v>
      </c>
      <c r="H53" s="59">
        <f t="shared" si="2"/>
        <v>10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4.25" customHeight="1">
      <c r="A54" s="56">
        <v>3203908</v>
      </c>
      <c r="B54" s="56" t="s">
        <v>191</v>
      </c>
      <c r="C54" s="50">
        <f>VLOOKUP(A54,IQEF!A:C,3,0)</f>
        <v>0.6564926144018266</v>
      </c>
      <c r="D54" s="51">
        <f>VLOOKUP(B54,P!B:C,2,0)</f>
        <v>0.99</v>
      </c>
      <c r="E54" s="52">
        <f>VLOOKUP(B54,IMEG!B:C,2,0)</f>
        <v>0.64890702509012133</v>
      </c>
      <c r="F54" s="57">
        <f t="shared" si="0"/>
        <v>0.7053808838447968</v>
      </c>
      <c r="G54" s="58">
        <f t="shared" si="1"/>
        <v>0.13830858469791477</v>
      </c>
      <c r="H54" s="59">
        <f t="shared" si="2"/>
        <v>19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4.25" customHeight="1">
      <c r="A55" s="56">
        <v>3204005</v>
      </c>
      <c r="B55" s="56" t="s">
        <v>137</v>
      </c>
      <c r="C55" s="50">
        <f>VLOOKUP(A55,IQEF!A:C,3,0)</f>
        <v>0.60514871382854984</v>
      </c>
      <c r="D55" s="51">
        <f>VLOOKUP(B55,P!B:C,2,0)</f>
        <v>0.998</v>
      </c>
      <c r="E55" s="52">
        <f>VLOOKUP(B55,IMEG!B:C,2,0)</f>
        <v>0.86060457033430493</v>
      </c>
      <c r="F55" s="57">
        <f t="shared" si="0"/>
        <v>0.70239478523013066</v>
      </c>
      <c r="G55" s="58">
        <f t="shared" si="1"/>
        <v>0.13772308106062914</v>
      </c>
      <c r="H55" s="59">
        <f t="shared" si="2"/>
        <v>22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25" customHeight="1">
      <c r="A56" s="56">
        <v>3204054</v>
      </c>
      <c r="B56" s="56" t="s">
        <v>209</v>
      </c>
      <c r="C56" s="50">
        <f>VLOOKUP(A56,IQEF!A:C,3,0)</f>
        <v>0.45623908371080557</v>
      </c>
      <c r="D56" s="51">
        <f>VLOOKUP(B56,P!B:C,2,0)</f>
        <v>0.98</v>
      </c>
      <c r="E56" s="52">
        <f>VLOOKUP(B56,IMEG!B:C,2,0)</f>
        <v>0.56397537903805006</v>
      </c>
      <c r="F56" s="57">
        <f t="shared" si="0"/>
        <v>0.55096366545327136</v>
      </c>
      <c r="G56" s="58">
        <f t="shared" si="1"/>
        <v>0.10803100358129937</v>
      </c>
      <c r="H56" s="59">
        <f t="shared" si="2"/>
        <v>67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>
      <c r="A57" s="56">
        <v>3204104</v>
      </c>
      <c r="B57" s="56" t="s">
        <v>193</v>
      </c>
      <c r="C57" s="50">
        <f>VLOOKUP(A57,IQEF!A:C,3,0)</f>
        <v>0.66205172491077424</v>
      </c>
      <c r="D57" s="51">
        <f>VLOOKUP(B57,P!B:C,2,0)</f>
        <v>0.98299999999999998</v>
      </c>
      <c r="E57" s="52">
        <f>VLOOKUP(B57,IMEG!B:C,2,0)</f>
        <v>0.58642213220483752</v>
      </c>
      <c r="F57" s="57">
        <f t="shared" si="0"/>
        <v>0.69884952726826755</v>
      </c>
      <c r="G57" s="58">
        <f t="shared" si="1"/>
        <v>0.13702793943952138</v>
      </c>
      <c r="H57" s="59">
        <f t="shared" si="2"/>
        <v>26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4.25" customHeight="1">
      <c r="A58" s="56">
        <v>3204203</v>
      </c>
      <c r="B58" s="56" t="s">
        <v>221</v>
      </c>
      <c r="C58" s="50">
        <f>VLOOKUP(A58,IQEF!A:C,3,0)</f>
        <v>0.50776089672738434</v>
      </c>
      <c r="D58" s="51">
        <f>VLOOKUP(B58,P!B:C,2,0)</f>
        <v>0.95299999999999996</v>
      </c>
      <c r="E58" s="52">
        <f>VLOOKUP(B58,IMEG!B:C,2,0)</f>
        <v>0</v>
      </c>
      <c r="F58" s="57">
        <f t="shared" si="0"/>
        <v>0.49838262770916897</v>
      </c>
      <c r="G58" s="58">
        <f t="shared" si="1"/>
        <v>9.7721099983267404E-2</v>
      </c>
      <c r="H58" s="59">
        <f t="shared" si="2"/>
        <v>75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4.25" customHeight="1">
      <c r="A59" s="56">
        <v>3204252</v>
      </c>
      <c r="B59" s="56" t="s">
        <v>195</v>
      </c>
      <c r="C59" s="50">
        <f>VLOOKUP(A59,IQEF!A:C,3,0)</f>
        <v>0.70652363595577405</v>
      </c>
      <c r="D59" s="51">
        <f>VLOOKUP(B59,P!B:C,2,0)</f>
        <v>0.99099999999999999</v>
      </c>
      <c r="E59" s="52">
        <f>VLOOKUP(B59,IMEG!B:C,2,0)</f>
        <v>0.5370214018320314</v>
      </c>
      <c r="F59" s="57">
        <f t="shared" si="0"/>
        <v>0.72376975544384647</v>
      </c>
      <c r="G59" s="58">
        <f t="shared" si="1"/>
        <v>0.14191420949340589</v>
      </c>
      <c r="H59" s="59">
        <f t="shared" si="2"/>
        <v>14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4.25" customHeight="1">
      <c r="A60" s="56">
        <v>3204302</v>
      </c>
      <c r="B60" s="56" t="s">
        <v>95</v>
      </c>
      <c r="C60" s="50">
        <f>VLOOKUP(A60,IQEF!A:C,3,0)</f>
        <v>0.67879908576610015</v>
      </c>
      <c r="D60" s="51">
        <f>VLOOKUP(B60,P!B:C,2,0)</f>
        <v>0.94799999999999995</v>
      </c>
      <c r="E60" s="52">
        <f>VLOOKUP(B60,IMEG!B:C,2,0)</f>
        <v>0.56602292503547091</v>
      </c>
      <c r="F60" s="57">
        <f t="shared" si="0"/>
        <v>0.70226279879159081</v>
      </c>
      <c r="G60" s="58">
        <f t="shared" si="1"/>
        <v>0.13769720162735863</v>
      </c>
      <c r="H60" s="59">
        <f t="shared" si="2"/>
        <v>23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4.25" customHeight="1">
      <c r="A61" s="56">
        <v>3204351</v>
      </c>
      <c r="B61" s="56" t="s">
        <v>179</v>
      </c>
      <c r="C61" s="50">
        <f>VLOOKUP(A61,IQEF!A:C,3,0)</f>
        <v>0.50254856843878692</v>
      </c>
      <c r="D61" s="51">
        <f>VLOOKUP(B61,P!B:C,2,0)</f>
        <v>0.96099999999999997</v>
      </c>
      <c r="E61" s="52">
        <f>VLOOKUP(B61,IMEG!B:C,2,0)</f>
        <v>5.7338613231251612E-2</v>
      </c>
      <c r="F61" s="57">
        <f t="shared" si="0"/>
        <v>0.50453478989183853</v>
      </c>
      <c r="G61" s="58">
        <f t="shared" si="1"/>
        <v>9.8927394148313544E-2</v>
      </c>
      <c r="H61" s="59">
        <f t="shared" si="2"/>
        <v>74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4.25" customHeight="1">
      <c r="A62" s="56">
        <v>3204401</v>
      </c>
      <c r="B62" s="56" t="s">
        <v>97</v>
      </c>
      <c r="C62" s="50">
        <f>VLOOKUP(A62,IQEF!A:C,3,0)</f>
        <v>0.69793345721693356</v>
      </c>
      <c r="D62" s="51">
        <f>VLOOKUP(B62,P!B:C,2,0)</f>
        <v>0.94499999999999995</v>
      </c>
      <c r="E62" s="52">
        <f>VLOOKUP(B62,IMEG!B:C,2,0)</f>
        <v>0.54407084711497622</v>
      </c>
      <c r="F62" s="57">
        <f t="shared" si="0"/>
        <v>0.71191404711909989</v>
      </c>
      <c r="G62" s="58">
        <f t="shared" si="1"/>
        <v>0.13958958420720693</v>
      </c>
      <c r="H62" s="59">
        <f t="shared" si="2"/>
        <v>17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4.25" customHeight="1">
      <c r="A63" s="56">
        <v>3204500</v>
      </c>
      <c r="B63" s="56" t="s">
        <v>117</v>
      </c>
      <c r="C63" s="50">
        <f>VLOOKUP(A63,IQEF!A:C,3,0)</f>
        <v>0.72106602150780019</v>
      </c>
      <c r="D63" s="51">
        <f>VLOOKUP(B63,P!B:C,2,0)</f>
        <v>0.96799999999999997</v>
      </c>
      <c r="E63" s="52">
        <f>VLOOKUP(B63,IMEG!B:C,2,0)</f>
        <v>0.32186976901064102</v>
      </c>
      <c r="F63" s="57">
        <f t="shared" si="0"/>
        <v>0.69822668040705627</v>
      </c>
      <c r="G63" s="58">
        <f t="shared" si="1"/>
        <v>0.13690581383358189</v>
      </c>
      <c r="H63" s="59">
        <f t="shared" si="2"/>
        <v>27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4.25" customHeight="1">
      <c r="A64" s="56">
        <v>3204559</v>
      </c>
      <c r="B64" s="56" t="s">
        <v>59</v>
      </c>
      <c r="C64" s="50">
        <f>VLOOKUP(A64,IQEF!A:C,3,0)</f>
        <v>0.70632088017197581</v>
      </c>
      <c r="D64" s="51">
        <f>VLOOKUP(B64,P!B:C,2,0)</f>
        <v>0.96400000000000008</v>
      </c>
      <c r="E64" s="52">
        <f>VLOOKUP(B64,IMEG!B:C,2,0)</f>
        <v>0.80450705868512451</v>
      </c>
      <c r="F64" s="57">
        <f t="shared" si="0"/>
        <v>0.75970067492315163</v>
      </c>
      <c r="G64" s="58">
        <f t="shared" si="1"/>
        <v>0.14895941688971359</v>
      </c>
      <c r="H64" s="59">
        <f t="shared" si="2"/>
        <v>9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4.25" customHeight="1">
      <c r="A65" s="56">
        <v>3204609</v>
      </c>
      <c r="B65" s="56" t="s">
        <v>105</v>
      </c>
      <c r="C65" s="50">
        <f>VLOOKUP(A65,IQEF!A:C,3,0)</f>
        <v>0.75891442559648281</v>
      </c>
      <c r="D65" s="51">
        <f>VLOOKUP(B65,P!B:C,2,0)</f>
        <v>0.998</v>
      </c>
      <c r="E65" s="52">
        <f>VLOOKUP(B65,IMEG!B:C,2,0)</f>
        <v>0.36460422612273319</v>
      </c>
      <c r="F65" s="57">
        <f t="shared" si="0"/>
        <v>0.73563073183594796</v>
      </c>
      <c r="G65" s="58">
        <f t="shared" si="1"/>
        <v>0.14423986772358821</v>
      </c>
      <c r="H65" s="59">
        <f t="shared" si="2"/>
        <v>12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4.25" customHeight="1">
      <c r="A66" s="56">
        <v>3204658</v>
      </c>
      <c r="B66" s="56" t="s">
        <v>139</v>
      </c>
      <c r="C66" s="50">
        <f>VLOOKUP(A66,IQEF!A:C,3,0)</f>
        <v>0.64768816196743317</v>
      </c>
      <c r="D66" s="51">
        <f>VLOOKUP(B66,P!B:C,2,0)</f>
        <v>0.998</v>
      </c>
      <c r="E66" s="52">
        <f>VLOOKUP(B66,IMEG!B:C,2,0)</f>
        <v>0.62592631408573773</v>
      </c>
      <c r="F66" s="57">
        <f t="shared" si="0"/>
        <v>0.69697066049006384</v>
      </c>
      <c r="G66" s="58">
        <f t="shared" si="1"/>
        <v>0.13665953789805507</v>
      </c>
      <c r="H66" s="59">
        <f t="shared" si="2"/>
        <v>28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4.25" customHeight="1">
      <c r="A67" s="56">
        <v>3204708</v>
      </c>
      <c r="B67" s="56" t="s">
        <v>197</v>
      </c>
      <c r="C67" s="50">
        <f>VLOOKUP(A67,IQEF!A:C,3,0)</f>
        <v>0.44138819831726206</v>
      </c>
      <c r="D67" s="51">
        <f>VLOOKUP(B67,P!B:C,2,0)</f>
        <v>0.98199999999999998</v>
      </c>
      <c r="E67" s="52">
        <f>VLOOKUP(B67,IMEG!B:C,2,0)</f>
        <v>4.5566007664876321E-3</v>
      </c>
      <c r="F67" s="57">
        <f t="shared" si="0"/>
        <v>0.45695522893705653</v>
      </c>
      <c r="G67" s="58">
        <f t="shared" si="1"/>
        <v>8.9598162400020248E-2</v>
      </c>
      <c r="H67" s="59">
        <f t="shared" si="2"/>
        <v>77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4.25" customHeight="1">
      <c r="A68" s="56">
        <v>3204807</v>
      </c>
      <c r="B68" s="56" t="s">
        <v>167</v>
      </c>
      <c r="C68" s="50">
        <f>VLOOKUP(A68,IQEF!A:C,3,0)</f>
        <v>0.69367287887932905</v>
      </c>
      <c r="D68" s="51">
        <f>VLOOKUP(B68,P!B:C,2,0)</f>
        <v>0.97199999999999998</v>
      </c>
      <c r="E68" s="52">
        <f>VLOOKUP(B68,IMEG!B:C,2,0)</f>
        <v>0.28014176859754625</v>
      </c>
      <c r="F68" s="57">
        <f t="shared" si="0"/>
        <v>0.6733922805051622</v>
      </c>
      <c r="G68" s="58">
        <f t="shared" si="1"/>
        <v>0.13203637268353119</v>
      </c>
      <c r="H68" s="59">
        <f t="shared" si="2"/>
        <v>38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4.25" customHeight="1">
      <c r="A69" s="56">
        <v>3204906</v>
      </c>
      <c r="B69" s="56" t="s">
        <v>211</v>
      </c>
      <c r="C69" s="50">
        <f>VLOOKUP(A69,IQEF!A:C,3,0)</f>
        <v>0.67104189375277756</v>
      </c>
      <c r="D69" s="51">
        <f>VLOOKUP(B69,P!B:C,2,0)</f>
        <v>0.92400000000000004</v>
      </c>
      <c r="E69" s="52">
        <f>VLOOKUP(B69,IMEG!B:C,2,0)</f>
        <v>0.56274816442289299</v>
      </c>
      <c r="F69" s="57">
        <f t="shared" si="0"/>
        <v>0.69274155029037809</v>
      </c>
      <c r="G69" s="58">
        <f t="shared" si="1"/>
        <v>0.13583030895289025</v>
      </c>
      <c r="H69" s="59">
        <f t="shared" si="2"/>
        <v>31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4.25" customHeight="1">
      <c r="A70" s="56">
        <v>3204955</v>
      </c>
      <c r="B70" s="56" t="s">
        <v>141</v>
      </c>
      <c r="C70" s="50">
        <f>VLOOKUP(A70,IQEF!A:C,3,0)</f>
        <v>0.51492087677867449</v>
      </c>
      <c r="D70" s="51">
        <f>VLOOKUP(B70,P!B:C,2,0)</f>
        <v>1</v>
      </c>
      <c r="E70" s="52">
        <f>VLOOKUP(B70,IMEG!B:C,2,0)</f>
        <v>4.180731629689053E-2</v>
      </c>
      <c r="F70" s="57">
        <f t="shared" si="0"/>
        <v>0.51671571118960569</v>
      </c>
      <c r="G70" s="58">
        <f t="shared" si="1"/>
        <v>0.1013157860421057</v>
      </c>
      <c r="H70" s="59">
        <f t="shared" si="2"/>
        <v>72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4.25" customHeight="1">
      <c r="A71" s="56">
        <v>3205002</v>
      </c>
      <c r="B71" s="56" t="s">
        <v>107</v>
      </c>
      <c r="C71" s="50">
        <f>VLOOKUP(A71,IQEF!A:C,3,0)</f>
        <v>0.49772008872514739</v>
      </c>
      <c r="D71" s="51">
        <f>VLOOKUP(B71,P!B:C,2,0)</f>
        <v>0.95099999999999996</v>
      </c>
      <c r="E71" s="52">
        <f>VLOOKUP(B71,IMEG!B:C,2,0)</f>
        <v>0.5</v>
      </c>
      <c r="F71" s="57">
        <f t="shared" si="0"/>
        <v>0.56605406210760312</v>
      </c>
      <c r="G71" s="58">
        <f t="shared" si="1"/>
        <v>0.11098987509538764</v>
      </c>
      <c r="H71" s="59">
        <f t="shared" si="2"/>
        <v>65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4.25" customHeight="1">
      <c r="A72" s="56">
        <v>3205010</v>
      </c>
      <c r="B72" s="56" t="s">
        <v>181</v>
      </c>
      <c r="C72" s="50">
        <f>VLOOKUP(A72,IQEF!A:C,3,0)</f>
        <v>0.58964350671133636</v>
      </c>
      <c r="D72" s="51">
        <f>VLOOKUP(B72,P!B:C,2,0)</f>
        <v>0.995</v>
      </c>
      <c r="E72" s="52">
        <f>VLOOKUP(B72,IMEG!B:C,2,0)</f>
        <v>0.36466316948684735</v>
      </c>
      <c r="F72" s="57">
        <f t="shared" si="0"/>
        <v>0.61669993012096247</v>
      </c>
      <c r="G72" s="58">
        <f t="shared" si="1"/>
        <v>0.12092033746848814</v>
      </c>
      <c r="H72" s="59">
        <f t="shared" si="2"/>
        <v>55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4.25" customHeight="1">
      <c r="A73" s="56">
        <v>3205036</v>
      </c>
      <c r="B73" s="56" t="s">
        <v>99</v>
      </c>
      <c r="C73" s="50">
        <f>VLOOKUP(A73,IQEF!A:C,3,0)</f>
        <v>0.44089037569145662</v>
      </c>
      <c r="D73" s="51">
        <f>VLOOKUP(B73,P!B:C,2,0)</f>
        <v>0.93599999999999994</v>
      </c>
      <c r="E73" s="52">
        <f>VLOOKUP(B73,IMEG!B:C,2,0)</f>
        <v>1.4586381121522295E-2</v>
      </c>
      <c r="F73" s="57">
        <f t="shared" si="0"/>
        <v>0.45121122015224796</v>
      </c>
      <c r="G73" s="58">
        <f t="shared" si="1"/>
        <v>8.8471897507230696E-2</v>
      </c>
      <c r="H73" s="59">
        <f t="shared" si="2"/>
        <v>78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4.25" customHeight="1">
      <c r="A74" s="56">
        <v>3205069</v>
      </c>
      <c r="B74" s="56" t="s">
        <v>61</v>
      </c>
      <c r="C74" s="50">
        <f>VLOOKUP(A74,IQEF!A:C,3,0)</f>
        <v>0.71531073098319087</v>
      </c>
      <c r="D74" s="51">
        <f>VLOOKUP(B74,P!B:C,2,0)</f>
        <v>0.99199999999999999</v>
      </c>
      <c r="E74" s="52">
        <f>VLOOKUP(B74,IMEG!B:C,2,0)</f>
        <v>0.75</v>
      </c>
      <c r="F74" s="57">
        <f t="shared" si="0"/>
        <v>0.76201751168823351</v>
      </c>
      <c r="G74" s="58">
        <f t="shared" si="1"/>
        <v>0.14941369403457747</v>
      </c>
      <c r="H74" s="59">
        <f t="shared" si="2"/>
        <v>8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4.25" customHeight="1">
      <c r="A75" s="56">
        <v>3205101</v>
      </c>
      <c r="B75" s="56" t="s">
        <v>119</v>
      </c>
      <c r="C75" s="50">
        <f>VLOOKUP(A75,IQEF!A:C,3,0)</f>
        <v>0.61823786710874828</v>
      </c>
      <c r="D75" s="51">
        <f>VLOOKUP(B75,P!B:C,2,0)</f>
        <v>0.99099999999999999</v>
      </c>
      <c r="E75" s="52">
        <f>VLOOKUP(B75,IMEG!B:C,2,0)</f>
        <v>0.56100724494802512</v>
      </c>
      <c r="F75" s="57">
        <f t="shared" si="0"/>
        <v>0.66556759371832752</v>
      </c>
      <c r="G75" s="58">
        <f t="shared" si="1"/>
        <v>0.13050213581948017</v>
      </c>
      <c r="H75" s="59">
        <f t="shared" si="2"/>
        <v>41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customHeight="1">
      <c r="A76" s="56">
        <v>3205150</v>
      </c>
      <c r="B76" s="56" t="s">
        <v>199</v>
      </c>
      <c r="C76" s="50">
        <f>VLOOKUP(A76,IQEF!A:C,3,0)</f>
        <v>0.70704891951809024</v>
      </c>
      <c r="D76" s="51">
        <f>VLOOKUP(B76,P!B:C,2,0)</f>
        <v>0.995</v>
      </c>
      <c r="E76" s="52">
        <f>VLOOKUP(B76,IMEG!B:C,2,0)</f>
        <v>0.3244378066317834</v>
      </c>
      <c r="F76" s="57">
        <f t="shared" si="0"/>
        <v>0.69284991465743062</v>
      </c>
      <c r="G76" s="58">
        <f t="shared" si="1"/>
        <v>0.13585155665407125</v>
      </c>
      <c r="H76" s="59">
        <f t="shared" si="2"/>
        <v>30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4.25" customHeight="1">
      <c r="A77" s="56">
        <v>3205176</v>
      </c>
      <c r="B77" s="56" t="s">
        <v>201</v>
      </c>
      <c r="C77" s="50">
        <f>VLOOKUP(A77,IQEF!A:C,3,0)</f>
        <v>0.68124993488758234</v>
      </c>
      <c r="D77" s="51">
        <f>VLOOKUP(B77,P!B:C,2,0)</f>
        <v>0.97400000000000009</v>
      </c>
      <c r="E77" s="52">
        <f>VLOOKUP(B77,IMEG!B:C,2,0)</f>
        <v>0.53439554521410859</v>
      </c>
      <c r="F77" s="57">
        <f t="shared" si="0"/>
        <v>0.703134286203424</v>
      </c>
      <c r="G77" s="58">
        <f t="shared" si="1"/>
        <v>0.1378680797915863</v>
      </c>
      <c r="H77" s="59">
        <f t="shared" si="2"/>
        <v>20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4.25" customHeight="1">
      <c r="A78" s="56">
        <v>3205200</v>
      </c>
      <c r="B78" s="56" t="s">
        <v>223</v>
      </c>
      <c r="C78" s="50">
        <f>VLOOKUP(A78,IQEF!A:C,3,0)</f>
        <v>0.5666547391123502</v>
      </c>
      <c r="D78" s="51">
        <f>VLOOKUP(B78,P!B:C,2,0)</f>
        <v>0.99</v>
      </c>
      <c r="E78" s="52">
        <f>VLOOKUP(B78,IMEG!B:C,2,0)</f>
        <v>0.55157837156086631</v>
      </c>
      <c r="F78" s="57">
        <f t="shared" si="0"/>
        <v>0.62789507311277504</v>
      </c>
      <c r="G78" s="58">
        <f t="shared" si="1"/>
        <v>0.12311544144444031</v>
      </c>
      <c r="H78" s="59">
        <f t="shared" si="2"/>
        <v>50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4.25" customHeight="1">
      <c r="A79" s="56">
        <v>3205309</v>
      </c>
      <c r="B79" s="56" t="s">
        <v>109</v>
      </c>
      <c r="C79" s="50">
        <f>VLOOKUP(A79,IQEF!A:C,3,0)</f>
        <v>0.67208701492736789</v>
      </c>
      <c r="D79" s="51">
        <f>VLOOKUP(B79,P!B:C,2,0)</f>
        <v>0.97</v>
      </c>
      <c r="E79" s="52">
        <f>VLOOKUP(B79,IMEG!B:C,2,0)</f>
        <v>0.3010606022239346</v>
      </c>
      <c r="F79" s="57">
        <f t="shared" si="0"/>
        <v>0.66112000078274769</v>
      </c>
      <c r="G79" s="58">
        <f t="shared" si="1"/>
        <v>0.1296300675534966</v>
      </c>
      <c r="H79" s="59">
        <f t="shared" si="2"/>
        <v>43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4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4.25" hidden="1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4.25" hidden="1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4.25" hidden="1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4.25" hidden="1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4.25" hidden="1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4.25" hidden="1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4.25" hidden="1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4.25" hidden="1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4.25" hidden="1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4.25" hidden="1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4.25" hidden="1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4.25" hidden="1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.25" hidden="1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4.25" hidden="1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4.25" hidden="1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4.25" hidden="1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4.25" hidden="1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4.25" hidden="1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hidden="1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4.25" hidden="1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4.25" hidden="1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4.25" hidden="1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4.25" hidden="1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4.25" hidden="1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4.25" hidden="1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4.25" hidden="1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4.25" hidden="1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.25" hidden="1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4.25" hidden="1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4.25" hidden="1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4.25" hidden="1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4.25" hidden="1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4.25" hidden="1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4.25" hidden="1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4.25" hidden="1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4.25" hidden="1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4.25" hidden="1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4.25" hidden="1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4.25" hidden="1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4.25" hidden="1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4.25" hidden="1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4.25" hidden="1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4.25" hidden="1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4.25" hidden="1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hidden="1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4.25" hidden="1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4.25" hidden="1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4.25" hidden="1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4.25" hidden="1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4.25" hidden="1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4.25" hidden="1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4.25" hidden="1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4.25" hidden="1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4.25" hidden="1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4.25" hidden="1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4.25" hidden="1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4.25" hidden="1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.25" hidden="1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4.25" hidden="1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4.25" hidden="1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25" hidden="1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4.25" hidden="1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4.25" hidden="1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4.25" hidden="1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4.25" hidden="1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4.25" hidden="1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4.25" hidden="1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4.25" hidden="1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4.25" hidden="1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4.25" hidden="1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4.25" hidden="1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4.25" hidden="1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.25" hidden="1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4.25" hidden="1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4.25" hidden="1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4.25" hidden="1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4.25" hidden="1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4.25" hidden="1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4.25" hidden="1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4.25" hidden="1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4.25" hidden="1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4.25" hidden="1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4.25" hidden="1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4.25" hidden="1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4.25" hidden="1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4.25" hidden="1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hidden="1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.25" hidden="1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4.25" hidden="1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4.25" hidden="1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4.25" hidden="1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4.25" hidden="1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4.25" hidden="1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4.25" hidden="1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4.25" hidden="1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4.25" hidden="1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4.25" hidden="1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4.25" hidden="1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4.25" hidden="1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4.25" hidden="1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4.25" hidden="1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4.25" hidden="1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4.25" hidden="1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4.25" hidden="1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4.25" hidden="1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4.25" hidden="1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4.25" hidden="1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4.25" hidden="1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4.25" hidden="1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4.25" hidden="1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4.25" hidden="1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4.25" hidden="1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4.25" hidden="1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4.25" hidden="1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4.25" hidden="1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4.25" hidden="1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4.25" hidden="1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.25" hidden="1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4.25" hidden="1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4.25" hidden="1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4.25" hidden="1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4.25" hidden="1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4.25" hidden="1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4.25" hidden="1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4.25" hidden="1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4.25" hidden="1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4.25" hidden="1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4.25" hidden="1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4.25" hidden="1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4.25" hidden="1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4.25" hidden="1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4.25" hidden="1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.25" hidden="1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4.25" hidden="1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4.25" hidden="1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4.25" hidden="1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4.25" hidden="1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4.25" hidden="1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4.25" hidden="1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4.25" hidden="1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4.25" hidden="1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4.25" hidden="1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4.25" hidden="1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4.25" hidden="1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4.25" hidden="1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4.25" hidden="1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4.25" hidden="1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.25" hidden="1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4.25" hidden="1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4.25" hidden="1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4.25" hidden="1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4.25" hidden="1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4.25" hidden="1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4.25" hidden="1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4.25" hidden="1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4.25" hidden="1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4.25" hidden="1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4.25" hidden="1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4.25" hidden="1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25" hidden="1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4.25" hidden="1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4.25" hidden="1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4.25" hidden="1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4.25" hidden="1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4.25" hidden="1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4.25" hidden="1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4.25" hidden="1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4.25" hidden="1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4.25" hidden="1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4.25" hidden="1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4.25" hidden="1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4.25" hidden="1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4.25" hidden="1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4.25" hidden="1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4.25" hidden="1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4.25" hidden="1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4.25" hidden="1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.25" hidden="1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4.25" hidden="1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4.25" hidden="1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4.25" hidden="1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4.25" hidden="1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4.25" hidden="1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4.25" hidden="1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4.25" hidden="1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4.25" hidden="1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4.25" hidden="1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4.25" hidden="1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4.25" hidden="1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4.25" hidden="1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4.25" hidden="1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4.25" hidden="1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.25" hidden="1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4.25" hidden="1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hidden="1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4.25" hidden="1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4.25" hidden="1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4.25" hidden="1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4.25" hidden="1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autoFilter ref="A1:H79" xr:uid="{00000000-0009-0000-0000-00000B000000}"/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1000"/>
  <sheetViews>
    <sheetView topLeftCell="X1" workbookViewId="0">
      <selection activeCell="C1" sqref="C1:AN1048576"/>
    </sheetView>
  </sheetViews>
  <sheetFormatPr defaultColWidth="12.59765625" defaultRowHeight="15" customHeight="1"/>
  <cols>
    <col min="1" max="2" width="8.59765625" customWidth="1"/>
    <col min="3" max="3" width="8.5" customWidth="1"/>
    <col min="4" max="4" width="8.19921875" customWidth="1"/>
    <col min="5" max="6" width="10.09765625" customWidth="1"/>
    <col min="7" max="7" width="8.59765625" customWidth="1"/>
    <col min="8" max="8" width="11.8984375" customWidth="1"/>
    <col min="9" max="10" width="10.09765625" customWidth="1"/>
    <col min="11" max="11" width="8.59765625" customWidth="1"/>
    <col min="12" max="12" width="11" customWidth="1"/>
    <col min="13" max="13" width="11.19921875" customWidth="1"/>
    <col min="14" max="15" width="10.09765625" customWidth="1"/>
    <col min="16" max="16" width="8.59765625" customWidth="1"/>
    <col min="17" max="17" width="12.19921875" customWidth="1"/>
    <col min="18" max="19" width="10.09765625" customWidth="1"/>
    <col min="20" max="20" width="8.59765625" customWidth="1"/>
    <col min="21" max="21" width="11.5" customWidth="1"/>
    <col min="22" max="22" width="10" customWidth="1"/>
    <col min="23" max="24" width="10.09765625" customWidth="1"/>
    <col min="25" max="25" width="8.59765625" customWidth="1"/>
    <col min="26" max="26" width="11.8984375" customWidth="1"/>
    <col min="27" max="28" width="10.09765625" customWidth="1"/>
    <col min="29" max="29" width="8.59765625" customWidth="1"/>
    <col min="30" max="30" width="11.09765625" customWidth="1"/>
    <col min="31" max="31" width="10.69921875" customWidth="1"/>
    <col min="32" max="33" width="10.09765625" customWidth="1"/>
    <col min="34" max="34" width="8.59765625" customWidth="1"/>
    <col min="35" max="35" width="11.8984375" customWidth="1"/>
    <col min="36" max="37" width="10.09765625" customWidth="1"/>
    <col min="38" max="38" width="8.59765625" customWidth="1"/>
    <col min="39" max="39" width="11.09765625" customWidth="1"/>
    <col min="40" max="40" width="10.59765625" customWidth="1"/>
  </cols>
  <sheetData>
    <row r="1" spans="1:40" ht="14.25" customHeight="1">
      <c r="A1" s="60" t="s">
        <v>7</v>
      </c>
      <c r="B1" s="60" t="s">
        <v>8</v>
      </c>
      <c r="C1" s="60" t="s">
        <v>659</v>
      </c>
      <c r="D1" s="60" t="s">
        <v>663</v>
      </c>
      <c r="E1" s="89" t="s">
        <v>664</v>
      </c>
      <c r="F1" s="77"/>
      <c r="G1" s="77"/>
      <c r="H1" s="77"/>
      <c r="I1" s="77"/>
      <c r="J1" s="77"/>
      <c r="K1" s="77"/>
      <c r="L1" s="77"/>
      <c r="M1" s="78"/>
      <c r="N1" s="90" t="s">
        <v>665</v>
      </c>
      <c r="O1" s="77"/>
      <c r="P1" s="77"/>
      <c r="Q1" s="77"/>
      <c r="R1" s="77"/>
      <c r="S1" s="77"/>
      <c r="T1" s="77"/>
      <c r="U1" s="77"/>
      <c r="V1" s="78"/>
      <c r="W1" s="91" t="s">
        <v>666</v>
      </c>
      <c r="X1" s="77"/>
      <c r="Y1" s="77"/>
      <c r="Z1" s="77"/>
      <c r="AA1" s="77"/>
      <c r="AB1" s="77"/>
      <c r="AC1" s="77"/>
      <c r="AD1" s="77"/>
      <c r="AE1" s="78"/>
      <c r="AF1" s="92" t="s">
        <v>667</v>
      </c>
      <c r="AG1" s="77"/>
      <c r="AH1" s="77"/>
      <c r="AI1" s="77"/>
      <c r="AJ1" s="77"/>
      <c r="AK1" s="77"/>
      <c r="AL1" s="77"/>
      <c r="AM1" s="77"/>
      <c r="AN1" s="78"/>
    </row>
    <row r="2" spans="1:40" ht="14.25" customHeight="1">
      <c r="A2" s="60"/>
      <c r="B2" s="60"/>
      <c r="C2" s="60"/>
      <c r="D2" s="60"/>
      <c r="E2" s="61" t="s">
        <v>668</v>
      </c>
      <c r="F2" s="61" t="s">
        <v>669</v>
      </c>
      <c r="G2" s="61" t="s">
        <v>670</v>
      </c>
      <c r="H2" s="61" t="s">
        <v>671</v>
      </c>
      <c r="I2" s="61" t="s">
        <v>672</v>
      </c>
      <c r="J2" s="61" t="s">
        <v>673</v>
      </c>
      <c r="K2" s="61" t="s">
        <v>674</v>
      </c>
      <c r="L2" s="61" t="s">
        <v>675</v>
      </c>
      <c r="M2" s="61" t="s">
        <v>676</v>
      </c>
      <c r="N2" s="62" t="s">
        <v>677</v>
      </c>
      <c r="O2" s="62" t="s">
        <v>678</v>
      </c>
      <c r="P2" s="62" t="s">
        <v>679</v>
      </c>
      <c r="Q2" s="62" t="s">
        <v>680</v>
      </c>
      <c r="R2" s="62" t="s">
        <v>681</v>
      </c>
      <c r="S2" s="62" t="s">
        <v>682</v>
      </c>
      <c r="T2" s="62" t="s">
        <v>683</v>
      </c>
      <c r="U2" s="62" t="s">
        <v>684</v>
      </c>
      <c r="V2" s="62" t="s">
        <v>685</v>
      </c>
      <c r="W2" s="63" t="s">
        <v>686</v>
      </c>
      <c r="X2" s="63" t="s">
        <v>687</v>
      </c>
      <c r="Y2" s="63" t="s">
        <v>688</v>
      </c>
      <c r="Z2" s="63" t="s">
        <v>689</v>
      </c>
      <c r="AA2" s="63" t="s">
        <v>690</v>
      </c>
      <c r="AB2" s="63" t="s">
        <v>691</v>
      </c>
      <c r="AC2" s="63" t="s">
        <v>692</v>
      </c>
      <c r="AD2" s="63" t="s">
        <v>693</v>
      </c>
      <c r="AE2" s="63" t="s">
        <v>694</v>
      </c>
      <c r="AF2" s="64" t="s">
        <v>695</v>
      </c>
      <c r="AG2" s="64" t="s">
        <v>696</v>
      </c>
      <c r="AH2" s="64" t="s">
        <v>697</v>
      </c>
      <c r="AI2" s="64" t="s">
        <v>698</v>
      </c>
      <c r="AJ2" s="64" t="s">
        <v>699</v>
      </c>
      <c r="AK2" s="64" t="s">
        <v>700</v>
      </c>
      <c r="AL2" s="64" t="s">
        <v>701</v>
      </c>
      <c r="AM2" s="64" t="s">
        <v>702</v>
      </c>
      <c r="AN2" s="64" t="s">
        <v>703</v>
      </c>
    </row>
    <row r="3" spans="1:40" ht="14.25" customHeight="1">
      <c r="A3" s="49">
        <v>3200102</v>
      </c>
      <c r="B3" s="49" t="s">
        <v>42</v>
      </c>
      <c r="C3" s="50">
        <f t="shared" ref="C3:C80" si="0">(D3-MIN($D$3:$D$80))/(MAX($D$3:$D$80)-MIN($D$3:$D$80))</f>
        <v>0.30269756231273387</v>
      </c>
      <c r="D3" s="50">
        <f t="shared" ref="D3:D80" si="1">(0.25*M3+0.25*V3+0.25*AE3+0.25*AN3)</f>
        <v>0.30269756231273387</v>
      </c>
      <c r="E3" s="65">
        <v>667.53005849056603</v>
      </c>
      <c r="F3" s="65">
        <v>727.23317049180298</v>
      </c>
      <c r="G3" s="51">
        <f t="shared" ref="G3:G80" si="2">IFERROR(E3/F3,0)</f>
        <v>0.91790375573646932</v>
      </c>
      <c r="H3" s="51">
        <f t="shared" ref="H3:H80" si="3">ABS(G3-1)</f>
        <v>8.2096244263530682E-2</v>
      </c>
      <c r="I3" s="65">
        <v>717.282118055556</v>
      </c>
      <c r="J3" s="65">
        <v>783.51574861111101</v>
      </c>
      <c r="K3" s="51">
        <f t="shared" ref="K3:K80" si="4">I3/J3</f>
        <v>0.91546611453188631</v>
      </c>
      <c r="L3" s="51">
        <f t="shared" ref="L3:L80" si="5">ABS(K3-1)</f>
        <v>8.453388546811369E-2</v>
      </c>
      <c r="M3" s="51">
        <f t="shared" ref="M3:M80" si="6">IF(L3&lt;=0.1,1,IF(L3&gt;H3,0,(H3-L3)/H3))</f>
        <v>1</v>
      </c>
      <c r="N3" s="65">
        <v>552.59007924528305</v>
      </c>
      <c r="O3" s="65">
        <v>596.16813770491797</v>
      </c>
      <c r="P3" s="51">
        <f t="shared" ref="P3:P80" si="7">IFERROR(N3/O3,0)</f>
        <v>0.92690307364060354</v>
      </c>
      <c r="Q3" s="51">
        <f t="shared" ref="Q3:Q80" si="8">ABS(P3-1)</f>
        <v>7.3096926359396464E-2</v>
      </c>
      <c r="R3" s="65">
        <v>548.72026388888901</v>
      </c>
      <c r="S3" s="65">
        <v>630.63680833333297</v>
      </c>
      <c r="T3" s="51">
        <f t="shared" ref="T3:T80" si="9">R3/S3</f>
        <v>0.87010503769842484</v>
      </c>
      <c r="U3" s="51">
        <f t="shared" ref="U3:U80" si="10">ABS(T3-1)</f>
        <v>0.12989496230157516</v>
      </c>
      <c r="V3" s="51">
        <f t="shared" ref="V3:V80" si="11">IF(U3&lt;=0.1,1,IF(U3&gt;Q3,0,(Q3-U3)/Q3))</f>
        <v>0</v>
      </c>
      <c r="W3" s="65">
        <v>206.60348264441001</v>
      </c>
      <c r="X3" s="65">
        <v>233.05623559340299</v>
      </c>
      <c r="Y3" s="51">
        <f t="shared" ref="Y3:Y80" si="12">W3/X3</f>
        <v>0.88649626609801058</v>
      </c>
      <c r="Z3" s="51">
        <f t="shared" ref="Z3:Z80" si="13">ABS(Y3-1)</f>
        <v>0.11350373390198942</v>
      </c>
      <c r="AA3" s="65">
        <v>217.122793150685</v>
      </c>
      <c r="AB3" s="65">
        <v>250.345216666667</v>
      </c>
      <c r="AC3" s="51">
        <f t="shared" ref="AC3:AC80" si="14">AA3/AB3</f>
        <v>0.86729355584126289</v>
      </c>
      <c r="AD3" s="51">
        <f t="shared" ref="AD3:AD80" si="15">ABS(AC3-1)</f>
        <v>0.13270644415873711</v>
      </c>
      <c r="AE3" s="51">
        <f t="shared" ref="AE3:AE80" si="16">IF(AD3&lt;=0.1,1,IF(AD3&gt;Z3,0,(Z3-AD3)/Z3))</f>
        <v>0</v>
      </c>
      <c r="AF3" s="65">
        <v>216.33818213385399</v>
      </c>
      <c r="AG3" s="65">
        <v>258.960882217917</v>
      </c>
      <c r="AH3" s="51">
        <f t="shared" ref="AH3:AH80" si="17">AF3/AG3</f>
        <v>0.83540873154658246</v>
      </c>
      <c r="AI3" s="51">
        <f t="shared" ref="AI3:AI80" si="18">ABS(AH3-1)</f>
        <v>0.16459126845341754</v>
      </c>
      <c r="AJ3" s="65">
        <v>233.74769589041099</v>
      </c>
      <c r="AK3" s="65">
        <v>268.64371805555601</v>
      </c>
      <c r="AL3" s="51">
        <f t="shared" ref="AL3:AL80" si="19">AJ3/AK3</f>
        <v>0.87010296604840598</v>
      </c>
      <c r="AM3" s="51">
        <f t="shared" ref="AM3:AM80" si="20">ABS(AL3-1)</f>
        <v>0.12989703395159402</v>
      </c>
      <c r="AN3" s="51">
        <f t="shared" ref="AN3:AN80" si="21">IF(AM3&lt;=0.1,1,IF(AM3&gt;AI3,0,(AI3-AM3)/AI3))</f>
        <v>0.21079024925093548</v>
      </c>
    </row>
    <row r="4" spans="1:40" ht="14.25" customHeight="1">
      <c r="A4" s="56">
        <v>3200169</v>
      </c>
      <c r="B4" s="56" t="s">
        <v>65</v>
      </c>
      <c r="C4" s="66">
        <f t="shared" si="0"/>
        <v>0.27101122971931052</v>
      </c>
      <c r="D4" s="50">
        <f t="shared" si="1"/>
        <v>0.27101122971931052</v>
      </c>
      <c r="E4" s="65">
        <v>597.14694642857103</v>
      </c>
      <c r="F4" s="65">
        <v>647.97173437499998</v>
      </c>
      <c r="G4" s="51">
        <f t="shared" si="2"/>
        <v>0.92156326387376775</v>
      </c>
      <c r="H4" s="51">
        <f t="shared" si="3"/>
        <v>7.8436736126232254E-2</v>
      </c>
      <c r="I4" s="65">
        <v>646.299004878049</v>
      </c>
      <c r="J4" s="65">
        <v>725.40138999999999</v>
      </c>
      <c r="K4" s="67">
        <f t="shared" si="4"/>
        <v>0.89095363448097198</v>
      </c>
      <c r="L4" s="67">
        <f t="shared" si="5"/>
        <v>0.10904636551902802</v>
      </c>
      <c r="M4" s="67">
        <f t="shared" si="6"/>
        <v>0</v>
      </c>
      <c r="N4" s="65">
        <v>458.222264285714</v>
      </c>
      <c r="O4" s="65">
        <v>524.15364193548396</v>
      </c>
      <c r="P4" s="67">
        <f t="shared" si="7"/>
        <v>0.87421364200330176</v>
      </c>
      <c r="Q4" s="67">
        <f t="shared" si="8"/>
        <v>0.12578635799669824</v>
      </c>
      <c r="R4" s="65">
        <v>580.65138461538504</v>
      </c>
      <c r="S4" s="65">
        <v>605.56683658536599</v>
      </c>
      <c r="T4" s="67">
        <f t="shared" si="9"/>
        <v>0.95885598341138911</v>
      </c>
      <c r="U4" s="67">
        <f t="shared" si="10"/>
        <v>4.1144016588610888E-2</v>
      </c>
      <c r="V4" s="67">
        <f t="shared" si="11"/>
        <v>1</v>
      </c>
      <c r="W4" s="65">
        <v>197.47411518016199</v>
      </c>
      <c r="X4" s="65">
        <v>240.18544954138599</v>
      </c>
      <c r="Y4" s="67">
        <f t="shared" si="12"/>
        <v>0.82217351449566278</v>
      </c>
      <c r="Z4" s="67">
        <f t="shared" si="13"/>
        <v>0.17782648550433722</v>
      </c>
      <c r="AA4" s="65">
        <v>193.62681515151499</v>
      </c>
      <c r="AB4" s="65">
        <v>236.42173939393899</v>
      </c>
      <c r="AC4" s="67">
        <f t="shared" si="14"/>
        <v>0.81898904748722479</v>
      </c>
      <c r="AD4" s="67">
        <f t="shared" si="15"/>
        <v>0.18101095251277521</v>
      </c>
      <c r="AE4" s="67">
        <f t="shared" si="16"/>
        <v>0</v>
      </c>
      <c r="AF4" s="65">
        <v>206.77924937823801</v>
      </c>
      <c r="AG4" s="65">
        <v>254.81527613844099</v>
      </c>
      <c r="AH4" s="67">
        <f t="shared" si="17"/>
        <v>0.8114868641780133</v>
      </c>
      <c r="AI4" s="67">
        <f t="shared" si="18"/>
        <v>0.1885131358219867</v>
      </c>
      <c r="AJ4" s="65">
        <v>211.22275757575801</v>
      </c>
      <c r="AK4" s="65">
        <v>255.30640303030299</v>
      </c>
      <c r="AL4" s="67">
        <f t="shared" si="19"/>
        <v>0.82733043538546669</v>
      </c>
      <c r="AM4" s="67">
        <f t="shared" si="20"/>
        <v>0.17266956461453331</v>
      </c>
      <c r="AN4" s="67">
        <f t="shared" si="21"/>
        <v>8.4044918877242067E-2</v>
      </c>
    </row>
    <row r="5" spans="1:40" ht="14.25" customHeight="1">
      <c r="A5" s="56">
        <v>3200136</v>
      </c>
      <c r="B5" s="56" t="s">
        <v>67</v>
      </c>
      <c r="C5" s="66">
        <f t="shared" si="0"/>
        <v>0.79483323670319617</v>
      </c>
      <c r="D5" s="50">
        <f t="shared" si="1"/>
        <v>0.79483323670319617</v>
      </c>
      <c r="E5" s="65">
        <v>653.81576060606096</v>
      </c>
      <c r="F5" s="65">
        <v>689.16017027026999</v>
      </c>
      <c r="G5" s="51">
        <f t="shared" si="2"/>
        <v>0.94871379515396559</v>
      </c>
      <c r="H5" s="51">
        <f t="shared" si="3"/>
        <v>5.1286204846034411E-2</v>
      </c>
      <c r="I5" s="65">
        <v>690.59594722222198</v>
      </c>
      <c r="J5" s="65">
        <v>747.05527777777797</v>
      </c>
      <c r="K5" s="67">
        <f t="shared" si="4"/>
        <v>0.92442415944975009</v>
      </c>
      <c r="L5" s="67">
        <f t="shared" si="5"/>
        <v>7.5575840550249906E-2</v>
      </c>
      <c r="M5" s="67">
        <f t="shared" si="6"/>
        <v>1</v>
      </c>
      <c r="N5" s="65">
        <v>573.75177575757596</v>
      </c>
      <c r="O5" s="65">
        <v>618.53454054053998</v>
      </c>
      <c r="P5" s="67">
        <f t="shared" si="7"/>
        <v>0.92759860307263009</v>
      </c>
      <c r="Q5" s="67">
        <f t="shared" si="8"/>
        <v>7.240139692736991E-2</v>
      </c>
      <c r="R5" s="65">
        <v>615.11107222222199</v>
      </c>
      <c r="S5" s="65">
        <v>644.12289428571398</v>
      </c>
      <c r="T5" s="67">
        <f t="shared" si="9"/>
        <v>0.9549591819808485</v>
      </c>
      <c r="U5" s="67">
        <f t="shared" si="10"/>
        <v>4.5040818019151496E-2</v>
      </c>
      <c r="V5" s="67">
        <f t="shared" si="11"/>
        <v>1</v>
      </c>
      <c r="W5" s="65">
        <v>204.28701514511999</v>
      </c>
      <c r="X5" s="65">
        <v>238.513093612593</v>
      </c>
      <c r="Y5" s="67">
        <f t="shared" si="12"/>
        <v>0.8565023079065629</v>
      </c>
      <c r="Z5" s="67">
        <f t="shared" si="13"/>
        <v>0.1434976920934371</v>
      </c>
      <c r="AA5" s="65">
        <v>223.17257428571401</v>
      </c>
      <c r="AB5" s="65">
        <v>235.97214</v>
      </c>
      <c r="AC5" s="67">
        <f t="shared" si="14"/>
        <v>0.9457581487616038</v>
      </c>
      <c r="AD5" s="67">
        <f t="shared" si="15"/>
        <v>5.4241851238396199E-2</v>
      </c>
      <c r="AE5" s="67">
        <f t="shared" si="16"/>
        <v>1</v>
      </c>
      <c r="AF5" s="65">
        <v>206.679440975468</v>
      </c>
      <c r="AG5" s="65">
        <v>257.503208052562</v>
      </c>
      <c r="AH5" s="67">
        <f t="shared" si="17"/>
        <v>0.80262860621635534</v>
      </c>
      <c r="AI5" s="67">
        <f t="shared" si="18"/>
        <v>0.19737139378364466</v>
      </c>
      <c r="AJ5" s="65">
        <v>224.18084571428599</v>
      </c>
      <c r="AK5" s="65">
        <v>267.51131142857099</v>
      </c>
      <c r="AL5" s="67">
        <f t="shared" si="19"/>
        <v>0.83802379988012288</v>
      </c>
      <c r="AM5" s="67">
        <f t="shared" si="20"/>
        <v>0.16197620011987712</v>
      </c>
      <c r="AN5" s="67">
        <f t="shared" si="21"/>
        <v>0.17933294681278469</v>
      </c>
    </row>
    <row r="6" spans="1:40" ht="14.25" customHeight="1">
      <c r="A6" s="56">
        <v>3200201</v>
      </c>
      <c r="B6" s="56" t="s">
        <v>145</v>
      </c>
      <c r="C6" s="66">
        <f t="shared" si="0"/>
        <v>0.75</v>
      </c>
      <c r="D6" s="50">
        <f t="shared" si="1"/>
        <v>0.75</v>
      </c>
      <c r="E6" s="65">
        <v>651.36694680851099</v>
      </c>
      <c r="F6" s="65">
        <v>681.85744693877598</v>
      </c>
      <c r="G6" s="51">
        <f t="shared" si="2"/>
        <v>0.95528317499918314</v>
      </c>
      <c r="H6" s="51">
        <f t="shared" si="3"/>
        <v>4.4716825000816862E-2</v>
      </c>
      <c r="I6" s="65">
        <v>651.45284242424202</v>
      </c>
      <c r="J6" s="65">
        <v>711.79367352941199</v>
      </c>
      <c r="K6" s="67">
        <f t="shared" si="4"/>
        <v>0.91522707583790197</v>
      </c>
      <c r="L6" s="67">
        <f t="shared" si="5"/>
        <v>8.4772924162098029E-2</v>
      </c>
      <c r="M6" s="67">
        <f t="shared" si="6"/>
        <v>1</v>
      </c>
      <c r="N6" s="65">
        <v>576.321634042553</v>
      </c>
      <c r="O6" s="65">
        <v>599.53014791666703</v>
      </c>
      <c r="P6" s="67">
        <f t="shared" si="7"/>
        <v>0.96128882933616888</v>
      </c>
      <c r="Q6" s="67">
        <f t="shared" si="8"/>
        <v>3.8711170663831118E-2</v>
      </c>
      <c r="R6" s="65">
        <v>530.09331612903202</v>
      </c>
      <c r="S6" s="65">
        <v>574.29398235294104</v>
      </c>
      <c r="T6" s="67">
        <f t="shared" si="9"/>
        <v>0.9230347738577821</v>
      </c>
      <c r="U6" s="67">
        <f t="shared" si="10"/>
        <v>7.6965226142217902E-2</v>
      </c>
      <c r="V6" s="67">
        <f t="shared" si="11"/>
        <v>1</v>
      </c>
      <c r="W6" s="65">
        <v>207.33884311072299</v>
      </c>
      <c r="X6" s="65">
        <v>234.15469819806299</v>
      </c>
      <c r="Y6" s="67">
        <f t="shared" si="12"/>
        <v>0.88547803954521798</v>
      </c>
      <c r="Z6" s="67">
        <f t="shared" si="13"/>
        <v>0.11452196045478202</v>
      </c>
      <c r="AA6" s="65">
        <v>197.56600800000001</v>
      </c>
      <c r="AB6" s="65">
        <v>230.02838399999999</v>
      </c>
      <c r="AC6" s="67">
        <f t="shared" si="14"/>
        <v>0.85887665063108043</v>
      </c>
      <c r="AD6" s="67">
        <f t="shared" si="15"/>
        <v>0.14112334936891957</v>
      </c>
      <c r="AE6" s="67">
        <f t="shared" si="16"/>
        <v>0</v>
      </c>
      <c r="AF6" s="65">
        <v>202.82479164914</v>
      </c>
      <c r="AG6" s="65">
        <v>230.29661604302899</v>
      </c>
      <c r="AH6" s="67">
        <f t="shared" si="17"/>
        <v>0.88071112434949494</v>
      </c>
      <c r="AI6" s="67">
        <f t="shared" si="18"/>
        <v>0.11928887565050506</v>
      </c>
      <c r="AJ6" s="65">
        <v>211.83456000000001</v>
      </c>
      <c r="AK6" s="65">
        <v>235.158062</v>
      </c>
      <c r="AL6" s="67">
        <f t="shared" si="19"/>
        <v>0.90081776571198313</v>
      </c>
      <c r="AM6" s="67">
        <f t="shared" si="20"/>
        <v>9.9182234288016868E-2</v>
      </c>
      <c r="AN6" s="67">
        <f t="shared" si="21"/>
        <v>1</v>
      </c>
    </row>
    <row r="7" spans="1:40" ht="14.25" customHeight="1">
      <c r="A7" s="56">
        <v>3200300</v>
      </c>
      <c r="B7" s="56" t="s">
        <v>215</v>
      </c>
      <c r="C7" s="66">
        <f t="shared" si="0"/>
        <v>1</v>
      </c>
      <c r="D7" s="50">
        <f t="shared" si="1"/>
        <v>1</v>
      </c>
      <c r="E7" s="65">
        <v>635.46691333333297</v>
      </c>
      <c r="F7" s="65">
        <v>687.37656060606105</v>
      </c>
      <c r="G7" s="51">
        <f t="shared" si="2"/>
        <v>0.92448149930082102</v>
      </c>
      <c r="H7" s="51">
        <f t="shared" si="3"/>
        <v>7.5518500699178981E-2</v>
      </c>
      <c r="I7" s="65">
        <v>657.78448461538505</v>
      </c>
      <c r="J7" s="65">
        <v>725.44247692307704</v>
      </c>
      <c r="K7" s="67">
        <f t="shared" si="4"/>
        <v>0.90673555180465926</v>
      </c>
      <c r="L7" s="67">
        <f t="shared" si="5"/>
        <v>9.3264448195340743E-2</v>
      </c>
      <c r="M7" s="67">
        <f t="shared" si="6"/>
        <v>1</v>
      </c>
      <c r="N7" s="65">
        <v>596.107062068966</v>
      </c>
      <c r="O7" s="65">
        <v>643.04034545454601</v>
      </c>
      <c r="P7" s="67">
        <f t="shared" si="7"/>
        <v>0.92701347012308488</v>
      </c>
      <c r="Q7" s="67">
        <f t="shared" si="8"/>
        <v>7.2986529876915118E-2</v>
      </c>
      <c r="R7" s="65">
        <v>567.15937894736805</v>
      </c>
      <c r="S7" s="65">
        <v>594.45168974359001</v>
      </c>
      <c r="T7" s="67">
        <f t="shared" si="9"/>
        <v>0.95408826105281297</v>
      </c>
      <c r="U7" s="67">
        <f t="shared" si="10"/>
        <v>4.5911738947187031E-2</v>
      </c>
      <c r="V7" s="67">
        <f t="shared" si="11"/>
        <v>1</v>
      </c>
      <c r="W7" s="65">
        <v>220.10364801690801</v>
      </c>
      <c r="X7" s="65">
        <v>254.291922522916</v>
      </c>
      <c r="Y7" s="67">
        <f t="shared" si="12"/>
        <v>0.86555501186661943</v>
      </c>
      <c r="Z7" s="67">
        <f t="shared" si="13"/>
        <v>0.13444498813338057</v>
      </c>
      <c r="AA7" s="65">
        <v>228.58116976744199</v>
      </c>
      <c r="AB7" s="65">
        <v>251.938058139535</v>
      </c>
      <c r="AC7" s="67">
        <f t="shared" si="14"/>
        <v>0.90729114709951098</v>
      </c>
      <c r="AD7" s="67">
        <f t="shared" si="15"/>
        <v>9.2708852900489025E-2</v>
      </c>
      <c r="AE7" s="67">
        <f t="shared" si="16"/>
        <v>1</v>
      </c>
      <c r="AF7" s="65">
        <v>239.66811992357401</v>
      </c>
      <c r="AG7" s="65">
        <v>270.24121607296001</v>
      </c>
      <c r="AH7" s="67">
        <f t="shared" si="17"/>
        <v>0.88686738243091745</v>
      </c>
      <c r="AI7" s="67">
        <f t="shared" si="18"/>
        <v>0.11313261756908255</v>
      </c>
      <c r="AJ7" s="65">
        <v>238.075788372093</v>
      </c>
      <c r="AK7" s="65">
        <v>256.06690697674401</v>
      </c>
      <c r="AL7" s="67">
        <f t="shared" si="19"/>
        <v>0.92974055563421576</v>
      </c>
      <c r="AM7" s="67">
        <f t="shared" si="20"/>
        <v>7.025944436578424E-2</v>
      </c>
      <c r="AN7" s="67">
        <f t="shared" si="21"/>
        <v>1</v>
      </c>
    </row>
    <row r="8" spans="1:40" ht="14.25" customHeight="1">
      <c r="A8" s="56">
        <v>3200359</v>
      </c>
      <c r="B8" s="56" t="s">
        <v>123</v>
      </c>
      <c r="C8" s="66">
        <f t="shared" si="0"/>
        <v>0.37297135561595435</v>
      </c>
      <c r="D8" s="50">
        <f t="shared" si="1"/>
        <v>0.37297135561595435</v>
      </c>
      <c r="E8" s="65">
        <v>534.98175000000003</v>
      </c>
      <c r="F8" s="65">
        <v>668.36720454545502</v>
      </c>
      <c r="G8" s="51">
        <f t="shared" si="2"/>
        <v>0.80043088045265753</v>
      </c>
      <c r="H8" s="51">
        <f t="shared" si="3"/>
        <v>0.19956911954734247</v>
      </c>
      <c r="I8" s="65">
        <v>626.19129130434806</v>
      </c>
      <c r="J8" s="65">
        <v>696.85517916666697</v>
      </c>
      <c r="K8" s="67">
        <f t="shared" si="4"/>
        <v>0.89859602113193415</v>
      </c>
      <c r="L8" s="67">
        <f t="shared" si="5"/>
        <v>0.10140397886806585</v>
      </c>
      <c r="M8" s="67">
        <f t="shared" si="6"/>
        <v>0.49188542246381733</v>
      </c>
      <c r="N8" s="65">
        <v>524.30217727272702</v>
      </c>
      <c r="O8" s="65">
        <v>628.55406363636405</v>
      </c>
      <c r="P8" s="67">
        <f t="shared" si="7"/>
        <v>0.83414014418980886</v>
      </c>
      <c r="Q8" s="67">
        <f t="shared" si="8"/>
        <v>0.16585985581019114</v>
      </c>
      <c r="R8" s="65">
        <v>588.78803913043498</v>
      </c>
      <c r="S8" s="65">
        <v>648.84938333333298</v>
      </c>
      <c r="T8" s="67">
        <f t="shared" si="9"/>
        <v>0.90743407369157858</v>
      </c>
      <c r="U8" s="67">
        <f t="shared" si="10"/>
        <v>9.256592630842142E-2</v>
      </c>
      <c r="V8" s="67">
        <f t="shared" si="11"/>
        <v>1</v>
      </c>
      <c r="W8" s="65">
        <v>214.61027932442599</v>
      </c>
      <c r="X8" s="65">
        <v>248.97226224517999</v>
      </c>
      <c r="Y8" s="67">
        <f t="shared" si="12"/>
        <v>0.86198469415474321</v>
      </c>
      <c r="Z8" s="67">
        <f t="shared" si="13"/>
        <v>0.13801530584525679</v>
      </c>
      <c r="AA8" s="65">
        <v>208.05401904761899</v>
      </c>
      <c r="AB8" s="65">
        <v>266.282052380952</v>
      </c>
      <c r="AC8" s="67">
        <f t="shared" si="14"/>
        <v>0.78132948573631233</v>
      </c>
      <c r="AD8" s="67">
        <f t="shared" si="15"/>
        <v>0.21867051426368767</v>
      </c>
      <c r="AE8" s="67">
        <f t="shared" si="16"/>
        <v>0</v>
      </c>
      <c r="AF8" s="65">
        <v>226.36637682578299</v>
      </c>
      <c r="AG8" s="65">
        <v>260.71327137831503</v>
      </c>
      <c r="AH8" s="67">
        <f t="shared" si="17"/>
        <v>0.86825797409180583</v>
      </c>
      <c r="AI8" s="67">
        <f t="shared" si="18"/>
        <v>0.13174202590819417</v>
      </c>
      <c r="AJ8" s="65">
        <v>224.922552380952</v>
      </c>
      <c r="AK8" s="65">
        <v>271.46672857142897</v>
      </c>
      <c r="AL8" s="67">
        <f t="shared" si="19"/>
        <v>0.82854555902518212</v>
      </c>
      <c r="AM8" s="67">
        <f t="shared" si="20"/>
        <v>0.17145444097481788</v>
      </c>
      <c r="AN8" s="67">
        <f t="shared" si="21"/>
        <v>0</v>
      </c>
    </row>
    <row r="9" spans="1:40" ht="14.25" customHeight="1">
      <c r="A9" s="56">
        <v>3200409</v>
      </c>
      <c r="B9" s="56" t="s">
        <v>217</v>
      </c>
      <c r="C9" s="66">
        <f t="shared" si="0"/>
        <v>0.25</v>
      </c>
      <c r="D9" s="50">
        <f t="shared" si="1"/>
        <v>0.25</v>
      </c>
      <c r="E9" s="65">
        <v>638.76983461538498</v>
      </c>
      <c r="F9" s="65">
        <v>674.55310113636403</v>
      </c>
      <c r="G9" s="51">
        <f t="shared" si="2"/>
        <v>0.94695263210457714</v>
      </c>
      <c r="H9" s="51">
        <f t="shared" si="3"/>
        <v>5.3047367895422859E-2</v>
      </c>
      <c r="I9" s="65">
        <v>667.17743137254899</v>
      </c>
      <c r="J9" s="65">
        <v>745.18362450980396</v>
      </c>
      <c r="K9" s="67">
        <f t="shared" si="4"/>
        <v>0.89531950170192087</v>
      </c>
      <c r="L9" s="67">
        <f t="shared" si="5"/>
        <v>0.10468049829807913</v>
      </c>
      <c r="M9" s="67">
        <f t="shared" si="6"/>
        <v>0</v>
      </c>
      <c r="N9" s="65">
        <v>530.15034805194796</v>
      </c>
      <c r="O9" s="65">
        <v>561.99257241379303</v>
      </c>
      <c r="P9" s="67">
        <f t="shared" si="7"/>
        <v>0.94334048895863387</v>
      </c>
      <c r="Q9" s="67">
        <f t="shared" si="8"/>
        <v>5.6659511041366128E-2</v>
      </c>
      <c r="R9" s="65">
        <v>569.76721499999996</v>
      </c>
      <c r="S9" s="65">
        <v>601.43052843137195</v>
      </c>
      <c r="T9" s="67">
        <f t="shared" si="9"/>
        <v>0.94735333187366622</v>
      </c>
      <c r="U9" s="67">
        <f t="shared" si="10"/>
        <v>5.2646668126333784E-2</v>
      </c>
      <c r="V9" s="67">
        <f t="shared" si="11"/>
        <v>1</v>
      </c>
      <c r="W9" s="65">
        <v>215.67178311688301</v>
      </c>
      <c r="X9" s="65">
        <v>246.06562500000001</v>
      </c>
      <c r="Y9" s="67">
        <f t="shared" si="12"/>
        <v>0.87648074824300626</v>
      </c>
      <c r="Z9" s="67">
        <f t="shared" si="13"/>
        <v>0.12351925175699374</v>
      </c>
      <c r="AA9" s="65">
        <v>220.08707826086999</v>
      </c>
      <c r="AB9" s="65">
        <v>261.58513846153801</v>
      </c>
      <c r="AC9" s="67">
        <f t="shared" si="14"/>
        <v>0.84135925899792785</v>
      </c>
      <c r="AD9" s="67">
        <f t="shared" si="15"/>
        <v>0.15864074100207215</v>
      </c>
      <c r="AE9" s="67">
        <f t="shared" si="16"/>
        <v>0</v>
      </c>
      <c r="AF9" s="65">
        <v>222.08543116883101</v>
      </c>
      <c r="AG9" s="65">
        <v>265.08686041666698</v>
      </c>
      <c r="AH9" s="67">
        <f t="shared" si="17"/>
        <v>0.8377836261659829</v>
      </c>
      <c r="AI9" s="67">
        <f t="shared" si="18"/>
        <v>0.1622163738340171</v>
      </c>
      <c r="AJ9" s="65">
        <v>229.51602307692301</v>
      </c>
      <c r="AK9" s="65">
        <v>277.12498571428603</v>
      </c>
      <c r="AL9" s="67">
        <f t="shared" si="19"/>
        <v>0.82820400508221392</v>
      </c>
      <c r="AM9" s="67">
        <f t="shared" si="20"/>
        <v>0.17179599491778608</v>
      </c>
      <c r="AN9" s="67">
        <f t="shared" si="21"/>
        <v>0</v>
      </c>
    </row>
    <row r="10" spans="1:40" ht="14.25" customHeight="1">
      <c r="A10" s="56">
        <v>3200508</v>
      </c>
      <c r="B10" s="56" t="s">
        <v>147</v>
      </c>
      <c r="C10" s="66">
        <f t="shared" si="0"/>
        <v>0.5</v>
      </c>
      <c r="D10" s="50">
        <f t="shared" si="1"/>
        <v>0.5</v>
      </c>
      <c r="E10" s="65">
        <v>592.42363571428598</v>
      </c>
      <c r="F10" s="65">
        <v>699.48507692307703</v>
      </c>
      <c r="G10" s="51">
        <f t="shared" si="2"/>
        <v>0.84694249421340451</v>
      </c>
      <c r="H10" s="51">
        <f t="shared" si="3"/>
        <v>0.15305750578659549</v>
      </c>
      <c r="I10" s="65">
        <v>634.02707058823501</v>
      </c>
      <c r="J10" s="65">
        <v>685.29118823529404</v>
      </c>
      <c r="K10" s="67">
        <f t="shared" si="4"/>
        <v>0.92519367164333421</v>
      </c>
      <c r="L10" s="67">
        <f t="shared" si="5"/>
        <v>7.4806328356665786E-2</v>
      </c>
      <c r="M10" s="67">
        <f t="shared" si="6"/>
        <v>1</v>
      </c>
      <c r="N10" s="65">
        <v>490.34790714285703</v>
      </c>
      <c r="O10" s="65">
        <v>546.84222499999998</v>
      </c>
      <c r="P10" s="67">
        <f t="shared" si="7"/>
        <v>0.89668991296869416</v>
      </c>
      <c r="Q10" s="67">
        <f t="shared" si="8"/>
        <v>0.10331008703130584</v>
      </c>
      <c r="R10" s="65">
        <v>534.83045294117699</v>
      </c>
      <c r="S10" s="65">
        <v>570.95697058823498</v>
      </c>
      <c r="T10" s="67">
        <f t="shared" si="9"/>
        <v>0.93672637430130989</v>
      </c>
      <c r="U10" s="67">
        <f t="shared" si="10"/>
        <v>6.3273625698690106E-2</v>
      </c>
      <c r="V10" s="67">
        <f t="shared" si="11"/>
        <v>1</v>
      </c>
      <c r="W10" s="65">
        <v>195.45953157894701</v>
      </c>
      <c r="X10" s="65">
        <v>214.689442105263</v>
      </c>
      <c r="Y10" s="67">
        <f t="shared" si="12"/>
        <v>0.9104291746359493</v>
      </c>
      <c r="Z10" s="67">
        <f t="shared" si="13"/>
        <v>8.9570825364050699E-2</v>
      </c>
      <c r="AA10" s="65">
        <v>171.39036470588201</v>
      </c>
      <c r="AB10" s="65">
        <v>217.34121764705901</v>
      </c>
      <c r="AC10" s="67">
        <f t="shared" si="14"/>
        <v>0.78857736494420161</v>
      </c>
      <c r="AD10" s="67">
        <f t="shared" si="15"/>
        <v>0.21142263505579839</v>
      </c>
      <c r="AE10" s="67">
        <f t="shared" si="16"/>
        <v>0</v>
      </c>
      <c r="AF10" s="65">
        <v>199.20120526315799</v>
      </c>
      <c r="AG10" s="65">
        <v>224.07534210526299</v>
      </c>
      <c r="AH10" s="67">
        <f t="shared" si="17"/>
        <v>0.88899208360721826</v>
      </c>
      <c r="AI10" s="67">
        <f t="shared" si="18"/>
        <v>0.11100791639278174</v>
      </c>
      <c r="AJ10" s="65">
        <v>176.74254705882399</v>
      </c>
      <c r="AK10" s="65">
        <v>236.817111764706</v>
      </c>
      <c r="AL10" s="67">
        <f t="shared" si="19"/>
        <v>0.74632506807375387</v>
      </c>
      <c r="AM10" s="67">
        <f t="shared" si="20"/>
        <v>0.25367493192624613</v>
      </c>
      <c r="AN10" s="67">
        <f t="shared" si="21"/>
        <v>0</v>
      </c>
    </row>
    <row r="11" spans="1:40" ht="14.25" customHeight="1">
      <c r="A11" s="56">
        <v>3200607</v>
      </c>
      <c r="B11" s="56" t="s">
        <v>171</v>
      </c>
      <c r="C11" s="66">
        <f t="shared" si="0"/>
        <v>0.62054453104254059</v>
      </c>
      <c r="D11" s="50">
        <f t="shared" si="1"/>
        <v>0.62054453104254059</v>
      </c>
      <c r="E11" s="65">
        <v>596.09408056871996</v>
      </c>
      <c r="F11" s="65">
        <v>679.31176272727305</v>
      </c>
      <c r="G11" s="51">
        <f t="shared" si="2"/>
        <v>0.87749706876198619</v>
      </c>
      <c r="H11" s="51">
        <f t="shared" si="3"/>
        <v>0.12250293123801381</v>
      </c>
      <c r="I11" s="65">
        <v>651.03772110091802</v>
      </c>
      <c r="J11" s="65">
        <v>701.79167297297295</v>
      </c>
      <c r="K11" s="67">
        <f t="shared" si="4"/>
        <v>0.92767946126084977</v>
      </c>
      <c r="L11" s="67">
        <f t="shared" si="5"/>
        <v>7.2320538739150231E-2</v>
      </c>
      <c r="M11" s="67">
        <f t="shared" si="6"/>
        <v>1</v>
      </c>
      <c r="N11" s="65">
        <v>473.2193125</v>
      </c>
      <c r="O11" s="65">
        <v>533.82457104072398</v>
      </c>
      <c r="P11" s="67">
        <f t="shared" si="7"/>
        <v>0.88646970966029104</v>
      </c>
      <c r="Q11" s="67">
        <f t="shared" si="8"/>
        <v>0.11353029033970896</v>
      </c>
      <c r="R11" s="65">
        <v>519.10950363636402</v>
      </c>
      <c r="S11" s="65">
        <v>550.98370542986402</v>
      </c>
      <c r="T11" s="67">
        <f t="shared" si="9"/>
        <v>0.94215037308837923</v>
      </c>
      <c r="U11" s="67">
        <f t="shared" si="10"/>
        <v>5.7849626911620766E-2</v>
      </c>
      <c r="V11" s="67">
        <f t="shared" si="11"/>
        <v>1</v>
      </c>
      <c r="W11" s="65">
        <v>194.53659999999999</v>
      </c>
      <c r="X11" s="65">
        <v>235.37148535865001</v>
      </c>
      <c r="Y11" s="67">
        <f t="shared" si="12"/>
        <v>0.82650878335399303</v>
      </c>
      <c r="Z11" s="67">
        <f t="shared" si="13"/>
        <v>0.17349121664600697</v>
      </c>
      <c r="AA11" s="65">
        <v>210.53481440329199</v>
      </c>
      <c r="AB11" s="65">
        <v>239.189725102881</v>
      </c>
      <c r="AC11" s="67">
        <f t="shared" si="14"/>
        <v>0.88020007679149315</v>
      </c>
      <c r="AD11" s="67">
        <f t="shared" si="15"/>
        <v>0.11979992320850685</v>
      </c>
      <c r="AE11" s="67">
        <f t="shared" si="16"/>
        <v>0.30947557159076422</v>
      </c>
      <c r="AF11" s="65">
        <v>202.51575324074099</v>
      </c>
      <c r="AG11" s="65">
        <v>238.69757088607599</v>
      </c>
      <c r="AH11" s="67">
        <f t="shared" si="17"/>
        <v>0.84841983305056912</v>
      </c>
      <c r="AI11" s="67">
        <f t="shared" si="18"/>
        <v>0.15158016694943088</v>
      </c>
      <c r="AJ11" s="65">
        <v>215.55510450819699</v>
      </c>
      <c r="AK11" s="65">
        <v>246.46189016393399</v>
      </c>
      <c r="AL11" s="67">
        <f t="shared" si="19"/>
        <v>0.8745981148031472</v>
      </c>
      <c r="AM11" s="67">
        <f t="shared" si="20"/>
        <v>0.1254018851968528</v>
      </c>
      <c r="AN11" s="67">
        <f t="shared" si="21"/>
        <v>0.17270255257939843</v>
      </c>
    </row>
    <row r="12" spans="1:40" ht="14.25" customHeight="1">
      <c r="A12" s="56">
        <v>3200706</v>
      </c>
      <c r="B12" s="56" t="s">
        <v>77</v>
      </c>
      <c r="C12" s="66">
        <f t="shared" si="0"/>
        <v>1</v>
      </c>
      <c r="D12" s="50">
        <f t="shared" si="1"/>
        <v>1</v>
      </c>
      <c r="E12" s="65">
        <v>595.32344848484797</v>
      </c>
      <c r="F12" s="65">
        <v>605.87598205128199</v>
      </c>
      <c r="G12" s="51">
        <f t="shared" si="2"/>
        <v>0.98258301388560265</v>
      </c>
      <c r="H12" s="51">
        <f t="shared" si="3"/>
        <v>1.7416986114397348E-2</v>
      </c>
      <c r="I12" s="65">
        <v>675.37965454545497</v>
      </c>
      <c r="J12" s="65">
        <v>696.04676060606096</v>
      </c>
      <c r="K12" s="67">
        <f t="shared" si="4"/>
        <v>0.97030787695554999</v>
      </c>
      <c r="L12" s="67">
        <f t="shared" si="5"/>
        <v>2.9692123044450014E-2</v>
      </c>
      <c r="M12" s="67">
        <f t="shared" si="6"/>
        <v>1</v>
      </c>
      <c r="N12" s="65">
        <v>559.14284062499996</v>
      </c>
      <c r="O12" s="65">
        <v>565.42964871794902</v>
      </c>
      <c r="P12" s="67">
        <f t="shared" si="7"/>
        <v>0.98888136109027225</v>
      </c>
      <c r="Q12" s="67">
        <f t="shared" si="8"/>
        <v>1.1118638909727752E-2</v>
      </c>
      <c r="R12" s="65">
        <v>617.47595454545399</v>
      </c>
      <c r="S12" s="65">
        <v>625.22829090909102</v>
      </c>
      <c r="T12" s="67">
        <f t="shared" si="9"/>
        <v>0.98760079082095753</v>
      </c>
      <c r="U12" s="67">
        <f t="shared" si="10"/>
        <v>1.239920917904247E-2</v>
      </c>
      <c r="V12" s="67">
        <f t="shared" si="11"/>
        <v>1</v>
      </c>
      <c r="W12" s="65">
        <v>198.82405142857101</v>
      </c>
      <c r="X12" s="65">
        <v>225.475955555556</v>
      </c>
      <c r="Y12" s="67">
        <f t="shared" si="12"/>
        <v>0.88179713414977368</v>
      </c>
      <c r="Z12" s="67">
        <f t="shared" si="13"/>
        <v>0.11820286585022632</v>
      </c>
      <c r="AA12" s="65">
        <v>222.48811025641001</v>
      </c>
      <c r="AB12" s="65">
        <v>244.95528461538501</v>
      </c>
      <c r="AC12" s="67">
        <f t="shared" si="14"/>
        <v>0.90828050762712997</v>
      </c>
      <c r="AD12" s="67">
        <f t="shared" si="15"/>
        <v>9.1719492372870026E-2</v>
      </c>
      <c r="AE12" s="67">
        <f t="shared" si="16"/>
        <v>1</v>
      </c>
      <c r="AF12" s="65">
        <v>218.585794285714</v>
      </c>
      <c r="AG12" s="65">
        <v>239.33536944444401</v>
      </c>
      <c r="AH12" s="67">
        <f t="shared" si="17"/>
        <v>0.91330334832292082</v>
      </c>
      <c r="AI12" s="67">
        <f t="shared" si="18"/>
        <v>8.6696651677079184E-2</v>
      </c>
      <c r="AJ12" s="65">
        <v>238.23869230769199</v>
      </c>
      <c r="AK12" s="65">
        <v>257.00026153846198</v>
      </c>
      <c r="AL12" s="67">
        <f t="shared" si="19"/>
        <v>0.92699785938559376</v>
      </c>
      <c r="AM12" s="67">
        <f t="shared" si="20"/>
        <v>7.3002140614406241E-2</v>
      </c>
      <c r="AN12" s="67">
        <f t="shared" si="21"/>
        <v>1</v>
      </c>
    </row>
    <row r="13" spans="1:40" ht="14.25" customHeight="1">
      <c r="A13" s="56">
        <v>3200805</v>
      </c>
      <c r="B13" s="56" t="s">
        <v>125</v>
      </c>
      <c r="C13" s="66">
        <f t="shared" si="0"/>
        <v>0.5</v>
      </c>
      <c r="D13" s="50">
        <f t="shared" si="1"/>
        <v>0.5</v>
      </c>
      <c r="E13" s="65">
        <v>603.00172653061202</v>
      </c>
      <c r="F13" s="65">
        <v>634.19959038461502</v>
      </c>
      <c r="G13" s="51">
        <f t="shared" si="2"/>
        <v>0.95080749920528518</v>
      </c>
      <c r="H13" s="51">
        <f t="shared" si="3"/>
        <v>4.9192500794714822E-2</v>
      </c>
      <c r="I13" s="65">
        <v>647.55218666666599</v>
      </c>
      <c r="J13" s="65">
        <v>697.46194426229499</v>
      </c>
      <c r="K13" s="67">
        <f t="shared" si="4"/>
        <v>0.92844088769829802</v>
      </c>
      <c r="L13" s="67">
        <f t="shared" si="5"/>
        <v>7.1559112301701977E-2</v>
      </c>
      <c r="M13" s="67">
        <f t="shared" si="6"/>
        <v>1</v>
      </c>
      <c r="N13" s="65">
        <v>565.34056938775495</v>
      </c>
      <c r="O13" s="65">
        <v>562.40917647058802</v>
      </c>
      <c r="P13" s="67">
        <f t="shared" si="7"/>
        <v>1.005212206770101</v>
      </c>
      <c r="Q13" s="67">
        <f t="shared" si="8"/>
        <v>5.2122067701010355E-3</v>
      </c>
      <c r="R13" s="65">
        <v>543.59879508196695</v>
      </c>
      <c r="S13" s="65">
        <v>559.08181612903195</v>
      </c>
      <c r="T13" s="67">
        <f t="shared" si="9"/>
        <v>0.97230634121805948</v>
      </c>
      <c r="U13" s="67">
        <f t="shared" si="10"/>
        <v>2.7693658781940522E-2</v>
      </c>
      <c r="V13" s="67">
        <f t="shared" si="11"/>
        <v>1</v>
      </c>
      <c r="W13" s="65">
        <v>198.95765819672101</v>
      </c>
      <c r="X13" s="65">
        <v>214.61222238805999</v>
      </c>
      <c r="Y13" s="67">
        <f t="shared" si="12"/>
        <v>0.92705651142723577</v>
      </c>
      <c r="Z13" s="67">
        <f t="shared" si="13"/>
        <v>7.2943488572764226E-2</v>
      </c>
      <c r="AA13" s="65">
        <v>194.630267272727</v>
      </c>
      <c r="AB13" s="65">
        <v>233.62254545454499</v>
      </c>
      <c r="AC13" s="67">
        <f t="shared" si="14"/>
        <v>0.83309710924537217</v>
      </c>
      <c r="AD13" s="67">
        <f t="shared" si="15"/>
        <v>0.16690289075462783</v>
      </c>
      <c r="AE13" s="67">
        <f t="shared" si="16"/>
        <v>0</v>
      </c>
      <c r="AF13" s="65">
        <v>213.833770967742</v>
      </c>
      <c r="AG13" s="65">
        <v>231.318870149254</v>
      </c>
      <c r="AH13" s="67">
        <f t="shared" si="17"/>
        <v>0.92441127189394412</v>
      </c>
      <c r="AI13" s="67">
        <f t="shared" si="18"/>
        <v>7.558872810605588E-2</v>
      </c>
      <c r="AJ13" s="65">
        <v>205.45803636363601</v>
      </c>
      <c r="AK13" s="65">
        <v>235.06535090909099</v>
      </c>
      <c r="AL13" s="67">
        <f t="shared" si="19"/>
        <v>0.8740464537587026</v>
      </c>
      <c r="AM13" s="67">
        <f t="shared" si="20"/>
        <v>0.1259535462412974</v>
      </c>
      <c r="AN13" s="67">
        <f t="shared" si="21"/>
        <v>0</v>
      </c>
    </row>
    <row r="14" spans="1:40" ht="14.25" customHeight="1">
      <c r="A14" s="56">
        <v>3200904</v>
      </c>
      <c r="B14" s="56" t="s">
        <v>69</v>
      </c>
      <c r="C14" s="66">
        <f t="shared" si="0"/>
        <v>0.62138886319724773</v>
      </c>
      <c r="D14" s="50">
        <f t="shared" si="1"/>
        <v>0.62138886319724773</v>
      </c>
      <c r="E14" s="65">
        <v>607.78488875000005</v>
      </c>
      <c r="F14" s="65">
        <v>672.29391477272702</v>
      </c>
      <c r="G14" s="51">
        <f t="shared" si="2"/>
        <v>0.90404639309499824</v>
      </c>
      <c r="H14" s="51">
        <f t="shared" si="3"/>
        <v>9.5953606905001765E-2</v>
      </c>
      <c r="I14" s="65">
        <v>639.45660392156901</v>
      </c>
      <c r="J14" s="65">
        <v>706.12547523809496</v>
      </c>
      <c r="K14" s="67">
        <f t="shared" si="4"/>
        <v>0.90558495103997461</v>
      </c>
      <c r="L14" s="67">
        <f t="shared" si="5"/>
        <v>9.4415048960025394E-2</v>
      </c>
      <c r="M14" s="67">
        <f t="shared" si="6"/>
        <v>1</v>
      </c>
      <c r="N14" s="65">
        <v>526.03613250000001</v>
      </c>
      <c r="O14" s="65">
        <v>563.64229204545404</v>
      </c>
      <c r="P14" s="67">
        <f t="shared" si="7"/>
        <v>0.93328009612447371</v>
      </c>
      <c r="Q14" s="67">
        <f t="shared" si="8"/>
        <v>6.6719903875526287E-2</v>
      </c>
      <c r="R14" s="65">
        <v>567.81030891089097</v>
      </c>
      <c r="S14" s="65">
        <v>582.84351359223297</v>
      </c>
      <c r="T14" s="67">
        <f t="shared" si="9"/>
        <v>0.97420713393773906</v>
      </c>
      <c r="U14" s="67">
        <f t="shared" si="10"/>
        <v>2.5792866062260944E-2</v>
      </c>
      <c r="V14" s="67">
        <f t="shared" si="11"/>
        <v>1</v>
      </c>
      <c r="W14" s="65">
        <v>192.75128238636401</v>
      </c>
      <c r="X14" s="65">
        <v>240.24955777777799</v>
      </c>
      <c r="Y14" s="67">
        <f t="shared" si="12"/>
        <v>0.80229609648085953</v>
      </c>
      <c r="Z14" s="67">
        <f t="shared" si="13"/>
        <v>0.19770390351914047</v>
      </c>
      <c r="AA14" s="65">
        <v>214.41078645833301</v>
      </c>
      <c r="AB14" s="65">
        <v>251.59520000000001</v>
      </c>
      <c r="AC14" s="67">
        <f t="shared" si="14"/>
        <v>0.85220539365748238</v>
      </c>
      <c r="AD14" s="67">
        <f t="shared" si="15"/>
        <v>0.14779460634251762</v>
      </c>
      <c r="AE14" s="67">
        <f t="shared" si="16"/>
        <v>0.25244467250385338</v>
      </c>
      <c r="AF14" s="65">
        <v>212.00911136363601</v>
      </c>
      <c r="AG14" s="65">
        <v>247.76266111111099</v>
      </c>
      <c r="AH14" s="67">
        <f t="shared" si="17"/>
        <v>0.85569435851578524</v>
      </c>
      <c r="AI14" s="67">
        <f t="shared" si="18"/>
        <v>0.14430564148421476</v>
      </c>
      <c r="AJ14" s="65">
        <v>228.07920625</v>
      </c>
      <c r="AK14" s="65">
        <v>256.46081145833301</v>
      </c>
      <c r="AL14" s="67">
        <f t="shared" si="19"/>
        <v>0.88933355920171786</v>
      </c>
      <c r="AM14" s="67">
        <f t="shared" si="20"/>
        <v>0.11066644079828214</v>
      </c>
      <c r="AN14" s="67">
        <f t="shared" si="21"/>
        <v>0.2331107802851376</v>
      </c>
    </row>
    <row r="15" spans="1:40" ht="14.25" customHeight="1">
      <c r="A15" s="56">
        <v>3201001</v>
      </c>
      <c r="B15" s="56" t="s">
        <v>185</v>
      </c>
      <c r="C15" s="66">
        <f t="shared" si="0"/>
        <v>0.28244927258568864</v>
      </c>
      <c r="D15" s="50">
        <f t="shared" si="1"/>
        <v>0.28244927258568864</v>
      </c>
      <c r="E15" s="65">
        <v>624.66486666666697</v>
      </c>
      <c r="F15" s="65">
        <v>664.44583999999998</v>
      </c>
      <c r="G15" s="51">
        <f t="shared" si="2"/>
        <v>0.94012909564858893</v>
      </c>
      <c r="H15" s="51">
        <f t="shared" si="3"/>
        <v>5.9870904351411069E-2</v>
      </c>
      <c r="I15" s="65">
        <v>653.08735454545399</v>
      </c>
      <c r="J15" s="65">
        <v>748.02617272727298</v>
      </c>
      <c r="K15" s="67">
        <f t="shared" si="4"/>
        <v>0.87308088721591659</v>
      </c>
      <c r="L15" s="67">
        <f t="shared" si="5"/>
        <v>0.12691911278408341</v>
      </c>
      <c r="M15" s="67">
        <f t="shared" si="6"/>
        <v>0</v>
      </c>
      <c r="N15" s="65">
        <v>507.89498666666702</v>
      </c>
      <c r="O15" s="65">
        <v>567.44723999999997</v>
      </c>
      <c r="P15" s="67">
        <f t="shared" si="7"/>
        <v>0.89505235176871611</v>
      </c>
      <c r="Q15" s="67">
        <f t="shared" si="8"/>
        <v>0.10494764823128389</v>
      </c>
      <c r="R15" s="65">
        <v>563.17994090909099</v>
      </c>
      <c r="S15" s="65">
        <v>609.14049545454498</v>
      </c>
      <c r="T15" s="67">
        <f t="shared" si="9"/>
        <v>0.92454851567345253</v>
      </c>
      <c r="U15" s="67">
        <f t="shared" si="10"/>
        <v>7.5451484326547469E-2</v>
      </c>
      <c r="V15" s="67">
        <f t="shared" si="11"/>
        <v>1</v>
      </c>
      <c r="W15" s="65">
        <v>181.40078333333301</v>
      </c>
      <c r="X15" s="65">
        <v>242.37419767441901</v>
      </c>
      <c r="Y15" s="67">
        <f t="shared" si="12"/>
        <v>0.7484327336567751</v>
      </c>
      <c r="Z15" s="67">
        <f t="shared" si="13"/>
        <v>0.2515672663432249</v>
      </c>
      <c r="AA15" s="65">
        <v>199.91614999999999</v>
      </c>
      <c r="AB15" s="65">
        <v>255.946586111111</v>
      </c>
      <c r="AC15" s="67">
        <f t="shared" si="14"/>
        <v>0.78108543285360643</v>
      </c>
      <c r="AD15" s="67">
        <f t="shared" si="15"/>
        <v>0.21891456714639357</v>
      </c>
      <c r="AE15" s="67">
        <f t="shared" si="16"/>
        <v>0.12979709034275447</v>
      </c>
      <c r="AF15" s="65">
        <v>199.08134047619001</v>
      </c>
      <c r="AG15" s="65">
        <v>250.43634186046501</v>
      </c>
      <c r="AH15" s="67">
        <f t="shared" si="17"/>
        <v>0.79493790317026614</v>
      </c>
      <c r="AI15" s="67">
        <f t="shared" si="18"/>
        <v>0.20506209682973386</v>
      </c>
      <c r="AJ15" s="65">
        <v>199.76343611111099</v>
      </c>
      <c r="AK15" s="65">
        <v>265.57748055555601</v>
      </c>
      <c r="AL15" s="67">
        <f t="shared" si="19"/>
        <v>0.75218514647111645</v>
      </c>
      <c r="AM15" s="67">
        <f t="shared" si="20"/>
        <v>0.24781485352888355</v>
      </c>
      <c r="AN15" s="67">
        <f t="shared" si="21"/>
        <v>0</v>
      </c>
    </row>
    <row r="16" spans="1:40" ht="14.25" customHeight="1">
      <c r="A16" s="56">
        <v>3201100</v>
      </c>
      <c r="B16" s="56" t="s">
        <v>149</v>
      </c>
      <c r="C16" s="66">
        <f t="shared" si="0"/>
        <v>0.59726683064044683</v>
      </c>
      <c r="D16" s="50">
        <f t="shared" si="1"/>
        <v>0.59726683064044683</v>
      </c>
      <c r="E16" s="65">
        <v>600.51070000000004</v>
      </c>
      <c r="F16" s="65">
        <v>644.77901428571397</v>
      </c>
      <c r="G16" s="51">
        <f t="shared" si="2"/>
        <v>0.93134343192798486</v>
      </c>
      <c r="H16" s="51">
        <f t="shared" si="3"/>
        <v>6.8656568072015145E-2</v>
      </c>
      <c r="I16" s="65">
        <v>643.05662631579003</v>
      </c>
      <c r="J16" s="65">
        <v>671.94623684210501</v>
      </c>
      <c r="K16" s="67">
        <f t="shared" si="4"/>
        <v>0.95700606842879976</v>
      </c>
      <c r="L16" s="67">
        <f t="shared" si="5"/>
        <v>4.2993931571200239E-2</v>
      </c>
      <c r="M16" s="67">
        <f t="shared" si="6"/>
        <v>1</v>
      </c>
      <c r="N16" s="65">
        <v>600.92196428571401</v>
      </c>
      <c r="O16" s="65">
        <v>573.44312142857098</v>
      </c>
      <c r="P16" s="67">
        <f t="shared" si="7"/>
        <v>1.0479190382276926</v>
      </c>
      <c r="Q16" s="67">
        <f t="shared" si="8"/>
        <v>4.7919038227692612E-2</v>
      </c>
      <c r="R16" s="65">
        <v>560.198536842105</v>
      </c>
      <c r="S16" s="65">
        <v>612.765705555556</v>
      </c>
      <c r="T16" s="67">
        <f t="shared" si="9"/>
        <v>0.91421326579333995</v>
      </c>
      <c r="U16" s="67">
        <f t="shared" si="10"/>
        <v>8.5786734206660054E-2</v>
      </c>
      <c r="V16" s="67">
        <f t="shared" si="11"/>
        <v>1</v>
      </c>
      <c r="W16" s="65">
        <v>179.679077619048</v>
      </c>
      <c r="X16" s="65">
        <v>208.71234782608701</v>
      </c>
      <c r="Y16" s="67">
        <f t="shared" si="12"/>
        <v>0.86089337545456845</v>
      </c>
      <c r="Z16" s="67">
        <f t="shared" si="13"/>
        <v>0.13910662454543155</v>
      </c>
      <c r="AA16" s="65">
        <v>206.58636999999999</v>
      </c>
      <c r="AB16" s="65">
        <v>238.792836842105</v>
      </c>
      <c r="AC16" s="67">
        <f t="shared" si="14"/>
        <v>0.86512800271558976</v>
      </c>
      <c r="AD16" s="67">
        <f t="shared" si="15"/>
        <v>0.13487199728441024</v>
      </c>
      <c r="AE16" s="67">
        <f t="shared" si="16"/>
        <v>3.044159309349281E-2</v>
      </c>
      <c r="AF16" s="65">
        <v>193.19240952381</v>
      </c>
      <c r="AG16" s="65">
        <v>233.94200434782601</v>
      </c>
      <c r="AH16" s="67">
        <f t="shared" si="17"/>
        <v>0.82581326112163533</v>
      </c>
      <c r="AI16" s="67">
        <f t="shared" si="18"/>
        <v>0.17418673887836467</v>
      </c>
      <c r="AJ16" s="65">
        <v>226.75466</v>
      </c>
      <c r="AK16" s="65">
        <v>255.27353684210499</v>
      </c>
      <c r="AL16" s="67">
        <f t="shared" si="19"/>
        <v>0.88828110741559219</v>
      </c>
      <c r="AM16" s="67">
        <f t="shared" si="20"/>
        <v>0.11171889258440781</v>
      </c>
      <c r="AN16" s="67">
        <f t="shared" si="21"/>
        <v>0.35862572946829446</v>
      </c>
    </row>
    <row r="17" spans="1:40" ht="14.25" customHeight="1">
      <c r="A17" s="56">
        <v>3201159</v>
      </c>
      <c r="B17" s="56" t="s">
        <v>51</v>
      </c>
      <c r="C17" s="66">
        <f t="shared" si="0"/>
        <v>0</v>
      </c>
      <c r="D17" s="50">
        <f t="shared" si="1"/>
        <v>0</v>
      </c>
      <c r="E17" s="65">
        <v>657.05488124999999</v>
      </c>
      <c r="F17" s="65">
        <v>703.68123428571403</v>
      </c>
      <c r="G17" s="51">
        <f t="shared" si="2"/>
        <v>0.93373938260120992</v>
      </c>
      <c r="H17" s="51">
        <f t="shared" si="3"/>
        <v>6.6260617398790078E-2</v>
      </c>
      <c r="I17" s="65">
        <v>582.02340000000004</v>
      </c>
      <c r="J17" s="65">
        <v>701.26155000000006</v>
      </c>
      <c r="K17" s="67">
        <f t="shared" si="4"/>
        <v>0.82996622301621981</v>
      </c>
      <c r="L17" s="67">
        <f t="shared" si="5"/>
        <v>0.17003377698378019</v>
      </c>
      <c r="M17" s="67">
        <f t="shared" si="6"/>
        <v>0</v>
      </c>
      <c r="N17" s="65">
        <v>511.35133939393899</v>
      </c>
      <c r="O17" s="65">
        <v>586.52698857142798</v>
      </c>
      <c r="P17" s="67">
        <f t="shared" si="7"/>
        <v>0.87182917300942919</v>
      </c>
      <c r="Q17" s="67">
        <f t="shared" si="8"/>
        <v>0.12817082699057081</v>
      </c>
      <c r="R17" s="65">
        <v>482.70782666666702</v>
      </c>
      <c r="S17" s="65">
        <v>568.35941666666702</v>
      </c>
      <c r="T17" s="67">
        <f t="shared" si="9"/>
        <v>0.8493003063055905</v>
      </c>
      <c r="U17" s="67">
        <f t="shared" si="10"/>
        <v>0.1506996936944095</v>
      </c>
      <c r="V17" s="67">
        <f t="shared" si="11"/>
        <v>0</v>
      </c>
      <c r="W17" s="65">
        <v>197.261191891892</v>
      </c>
      <c r="X17" s="65">
        <v>229.20382571428601</v>
      </c>
      <c r="Y17" s="67">
        <f t="shared" si="12"/>
        <v>0.86063655908513459</v>
      </c>
      <c r="Z17" s="67">
        <f t="shared" si="13"/>
        <v>0.13936344091486541</v>
      </c>
      <c r="AA17" s="65">
        <v>213.53544358974401</v>
      </c>
      <c r="AB17" s="65">
        <v>258.38387692307703</v>
      </c>
      <c r="AC17" s="67">
        <f t="shared" si="14"/>
        <v>0.82642712127628315</v>
      </c>
      <c r="AD17" s="67">
        <f t="shared" si="15"/>
        <v>0.17357287872371685</v>
      </c>
      <c r="AE17" s="67">
        <f t="shared" si="16"/>
        <v>0</v>
      </c>
      <c r="AF17" s="65">
        <v>205.16864054054099</v>
      </c>
      <c r="AG17" s="65">
        <v>255.39248285714299</v>
      </c>
      <c r="AH17" s="67">
        <f t="shared" si="17"/>
        <v>0.80334643465330446</v>
      </c>
      <c r="AI17" s="67">
        <f t="shared" si="18"/>
        <v>0.19665356534669554</v>
      </c>
      <c r="AJ17" s="65">
        <v>224.362202564103</v>
      </c>
      <c r="AK17" s="65">
        <v>282.33001282051299</v>
      </c>
      <c r="AL17" s="67">
        <f t="shared" si="19"/>
        <v>0.79468066580203733</v>
      </c>
      <c r="AM17" s="67">
        <f t="shared" si="20"/>
        <v>0.20531933419796267</v>
      </c>
      <c r="AN17" s="67">
        <f t="shared" si="21"/>
        <v>0</v>
      </c>
    </row>
    <row r="18" spans="1:40" ht="14.25" customHeight="1">
      <c r="A18" s="56">
        <v>3201209</v>
      </c>
      <c r="B18" s="56" t="s">
        <v>79</v>
      </c>
      <c r="C18" s="66">
        <f t="shared" si="0"/>
        <v>0.54869734438197693</v>
      </c>
      <c r="D18" s="50">
        <f t="shared" si="1"/>
        <v>0.54869734438197693</v>
      </c>
      <c r="E18" s="65">
        <v>577.73842421383597</v>
      </c>
      <c r="F18" s="65">
        <v>641.82215853658499</v>
      </c>
      <c r="G18" s="51">
        <f t="shared" si="2"/>
        <v>0.90015344052803359</v>
      </c>
      <c r="H18" s="51">
        <f t="shared" si="3"/>
        <v>9.9846559471966412E-2</v>
      </c>
      <c r="I18" s="65">
        <v>622.88124349999998</v>
      </c>
      <c r="J18" s="65">
        <v>688.31665136476397</v>
      </c>
      <c r="K18" s="67">
        <f t="shared" si="4"/>
        <v>0.9049341495153117</v>
      </c>
      <c r="L18" s="67">
        <f t="shared" si="5"/>
        <v>9.5065850484688297E-2</v>
      </c>
      <c r="M18" s="67">
        <f t="shared" si="6"/>
        <v>1</v>
      </c>
      <c r="N18" s="65">
        <v>493.77999736842099</v>
      </c>
      <c r="O18" s="65">
        <v>533.23647561728399</v>
      </c>
      <c r="P18" s="67">
        <f t="shared" si="7"/>
        <v>0.92600566530414585</v>
      </c>
      <c r="Q18" s="67">
        <f t="shared" si="8"/>
        <v>7.3994334695854147E-2</v>
      </c>
      <c r="R18" s="65">
        <v>517.42778599999997</v>
      </c>
      <c r="S18" s="65">
        <v>550.24523250000004</v>
      </c>
      <c r="T18" s="67">
        <f t="shared" si="9"/>
        <v>0.94035850824023259</v>
      </c>
      <c r="U18" s="67">
        <f t="shared" si="10"/>
        <v>5.9641491759767407E-2</v>
      </c>
      <c r="V18" s="67">
        <f t="shared" si="11"/>
        <v>1</v>
      </c>
      <c r="W18" s="65">
        <v>183.47737991825599</v>
      </c>
      <c r="X18" s="65">
        <v>230.09344419098099</v>
      </c>
      <c r="Y18" s="67">
        <f t="shared" si="12"/>
        <v>0.79740377029589349</v>
      </c>
      <c r="Z18" s="67">
        <f t="shared" si="13"/>
        <v>0.20259622970410651</v>
      </c>
      <c r="AA18" s="65">
        <v>198.10653014778299</v>
      </c>
      <c r="AB18" s="65">
        <v>236.72392869458099</v>
      </c>
      <c r="AC18" s="67">
        <f t="shared" si="14"/>
        <v>0.83686736376945736</v>
      </c>
      <c r="AD18" s="67">
        <f t="shared" si="15"/>
        <v>0.16313263623054264</v>
      </c>
      <c r="AE18" s="67">
        <f t="shared" si="16"/>
        <v>0.19478937752790751</v>
      </c>
      <c r="AF18" s="65">
        <v>203.30027472527499</v>
      </c>
      <c r="AG18" s="65">
        <v>237.355814854111</v>
      </c>
      <c r="AH18" s="67">
        <f t="shared" si="17"/>
        <v>0.85652114674431712</v>
      </c>
      <c r="AI18" s="67">
        <f t="shared" si="18"/>
        <v>0.14347885325568288</v>
      </c>
      <c r="AJ18" s="65">
        <v>205.51176182265999</v>
      </c>
      <c r="AK18" s="65">
        <v>244.643127901235</v>
      </c>
      <c r="AL18" s="67">
        <f t="shared" si="19"/>
        <v>0.84004714780145895</v>
      </c>
      <c r="AM18" s="67">
        <f t="shared" si="20"/>
        <v>0.15995285219854105</v>
      </c>
      <c r="AN18" s="67">
        <f t="shared" si="21"/>
        <v>0</v>
      </c>
    </row>
    <row r="19" spans="1:40" ht="14.25" customHeight="1">
      <c r="A19" s="56">
        <v>3201308</v>
      </c>
      <c r="B19" s="56" t="s">
        <v>113</v>
      </c>
      <c r="C19" s="66">
        <f t="shared" si="0"/>
        <v>0.59822396145325962</v>
      </c>
      <c r="D19" s="50">
        <f t="shared" si="1"/>
        <v>0.59822396145325962</v>
      </c>
      <c r="E19" s="65">
        <v>592.71445435897397</v>
      </c>
      <c r="F19" s="65">
        <v>645.89490086355795</v>
      </c>
      <c r="G19" s="51">
        <f t="shared" si="2"/>
        <v>0.91766393195939155</v>
      </c>
      <c r="H19" s="51">
        <f t="shared" si="3"/>
        <v>8.2336068040608446E-2</v>
      </c>
      <c r="I19" s="65">
        <v>614.31295947955402</v>
      </c>
      <c r="J19" s="65">
        <v>670.99984353233799</v>
      </c>
      <c r="K19" s="67">
        <f t="shared" si="4"/>
        <v>0.91551878200989179</v>
      </c>
      <c r="L19" s="67">
        <f t="shared" si="5"/>
        <v>8.4481217990108215E-2</v>
      </c>
      <c r="M19" s="67">
        <f t="shared" si="6"/>
        <v>1</v>
      </c>
      <c r="N19" s="65">
        <v>535.27954534482797</v>
      </c>
      <c r="O19" s="65">
        <v>553.83489841827804</v>
      </c>
      <c r="P19" s="67">
        <f t="shared" si="7"/>
        <v>0.96649659830674606</v>
      </c>
      <c r="Q19" s="67">
        <f t="shared" si="8"/>
        <v>3.3503401693253942E-2</v>
      </c>
      <c r="R19" s="65">
        <v>515.86462366127</v>
      </c>
      <c r="S19" s="65">
        <v>543.23367644110294</v>
      </c>
      <c r="T19" s="67">
        <f t="shared" si="9"/>
        <v>0.94961826932539173</v>
      </c>
      <c r="U19" s="67">
        <f t="shared" si="10"/>
        <v>5.0381730674608272E-2</v>
      </c>
      <c r="V19" s="67">
        <f t="shared" si="11"/>
        <v>1</v>
      </c>
      <c r="W19" s="65">
        <v>183.57348366197201</v>
      </c>
      <c r="X19" s="65">
        <v>224.11679249660801</v>
      </c>
      <c r="Y19" s="67">
        <f t="shared" si="12"/>
        <v>0.81909740728040437</v>
      </c>
      <c r="Z19" s="67">
        <f t="shared" si="13"/>
        <v>0.18090259271959563</v>
      </c>
      <c r="AA19" s="65">
        <v>192.07690099195699</v>
      </c>
      <c r="AB19" s="65">
        <v>223.49167867292201</v>
      </c>
      <c r="AC19" s="67">
        <f t="shared" si="14"/>
        <v>0.85943647715430049</v>
      </c>
      <c r="AD19" s="67">
        <f t="shared" si="15"/>
        <v>0.14056352284569951</v>
      </c>
      <c r="AE19" s="67">
        <f t="shared" si="16"/>
        <v>0.22298779286388049</v>
      </c>
      <c r="AF19" s="65">
        <v>197.54970548523201</v>
      </c>
      <c r="AG19" s="65">
        <v>228.97581058344599</v>
      </c>
      <c r="AH19" s="67">
        <f t="shared" si="17"/>
        <v>0.86275360258300593</v>
      </c>
      <c r="AI19" s="67">
        <f t="shared" si="18"/>
        <v>0.13724639741699407</v>
      </c>
      <c r="AJ19" s="65">
        <v>204.43330969044399</v>
      </c>
      <c r="AK19" s="65">
        <v>230.71839398395699</v>
      </c>
      <c r="AL19" s="67">
        <f t="shared" si="19"/>
        <v>0.8860728707424137</v>
      </c>
      <c r="AM19" s="67">
        <f t="shared" si="20"/>
        <v>0.1139271292575863</v>
      </c>
      <c r="AN19" s="67">
        <f t="shared" si="21"/>
        <v>0.1699080529491577</v>
      </c>
    </row>
    <row r="20" spans="1:40" ht="14.25" customHeight="1">
      <c r="A20" s="56">
        <v>3201407</v>
      </c>
      <c r="B20" s="56" t="s">
        <v>81</v>
      </c>
      <c r="C20" s="66">
        <f t="shared" si="0"/>
        <v>0.85262338396152926</v>
      </c>
      <c r="D20" s="50">
        <f t="shared" si="1"/>
        <v>0.85262338396152926</v>
      </c>
      <c r="E20" s="65">
        <v>608.71839135802497</v>
      </c>
      <c r="F20" s="65">
        <v>693.42757529411801</v>
      </c>
      <c r="G20" s="51">
        <f t="shared" si="2"/>
        <v>0.87783989712240162</v>
      </c>
      <c r="H20" s="51">
        <f t="shared" si="3"/>
        <v>0.12216010287759838</v>
      </c>
      <c r="I20" s="65">
        <v>666.55501923076895</v>
      </c>
      <c r="J20" s="65">
        <v>718.32812051281996</v>
      </c>
      <c r="K20" s="67">
        <f t="shared" si="4"/>
        <v>0.92792555406978949</v>
      </c>
      <c r="L20" s="67">
        <f t="shared" si="5"/>
        <v>7.2074445930210507E-2</v>
      </c>
      <c r="M20" s="67">
        <f t="shared" si="6"/>
        <v>1</v>
      </c>
      <c r="N20" s="65">
        <v>504.681675641026</v>
      </c>
      <c r="O20" s="65">
        <v>583.01534880952397</v>
      </c>
      <c r="P20" s="67">
        <f t="shared" si="7"/>
        <v>0.86564046156168994</v>
      </c>
      <c r="Q20" s="67">
        <f t="shared" si="8"/>
        <v>0.13435953843831006</v>
      </c>
      <c r="R20" s="65">
        <v>543.766890666667</v>
      </c>
      <c r="S20" s="65">
        <v>571.32962727272695</v>
      </c>
      <c r="T20" s="67">
        <f t="shared" si="9"/>
        <v>0.95175685752963279</v>
      </c>
      <c r="U20" s="67">
        <f t="shared" si="10"/>
        <v>4.8243142470367206E-2</v>
      </c>
      <c r="V20" s="67">
        <f t="shared" si="11"/>
        <v>1</v>
      </c>
      <c r="W20" s="65">
        <v>181.11878182926799</v>
      </c>
      <c r="X20" s="65">
        <v>236.216222580645</v>
      </c>
      <c r="Y20" s="67">
        <f t="shared" si="12"/>
        <v>0.76674997106701015</v>
      </c>
      <c r="Z20" s="67">
        <f t="shared" si="13"/>
        <v>0.23325002893298985</v>
      </c>
      <c r="AA20" s="65">
        <v>207.76846022727301</v>
      </c>
      <c r="AB20" s="65">
        <v>240.89163863636401</v>
      </c>
      <c r="AC20" s="67">
        <f t="shared" si="14"/>
        <v>0.86249760017992227</v>
      </c>
      <c r="AD20" s="67">
        <f t="shared" si="15"/>
        <v>0.13750239982007773</v>
      </c>
      <c r="AE20" s="67">
        <f t="shared" si="16"/>
        <v>0.41049353584611714</v>
      </c>
      <c r="AF20" s="65">
        <v>205.583215853659</v>
      </c>
      <c r="AG20" s="65">
        <v>252.98894347826101</v>
      </c>
      <c r="AH20" s="67">
        <f t="shared" si="17"/>
        <v>0.81261739357919605</v>
      </c>
      <c r="AI20" s="67">
        <f t="shared" si="18"/>
        <v>0.18738260642080395</v>
      </c>
      <c r="AJ20" s="65">
        <v>226.03776590909101</v>
      </c>
      <c r="AK20" s="65">
        <v>242.459696590909</v>
      </c>
      <c r="AL20" s="67">
        <f t="shared" si="19"/>
        <v>0.93226944142586321</v>
      </c>
      <c r="AM20" s="67">
        <f t="shared" si="20"/>
        <v>6.773055857413679E-2</v>
      </c>
      <c r="AN20" s="67">
        <f t="shared" si="21"/>
        <v>1</v>
      </c>
    </row>
    <row r="21" spans="1:40" ht="14.25" customHeight="1">
      <c r="A21" s="56">
        <v>3201506</v>
      </c>
      <c r="B21" s="56" t="s">
        <v>127</v>
      </c>
      <c r="C21" s="66">
        <f t="shared" si="0"/>
        <v>0.28509857013264905</v>
      </c>
      <c r="D21" s="50">
        <f t="shared" si="1"/>
        <v>0.28509857013264905</v>
      </c>
      <c r="E21" s="65">
        <v>612.16791168831196</v>
      </c>
      <c r="F21" s="65">
        <v>669.23259957446805</v>
      </c>
      <c r="G21" s="51">
        <f t="shared" si="2"/>
        <v>0.91473115935708948</v>
      </c>
      <c r="H21" s="51">
        <f t="shared" si="3"/>
        <v>8.5268840642910515E-2</v>
      </c>
      <c r="I21" s="65">
        <v>632.60930043478299</v>
      </c>
      <c r="J21" s="65">
        <v>719.196114224138</v>
      </c>
      <c r="K21" s="67">
        <f t="shared" si="4"/>
        <v>0.87960611566601132</v>
      </c>
      <c r="L21" s="67">
        <f t="shared" si="5"/>
        <v>0.12039388433398868</v>
      </c>
      <c r="M21" s="67">
        <f t="shared" si="6"/>
        <v>0</v>
      </c>
      <c r="N21" s="65">
        <v>509.71386244541497</v>
      </c>
      <c r="O21" s="65">
        <v>548.43031319148895</v>
      </c>
      <c r="P21" s="67">
        <f t="shared" si="7"/>
        <v>0.92940497668560529</v>
      </c>
      <c r="Q21" s="67">
        <f t="shared" si="8"/>
        <v>7.0595023314394711E-2</v>
      </c>
      <c r="R21" s="65">
        <v>510.22157675438598</v>
      </c>
      <c r="S21" s="65">
        <v>550.12767241379299</v>
      </c>
      <c r="T21" s="67">
        <f t="shared" si="9"/>
        <v>0.92746030119824519</v>
      </c>
      <c r="U21" s="67">
        <f t="shared" si="10"/>
        <v>7.2539698801754815E-2</v>
      </c>
      <c r="V21" s="67">
        <f t="shared" si="11"/>
        <v>1</v>
      </c>
      <c r="W21" s="65">
        <v>197.82879504504501</v>
      </c>
      <c r="X21" s="65">
        <v>229.97922362869201</v>
      </c>
      <c r="Y21" s="67">
        <f t="shared" si="12"/>
        <v>0.86020289973865305</v>
      </c>
      <c r="Z21" s="67">
        <f t="shared" si="13"/>
        <v>0.13979710026134695</v>
      </c>
      <c r="AA21" s="65">
        <v>203.156408040201</v>
      </c>
      <c r="AB21" s="65">
        <v>233.70494444444401</v>
      </c>
      <c r="AC21" s="67">
        <f t="shared" si="14"/>
        <v>0.86928587892369147</v>
      </c>
      <c r="AD21" s="67">
        <f t="shared" si="15"/>
        <v>0.13071412107630853</v>
      </c>
      <c r="AE21" s="67">
        <f t="shared" si="16"/>
        <v>6.4972586470377652E-2</v>
      </c>
      <c r="AF21" s="65">
        <v>208.724214027149</v>
      </c>
      <c r="AG21" s="65">
        <v>239.86704177215199</v>
      </c>
      <c r="AH21" s="67">
        <f t="shared" si="17"/>
        <v>0.87016629081295238</v>
      </c>
      <c r="AI21" s="67">
        <f t="shared" si="18"/>
        <v>0.12983370918704762</v>
      </c>
      <c r="AJ21" s="65">
        <v>215.695711557789</v>
      </c>
      <c r="AK21" s="65">
        <v>245.120303535354</v>
      </c>
      <c r="AL21" s="67">
        <f t="shared" si="19"/>
        <v>0.87995856910596126</v>
      </c>
      <c r="AM21" s="67">
        <f t="shared" si="20"/>
        <v>0.12004143089403874</v>
      </c>
      <c r="AN21" s="67">
        <f t="shared" si="21"/>
        <v>7.542169406021848E-2</v>
      </c>
    </row>
    <row r="22" spans="1:40" ht="14.25" customHeight="1">
      <c r="A22" s="56">
        <v>3201605</v>
      </c>
      <c r="B22" s="56" t="s">
        <v>205</v>
      </c>
      <c r="C22" s="66">
        <f t="shared" si="0"/>
        <v>0.5</v>
      </c>
      <c r="D22" s="50">
        <f t="shared" si="1"/>
        <v>0.5</v>
      </c>
      <c r="E22" s="65">
        <v>583.13578873239396</v>
      </c>
      <c r="F22" s="65">
        <v>644.94543947368402</v>
      </c>
      <c r="G22" s="51">
        <f t="shared" si="2"/>
        <v>0.9041629772717974</v>
      </c>
      <c r="H22" s="51">
        <f t="shared" si="3"/>
        <v>9.5837022728202603E-2</v>
      </c>
      <c r="I22" s="65">
        <v>652.58818588235295</v>
      </c>
      <c r="J22" s="65">
        <v>701.33560348837204</v>
      </c>
      <c r="K22" s="67">
        <f t="shared" si="4"/>
        <v>0.93049345083358892</v>
      </c>
      <c r="L22" s="67">
        <f t="shared" si="5"/>
        <v>6.950654916641108E-2</v>
      </c>
      <c r="M22" s="67">
        <f t="shared" si="6"/>
        <v>1</v>
      </c>
      <c r="N22" s="65">
        <v>487.01125285714301</v>
      </c>
      <c r="O22" s="65">
        <v>539.67786315789499</v>
      </c>
      <c r="P22" s="67">
        <f t="shared" si="7"/>
        <v>0.90241102350840141</v>
      </c>
      <c r="Q22" s="67">
        <f t="shared" si="8"/>
        <v>9.7588976491598589E-2</v>
      </c>
      <c r="R22" s="65">
        <v>502.69419880952398</v>
      </c>
      <c r="S22" s="65">
        <v>545.93529176470599</v>
      </c>
      <c r="T22" s="67">
        <f t="shared" si="9"/>
        <v>0.92079447215180477</v>
      </c>
      <c r="U22" s="67">
        <f t="shared" si="10"/>
        <v>7.9205527848195234E-2</v>
      </c>
      <c r="V22" s="67">
        <f t="shared" si="11"/>
        <v>1</v>
      </c>
      <c r="W22" s="65">
        <v>185.78650352941199</v>
      </c>
      <c r="X22" s="65">
        <v>227.80629999999999</v>
      </c>
      <c r="Y22" s="67">
        <f t="shared" si="12"/>
        <v>0.81554594201043606</v>
      </c>
      <c r="Z22" s="67">
        <f t="shared" si="13"/>
        <v>0.18445405798956394</v>
      </c>
      <c r="AA22" s="65">
        <v>192.59914556961999</v>
      </c>
      <c r="AB22" s="65">
        <v>237.82525443038</v>
      </c>
      <c r="AC22" s="67">
        <f t="shared" si="14"/>
        <v>0.80983470839090677</v>
      </c>
      <c r="AD22" s="67">
        <f t="shared" si="15"/>
        <v>0.19016529160909323</v>
      </c>
      <c r="AE22" s="67">
        <f t="shared" si="16"/>
        <v>0</v>
      </c>
      <c r="AF22" s="65">
        <v>201.34470352941199</v>
      </c>
      <c r="AG22" s="65">
        <v>228.941392857143</v>
      </c>
      <c r="AH22" s="67">
        <f t="shared" si="17"/>
        <v>0.87945959014519037</v>
      </c>
      <c r="AI22" s="67">
        <f t="shared" si="18"/>
        <v>0.12054040985480963</v>
      </c>
      <c r="AJ22" s="65">
        <v>198.47309113924001</v>
      </c>
      <c r="AK22" s="65">
        <v>237.77736835443</v>
      </c>
      <c r="AL22" s="67">
        <f t="shared" si="19"/>
        <v>0.83470135325661787</v>
      </c>
      <c r="AM22" s="67">
        <f t="shared" si="20"/>
        <v>0.16529864674338213</v>
      </c>
      <c r="AN22" s="67">
        <f t="shared" si="21"/>
        <v>0</v>
      </c>
    </row>
    <row r="23" spans="1:40" ht="14.25" customHeight="1">
      <c r="A23" s="56">
        <v>3201704</v>
      </c>
      <c r="B23" s="56" t="s">
        <v>53</v>
      </c>
      <c r="C23" s="66">
        <f t="shared" si="0"/>
        <v>0.41214061216718123</v>
      </c>
      <c r="D23" s="50">
        <f t="shared" si="1"/>
        <v>0.41214061216718123</v>
      </c>
      <c r="E23" s="65">
        <v>628.67112250000002</v>
      </c>
      <c r="F23" s="65">
        <v>671.05599743589801</v>
      </c>
      <c r="G23" s="51">
        <f t="shared" si="2"/>
        <v>0.93683854239012776</v>
      </c>
      <c r="H23" s="51">
        <f t="shared" si="3"/>
        <v>6.316145760987224E-2</v>
      </c>
      <c r="I23" s="65">
        <v>652.83795897435903</v>
      </c>
      <c r="J23" s="65">
        <v>729.54830512820502</v>
      </c>
      <c r="K23" s="67">
        <f t="shared" si="4"/>
        <v>0.89485227281781499</v>
      </c>
      <c r="L23" s="67">
        <f t="shared" si="5"/>
        <v>0.10514772718218501</v>
      </c>
      <c r="M23" s="67">
        <f t="shared" si="6"/>
        <v>0</v>
      </c>
      <c r="N23" s="65">
        <v>553.63410540540497</v>
      </c>
      <c r="O23" s="65">
        <v>568.31432749999999</v>
      </c>
      <c r="P23" s="67">
        <f t="shared" si="7"/>
        <v>0.9741688333652031</v>
      </c>
      <c r="Q23" s="67">
        <f t="shared" si="8"/>
        <v>2.5831166634796898E-2</v>
      </c>
      <c r="R23" s="65">
        <v>554.16223947368405</v>
      </c>
      <c r="S23" s="65">
        <v>597.77163333333306</v>
      </c>
      <c r="T23" s="67">
        <f t="shared" si="9"/>
        <v>0.92704673251811653</v>
      </c>
      <c r="U23" s="67">
        <f t="shared" si="10"/>
        <v>7.2953267481883466E-2</v>
      </c>
      <c r="V23" s="67">
        <f t="shared" si="11"/>
        <v>1</v>
      </c>
      <c r="W23" s="65">
        <v>184.34459729729701</v>
      </c>
      <c r="X23" s="65">
        <v>239.11200256410299</v>
      </c>
      <c r="Y23" s="67">
        <f t="shared" si="12"/>
        <v>0.77095501405403721</v>
      </c>
      <c r="Z23" s="67">
        <f t="shared" si="13"/>
        <v>0.22904498594596279</v>
      </c>
      <c r="AA23" s="65">
        <v>217.95303636363599</v>
      </c>
      <c r="AB23" s="65">
        <v>251.346120454546</v>
      </c>
      <c r="AC23" s="67">
        <f t="shared" si="14"/>
        <v>0.86714302957801614</v>
      </c>
      <c r="AD23" s="67">
        <f t="shared" si="15"/>
        <v>0.13285697042198386</v>
      </c>
      <c r="AE23" s="67">
        <f t="shared" si="16"/>
        <v>0.4199525046432232</v>
      </c>
      <c r="AF23" s="65">
        <v>200.511905405405</v>
      </c>
      <c r="AG23" s="65">
        <v>249.96495897435901</v>
      </c>
      <c r="AH23" s="67">
        <f t="shared" si="17"/>
        <v>0.80216005566593507</v>
      </c>
      <c r="AI23" s="67">
        <f t="shared" si="18"/>
        <v>0.19783994433406493</v>
      </c>
      <c r="AJ23" s="65">
        <v>226.758772727273</v>
      </c>
      <c r="AK23" s="65">
        <v>267.597263636364</v>
      </c>
      <c r="AL23" s="67">
        <f t="shared" si="19"/>
        <v>0.84738823426615406</v>
      </c>
      <c r="AM23" s="67">
        <f t="shared" si="20"/>
        <v>0.15261176573384594</v>
      </c>
      <c r="AN23" s="67">
        <f t="shared" si="21"/>
        <v>0.22860994402550189</v>
      </c>
    </row>
    <row r="24" spans="1:40" ht="14.25" customHeight="1">
      <c r="A24" s="56">
        <v>3201803</v>
      </c>
      <c r="B24" s="56" t="s">
        <v>151</v>
      </c>
      <c r="C24" s="66">
        <f t="shared" si="0"/>
        <v>0.25</v>
      </c>
      <c r="D24" s="50">
        <f t="shared" si="1"/>
        <v>0.25</v>
      </c>
      <c r="E24" s="65">
        <v>592.18883846153801</v>
      </c>
      <c r="F24" s="65">
        <v>640.35360000000003</v>
      </c>
      <c r="G24" s="51">
        <f t="shared" si="2"/>
        <v>0.92478411687158157</v>
      </c>
      <c r="H24" s="51">
        <f t="shared" si="3"/>
        <v>7.5215883128418426E-2</v>
      </c>
      <c r="I24" s="65">
        <v>584.04713571428601</v>
      </c>
      <c r="J24" s="65">
        <v>641.35822857142796</v>
      </c>
      <c r="K24" s="67">
        <f t="shared" si="4"/>
        <v>0.91064105783004046</v>
      </c>
      <c r="L24" s="67">
        <f t="shared" si="5"/>
        <v>8.9358942169959543E-2</v>
      </c>
      <c r="M24" s="67">
        <f t="shared" si="6"/>
        <v>1</v>
      </c>
      <c r="N24" s="65">
        <v>508.59687692307699</v>
      </c>
      <c r="O24" s="65">
        <v>566.76526923076904</v>
      </c>
      <c r="P24" s="67">
        <f t="shared" si="7"/>
        <v>0.89736775440273542</v>
      </c>
      <c r="Q24" s="67">
        <f t="shared" si="8"/>
        <v>0.10263224559726458</v>
      </c>
      <c r="R24" s="65">
        <v>514.81253571428601</v>
      </c>
      <c r="S24" s="65">
        <v>577.24884999999995</v>
      </c>
      <c r="T24" s="67">
        <f t="shared" si="9"/>
        <v>0.89183813136099976</v>
      </c>
      <c r="U24" s="67">
        <f t="shared" si="10"/>
        <v>0.10816186863900024</v>
      </c>
      <c r="V24" s="67">
        <f t="shared" si="11"/>
        <v>0</v>
      </c>
      <c r="W24" s="65">
        <v>187.244960769231</v>
      </c>
      <c r="X24" s="65">
        <v>224.312907142857</v>
      </c>
      <c r="Y24" s="67">
        <f t="shared" si="12"/>
        <v>0.83474893689457319</v>
      </c>
      <c r="Z24" s="67">
        <f t="shared" si="13"/>
        <v>0.16525106310542681</v>
      </c>
      <c r="AA24" s="65">
        <v>187.523228571429</v>
      </c>
      <c r="AB24" s="65">
        <v>227.251366666667</v>
      </c>
      <c r="AC24" s="67">
        <f t="shared" si="14"/>
        <v>0.82517976160948092</v>
      </c>
      <c r="AD24" s="67">
        <f t="shared" si="15"/>
        <v>0.17482023839051908</v>
      </c>
      <c r="AE24" s="67">
        <f t="shared" si="16"/>
        <v>0</v>
      </c>
      <c r="AF24" s="65">
        <v>214.48222307692299</v>
      </c>
      <c r="AG24" s="65">
        <v>232.64854285714301</v>
      </c>
      <c r="AH24" s="67">
        <f t="shared" si="17"/>
        <v>0.92191517919209587</v>
      </c>
      <c r="AI24" s="67">
        <f t="shared" si="18"/>
        <v>7.8084820807904132E-2</v>
      </c>
      <c r="AJ24" s="65">
        <v>203.50247857142901</v>
      </c>
      <c r="AK24" s="65">
        <v>244.91998000000001</v>
      </c>
      <c r="AL24" s="67">
        <f t="shared" si="19"/>
        <v>0.83089374158624785</v>
      </c>
      <c r="AM24" s="67">
        <f t="shared" si="20"/>
        <v>0.16910625841375215</v>
      </c>
      <c r="AN24" s="67">
        <f t="shared" si="21"/>
        <v>0</v>
      </c>
    </row>
    <row r="25" spans="1:40" ht="14.25" customHeight="1">
      <c r="A25" s="56">
        <v>3201902</v>
      </c>
      <c r="B25" s="56" t="s">
        <v>55</v>
      </c>
      <c r="C25" s="66">
        <f t="shared" si="0"/>
        <v>0.63126714603853107</v>
      </c>
      <c r="D25" s="50">
        <f t="shared" si="1"/>
        <v>0.63126714603853107</v>
      </c>
      <c r="E25" s="65">
        <v>644.74081444444403</v>
      </c>
      <c r="F25" s="65">
        <v>689.46621444444395</v>
      </c>
      <c r="G25" s="51">
        <f t="shared" si="2"/>
        <v>0.93513039643858598</v>
      </c>
      <c r="H25" s="51">
        <f t="shared" si="3"/>
        <v>6.4869603561414024E-2</v>
      </c>
      <c r="I25" s="65">
        <v>679.685342708333</v>
      </c>
      <c r="J25" s="65">
        <v>724.24530520833298</v>
      </c>
      <c r="K25" s="67">
        <f t="shared" si="4"/>
        <v>0.93847393669030121</v>
      </c>
      <c r="L25" s="67">
        <f t="shared" si="5"/>
        <v>6.1526063309698786E-2</v>
      </c>
      <c r="M25" s="67">
        <f t="shared" si="6"/>
        <v>1</v>
      </c>
      <c r="N25" s="65">
        <v>544.04957752809003</v>
      </c>
      <c r="O25" s="65">
        <v>562.75315934065895</v>
      </c>
      <c r="P25" s="67">
        <f t="shared" si="7"/>
        <v>0.96676414605209382</v>
      </c>
      <c r="Q25" s="67">
        <f t="shared" si="8"/>
        <v>3.323585394790618E-2</v>
      </c>
      <c r="R25" s="65">
        <v>541.12170624999999</v>
      </c>
      <c r="S25" s="65">
        <v>573.070946875</v>
      </c>
      <c r="T25" s="67">
        <f t="shared" si="9"/>
        <v>0.94424906584564849</v>
      </c>
      <c r="U25" s="67">
        <f t="shared" si="10"/>
        <v>5.5750934154351506E-2</v>
      </c>
      <c r="V25" s="67">
        <f t="shared" si="11"/>
        <v>1</v>
      </c>
      <c r="W25" s="65">
        <v>189.419583913043</v>
      </c>
      <c r="X25" s="65">
        <v>238.794031578947</v>
      </c>
      <c r="Y25" s="67">
        <f t="shared" si="12"/>
        <v>0.7932341636035386</v>
      </c>
      <c r="Z25" s="67">
        <f t="shared" si="13"/>
        <v>0.2067658363964614</v>
      </c>
      <c r="AA25" s="65">
        <v>210.05136987951801</v>
      </c>
      <c r="AB25" s="65">
        <v>251.83560975609799</v>
      </c>
      <c r="AC25" s="67">
        <f t="shared" si="14"/>
        <v>0.8340812885157588</v>
      </c>
      <c r="AD25" s="67">
        <f t="shared" si="15"/>
        <v>0.1659187114842412</v>
      </c>
      <c r="AE25" s="67">
        <f t="shared" si="16"/>
        <v>0.19755258230328837</v>
      </c>
      <c r="AF25" s="65">
        <v>208.138936956522</v>
      </c>
      <c r="AG25" s="65">
        <v>255.97674421052599</v>
      </c>
      <c r="AH25" s="67">
        <f t="shared" si="17"/>
        <v>0.81311658837780909</v>
      </c>
      <c r="AI25" s="67">
        <f t="shared" si="18"/>
        <v>0.18688341162219091</v>
      </c>
      <c r="AJ25" s="65">
        <v>224.563890361446</v>
      </c>
      <c r="AK25" s="65">
        <v>256.84290609756101</v>
      </c>
      <c r="AL25" s="67">
        <f t="shared" si="19"/>
        <v>0.87432389616455308</v>
      </c>
      <c r="AM25" s="67">
        <f t="shared" si="20"/>
        <v>0.12567610383544692</v>
      </c>
      <c r="AN25" s="67">
        <f t="shared" si="21"/>
        <v>0.32751600185083585</v>
      </c>
    </row>
    <row r="26" spans="1:40" ht="14.25" customHeight="1">
      <c r="A26" s="56">
        <v>3202009</v>
      </c>
      <c r="B26" s="56" t="s">
        <v>153</v>
      </c>
      <c r="C26" s="66">
        <f t="shared" si="0"/>
        <v>1</v>
      </c>
      <c r="D26" s="50">
        <f t="shared" si="1"/>
        <v>1</v>
      </c>
      <c r="E26" s="65">
        <v>597.85522083333296</v>
      </c>
      <c r="F26" s="65">
        <v>665.21448333333296</v>
      </c>
      <c r="G26" s="51">
        <f t="shared" si="2"/>
        <v>0.8987405352895077</v>
      </c>
      <c r="H26" s="51">
        <f t="shared" si="3"/>
        <v>0.1012594647104923</v>
      </c>
      <c r="I26" s="65">
        <v>670.05116521739103</v>
      </c>
      <c r="J26" s="65">
        <v>733.692052173913</v>
      </c>
      <c r="K26" s="67">
        <f t="shared" si="4"/>
        <v>0.91325940254094962</v>
      </c>
      <c r="L26" s="67">
        <f t="shared" si="5"/>
        <v>8.6740597459050384E-2</v>
      </c>
      <c r="M26" s="67">
        <f t="shared" si="6"/>
        <v>1</v>
      </c>
      <c r="N26" s="65">
        <v>548.58985833333304</v>
      </c>
      <c r="O26" s="65">
        <v>605.24351666666701</v>
      </c>
      <c r="P26" s="67">
        <f t="shared" si="7"/>
        <v>0.90639526608174226</v>
      </c>
      <c r="Q26" s="67">
        <f t="shared" si="8"/>
        <v>9.3604733918257743E-2</v>
      </c>
      <c r="R26" s="65">
        <v>633.412991304348</v>
      </c>
      <c r="S26" s="65">
        <v>635.55547826087002</v>
      </c>
      <c r="T26" s="67">
        <f t="shared" si="9"/>
        <v>0.99662895367941018</v>
      </c>
      <c r="U26" s="67">
        <f t="shared" si="10"/>
        <v>3.3710463205898211E-3</v>
      </c>
      <c r="V26" s="67">
        <f t="shared" si="11"/>
        <v>1</v>
      </c>
      <c r="W26" s="65">
        <v>192.116586363636</v>
      </c>
      <c r="X26" s="65">
        <v>222.32458695652201</v>
      </c>
      <c r="Y26" s="67">
        <f t="shared" si="12"/>
        <v>0.86412658623855443</v>
      </c>
      <c r="Z26" s="67">
        <f t="shared" si="13"/>
        <v>0.13587341376144557</v>
      </c>
      <c r="AA26" s="65">
        <v>204.26935555555599</v>
      </c>
      <c r="AB26" s="65">
        <v>223.94311851851899</v>
      </c>
      <c r="AC26" s="67">
        <f t="shared" si="14"/>
        <v>0.9121483924439675</v>
      </c>
      <c r="AD26" s="67">
        <f t="shared" si="15"/>
        <v>8.7851607556032496E-2</v>
      </c>
      <c r="AE26" s="67">
        <f t="shared" si="16"/>
        <v>1</v>
      </c>
      <c r="AF26" s="65">
        <v>199.470995454545</v>
      </c>
      <c r="AG26" s="65">
        <v>240.07459130434799</v>
      </c>
      <c r="AH26" s="67">
        <f t="shared" si="17"/>
        <v>0.8308709154550683</v>
      </c>
      <c r="AI26" s="67">
        <f t="shared" si="18"/>
        <v>0.1691290845449317</v>
      </c>
      <c r="AJ26" s="65">
        <v>226.62584814814801</v>
      </c>
      <c r="AK26" s="65">
        <v>223.64486666666701</v>
      </c>
      <c r="AL26" s="67">
        <f t="shared" si="19"/>
        <v>1.0133290851961472</v>
      </c>
      <c r="AM26" s="67">
        <f t="shared" si="20"/>
        <v>1.3329085196147172E-2</v>
      </c>
      <c r="AN26" s="67">
        <f t="shared" si="21"/>
        <v>1</v>
      </c>
    </row>
    <row r="27" spans="1:40" ht="14.25" customHeight="1">
      <c r="A27" s="56">
        <v>3202108</v>
      </c>
      <c r="B27" s="56" t="s">
        <v>71</v>
      </c>
      <c r="C27" s="66">
        <f t="shared" si="0"/>
        <v>0.34970859058682996</v>
      </c>
      <c r="D27" s="50">
        <f t="shared" si="1"/>
        <v>0.34970859058682996</v>
      </c>
      <c r="E27" s="65">
        <v>609.40246410256395</v>
      </c>
      <c r="F27" s="65">
        <v>631.19496829268303</v>
      </c>
      <c r="G27" s="51">
        <f t="shared" si="2"/>
        <v>0.96547421116320753</v>
      </c>
      <c r="H27" s="51">
        <f t="shared" si="3"/>
        <v>3.452578883679247E-2</v>
      </c>
      <c r="I27" s="65">
        <v>631.63462083333297</v>
      </c>
      <c r="J27" s="65">
        <v>725.02174375000004</v>
      </c>
      <c r="K27" s="67">
        <f t="shared" si="4"/>
        <v>0.87119403835580889</v>
      </c>
      <c r="L27" s="67">
        <f t="shared" si="5"/>
        <v>0.12880596164419111</v>
      </c>
      <c r="M27" s="67">
        <f t="shared" si="6"/>
        <v>0</v>
      </c>
      <c r="N27" s="65">
        <v>495.23868205128201</v>
      </c>
      <c r="O27" s="65">
        <v>520.82924634146298</v>
      </c>
      <c r="P27" s="67">
        <f t="shared" si="7"/>
        <v>0.95086573100504534</v>
      </c>
      <c r="Q27" s="67">
        <f t="shared" si="8"/>
        <v>4.9134268994954655E-2</v>
      </c>
      <c r="R27" s="65">
        <v>528.74719166666705</v>
      </c>
      <c r="S27" s="65">
        <v>582.886135416667</v>
      </c>
      <c r="T27" s="67">
        <f t="shared" si="9"/>
        <v>0.90711917738221792</v>
      </c>
      <c r="U27" s="67">
        <f t="shared" si="10"/>
        <v>9.2880822617782077E-2</v>
      </c>
      <c r="V27" s="67">
        <f t="shared" si="11"/>
        <v>1</v>
      </c>
      <c r="W27" s="65">
        <v>195.57482103448299</v>
      </c>
      <c r="X27" s="65">
        <v>238.31728064516099</v>
      </c>
      <c r="Y27" s="67">
        <f t="shared" si="12"/>
        <v>0.82064892862587357</v>
      </c>
      <c r="Z27" s="67">
        <f t="shared" si="13"/>
        <v>0.17935107137412643</v>
      </c>
      <c r="AA27" s="65">
        <v>218.89949999999999</v>
      </c>
      <c r="AB27" s="65">
        <v>254.640455319149</v>
      </c>
      <c r="AC27" s="67">
        <f t="shared" si="14"/>
        <v>0.859641488331641</v>
      </c>
      <c r="AD27" s="67">
        <f t="shared" si="15"/>
        <v>0.140358511668359</v>
      </c>
      <c r="AE27" s="67">
        <f t="shared" si="16"/>
        <v>0.21740912617370947</v>
      </c>
      <c r="AF27" s="65">
        <v>207.22236206896599</v>
      </c>
      <c r="AG27" s="65">
        <v>244.59348387096799</v>
      </c>
      <c r="AH27" s="67">
        <f t="shared" si="17"/>
        <v>0.8472112943870711</v>
      </c>
      <c r="AI27" s="67">
        <f t="shared" si="18"/>
        <v>0.1527887056129289</v>
      </c>
      <c r="AJ27" s="65">
        <v>223.49301489361699</v>
      </c>
      <c r="AK27" s="65">
        <v>255.44072553191501</v>
      </c>
      <c r="AL27" s="67">
        <f t="shared" si="19"/>
        <v>0.87493102138755696</v>
      </c>
      <c r="AM27" s="67">
        <f t="shared" si="20"/>
        <v>0.12506897861244304</v>
      </c>
      <c r="AN27" s="67">
        <f t="shared" si="21"/>
        <v>0.18142523617361042</v>
      </c>
    </row>
    <row r="28" spans="1:40" ht="14.25" customHeight="1">
      <c r="A28" s="56">
        <v>3202207</v>
      </c>
      <c r="B28" s="56" t="s">
        <v>103</v>
      </c>
      <c r="C28" s="66">
        <f t="shared" si="0"/>
        <v>0.79005919725742879</v>
      </c>
      <c r="D28" s="50">
        <f t="shared" si="1"/>
        <v>0.79005919725742879</v>
      </c>
      <c r="E28" s="65">
        <v>606.81427777777799</v>
      </c>
      <c r="F28" s="65">
        <v>652.73012500000004</v>
      </c>
      <c r="G28" s="51">
        <f t="shared" si="2"/>
        <v>0.92965569465294395</v>
      </c>
      <c r="H28" s="51">
        <f t="shared" si="3"/>
        <v>7.0344305347056046E-2</v>
      </c>
      <c r="I28" s="65">
        <v>630.83133055555595</v>
      </c>
      <c r="J28" s="65">
        <v>667.16956486486504</v>
      </c>
      <c r="K28" s="67">
        <f t="shared" si="4"/>
        <v>0.94553373501582105</v>
      </c>
      <c r="L28" s="67">
        <f t="shared" si="5"/>
        <v>5.4466264984178947E-2</v>
      </c>
      <c r="M28" s="67">
        <f t="shared" si="6"/>
        <v>1</v>
      </c>
      <c r="N28" s="65">
        <v>482.36140222222201</v>
      </c>
      <c r="O28" s="65">
        <v>559.49817209302296</v>
      </c>
      <c r="P28" s="67">
        <f t="shared" si="7"/>
        <v>0.8621322218404387</v>
      </c>
      <c r="Q28" s="67">
        <f t="shared" si="8"/>
        <v>0.1378677781595613</v>
      </c>
      <c r="R28" s="65">
        <v>517.62326216216195</v>
      </c>
      <c r="S28" s="65">
        <v>541.35662222222197</v>
      </c>
      <c r="T28" s="67">
        <f t="shared" si="9"/>
        <v>0.95615947217448516</v>
      </c>
      <c r="U28" s="67">
        <f t="shared" si="10"/>
        <v>4.3840527825514841E-2</v>
      </c>
      <c r="V28" s="67">
        <f t="shared" si="11"/>
        <v>1</v>
      </c>
      <c r="W28" s="65">
        <v>176.023257446808</v>
      </c>
      <c r="X28" s="65">
        <v>217.823004166667</v>
      </c>
      <c r="Y28" s="67">
        <f t="shared" si="12"/>
        <v>0.80810223933980829</v>
      </c>
      <c r="Z28" s="67">
        <f t="shared" si="13"/>
        <v>0.19189776066019171</v>
      </c>
      <c r="AA28" s="65">
        <v>195.459135555556</v>
      </c>
      <c r="AB28" s="65">
        <v>233.00808000000001</v>
      </c>
      <c r="AC28" s="67">
        <f t="shared" si="14"/>
        <v>0.83885132032999021</v>
      </c>
      <c r="AD28" s="67">
        <f t="shared" si="15"/>
        <v>0.16114867967000979</v>
      </c>
      <c r="AE28" s="67">
        <f t="shared" si="16"/>
        <v>0.16023678902971519</v>
      </c>
      <c r="AF28" s="65">
        <v>186.406957446809</v>
      </c>
      <c r="AG28" s="65">
        <v>227.94303541666699</v>
      </c>
      <c r="AH28" s="67">
        <f t="shared" si="17"/>
        <v>0.81777869240912593</v>
      </c>
      <c r="AI28" s="67">
        <f t="shared" si="18"/>
        <v>0.18222130759087407</v>
      </c>
      <c r="AJ28" s="65">
        <v>216.35101333333299</v>
      </c>
      <c r="AK28" s="65">
        <v>237.97622888888901</v>
      </c>
      <c r="AL28" s="67">
        <f t="shared" si="19"/>
        <v>0.9091286736640708</v>
      </c>
      <c r="AM28" s="67">
        <f t="shared" si="20"/>
        <v>9.0871326335929203E-2</v>
      </c>
      <c r="AN28" s="67">
        <f t="shared" si="21"/>
        <v>1</v>
      </c>
    </row>
    <row r="29" spans="1:40" ht="14.25" customHeight="1">
      <c r="A29" s="56">
        <v>3202256</v>
      </c>
      <c r="B29" s="56" t="s">
        <v>129</v>
      </c>
      <c r="C29" s="66">
        <f t="shared" si="0"/>
        <v>0.75</v>
      </c>
      <c r="D29" s="50">
        <f t="shared" si="1"/>
        <v>0.75</v>
      </c>
      <c r="E29" s="65">
        <v>653.78003999999999</v>
      </c>
      <c r="F29" s="65">
        <v>659.185336363636</v>
      </c>
      <c r="G29" s="51">
        <f t="shared" si="2"/>
        <v>0.99180003549008833</v>
      </c>
      <c r="H29" s="51">
        <f t="shared" si="3"/>
        <v>8.1999645099116725E-3</v>
      </c>
      <c r="I29" s="65">
        <v>557.027642105263</v>
      </c>
      <c r="J29" s="65">
        <v>711.09263157894702</v>
      </c>
      <c r="K29" s="67">
        <f t="shared" si="4"/>
        <v>0.78334047825584963</v>
      </c>
      <c r="L29" s="67">
        <f t="shared" si="5"/>
        <v>0.21665952174415037</v>
      </c>
      <c r="M29" s="67">
        <f t="shared" si="6"/>
        <v>0</v>
      </c>
      <c r="N29" s="65">
        <v>520.63724999999999</v>
      </c>
      <c r="O29" s="65">
        <v>582.85974545454496</v>
      </c>
      <c r="P29" s="67">
        <f t="shared" si="7"/>
        <v>0.89324619526431603</v>
      </c>
      <c r="Q29" s="67">
        <f t="shared" si="8"/>
        <v>0.10675380473568397</v>
      </c>
      <c r="R29" s="65">
        <v>551.52425263157897</v>
      </c>
      <c r="S29" s="65">
        <v>590.436905263158</v>
      </c>
      <c r="T29" s="67">
        <f t="shared" si="9"/>
        <v>0.93409515515593389</v>
      </c>
      <c r="U29" s="67">
        <f t="shared" si="10"/>
        <v>6.5904844844066113E-2</v>
      </c>
      <c r="V29" s="67">
        <f t="shared" si="11"/>
        <v>1</v>
      </c>
      <c r="W29" s="65">
        <v>191.76256875000001</v>
      </c>
      <c r="X29" s="65">
        <v>234.98322352941199</v>
      </c>
      <c r="Y29" s="67">
        <f t="shared" si="12"/>
        <v>0.81606918940746342</v>
      </c>
      <c r="Z29" s="67">
        <f t="shared" si="13"/>
        <v>0.18393081059253658</v>
      </c>
      <c r="AA29" s="65">
        <v>208.34298947368401</v>
      </c>
      <c r="AB29" s="65">
        <v>229.326021052632</v>
      </c>
      <c r="AC29" s="67">
        <f t="shared" si="14"/>
        <v>0.90850130533537565</v>
      </c>
      <c r="AD29" s="67">
        <f t="shared" si="15"/>
        <v>9.1498694664624347E-2</v>
      </c>
      <c r="AE29" s="67">
        <f t="shared" si="16"/>
        <v>1</v>
      </c>
      <c r="AF29" s="65">
        <v>211.71794374999999</v>
      </c>
      <c r="AG29" s="65">
        <v>246.285352941176</v>
      </c>
      <c r="AH29" s="67">
        <f t="shared" si="17"/>
        <v>0.85964488436536357</v>
      </c>
      <c r="AI29" s="67">
        <f t="shared" si="18"/>
        <v>0.14035511563463643</v>
      </c>
      <c r="AJ29" s="65">
        <v>218.25729999999999</v>
      </c>
      <c r="AK29" s="65">
        <v>228.73067894736801</v>
      </c>
      <c r="AL29" s="67">
        <f t="shared" si="19"/>
        <v>0.95421086932646237</v>
      </c>
      <c r="AM29" s="67">
        <f t="shared" si="20"/>
        <v>4.5789130673537626E-2</v>
      </c>
      <c r="AN29" s="67">
        <f t="shared" si="21"/>
        <v>1</v>
      </c>
    </row>
    <row r="30" spans="1:40" ht="14.25" customHeight="1">
      <c r="A30" s="56">
        <v>3202306</v>
      </c>
      <c r="B30" s="56" t="s">
        <v>155</v>
      </c>
      <c r="C30" s="66">
        <f t="shared" si="0"/>
        <v>0.27096966156296093</v>
      </c>
      <c r="D30" s="50">
        <f t="shared" si="1"/>
        <v>0.27096966156296093</v>
      </c>
      <c r="E30" s="65">
        <v>589.84224545454504</v>
      </c>
      <c r="F30" s="65">
        <v>666.23458805970199</v>
      </c>
      <c r="G30" s="51">
        <f t="shared" si="2"/>
        <v>0.88533717105916554</v>
      </c>
      <c r="H30" s="51">
        <f t="shared" si="3"/>
        <v>0.11466282894083446</v>
      </c>
      <c r="I30" s="65">
        <v>630.80605662650601</v>
      </c>
      <c r="J30" s="65">
        <v>704.84672771084297</v>
      </c>
      <c r="K30" s="67">
        <f t="shared" si="4"/>
        <v>0.89495493392612946</v>
      </c>
      <c r="L30" s="67">
        <f t="shared" si="5"/>
        <v>0.10504506607387054</v>
      </c>
      <c r="M30" s="67">
        <f t="shared" si="6"/>
        <v>8.38786462518437E-2</v>
      </c>
      <c r="N30" s="65">
        <v>488.06401692307702</v>
      </c>
      <c r="O30" s="65">
        <v>543.08690149253698</v>
      </c>
      <c r="P30" s="67">
        <f t="shared" si="7"/>
        <v>0.89868493528707194</v>
      </c>
      <c r="Q30" s="67">
        <f t="shared" si="8"/>
        <v>0.10131506471292806</v>
      </c>
      <c r="R30" s="65">
        <v>494.649357317073</v>
      </c>
      <c r="S30" s="65">
        <v>542.84719397590402</v>
      </c>
      <c r="T30" s="67">
        <f t="shared" si="9"/>
        <v>0.91121288422655011</v>
      </c>
      <c r="U30" s="67">
        <f t="shared" si="10"/>
        <v>8.8787115773449887E-2</v>
      </c>
      <c r="V30" s="67">
        <f t="shared" si="11"/>
        <v>1</v>
      </c>
      <c r="W30" s="65">
        <v>190.50393552941199</v>
      </c>
      <c r="X30" s="65">
        <v>226.950889285714</v>
      </c>
      <c r="Y30" s="67">
        <f t="shared" si="12"/>
        <v>0.83940598835716373</v>
      </c>
      <c r="Z30" s="67">
        <f t="shared" si="13"/>
        <v>0.16059401164283627</v>
      </c>
      <c r="AA30" s="65">
        <v>196.456606493506</v>
      </c>
      <c r="AB30" s="65">
        <v>240.19234285714299</v>
      </c>
      <c r="AC30" s="67">
        <f t="shared" si="14"/>
        <v>0.81791369431935101</v>
      </c>
      <c r="AD30" s="67">
        <f t="shared" si="15"/>
        <v>0.18208630568064899</v>
      </c>
      <c r="AE30" s="67">
        <f t="shared" si="16"/>
        <v>0</v>
      </c>
      <c r="AF30" s="65">
        <v>207.75107529411801</v>
      </c>
      <c r="AG30" s="65">
        <v>236.29125238095199</v>
      </c>
      <c r="AH30" s="67">
        <f t="shared" si="17"/>
        <v>0.87921610809010775</v>
      </c>
      <c r="AI30" s="67">
        <f t="shared" si="18"/>
        <v>0.12078389190989225</v>
      </c>
      <c r="AJ30" s="65">
        <v>200.14397402597399</v>
      </c>
      <c r="AK30" s="65">
        <v>247.250345454545</v>
      </c>
      <c r="AL30" s="67">
        <f t="shared" si="19"/>
        <v>0.80947904706878904</v>
      </c>
      <c r="AM30" s="67">
        <f t="shared" si="20"/>
        <v>0.19052095293121096</v>
      </c>
      <c r="AN30" s="67">
        <f t="shared" si="21"/>
        <v>0</v>
      </c>
    </row>
    <row r="31" spans="1:40" ht="14.25" customHeight="1">
      <c r="A31" s="56">
        <v>3202405</v>
      </c>
      <c r="B31" s="56" t="s">
        <v>219</v>
      </c>
      <c r="C31" s="66">
        <f t="shared" si="0"/>
        <v>0.55432252447319519</v>
      </c>
      <c r="D31" s="50">
        <f t="shared" si="1"/>
        <v>0.55432252447319519</v>
      </c>
      <c r="E31" s="65">
        <v>611.39745478260897</v>
      </c>
      <c r="F31" s="65">
        <v>675.76217264957199</v>
      </c>
      <c r="G31" s="51">
        <f t="shared" si="2"/>
        <v>0.90475241072669443</v>
      </c>
      <c r="H31" s="51">
        <f t="shared" si="3"/>
        <v>9.5247589273305566E-2</v>
      </c>
      <c r="I31" s="65">
        <v>656.42706986301403</v>
      </c>
      <c r="J31" s="65">
        <v>703.41630421052605</v>
      </c>
      <c r="K31" s="67">
        <f t="shared" si="4"/>
        <v>0.93319854250428547</v>
      </c>
      <c r="L31" s="67">
        <f t="shared" si="5"/>
        <v>6.6801457495714534E-2</v>
      </c>
      <c r="M31" s="67">
        <f t="shared" si="6"/>
        <v>1</v>
      </c>
      <c r="N31" s="65">
        <v>493.85655682819402</v>
      </c>
      <c r="O31" s="65">
        <v>541.98839957081498</v>
      </c>
      <c r="P31" s="67">
        <f t="shared" si="7"/>
        <v>0.9111939613823189</v>
      </c>
      <c r="Q31" s="67">
        <f t="shared" si="8"/>
        <v>8.8806038617681105E-2</v>
      </c>
      <c r="R31" s="65">
        <v>534.87320616438399</v>
      </c>
      <c r="S31" s="65">
        <v>566.16819415807595</v>
      </c>
      <c r="T31" s="67">
        <f t="shared" si="9"/>
        <v>0.94472492747454773</v>
      </c>
      <c r="U31" s="67">
        <f t="shared" si="10"/>
        <v>5.5275072525452273E-2</v>
      </c>
      <c r="V31" s="67">
        <f t="shared" si="11"/>
        <v>1</v>
      </c>
      <c r="W31" s="65">
        <v>192.489649125874</v>
      </c>
      <c r="X31" s="65">
        <v>231.93173702422101</v>
      </c>
      <c r="Y31" s="67">
        <f t="shared" si="12"/>
        <v>0.82994096278325202</v>
      </c>
      <c r="Z31" s="67">
        <f t="shared" si="13"/>
        <v>0.17005903721674798</v>
      </c>
      <c r="AA31" s="65">
        <v>202.53682885905999</v>
      </c>
      <c r="AB31" s="65">
        <v>245.222540333333</v>
      </c>
      <c r="AC31" s="67">
        <f t="shared" si="14"/>
        <v>0.82593071821109931</v>
      </c>
      <c r="AD31" s="67">
        <f t="shared" si="15"/>
        <v>0.17406928178890069</v>
      </c>
      <c r="AE31" s="67">
        <f t="shared" si="16"/>
        <v>0</v>
      </c>
      <c r="AF31" s="65">
        <v>205.529649477352</v>
      </c>
      <c r="AG31" s="65">
        <v>238.57040761245699</v>
      </c>
      <c r="AH31" s="67">
        <f t="shared" si="17"/>
        <v>0.86150521153999249</v>
      </c>
      <c r="AI31" s="67">
        <f t="shared" si="18"/>
        <v>0.13849478846000751</v>
      </c>
      <c r="AJ31" s="65">
        <v>215.71684530201301</v>
      </c>
      <c r="AK31" s="65">
        <v>241.94386033333299</v>
      </c>
      <c r="AL31" s="67">
        <f t="shared" si="19"/>
        <v>0.8915987576821075</v>
      </c>
      <c r="AM31" s="67">
        <f t="shared" si="20"/>
        <v>0.1084012423178925</v>
      </c>
      <c r="AN31" s="67">
        <f t="shared" si="21"/>
        <v>0.21729009789278089</v>
      </c>
    </row>
    <row r="32" spans="1:40" ht="14.25" customHeight="1">
      <c r="A32" s="56">
        <v>3202454</v>
      </c>
      <c r="B32" s="56" t="s">
        <v>157</v>
      </c>
      <c r="C32" s="66">
        <f t="shared" si="0"/>
        <v>0.5</v>
      </c>
      <c r="D32" s="50">
        <f t="shared" si="1"/>
        <v>0.5</v>
      </c>
      <c r="E32" s="65">
        <v>629.24152835820905</v>
      </c>
      <c r="F32" s="65">
        <v>671.32897536231906</v>
      </c>
      <c r="G32" s="51">
        <f t="shared" si="2"/>
        <v>0.93730726879262849</v>
      </c>
      <c r="H32" s="51">
        <f t="shared" si="3"/>
        <v>6.269273120737151E-2</v>
      </c>
      <c r="I32" s="65">
        <v>677.584071621622</v>
      </c>
      <c r="J32" s="65">
        <v>728.37556081081095</v>
      </c>
      <c r="K32" s="67">
        <f t="shared" si="4"/>
        <v>0.93026744454104282</v>
      </c>
      <c r="L32" s="67">
        <f t="shared" si="5"/>
        <v>6.9732555458957179E-2</v>
      </c>
      <c r="M32" s="67">
        <f t="shared" si="6"/>
        <v>1</v>
      </c>
      <c r="N32" s="65">
        <v>579.33371692307696</v>
      </c>
      <c r="O32" s="65">
        <v>592.18317971014505</v>
      </c>
      <c r="P32" s="67">
        <f t="shared" si="7"/>
        <v>0.97830154042308748</v>
      </c>
      <c r="Q32" s="67">
        <f t="shared" si="8"/>
        <v>2.1698459576912521E-2</v>
      </c>
      <c r="R32" s="65">
        <v>543.265922222222</v>
      </c>
      <c r="S32" s="65">
        <v>573.52582432432405</v>
      </c>
      <c r="T32" s="67">
        <f t="shared" si="9"/>
        <v>0.94723881503025342</v>
      </c>
      <c r="U32" s="67">
        <f t="shared" si="10"/>
        <v>5.2761184969746577E-2</v>
      </c>
      <c r="V32" s="67">
        <f t="shared" si="11"/>
        <v>1</v>
      </c>
      <c r="W32" s="65">
        <v>187.573191325301</v>
      </c>
      <c r="X32" s="65">
        <v>226.17982247191</v>
      </c>
      <c r="Y32" s="67">
        <f t="shared" si="12"/>
        <v>0.82931001216342504</v>
      </c>
      <c r="Z32" s="67">
        <f t="shared" si="13"/>
        <v>0.17068998783657496</v>
      </c>
      <c r="AA32" s="65">
        <v>184.83009577464799</v>
      </c>
      <c r="AB32" s="65">
        <v>226.762669014084</v>
      </c>
      <c r="AC32" s="67">
        <f t="shared" si="14"/>
        <v>0.81508167362048634</v>
      </c>
      <c r="AD32" s="67">
        <f t="shared" si="15"/>
        <v>0.18491832637951366</v>
      </c>
      <c r="AE32" s="67">
        <f t="shared" si="16"/>
        <v>0</v>
      </c>
      <c r="AF32" s="65">
        <v>210.184459036145</v>
      </c>
      <c r="AG32" s="65">
        <v>236.762616853933</v>
      </c>
      <c r="AH32" s="67">
        <f t="shared" si="17"/>
        <v>0.88774343614310969</v>
      </c>
      <c r="AI32" s="67">
        <f t="shared" si="18"/>
        <v>0.11225656385689031</v>
      </c>
      <c r="AJ32" s="65">
        <v>192.461653521127</v>
      </c>
      <c r="AK32" s="65">
        <v>235.85826760563401</v>
      </c>
      <c r="AL32" s="67">
        <f t="shared" si="19"/>
        <v>0.81600554212045617</v>
      </c>
      <c r="AM32" s="67">
        <f t="shared" si="20"/>
        <v>0.18399445787954383</v>
      </c>
      <c r="AN32" s="67">
        <f t="shared" si="21"/>
        <v>0</v>
      </c>
    </row>
    <row r="33" spans="1:40" ht="14.25" customHeight="1">
      <c r="A33" s="56">
        <v>3202504</v>
      </c>
      <c r="B33" s="56" t="s">
        <v>173</v>
      </c>
      <c r="C33" s="66">
        <f t="shared" si="0"/>
        <v>0.85215799508325507</v>
      </c>
      <c r="D33" s="50">
        <f t="shared" si="1"/>
        <v>0.85215799508325507</v>
      </c>
      <c r="E33" s="65">
        <v>607.47829259259197</v>
      </c>
      <c r="F33" s="65">
        <v>639.75379230769204</v>
      </c>
      <c r="G33" s="51">
        <f t="shared" si="2"/>
        <v>0.94955012365197977</v>
      </c>
      <c r="H33" s="51">
        <f t="shared" si="3"/>
        <v>5.0449876348020228E-2</v>
      </c>
      <c r="I33" s="65">
        <v>669.64913939393898</v>
      </c>
      <c r="J33" s="65">
        <v>676.19699705882397</v>
      </c>
      <c r="K33" s="67">
        <f t="shared" si="4"/>
        <v>0.99031664190559043</v>
      </c>
      <c r="L33" s="67">
        <f t="shared" si="5"/>
        <v>9.6833580944095665E-3</v>
      </c>
      <c r="M33" s="67">
        <f t="shared" si="6"/>
        <v>1</v>
      </c>
      <c r="N33" s="65">
        <v>474.85693571428601</v>
      </c>
      <c r="O33" s="65">
        <v>513.089503846154</v>
      </c>
      <c r="P33" s="67">
        <f t="shared" si="7"/>
        <v>0.92548557737924075</v>
      </c>
      <c r="Q33" s="67">
        <f t="shared" si="8"/>
        <v>7.4514422620759246E-2</v>
      </c>
      <c r="R33" s="65">
        <v>504.76791470588199</v>
      </c>
      <c r="S33" s="65">
        <v>547.19560294117605</v>
      </c>
      <c r="T33" s="67">
        <f t="shared" si="9"/>
        <v>0.92246339698775859</v>
      </c>
      <c r="U33" s="67">
        <f t="shared" si="10"/>
        <v>7.7536603012241412E-2</v>
      </c>
      <c r="V33" s="67">
        <f t="shared" si="11"/>
        <v>1</v>
      </c>
      <c r="W33" s="65">
        <v>184.510957142857</v>
      </c>
      <c r="X33" s="65">
        <v>235.58451935483899</v>
      </c>
      <c r="Y33" s="67">
        <f t="shared" si="12"/>
        <v>0.78320493064718466</v>
      </c>
      <c r="Z33" s="67">
        <f t="shared" si="13"/>
        <v>0.21679506935281534</v>
      </c>
      <c r="AA33" s="65">
        <v>223.576551851852</v>
      </c>
      <c r="AB33" s="65">
        <v>235.197096296296</v>
      </c>
      <c r="AC33" s="67">
        <f t="shared" si="14"/>
        <v>0.95059231330898453</v>
      </c>
      <c r="AD33" s="67">
        <f t="shared" si="15"/>
        <v>4.9407686691015473E-2</v>
      </c>
      <c r="AE33" s="67">
        <f t="shared" si="16"/>
        <v>1</v>
      </c>
      <c r="AF33" s="65">
        <v>190.83069285714299</v>
      </c>
      <c r="AG33" s="65">
        <v>237.81375483871</v>
      </c>
      <c r="AH33" s="67">
        <f t="shared" si="17"/>
        <v>0.80243757551605099</v>
      </c>
      <c r="AI33" s="67">
        <f t="shared" si="18"/>
        <v>0.19756242448394901</v>
      </c>
      <c r="AJ33" s="65">
        <v>220.209385185185</v>
      </c>
      <c r="AK33" s="65">
        <v>249.340340740741</v>
      </c>
      <c r="AL33" s="67">
        <f t="shared" si="19"/>
        <v>0.88316790027231984</v>
      </c>
      <c r="AM33" s="67">
        <f t="shared" si="20"/>
        <v>0.11683209972768016</v>
      </c>
      <c r="AN33" s="67">
        <f t="shared" si="21"/>
        <v>0.40863198033302023</v>
      </c>
    </row>
    <row r="34" spans="1:40" ht="14.25" customHeight="1">
      <c r="A34" s="56">
        <v>3202553</v>
      </c>
      <c r="B34" s="56" t="s">
        <v>159</v>
      </c>
      <c r="C34" s="66">
        <f t="shared" si="0"/>
        <v>0.55276626810902485</v>
      </c>
      <c r="D34" s="50">
        <f t="shared" si="1"/>
        <v>0.55276626810902485</v>
      </c>
      <c r="E34" s="65">
        <v>618.75939565217402</v>
      </c>
      <c r="F34" s="65">
        <v>628.57782173912994</v>
      </c>
      <c r="G34" s="51">
        <f t="shared" si="2"/>
        <v>0.98437993555071579</v>
      </c>
      <c r="H34" s="51">
        <f t="shared" si="3"/>
        <v>1.562006444928421E-2</v>
      </c>
      <c r="I34" s="65">
        <v>653.95604333333301</v>
      </c>
      <c r="J34" s="65">
        <v>693.69315666666705</v>
      </c>
      <c r="K34" s="67">
        <f t="shared" si="4"/>
        <v>0.94271658448487694</v>
      </c>
      <c r="L34" s="67">
        <f t="shared" si="5"/>
        <v>5.728341551512306E-2</v>
      </c>
      <c r="M34" s="67">
        <f t="shared" si="6"/>
        <v>1</v>
      </c>
      <c r="N34" s="65">
        <v>597.86009565217398</v>
      </c>
      <c r="O34" s="65">
        <v>585.31906086956496</v>
      </c>
      <c r="P34" s="67">
        <f t="shared" si="7"/>
        <v>1.0214259804968213</v>
      </c>
      <c r="Q34" s="67">
        <f t="shared" si="8"/>
        <v>2.1425980496821317E-2</v>
      </c>
      <c r="R34" s="65">
        <v>599.95458666666696</v>
      </c>
      <c r="S34" s="65">
        <v>616.46792666666704</v>
      </c>
      <c r="T34" s="67">
        <f t="shared" si="9"/>
        <v>0.97321297786035654</v>
      </c>
      <c r="U34" s="67">
        <f t="shared" si="10"/>
        <v>2.6787022139643457E-2</v>
      </c>
      <c r="V34" s="67">
        <f t="shared" si="11"/>
        <v>1</v>
      </c>
      <c r="W34" s="65">
        <v>180.42274444444399</v>
      </c>
      <c r="X34" s="65">
        <v>219.30708999999999</v>
      </c>
      <c r="Y34" s="67">
        <f t="shared" si="12"/>
        <v>0.82269453506698753</v>
      </c>
      <c r="Z34" s="67">
        <f t="shared" si="13"/>
        <v>0.17730546493301247</v>
      </c>
      <c r="AA34" s="65">
        <v>201.850507142857</v>
      </c>
      <c r="AB34" s="65">
        <v>234.67782142857101</v>
      </c>
      <c r="AC34" s="67">
        <f t="shared" si="14"/>
        <v>0.86011752586639012</v>
      </c>
      <c r="AD34" s="67">
        <f t="shared" si="15"/>
        <v>0.13988247413360988</v>
      </c>
      <c r="AE34" s="67">
        <f t="shared" si="16"/>
        <v>0.21106507243609957</v>
      </c>
      <c r="AF34" s="65">
        <v>200.435503703704</v>
      </c>
      <c r="AG34" s="65">
        <v>224.10486</v>
      </c>
      <c r="AH34" s="67">
        <f t="shared" si="17"/>
        <v>0.89438267293134111</v>
      </c>
      <c r="AI34" s="67">
        <f t="shared" si="18"/>
        <v>0.10561732706865889</v>
      </c>
      <c r="AJ34" s="65">
        <v>211.836442857143</v>
      </c>
      <c r="AK34" s="65">
        <v>240.95452142857101</v>
      </c>
      <c r="AL34" s="67">
        <f t="shared" si="19"/>
        <v>0.87915529287936678</v>
      </c>
      <c r="AM34" s="67">
        <f t="shared" si="20"/>
        <v>0.12084470712063322</v>
      </c>
      <c r="AN34" s="67">
        <f t="shared" si="21"/>
        <v>0</v>
      </c>
    </row>
    <row r="35" spans="1:40" ht="14.25" customHeight="1">
      <c r="A35" s="56">
        <v>3202603</v>
      </c>
      <c r="B35" s="56" t="s">
        <v>83</v>
      </c>
      <c r="C35" s="66">
        <f t="shared" si="0"/>
        <v>0.52943282520795543</v>
      </c>
      <c r="D35" s="50">
        <f t="shared" si="1"/>
        <v>0.52943282520795543</v>
      </c>
      <c r="E35" s="65">
        <v>666.33523043478306</v>
      </c>
      <c r="F35" s="65">
        <v>694.63686666666695</v>
      </c>
      <c r="G35" s="51">
        <f t="shared" si="2"/>
        <v>0.95925693324096939</v>
      </c>
      <c r="H35" s="51">
        <f t="shared" si="3"/>
        <v>4.0743066759030611E-2</v>
      </c>
      <c r="I35" s="65">
        <v>683.175814814815</v>
      </c>
      <c r="J35" s="65">
        <v>688.69368399999996</v>
      </c>
      <c r="K35" s="67">
        <f t="shared" si="4"/>
        <v>0.99198791957385668</v>
      </c>
      <c r="L35" s="67">
        <f t="shared" si="5"/>
        <v>8.0120804261433198E-3</v>
      </c>
      <c r="M35" s="67">
        <f t="shared" si="6"/>
        <v>1</v>
      </c>
      <c r="N35" s="65">
        <v>531.15084782608699</v>
      </c>
      <c r="O35" s="65">
        <v>556.67172962963002</v>
      </c>
      <c r="P35" s="67">
        <f t="shared" si="7"/>
        <v>0.95415452151571833</v>
      </c>
      <c r="Q35" s="67">
        <f t="shared" si="8"/>
        <v>4.5845478484281665E-2</v>
      </c>
      <c r="R35" s="65">
        <v>540.420311111111</v>
      </c>
      <c r="S35" s="65">
        <v>558.58061428571398</v>
      </c>
      <c r="T35" s="67">
        <f t="shared" si="9"/>
        <v>0.96748848293307588</v>
      </c>
      <c r="U35" s="67">
        <f t="shared" si="10"/>
        <v>3.2511517066924123E-2</v>
      </c>
      <c r="V35" s="67">
        <f t="shared" si="11"/>
        <v>1</v>
      </c>
      <c r="W35" s="65">
        <v>202.93314062499999</v>
      </c>
      <c r="X35" s="65">
        <v>241.19458823529399</v>
      </c>
      <c r="Y35" s="67">
        <f t="shared" si="12"/>
        <v>0.84136689015191091</v>
      </c>
      <c r="Z35" s="67">
        <f t="shared" si="13"/>
        <v>0.15863310984808909</v>
      </c>
      <c r="AA35" s="65">
        <v>208.18315000000001</v>
      </c>
      <c r="AB35" s="65">
        <v>257.33283333333299</v>
      </c>
      <c r="AC35" s="67">
        <f t="shared" si="14"/>
        <v>0.80900345013623842</v>
      </c>
      <c r="AD35" s="67">
        <f t="shared" si="15"/>
        <v>0.19099654986376158</v>
      </c>
      <c r="AE35" s="67">
        <f t="shared" si="16"/>
        <v>0</v>
      </c>
      <c r="AF35" s="65">
        <v>213.90281874999999</v>
      </c>
      <c r="AG35" s="65">
        <v>261.5308</v>
      </c>
      <c r="AH35" s="67">
        <f t="shared" si="17"/>
        <v>0.81788767804786278</v>
      </c>
      <c r="AI35" s="67">
        <f t="shared" si="18"/>
        <v>0.18211232195213722</v>
      </c>
      <c r="AJ35" s="65">
        <v>220.08666666666701</v>
      </c>
      <c r="AK35" s="65">
        <v>262.21771111111099</v>
      </c>
      <c r="AL35" s="67">
        <f t="shared" si="19"/>
        <v>0.83932799860879137</v>
      </c>
      <c r="AM35" s="67">
        <f t="shared" si="20"/>
        <v>0.16067200139120863</v>
      </c>
      <c r="AN35" s="67">
        <f t="shared" si="21"/>
        <v>0.11773130083182148</v>
      </c>
    </row>
    <row r="36" spans="1:40" ht="14.25" customHeight="1">
      <c r="A36" s="56">
        <v>3202652</v>
      </c>
      <c r="B36" s="56" t="s">
        <v>161</v>
      </c>
      <c r="C36" s="66">
        <f t="shared" si="0"/>
        <v>0.5885234359412097</v>
      </c>
      <c r="D36" s="50">
        <f t="shared" si="1"/>
        <v>0.5885234359412097</v>
      </c>
      <c r="E36" s="65">
        <v>611.90477878787897</v>
      </c>
      <c r="F36" s="65">
        <v>669.255971428571</v>
      </c>
      <c r="G36" s="51">
        <f t="shared" si="2"/>
        <v>0.91430604269653037</v>
      </c>
      <c r="H36" s="51">
        <f t="shared" si="3"/>
        <v>8.5693957303469626E-2</v>
      </c>
      <c r="I36" s="65">
        <v>678.55404761904799</v>
      </c>
      <c r="J36" s="65">
        <v>708.33545121951204</v>
      </c>
      <c r="K36" s="67">
        <f t="shared" si="4"/>
        <v>0.95795579121560182</v>
      </c>
      <c r="L36" s="67">
        <f t="shared" si="5"/>
        <v>4.2044208784398185E-2</v>
      </c>
      <c r="M36" s="67">
        <f t="shared" si="6"/>
        <v>1</v>
      </c>
      <c r="N36" s="65">
        <v>534.89936060606101</v>
      </c>
      <c r="O36" s="65">
        <v>575.93436285714301</v>
      </c>
      <c r="P36" s="67">
        <f t="shared" si="7"/>
        <v>0.92875055753313251</v>
      </c>
      <c r="Q36" s="67">
        <f t="shared" si="8"/>
        <v>7.1249442466867485E-2</v>
      </c>
      <c r="R36" s="65">
        <v>546.33802500000002</v>
      </c>
      <c r="S36" s="65">
        <v>570.19867272727299</v>
      </c>
      <c r="T36" s="67">
        <f t="shared" si="9"/>
        <v>0.95815379994985439</v>
      </c>
      <c r="U36" s="67">
        <f t="shared" si="10"/>
        <v>4.184620005014561E-2</v>
      </c>
      <c r="V36" s="67">
        <f t="shared" si="11"/>
        <v>1</v>
      </c>
      <c r="W36" s="65">
        <v>194.20826857142899</v>
      </c>
      <c r="X36" s="65">
        <v>235.95453947368401</v>
      </c>
      <c r="Y36" s="67">
        <f t="shared" si="12"/>
        <v>0.82307494064164433</v>
      </c>
      <c r="Z36" s="67">
        <f t="shared" si="13"/>
        <v>0.17692505935835567</v>
      </c>
      <c r="AA36" s="65">
        <v>188.19658888888901</v>
      </c>
      <c r="AB36" s="65">
        <v>224.362191666667</v>
      </c>
      <c r="AC36" s="67">
        <f t="shared" si="14"/>
        <v>0.83880705341161532</v>
      </c>
      <c r="AD36" s="67">
        <f t="shared" si="15"/>
        <v>0.16119294658838468</v>
      </c>
      <c r="AE36" s="67">
        <f t="shared" si="16"/>
        <v>8.8919641044777828E-2</v>
      </c>
      <c r="AF36" s="65">
        <v>203.03127142857099</v>
      </c>
      <c r="AG36" s="65">
        <v>240.94747105263201</v>
      </c>
      <c r="AH36" s="67">
        <f t="shared" si="17"/>
        <v>0.84263707164712809</v>
      </c>
      <c r="AI36" s="67">
        <f t="shared" si="18"/>
        <v>0.15736292835287191</v>
      </c>
      <c r="AJ36" s="65">
        <v>202.700219444444</v>
      </c>
      <c r="AK36" s="65">
        <v>229.204086111111</v>
      </c>
      <c r="AL36" s="67">
        <f t="shared" si="19"/>
        <v>0.8843656449745021</v>
      </c>
      <c r="AM36" s="67">
        <f t="shared" si="20"/>
        <v>0.1156343550254979</v>
      </c>
      <c r="AN36" s="67">
        <f t="shared" si="21"/>
        <v>0.2651741027200607</v>
      </c>
    </row>
    <row r="37" spans="1:40" ht="14.25" customHeight="1">
      <c r="A37" s="56">
        <v>3202702</v>
      </c>
      <c r="B37" s="56" t="s">
        <v>131</v>
      </c>
      <c r="C37" s="66">
        <f t="shared" si="0"/>
        <v>0.58122051776247519</v>
      </c>
      <c r="D37" s="50">
        <f t="shared" si="1"/>
        <v>0.58122051776247519</v>
      </c>
      <c r="E37" s="65">
        <v>596.07112692307703</v>
      </c>
      <c r="F37" s="65">
        <v>674.13887407407401</v>
      </c>
      <c r="G37" s="51">
        <f t="shared" si="2"/>
        <v>0.88419634269241243</v>
      </c>
      <c r="H37" s="51">
        <f t="shared" si="3"/>
        <v>0.11580365730758757</v>
      </c>
      <c r="I37" s="65">
        <v>649.2038</v>
      </c>
      <c r="J37" s="65">
        <v>711.68291666666698</v>
      </c>
      <c r="K37" s="67">
        <f t="shared" si="4"/>
        <v>0.91220933479856103</v>
      </c>
      <c r="L37" s="67">
        <f t="shared" si="5"/>
        <v>8.7790665201438967E-2</v>
      </c>
      <c r="M37" s="67">
        <f t="shared" si="6"/>
        <v>1</v>
      </c>
      <c r="N37" s="65">
        <v>516.83965000000001</v>
      </c>
      <c r="O37" s="65">
        <v>546.26224615384604</v>
      </c>
      <c r="P37" s="67">
        <f t="shared" si="7"/>
        <v>0.9461383312483953</v>
      </c>
      <c r="Q37" s="67">
        <f t="shared" si="8"/>
        <v>5.3861668751604697E-2</v>
      </c>
      <c r="R37" s="65">
        <v>538.92549310344805</v>
      </c>
      <c r="S37" s="65">
        <v>570.46180666666703</v>
      </c>
      <c r="T37" s="67">
        <f t="shared" si="9"/>
        <v>0.94471792292722878</v>
      </c>
      <c r="U37" s="67">
        <f t="shared" si="10"/>
        <v>5.5282077072771219E-2</v>
      </c>
      <c r="V37" s="67">
        <f t="shared" si="11"/>
        <v>1</v>
      </c>
      <c r="W37" s="65">
        <v>188.319203448276</v>
      </c>
      <c r="X37" s="65">
        <v>228.11736875</v>
      </c>
      <c r="Y37" s="67">
        <f t="shared" si="12"/>
        <v>0.82553645292419675</v>
      </c>
      <c r="Z37" s="67">
        <f t="shared" si="13"/>
        <v>0.17446354707580325</v>
      </c>
      <c r="AA37" s="65">
        <v>216.35467096774201</v>
      </c>
      <c r="AB37" s="65">
        <v>255.856051612903</v>
      </c>
      <c r="AC37" s="67">
        <f t="shared" si="14"/>
        <v>0.84561091912367758</v>
      </c>
      <c r="AD37" s="67">
        <f t="shared" si="15"/>
        <v>0.15438908087632242</v>
      </c>
      <c r="AE37" s="67">
        <f t="shared" si="16"/>
        <v>0.11506395769173838</v>
      </c>
      <c r="AF37" s="65">
        <v>200.702675</v>
      </c>
      <c r="AG37" s="65">
        <v>254.197871875</v>
      </c>
      <c r="AH37" s="67">
        <f t="shared" si="17"/>
        <v>0.78955293181484265</v>
      </c>
      <c r="AI37" s="67">
        <f t="shared" si="18"/>
        <v>0.21044706818515735</v>
      </c>
      <c r="AJ37" s="65">
        <v>222.18629999999999</v>
      </c>
      <c r="AK37" s="65">
        <v>266.503567741935</v>
      </c>
      <c r="AL37" s="67">
        <f t="shared" si="19"/>
        <v>0.83370853862320893</v>
      </c>
      <c r="AM37" s="67">
        <f t="shared" si="20"/>
        <v>0.16629146137679107</v>
      </c>
      <c r="AN37" s="67">
        <f t="shared" si="21"/>
        <v>0.20981811335816239</v>
      </c>
    </row>
    <row r="38" spans="1:40" ht="14.25" customHeight="1">
      <c r="A38" s="56">
        <v>3202801</v>
      </c>
      <c r="B38" s="56" t="s">
        <v>85</v>
      </c>
      <c r="C38" s="66">
        <f t="shared" si="0"/>
        <v>0.25</v>
      </c>
      <c r="D38" s="50">
        <f t="shared" si="1"/>
        <v>0.25</v>
      </c>
      <c r="E38" s="65">
        <v>587.86644687499995</v>
      </c>
      <c r="F38" s="65">
        <v>645.60448484848496</v>
      </c>
      <c r="G38" s="51">
        <f t="shared" si="2"/>
        <v>0.91056747694831242</v>
      </c>
      <c r="H38" s="51">
        <f t="shared" si="3"/>
        <v>8.9432523051687585E-2</v>
      </c>
      <c r="I38" s="65">
        <v>601.55795188679201</v>
      </c>
      <c r="J38" s="65">
        <v>706.06906074766403</v>
      </c>
      <c r="K38" s="67">
        <f t="shared" si="4"/>
        <v>0.85198174701182339</v>
      </c>
      <c r="L38" s="67">
        <f t="shared" si="5"/>
        <v>0.14801825298817661</v>
      </c>
      <c r="M38" s="67">
        <f t="shared" si="6"/>
        <v>0</v>
      </c>
      <c r="N38" s="65">
        <v>526.098612765957</v>
      </c>
      <c r="O38" s="65">
        <v>539.26224795918404</v>
      </c>
      <c r="P38" s="67">
        <f t="shared" si="7"/>
        <v>0.97558954804820053</v>
      </c>
      <c r="Q38" s="67">
        <f t="shared" si="8"/>
        <v>2.4410451951799472E-2</v>
      </c>
      <c r="R38" s="65">
        <v>537.64042830188703</v>
      </c>
      <c r="S38" s="65">
        <v>582.94766666666703</v>
      </c>
      <c r="T38" s="67">
        <f t="shared" si="9"/>
        <v>0.92227906387575098</v>
      </c>
      <c r="U38" s="67">
        <f t="shared" si="10"/>
        <v>7.7720936124249018E-2</v>
      </c>
      <c r="V38" s="67">
        <f t="shared" si="11"/>
        <v>1</v>
      </c>
      <c r="W38" s="65">
        <v>192.38612266666701</v>
      </c>
      <c r="X38" s="65">
        <v>205.38903999999999</v>
      </c>
      <c r="Y38" s="67">
        <f t="shared" si="12"/>
        <v>0.93669127946976627</v>
      </c>
      <c r="Z38" s="67">
        <f t="shared" si="13"/>
        <v>6.3308720530233731E-2</v>
      </c>
      <c r="AA38" s="65">
        <v>198.16225663716801</v>
      </c>
      <c r="AB38" s="65">
        <v>239.78018157894701</v>
      </c>
      <c r="AC38" s="67">
        <f t="shared" si="14"/>
        <v>0.82643300765006555</v>
      </c>
      <c r="AD38" s="67">
        <f t="shared" si="15"/>
        <v>0.17356699234993445</v>
      </c>
      <c r="AE38" s="67">
        <f t="shared" si="16"/>
        <v>0</v>
      </c>
      <c r="AF38" s="65">
        <v>205.28837310924399</v>
      </c>
      <c r="AG38" s="65">
        <v>224.56681129032299</v>
      </c>
      <c r="AH38" s="67">
        <f t="shared" si="17"/>
        <v>0.91415277230723302</v>
      </c>
      <c r="AI38" s="67">
        <f t="shared" si="18"/>
        <v>8.5847227692766981E-2</v>
      </c>
      <c r="AJ38" s="65">
        <v>208.19813893805301</v>
      </c>
      <c r="AK38" s="65">
        <v>245.31768684210499</v>
      </c>
      <c r="AL38" s="67">
        <f t="shared" si="19"/>
        <v>0.84868784480287629</v>
      </c>
      <c r="AM38" s="67">
        <f t="shared" si="20"/>
        <v>0.15131215519712371</v>
      </c>
      <c r="AN38" s="67">
        <f t="shared" si="21"/>
        <v>0</v>
      </c>
    </row>
    <row r="39" spans="1:40" ht="14.25" customHeight="1">
      <c r="A39" s="56">
        <v>3202900</v>
      </c>
      <c r="B39" s="56" t="s">
        <v>133</v>
      </c>
      <c r="C39" s="66">
        <f t="shared" si="0"/>
        <v>0.50073922627131506</v>
      </c>
      <c r="D39" s="50">
        <f t="shared" si="1"/>
        <v>0.50073922627131506</v>
      </c>
      <c r="E39" s="65">
        <v>586.32403529411795</v>
      </c>
      <c r="F39" s="65">
        <v>695.54875000000004</v>
      </c>
      <c r="G39" s="51">
        <f t="shared" si="2"/>
        <v>0.8429661260898218</v>
      </c>
      <c r="H39" s="51">
        <f t="shared" si="3"/>
        <v>0.1570338739101782</v>
      </c>
      <c r="I39" s="65">
        <v>659.95467083333301</v>
      </c>
      <c r="J39" s="65">
        <v>739.67408399999999</v>
      </c>
      <c r="K39" s="67">
        <f t="shared" si="4"/>
        <v>0.89222359564693499</v>
      </c>
      <c r="L39" s="67">
        <f t="shared" si="5"/>
        <v>0.10777640435306501</v>
      </c>
      <c r="M39" s="67">
        <f t="shared" si="6"/>
        <v>0.31367416679338855</v>
      </c>
      <c r="N39" s="65">
        <v>509.71453750000001</v>
      </c>
      <c r="O39" s="65">
        <v>617.38851052631605</v>
      </c>
      <c r="P39" s="67">
        <f t="shared" si="7"/>
        <v>0.82559770518805842</v>
      </c>
      <c r="Q39" s="67">
        <f t="shared" si="8"/>
        <v>0.17440229481194158</v>
      </c>
      <c r="R39" s="65">
        <v>580.88088800000003</v>
      </c>
      <c r="S39" s="65">
        <v>582.90040833333296</v>
      </c>
      <c r="T39" s="67">
        <f t="shared" si="9"/>
        <v>0.99653539386066436</v>
      </c>
      <c r="U39" s="67">
        <f t="shared" si="10"/>
        <v>3.4646061393356353E-3</v>
      </c>
      <c r="V39" s="67">
        <f t="shared" si="11"/>
        <v>1</v>
      </c>
      <c r="W39" s="65">
        <v>187.45836499999999</v>
      </c>
      <c r="X39" s="65">
        <v>233.61250000000001</v>
      </c>
      <c r="Y39" s="67">
        <f t="shared" si="12"/>
        <v>0.80243293916207381</v>
      </c>
      <c r="Z39" s="67">
        <f t="shared" si="13"/>
        <v>0.19756706083792619</v>
      </c>
      <c r="AA39" s="65">
        <v>224.711916</v>
      </c>
      <c r="AB39" s="65">
        <v>258.56170800000001</v>
      </c>
      <c r="AC39" s="67">
        <f t="shared" si="14"/>
        <v>0.86908428064684662</v>
      </c>
      <c r="AD39" s="67">
        <f t="shared" si="15"/>
        <v>0.13091571935315338</v>
      </c>
      <c r="AE39" s="67">
        <f t="shared" si="16"/>
        <v>0.3373605964581825</v>
      </c>
      <c r="AF39" s="65">
        <v>217.23830000000001</v>
      </c>
      <c r="AG39" s="65">
        <v>257.052031818182</v>
      </c>
      <c r="AH39" s="67">
        <f t="shared" si="17"/>
        <v>0.84511411352568866</v>
      </c>
      <c r="AI39" s="67">
        <f t="shared" si="18"/>
        <v>0.15488588647431134</v>
      </c>
      <c r="AJ39" s="65">
        <v>255.061848</v>
      </c>
      <c r="AK39" s="65">
        <v>283.52116799999999</v>
      </c>
      <c r="AL39" s="67">
        <f t="shared" si="19"/>
        <v>0.89962188643353791</v>
      </c>
      <c r="AM39" s="67">
        <f t="shared" si="20"/>
        <v>0.10037811356646209</v>
      </c>
      <c r="AN39" s="67">
        <f t="shared" si="21"/>
        <v>0.35192214183368903</v>
      </c>
    </row>
    <row r="40" spans="1:40" ht="14.25" customHeight="1">
      <c r="A40" s="56">
        <v>3203007</v>
      </c>
      <c r="B40" s="56" t="s">
        <v>163</v>
      </c>
      <c r="C40" s="66">
        <f t="shared" si="0"/>
        <v>0.32572343415834415</v>
      </c>
      <c r="D40" s="50">
        <f t="shared" si="1"/>
        <v>0.32572343415834415</v>
      </c>
      <c r="E40" s="65">
        <v>605.16892950819704</v>
      </c>
      <c r="F40" s="65">
        <v>642.85351967213103</v>
      </c>
      <c r="G40" s="51">
        <f t="shared" si="2"/>
        <v>0.94137919602096298</v>
      </c>
      <c r="H40" s="51">
        <f t="shared" si="3"/>
        <v>5.8620803979037017E-2</v>
      </c>
      <c r="I40" s="65">
        <v>630.89564761904796</v>
      </c>
      <c r="J40" s="65">
        <v>716.70317386363604</v>
      </c>
      <c r="K40" s="67">
        <f t="shared" si="4"/>
        <v>0.88027466687218225</v>
      </c>
      <c r="L40" s="67">
        <f t="shared" si="5"/>
        <v>0.11972533312781775</v>
      </c>
      <c r="M40" s="67">
        <f t="shared" si="6"/>
        <v>0</v>
      </c>
      <c r="N40" s="65">
        <v>514.669716666667</v>
      </c>
      <c r="O40" s="65">
        <v>560.98046065573806</v>
      </c>
      <c r="P40" s="67">
        <f t="shared" si="7"/>
        <v>0.91744677892178672</v>
      </c>
      <c r="Q40" s="67">
        <f t="shared" si="8"/>
        <v>8.2553221078213279E-2</v>
      </c>
      <c r="R40" s="65">
        <v>525.66866941176499</v>
      </c>
      <c r="S40" s="65">
        <v>576.03696046511595</v>
      </c>
      <c r="T40" s="67">
        <f t="shared" si="9"/>
        <v>0.91256066101612376</v>
      </c>
      <c r="U40" s="67">
        <f t="shared" si="10"/>
        <v>8.7439338983876236E-2</v>
      </c>
      <c r="V40" s="67">
        <f t="shared" si="11"/>
        <v>1</v>
      </c>
      <c r="W40" s="65">
        <v>186.10603432835799</v>
      </c>
      <c r="X40" s="65">
        <v>238.67006513888899</v>
      </c>
      <c r="Y40" s="67">
        <f t="shared" si="12"/>
        <v>0.77976278348965766</v>
      </c>
      <c r="Z40" s="67">
        <f t="shared" si="13"/>
        <v>0.22023721651034234</v>
      </c>
      <c r="AA40" s="65">
        <v>198.99876533333301</v>
      </c>
      <c r="AB40" s="65">
        <v>241.41592368421101</v>
      </c>
      <c r="AC40" s="67">
        <f t="shared" si="14"/>
        <v>0.82429842363520878</v>
      </c>
      <c r="AD40" s="67">
        <f t="shared" si="15"/>
        <v>0.17570157636479122</v>
      </c>
      <c r="AE40" s="67">
        <f t="shared" si="16"/>
        <v>0.20221668640395171</v>
      </c>
      <c r="AF40" s="65">
        <v>198.43099253731299</v>
      </c>
      <c r="AG40" s="65">
        <v>245.18589305555599</v>
      </c>
      <c r="AH40" s="67">
        <f t="shared" si="17"/>
        <v>0.80930835809689528</v>
      </c>
      <c r="AI40" s="67">
        <f t="shared" si="18"/>
        <v>0.19069164190310472</v>
      </c>
      <c r="AJ40" s="65">
        <v>207.40266578947401</v>
      </c>
      <c r="AK40" s="65">
        <v>250.33313947368401</v>
      </c>
      <c r="AL40" s="67">
        <f t="shared" si="19"/>
        <v>0.82850663010710568</v>
      </c>
      <c r="AM40" s="67">
        <f t="shared" si="20"/>
        <v>0.17149336989289432</v>
      </c>
      <c r="AN40" s="67">
        <f t="shared" si="21"/>
        <v>0.10067705022942502</v>
      </c>
    </row>
    <row r="41" spans="1:40" ht="14.25" customHeight="1">
      <c r="A41" s="56">
        <v>3203056</v>
      </c>
      <c r="B41" s="56" t="s">
        <v>207</v>
      </c>
      <c r="C41" s="66">
        <f t="shared" si="0"/>
        <v>0.75</v>
      </c>
      <c r="D41" s="50">
        <f t="shared" si="1"/>
        <v>0.75</v>
      </c>
      <c r="E41" s="65">
        <v>615.37847934782599</v>
      </c>
      <c r="F41" s="65">
        <v>696.456084761905</v>
      </c>
      <c r="G41" s="51">
        <f t="shared" si="2"/>
        <v>0.88358547338731808</v>
      </c>
      <c r="H41" s="51">
        <f t="shared" si="3"/>
        <v>0.11641452661268192</v>
      </c>
      <c r="I41" s="65">
        <v>647.969915841584</v>
      </c>
      <c r="J41" s="65">
        <v>718.03233899999998</v>
      </c>
      <c r="K41" s="67">
        <f t="shared" si="4"/>
        <v>0.90242441829849673</v>
      </c>
      <c r="L41" s="67">
        <f t="shared" si="5"/>
        <v>9.7575581701503267E-2</v>
      </c>
      <c r="M41" s="67">
        <f t="shared" si="6"/>
        <v>1</v>
      </c>
      <c r="N41" s="65">
        <v>534.02468387096803</v>
      </c>
      <c r="O41" s="65">
        <v>590.89185428571398</v>
      </c>
      <c r="P41" s="67">
        <f t="shared" si="7"/>
        <v>0.90376044279119649</v>
      </c>
      <c r="Q41" s="67">
        <f t="shared" si="8"/>
        <v>9.6239557208803506E-2</v>
      </c>
      <c r="R41" s="65">
        <v>508.79264851485198</v>
      </c>
      <c r="S41" s="65">
        <v>571.39511300000004</v>
      </c>
      <c r="T41" s="67">
        <f t="shared" si="9"/>
        <v>0.89043927212386209</v>
      </c>
      <c r="U41" s="67">
        <f t="shared" si="10"/>
        <v>0.10956072787613791</v>
      </c>
      <c r="V41" s="67">
        <f t="shared" si="11"/>
        <v>0</v>
      </c>
      <c r="W41" s="65">
        <v>193.73926886792501</v>
      </c>
      <c r="X41" s="65">
        <v>231.36958717948701</v>
      </c>
      <c r="Y41" s="67">
        <f t="shared" si="12"/>
        <v>0.83735840665017935</v>
      </c>
      <c r="Z41" s="67">
        <f t="shared" si="13"/>
        <v>0.16264159334982065</v>
      </c>
      <c r="AA41" s="65">
        <v>211.32066222222201</v>
      </c>
      <c r="AB41" s="65">
        <v>229.77915888888899</v>
      </c>
      <c r="AC41" s="67">
        <f t="shared" si="14"/>
        <v>0.91966853410063754</v>
      </c>
      <c r="AD41" s="67">
        <f t="shared" si="15"/>
        <v>8.0331465899362464E-2</v>
      </c>
      <c r="AE41" s="67">
        <f t="shared" si="16"/>
        <v>1</v>
      </c>
      <c r="AF41" s="65">
        <v>208.44735471698101</v>
      </c>
      <c r="AG41" s="65">
        <v>246.745464102564</v>
      </c>
      <c r="AH41" s="67">
        <f t="shared" si="17"/>
        <v>0.84478697703774719</v>
      </c>
      <c r="AI41" s="67">
        <f t="shared" si="18"/>
        <v>0.15521302296225281</v>
      </c>
      <c r="AJ41" s="65">
        <v>221.80532666666701</v>
      </c>
      <c r="AK41" s="65">
        <v>243.04020444444399</v>
      </c>
      <c r="AL41" s="67">
        <f t="shared" si="19"/>
        <v>0.91262812740666943</v>
      </c>
      <c r="AM41" s="67">
        <f t="shared" si="20"/>
        <v>8.7371872593330568E-2</v>
      </c>
      <c r="AN41" s="67">
        <f t="shared" si="21"/>
        <v>1</v>
      </c>
    </row>
    <row r="42" spans="1:40" ht="14.25" customHeight="1">
      <c r="A42" s="56">
        <v>3203106</v>
      </c>
      <c r="B42" s="56" t="s">
        <v>87</v>
      </c>
      <c r="C42" s="66">
        <f t="shared" si="0"/>
        <v>0.25</v>
      </c>
      <c r="D42" s="50">
        <f t="shared" si="1"/>
        <v>0.25</v>
      </c>
      <c r="E42" s="65">
        <v>595.40378529411805</v>
      </c>
      <c r="F42" s="65">
        <v>670.252170588235</v>
      </c>
      <c r="G42" s="51">
        <f t="shared" si="2"/>
        <v>0.88832802252855436</v>
      </c>
      <c r="H42" s="51">
        <f t="shared" si="3"/>
        <v>0.11167197747144564</v>
      </c>
      <c r="I42" s="65">
        <v>624.75561707317104</v>
      </c>
      <c r="J42" s="65">
        <v>720.851765</v>
      </c>
      <c r="K42" s="67">
        <f t="shared" si="4"/>
        <v>0.86669083354907372</v>
      </c>
      <c r="L42" s="67">
        <f t="shared" si="5"/>
        <v>0.13330916645092628</v>
      </c>
      <c r="M42" s="67">
        <f t="shared" si="6"/>
        <v>0</v>
      </c>
      <c r="N42" s="65">
        <v>500.38285757575801</v>
      </c>
      <c r="O42" s="65">
        <v>550.88770882352901</v>
      </c>
      <c r="P42" s="67">
        <f t="shared" si="7"/>
        <v>0.90832096915789118</v>
      </c>
      <c r="Q42" s="67">
        <f t="shared" si="8"/>
        <v>9.1679030842108822E-2</v>
      </c>
      <c r="R42" s="65">
        <v>511.31803250000002</v>
      </c>
      <c r="S42" s="65">
        <v>561.10400975609798</v>
      </c>
      <c r="T42" s="67">
        <f t="shared" si="9"/>
        <v>0.91127139284258718</v>
      </c>
      <c r="U42" s="67">
        <f t="shared" si="10"/>
        <v>8.872860715741282E-2</v>
      </c>
      <c r="V42" s="67">
        <f t="shared" si="11"/>
        <v>1</v>
      </c>
      <c r="W42" s="65">
        <v>199.39329473684199</v>
      </c>
      <c r="X42" s="65">
        <v>236.175414285714</v>
      </c>
      <c r="Y42" s="67">
        <f t="shared" si="12"/>
        <v>0.84425932030175377</v>
      </c>
      <c r="Z42" s="67">
        <f t="shared" si="13"/>
        <v>0.15574067969824623</v>
      </c>
      <c r="AA42" s="65">
        <v>196.805346875</v>
      </c>
      <c r="AB42" s="65">
        <v>233.56389375000001</v>
      </c>
      <c r="AC42" s="67">
        <f t="shared" si="14"/>
        <v>0.84261888134839336</v>
      </c>
      <c r="AD42" s="67">
        <f t="shared" si="15"/>
        <v>0.15738111865160664</v>
      </c>
      <c r="AE42" s="67">
        <f t="shared" si="16"/>
        <v>0</v>
      </c>
      <c r="AF42" s="65">
        <v>226.62903157894701</v>
      </c>
      <c r="AG42" s="65">
        <v>244.78635714285701</v>
      </c>
      <c r="AH42" s="67">
        <f t="shared" si="17"/>
        <v>0.92582378456119019</v>
      </c>
      <c r="AI42" s="67">
        <f t="shared" si="18"/>
        <v>7.4176215438809812E-2</v>
      </c>
      <c r="AJ42" s="65">
        <v>209.7813759375</v>
      </c>
      <c r="AK42" s="65">
        <v>244.39531249999999</v>
      </c>
      <c r="AL42" s="67">
        <f t="shared" si="19"/>
        <v>0.85836906523115086</v>
      </c>
      <c r="AM42" s="67">
        <f t="shared" si="20"/>
        <v>0.14163093476884914</v>
      </c>
      <c r="AN42" s="67">
        <f t="shared" si="21"/>
        <v>0</v>
      </c>
    </row>
    <row r="43" spans="1:40" ht="14.25" customHeight="1">
      <c r="A43" s="56">
        <v>3203130</v>
      </c>
      <c r="B43" s="56" t="s">
        <v>175</v>
      </c>
      <c r="C43" s="66">
        <f t="shared" si="0"/>
        <v>0.44496945597906834</v>
      </c>
      <c r="D43" s="50">
        <f t="shared" si="1"/>
        <v>0.44496945597906834</v>
      </c>
      <c r="E43" s="65">
        <v>618.64372000000003</v>
      </c>
      <c r="F43" s="65">
        <v>683.80679411764697</v>
      </c>
      <c r="G43" s="51">
        <f t="shared" si="2"/>
        <v>0.90470543042537277</v>
      </c>
      <c r="H43" s="51">
        <f t="shared" si="3"/>
        <v>9.529456957462723E-2</v>
      </c>
      <c r="I43" s="65">
        <v>644.06975862068998</v>
      </c>
      <c r="J43" s="65">
        <v>715.97671333333301</v>
      </c>
      <c r="K43" s="67">
        <f t="shared" si="4"/>
        <v>0.89956802592381835</v>
      </c>
      <c r="L43" s="67">
        <f t="shared" si="5"/>
        <v>0.10043197407618165</v>
      </c>
      <c r="M43" s="67">
        <f t="shared" si="6"/>
        <v>0</v>
      </c>
      <c r="N43" s="65">
        <v>470.17746129032298</v>
      </c>
      <c r="O43" s="65">
        <v>544.06436363636396</v>
      </c>
      <c r="P43" s="67">
        <f t="shared" si="7"/>
        <v>0.86419455622455588</v>
      </c>
      <c r="Q43" s="67">
        <f t="shared" si="8"/>
        <v>0.13580544377544412</v>
      </c>
      <c r="R43" s="65">
        <v>512.06533103448305</v>
      </c>
      <c r="S43" s="65">
        <v>553.70826</v>
      </c>
      <c r="T43" s="67">
        <f t="shared" si="9"/>
        <v>0.92479265350761253</v>
      </c>
      <c r="U43" s="67">
        <f t="shared" si="10"/>
        <v>7.5207346492387472E-2</v>
      </c>
      <c r="V43" s="67">
        <f t="shared" si="11"/>
        <v>1</v>
      </c>
      <c r="W43" s="65">
        <v>204.70585625000001</v>
      </c>
      <c r="X43" s="65">
        <v>261.31976388888899</v>
      </c>
      <c r="Y43" s="67">
        <f t="shared" si="12"/>
        <v>0.78335390023174545</v>
      </c>
      <c r="Z43" s="67">
        <f t="shared" si="13"/>
        <v>0.21664609976825455</v>
      </c>
      <c r="AA43" s="65">
        <v>212.812132258064</v>
      </c>
      <c r="AB43" s="65">
        <v>246.15049032258099</v>
      </c>
      <c r="AC43" s="67">
        <f t="shared" si="14"/>
        <v>0.86456107391528259</v>
      </c>
      <c r="AD43" s="67">
        <f t="shared" si="15"/>
        <v>0.13543892608471741</v>
      </c>
      <c r="AE43" s="67">
        <f t="shared" si="16"/>
        <v>0.3748379212476205</v>
      </c>
      <c r="AF43" s="65">
        <v>217.90035312500001</v>
      </c>
      <c r="AG43" s="65">
        <v>269.99525555555601</v>
      </c>
      <c r="AH43" s="67">
        <f t="shared" si="17"/>
        <v>0.80705252644768566</v>
      </c>
      <c r="AI43" s="67">
        <f t="shared" si="18"/>
        <v>0.19294747355231434</v>
      </c>
      <c r="AJ43" s="65">
        <v>215.81046774193501</v>
      </c>
      <c r="AK43" s="65">
        <v>243.79745161290299</v>
      </c>
      <c r="AL43" s="67">
        <f t="shared" si="19"/>
        <v>0.88520395235547755</v>
      </c>
      <c r="AM43" s="67">
        <f t="shared" si="20"/>
        <v>0.11479604764452245</v>
      </c>
      <c r="AN43" s="67">
        <f t="shared" si="21"/>
        <v>0.40503990266865297</v>
      </c>
    </row>
    <row r="44" spans="1:40" ht="14.25" customHeight="1">
      <c r="A44" s="56">
        <v>3203163</v>
      </c>
      <c r="B44" s="56" t="s">
        <v>57</v>
      </c>
      <c r="C44" s="66">
        <f t="shared" si="0"/>
        <v>1</v>
      </c>
      <c r="D44" s="50">
        <f t="shared" si="1"/>
        <v>1</v>
      </c>
      <c r="E44" s="65">
        <v>640.14209565217402</v>
      </c>
      <c r="F44" s="65">
        <v>652.122808695652</v>
      </c>
      <c r="G44" s="51">
        <f t="shared" si="2"/>
        <v>0.98162813371389157</v>
      </c>
      <c r="H44" s="51">
        <f t="shared" si="3"/>
        <v>1.8371866286108429E-2</v>
      </c>
      <c r="I44" s="65">
        <v>704.86925384615404</v>
      </c>
      <c r="J44" s="65">
        <v>729.75927307692302</v>
      </c>
      <c r="K44" s="67">
        <f t="shared" si="4"/>
        <v>0.96589283596791597</v>
      </c>
      <c r="L44" s="67">
        <f t="shared" si="5"/>
        <v>3.4107164032084025E-2</v>
      </c>
      <c r="M44" s="67">
        <f t="shared" si="6"/>
        <v>1</v>
      </c>
      <c r="N44" s="65">
        <v>556.18717391304301</v>
      </c>
      <c r="O44" s="65">
        <v>591.97766363636401</v>
      </c>
      <c r="P44" s="67">
        <f t="shared" si="7"/>
        <v>0.93954081053756422</v>
      </c>
      <c r="Q44" s="67">
        <f t="shared" si="8"/>
        <v>6.0459189462435781E-2</v>
      </c>
      <c r="R44" s="65">
        <v>604.91517999999996</v>
      </c>
      <c r="S44" s="65">
        <v>625.82843846153798</v>
      </c>
      <c r="T44" s="67">
        <f t="shared" si="9"/>
        <v>0.966583080639562</v>
      </c>
      <c r="U44" s="67">
        <f t="shared" si="10"/>
        <v>3.3416919360438002E-2</v>
      </c>
      <c r="V44" s="67">
        <f t="shared" si="11"/>
        <v>1</v>
      </c>
      <c r="W44" s="65">
        <v>216.22299696969699</v>
      </c>
      <c r="X44" s="65">
        <v>257.02273437500003</v>
      </c>
      <c r="Y44" s="67">
        <f t="shared" si="12"/>
        <v>0.84126020017444991</v>
      </c>
      <c r="Z44" s="67">
        <f t="shared" si="13"/>
        <v>0.15873979982555009</v>
      </c>
      <c r="AA44" s="65">
        <v>232.37897307692299</v>
      </c>
      <c r="AB44" s="65">
        <v>248.37694999999999</v>
      </c>
      <c r="AC44" s="67">
        <f t="shared" si="14"/>
        <v>0.9355899292463451</v>
      </c>
      <c r="AD44" s="67">
        <f t="shared" si="15"/>
        <v>6.4410070753654902E-2</v>
      </c>
      <c r="AE44" s="67">
        <f t="shared" si="16"/>
        <v>1</v>
      </c>
      <c r="AF44" s="65">
        <v>219.70529393939401</v>
      </c>
      <c r="AG44" s="65">
        <v>264.38966875</v>
      </c>
      <c r="AH44" s="67">
        <f t="shared" si="17"/>
        <v>0.83099046561891809</v>
      </c>
      <c r="AI44" s="67">
        <f t="shared" si="18"/>
        <v>0.16900953438108191</v>
      </c>
      <c r="AJ44" s="65">
        <v>251.38251923076899</v>
      </c>
      <c r="AK44" s="65">
        <v>273.43596538461497</v>
      </c>
      <c r="AL44" s="67">
        <f t="shared" si="19"/>
        <v>0.91934694427331232</v>
      </c>
      <c r="AM44" s="67">
        <f t="shared" si="20"/>
        <v>8.0653055726687684E-2</v>
      </c>
      <c r="AN44" s="67">
        <f t="shared" si="21"/>
        <v>1</v>
      </c>
    </row>
    <row r="45" spans="1:40" ht="14.25" customHeight="1">
      <c r="A45" s="56">
        <v>3203205</v>
      </c>
      <c r="B45" s="56" t="s">
        <v>177</v>
      </c>
      <c r="C45" s="66">
        <f t="shared" si="0"/>
        <v>0.34875414288547557</v>
      </c>
      <c r="D45" s="50">
        <f t="shared" si="1"/>
        <v>0.34875414288547557</v>
      </c>
      <c r="E45" s="65">
        <v>580.18105736677103</v>
      </c>
      <c r="F45" s="65">
        <v>652.79492894736802</v>
      </c>
      <c r="G45" s="51">
        <f t="shared" si="2"/>
        <v>0.88876465125474113</v>
      </c>
      <c r="H45" s="51">
        <f t="shared" si="3"/>
        <v>0.11123534874525887</v>
      </c>
      <c r="I45" s="65">
        <v>624.86292234636903</v>
      </c>
      <c r="J45" s="65">
        <v>694.67503414634098</v>
      </c>
      <c r="K45" s="67">
        <f t="shared" si="4"/>
        <v>0.89950392864519546</v>
      </c>
      <c r="L45" s="67">
        <f t="shared" si="5"/>
        <v>0.10049607135480454</v>
      </c>
      <c r="M45" s="67">
        <f t="shared" si="6"/>
        <v>9.6545545202977243E-2</v>
      </c>
      <c r="N45" s="65">
        <v>481.981216025641</v>
      </c>
      <c r="O45" s="65">
        <v>524.14442682215702</v>
      </c>
      <c r="P45" s="67">
        <f t="shared" si="7"/>
        <v>0.9195580289727624</v>
      </c>
      <c r="Q45" s="67">
        <f t="shared" si="8"/>
        <v>8.0441971027237602E-2</v>
      </c>
      <c r="R45" s="65">
        <v>492.59237493113</v>
      </c>
      <c r="S45" s="65">
        <v>537.06184919354803</v>
      </c>
      <c r="T45" s="67">
        <f t="shared" si="9"/>
        <v>0.91719859764905409</v>
      </c>
      <c r="U45" s="67">
        <f t="shared" si="10"/>
        <v>8.2801402350945907E-2</v>
      </c>
      <c r="V45" s="67">
        <f t="shared" si="11"/>
        <v>1</v>
      </c>
      <c r="W45" s="65">
        <v>190.24776322916699</v>
      </c>
      <c r="X45" s="65">
        <v>233.789936873508</v>
      </c>
      <c r="Y45" s="67">
        <f t="shared" si="12"/>
        <v>0.8137551417882477</v>
      </c>
      <c r="Z45" s="67">
        <f t="shared" si="13"/>
        <v>0.1862448582117523</v>
      </c>
      <c r="AA45" s="65">
        <v>199.45584729344699</v>
      </c>
      <c r="AB45" s="65">
        <v>234.48200937499999</v>
      </c>
      <c r="AC45" s="67">
        <f t="shared" si="14"/>
        <v>0.8506232432291353</v>
      </c>
      <c r="AD45" s="67">
        <f t="shared" si="15"/>
        <v>0.1493767567708647</v>
      </c>
      <c r="AE45" s="67">
        <f t="shared" si="16"/>
        <v>0.19795500286493903</v>
      </c>
      <c r="AF45" s="65">
        <v>204.300087760417</v>
      </c>
      <c r="AG45" s="65">
        <v>242.32696945107401</v>
      </c>
      <c r="AH45" s="67">
        <f t="shared" si="17"/>
        <v>0.84307614717092128</v>
      </c>
      <c r="AI45" s="67">
        <f t="shared" si="18"/>
        <v>0.15692385282907872</v>
      </c>
      <c r="AJ45" s="65">
        <v>208.590674074074</v>
      </c>
      <c r="AK45" s="65">
        <v>242.872205113636</v>
      </c>
      <c r="AL45" s="67">
        <f t="shared" si="19"/>
        <v>0.85884950884551725</v>
      </c>
      <c r="AM45" s="67">
        <f t="shared" si="20"/>
        <v>0.14115049115448275</v>
      </c>
      <c r="AN45" s="67">
        <f t="shared" si="21"/>
        <v>0.10051602347398583</v>
      </c>
    </row>
    <row r="46" spans="1:40" ht="14.25" customHeight="1">
      <c r="A46" s="56">
        <v>3203304</v>
      </c>
      <c r="B46" s="56" t="s">
        <v>73</v>
      </c>
      <c r="C46" s="66">
        <f t="shared" si="0"/>
        <v>0.51058984757179848</v>
      </c>
      <c r="D46" s="50">
        <f t="shared" si="1"/>
        <v>0.51058984757179848</v>
      </c>
      <c r="E46" s="65">
        <v>622.96996153846203</v>
      </c>
      <c r="F46" s="65">
        <v>693.33295499999997</v>
      </c>
      <c r="G46" s="51">
        <f t="shared" si="2"/>
        <v>0.89851485789891816</v>
      </c>
      <c r="H46" s="51">
        <f t="shared" si="3"/>
        <v>0.10148514210108184</v>
      </c>
      <c r="I46" s="65">
        <v>717.82043142857196</v>
      </c>
      <c r="J46" s="65">
        <v>759.46263428571399</v>
      </c>
      <c r="K46" s="67">
        <f t="shared" si="4"/>
        <v>0.94516885890468183</v>
      </c>
      <c r="L46" s="67">
        <f t="shared" si="5"/>
        <v>5.483114109531817E-2</v>
      </c>
      <c r="M46" s="67">
        <f t="shared" si="6"/>
        <v>1</v>
      </c>
      <c r="N46" s="65">
        <v>565.82864871794902</v>
      </c>
      <c r="O46" s="65">
        <v>612.20208157894695</v>
      </c>
      <c r="P46" s="67">
        <f t="shared" si="7"/>
        <v>0.92425142897032475</v>
      </c>
      <c r="Q46" s="67">
        <f t="shared" si="8"/>
        <v>7.5748571029675249E-2</v>
      </c>
      <c r="R46" s="65">
        <v>599.12941142857096</v>
      </c>
      <c r="S46" s="65">
        <v>623.58147142857194</v>
      </c>
      <c r="T46" s="67">
        <f t="shared" si="9"/>
        <v>0.9607877059849399</v>
      </c>
      <c r="U46" s="67">
        <f t="shared" si="10"/>
        <v>3.9212294015060101E-2</v>
      </c>
      <c r="V46" s="67">
        <f t="shared" si="11"/>
        <v>1</v>
      </c>
      <c r="W46" s="65">
        <v>204.12529052631601</v>
      </c>
      <c r="X46" s="65">
        <v>238.35992894736799</v>
      </c>
      <c r="Y46" s="67">
        <f t="shared" si="12"/>
        <v>0.85637418767392193</v>
      </c>
      <c r="Z46" s="67">
        <f t="shared" si="13"/>
        <v>0.14362581232607807</v>
      </c>
      <c r="AA46" s="65">
        <v>234.85231052631599</v>
      </c>
      <c r="AB46" s="65">
        <v>272.30576578947398</v>
      </c>
      <c r="AC46" s="67">
        <f t="shared" si="14"/>
        <v>0.86245808951355751</v>
      </c>
      <c r="AD46" s="67">
        <f t="shared" si="15"/>
        <v>0.13754191048644249</v>
      </c>
      <c r="AE46" s="67">
        <f t="shared" si="16"/>
        <v>4.2359390287193766E-2</v>
      </c>
      <c r="AF46" s="65">
        <v>217.22913421052601</v>
      </c>
      <c r="AG46" s="65">
        <v>250.57581842105299</v>
      </c>
      <c r="AH46" s="67">
        <f t="shared" si="17"/>
        <v>0.86691978331886299</v>
      </c>
      <c r="AI46" s="67">
        <f t="shared" si="18"/>
        <v>0.13308021668113701</v>
      </c>
      <c r="AJ46" s="65">
        <v>249.10977368421101</v>
      </c>
      <c r="AK46" s="65">
        <v>292.34479210526302</v>
      </c>
      <c r="AL46" s="67">
        <f t="shared" si="19"/>
        <v>0.85210949677022252</v>
      </c>
      <c r="AM46" s="67">
        <f t="shared" si="20"/>
        <v>0.14789050322977748</v>
      </c>
      <c r="AN46" s="67">
        <f t="shared" si="21"/>
        <v>0</v>
      </c>
    </row>
    <row r="47" spans="1:40" ht="14.25" customHeight="1">
      <c r="A47" s="56">
        <v>3203320</v>
      </c>
      <c r="B47" s="56" t="s">
        <v>89</v>
      </c>
      <c r="C47" s="66">
        <f t="shared" si="0"/>
        <v>1</v>
      </c>
      <c r="D47" s="50">
        <f t="shared" si="1"/>
        <v>1</v>
      </c>
      <c r="E47" s="65">
        <v>580.36469504950503</v>
      </c>
      <c r="F47" s="65">
        <v>644.01341224489795</v>
      </c>
      <c r="G47" s="51">
        <f t="shared" si="2"/>
        <v>0.90116864651385653</v>
      </c>
      <c r="H47" s="51">
        <f t="shared" si="3"/>
        <v>9.8831353486143469E-2</v>
      </c>
      <c r="I47" s="65">
        <v>658.00755798319301</v>
      </c>
      <c r="J47" s="65">
        <v>695.47302941176497</v>
      </c>
      <c r="K47" s="67">
        <f t="shared" si="4"/>
        <v>0.94612951208149587</v>
      </c>
      <c r="L47" s="67">
        <f t="shared" si="5"/>
        <v>5.3870487918504129E-2</v>
      </c>
      <c r="M47" s="67">
        <f t="shared" si="6"/>
        <v>1</v>
      </c>
      <c r="N47" s="65">
        <v>491.25804455445501</v>
      </c>
      <c r="O47" s="65">
        <v>521.72882371134006</v>
      </c>
      <c r="P47" s="67">
        <f t="shared" si="7"/>
        <v>0.94159651954797152</v>
      </c>
      <c r="Q47" s="67">
        <f t="shared" si="8"/>
        <v>5.8403480452028478E-2</v>
      </c>
      <c r="R47" s="65">
        <v>528.99578750000001</v>
      </c>
      <c r="S47" s="65">
        <v>555.97616333333303</v>
      </c>
      <c r="T47" s="67">
        <f t="shared" si="9"/>
        <v>0.95147206370939852</v>
      </c>
      <c r="U47" s="67">
        <f t="shared" si="10"/>
        <v>4.8527936290601481E-2</v>
      </c>
      <c r="V47" s="67">
        <f t="shared" si="11"/>
        <v>1</v>
      </c>
      <c r="W47" s="65">
        <v>191.100897</v>
      </c>
      <c r="X47" s="65">
        <v>222.91145932203401</v>
      </c>
      <c r="Y47" s="67">
        <f t="shared" si="12"/>
        <v>0.8572950784191038</v>
      </c>
      <c r="Z47" s="67">
        <f t="shared" si="13"/>
        <v>0.1427049215808962</v>
      </c>
      <c r="AA47" s="65">
        <v>218.20463749999999</v>
      </c>
      <c r="AB47" s="65">
        <v>236.335608333333</v>
      </c>
      <c r="AC47" s="67">
        <f t="shared" si="14"/>
        <v>0.92328294935665944</v>
      </c>
      <c r="AD47" s="67">
        <f t="shared" si="15"/>
        <v>7.6717050643340556E-2</v>
      </c>
      <c r="AE47" s="67">
        <f t="shared" si="16"/>
        <v>1</v>
      </c>
      <c r="AF47" s="65">
        <v>209.30275750000001</v>
      </c>
      <c r="AG47" s="65">
        <v>232.96217372881401</v>
      </c>
      <c r="AH47" s="67">
        <f t="shared" si="17"/>
        <v>0.89844095352426023</v>
      </c>
      <c r="AI47" s="67">
        <f t="shared" si="18"/>
        <v>0.10155904647573977</v>
      </c>
      <c r="AJ47" s="65">
        <v>226.86134793388399</v>
      </c>
      <c r="AK47" s="65">
        <v>244.60878083333299</v>
      </c>
      <c r="AL47" s="67">
        <f t="shared" si="19"/>
        <v>0.92744564263397633</v>
      </c>
      <c r="AM47" s="67">
        <f t="shared" si="20"/>
        <v>7.255435736602367E-2</v>
      </c>
      <c r="AN47" s="67">
        <f t="shared" si="21"/>
        <v>1</v>
      </c>
    </row>
    <row r="48" spans="1:40" ht="14.25" customHeight="1">
      <c r="A48" s="56">
        <v>3203346</v>
      </c>
      <c r="B48" s="56" t="s">
        <v>115</v>
      </c>
      <c r="C48" s="66">
        <f t="shared" si="0"/>
        <v>0.59806499985160499</v>
      </c>
      <c r="D48" s="50">
        <f t="shared" si="1"/>
        <v>0.59806499985160499</v>
      </c>
      <c r="E48" s="65">
        <v>626.31113191489396</v>
      </c>
      <c r="F48" s="65">
        <v>704.03858775510196</v>
      </c>
      <c r="G48" s="51">
        <f t="shared" si="2"/>
        <v>0.88959773343099013</v>
      </c>
      <c r="H48" s="51">
        <f t="shared" si="3"/>
        <v>0.11040226656900987</v>
      </c>
      <c r="I48" s="65">
        <v>658.46838163265295</v>
      </c>
      <c r="J48" s="65">
        <v>712.49654693877505</v>
      </c>
      <c r="K48" s="67">
        <f t="shared" si="4"/>
        <v>0.92417062856198695</v>
      </c>
      <c r="L48" s="67">
        <f t="shared" si="5"/>
        <v>7.5829371438013049E-2</v>
      </c>
      <c r="M48" s="67">
        <f t="shared" si="6"/>
        <v>1</v>
      </c>
      <c r="N48" s="65">
        <v>506.81393617021303</v>
      </c>
      <c r="O48" s="65">
        <v>565.50143265306099</v>
      </c>
      <c r="P48" s="67">
        <f t="shared" si="7"/>
        <v>0.8962204282887235</v>
      </c>
      <c r="Q48" s="67">
        <f t="shared" si="8"/>
        <v>0.1037795717112765</v>
      </c>
      <c r="R48" s="65">
        <v>517.55763877550999</v>
      </c>
      <c r="S48" s="65">
        <v>555.79922040816302</v>
      </c>
      <c r="T48" s="67">
        <f t="shared" si="9"/>
        <v>0.9311953305645706</v>
      </c>
      <c r="U48" s="67">
        <f t="shared" si="10"/>
        <v>6.88046694354294E-2</v>
      </c>
      <c r="V48" s="67">
        <f t="shared" si="11"/>
        <v>1</v>
      </c>
      <c r="W48" s="65">
        <v>212.828704255319</v>
      </c>
      <c r="X48" s="65">
        <v>256.46392941176498</v>
      </c>
      <c r="Y48" s="67">
        <f t="shared" si="12"/>
        <v>0.8298582367644084</v>
      </c>
      <c r="Z48" s="67">
        <f t="shared" si="13"/>
        <v>0.1701417632355916</v>
      </c>
      <c r="AA48" s="65">
        <v>214.128589795918</v>
      </c>
      <c r="AB48" s="65">
        <v>243.59404285714299</v>
      </c>
      <c r="AC48" s="67">
        <f t="shared" si="14"/>
        <v>0.87903869603861717</v>
      </c>
      <c r="AD48" s="67">
        <f t="shared" si="15"/>
        <v>0.12096130396138283</v>
      </c>
      <c r="AE48" s="67">
        <f t="shared" si="16"/>
        <v>0.28905577524848891</v>
      </c>
      <c r="AF48" s="65">
        <v>232.58971702127701</v>
      </c>
      <c r="AG48" s="65">
        <v>278.100688235294</v>
      </c>
      <c r="AH48" s="67">
        <f t="shared" si="17"/>
        <v>0.83635074223364991</v>
      </c>
      <c r="AI48" s="67">
        <f t="shared" si="18"/>
        <v>0.16364925776635009</v>
      </c>
      <c r="AJ48" s="65">
        <v>225.66751428571399</v>
      </c>
      <c r="AK48" s="65">
        <v>264.48303469387798</v>
      </c>
      <c r="AL48" s="67">
        <f t="shared" si="19"/>
        <v>0.85324003691544736</v>
      </c>
      <c r="AM48" s="67">
        <f t="shared" si="20"/>
        <v>0.14675996308455264</v>
      </c>
      <c r="AN48" s="67">
        <f t="shared" si="21"/>
        <v>0.10320422415793117</v>
      </c>
    </row>
    <row r="49" spans="1:40" ht="14.25" customHeight="1">
      <c r="A49" s="56">
        <v>3203353</v>
      </c>
      <c r="B49" s="56" t="s">
        <v>135</v>
      </c>
      <c r="C49" s="66">
        <f t="shared" si="0"/>
        <v>0.33446350842528821</v>
      </c>
      <c r="D49" s="50">
        <f t="shared" si="1"/>
        <v>0.33446350842528821</v>
      </c>
      <c r="E49" s="65">
        <v>574.30688695652202</v>
      </c>
      <c r="F49" s="65">
        <v>679.431065517241</v>
      </c>
      <c r="G49" s="51">
        <f t="shared" si="2"/>
        <v>0.84527616722869525</v>
      </c>
      <c r="H49" s="51">
        <f t="shared" si="3"/>
        <v>0.15472383277130475</v>
      </c>
      <c r="I49" s="65">
        <v>629.65793055555605</v>
      </c>
      <c r="J49" s="65">
        <v>724.19115277777803</v>
      </c>
      <c r="K49" s="67">
        <f t="shared" si="4"/>
        <v>0.86946371567835212</v>
      </c>
      <c r="L49" s="67">
        <f t="shared" si="5"/>
        <v>0.13053628432164788</v>
      </c>
      <c r="M49" s="67">
        <f t="shared" si="6"/>
        <v>0.15632723166448551</v>
      </c>
      <c r="N49" s="65">
        <v>506.63421739130399</v>
      </c>
      <c r="O49" s="65">
        <v>579.97427931034497</v>
      </c>
      <c r="P49" s="67">
        <f t="shared" si="7"/>
        <v>0.87354600965020279</v>
      </c>
      <c r="Q49" s="67">
        <f t="shared" si="8"/>
        <v>0.12645399034979721</v>
      </c>
      <c r="R49" s="65">
        <v>547.68918055555605</v>
      </c>
      <c r="S49" s="65">
        <v>601.31760277777801</v>
      </c>
      <c r="T49" s="67">
        <f t="shared" si="9"/>
        <v>0.91081514664715246</v>
      </c>
      <c r="U49" s="67">
        <f t="shared" si="10"/>
        <v>8.9184853352847537E-2</v>
      </c>
      <c r="V49" s="67">
        <f t="shared" si="11"/>
        <v>1</v>
      </c>
      <c r="W49" s="65">
        <v>192.031369230769</v>
      </c>
      <c r="X49" s="65">
        <v>257.430482352941</v>
      </c>
      <c r="Y49" s="67">
        <f t="shared" si="12"/>
        <v>0.74595427657044577</v>
      </c>
      <c r="Z49" s="67">
        <f t="shared" si="13"/>
        <v>0.25404572342955423</v>
      </c>
      <c r="AA49" s="65">
        <v>208.11748275862101</v>
      </c>
      <c r="AB49" s="65">
        <v>264.00467931034501</v>
      </c>
      <c r="AC49" s="67">
        <f t="shared" si="14"/>
        <v>0.78830982580415931</v>
      </c>
      <c r="AD49" s="67">
        <f t="shared" si="15"/>
        <v>0.21169017419584069</v>
      </c>
      <c r="AE49" s="67">
        <f t="shared" si="16"/>
        <v>0.16672411824896768</v>
      </c>
      <c r="AF49" s="65">
        <v>222.82091538461501</v>
      </c>
      <c r="AG49" s="65">
        <v>265.20555882352897</v>
      </c>
      <c r="AH49" s="67">
        <f t="shared" si="17"/>
        <v>0.84018191916136553</v>
      </c>
      <c r="AI49" s="67">
        <f t="shared" si="18"/>
        <v>0.15981808083863447</v>
      </c>
      <c r="AJ49" s="65">
        <v>220.355282758621</v>
      </c>
      <c r="AK49" s="65">
        <v>261.53450344827598</v>
      </c>
      <c r="AL49" s="67">
        <f t="shared" si="19"/>
        <v>0.84254765567557688</v>
      </c>
      <c r="AM49" s="67">
        <f t="shared" si="20"/>
        <v>0.15745234432442312</v>
      </c>
      <c r="AN49" s="67">
        <f t="shared" si="21"/>
        <v>1.4802683787699781E-2</v>
      </c>
    </row>
    <row r="50" spans="1:40" ht="14.25" customHeight="1">
      <c r="A50" s="56">
        <v>3203403</v>
      </c>
      <c r="B50" s="56" t="s">
        <v>91</v>
      </c>
      <c r="C50" s="66">
        <f t="shared" si="0"/>
        <v>0.2883608832637185</v>
      </c>
      <c r="D50" s="50">
        <f t="shared" si="1"/>
        <v>0.2883608832637185</v>
      </c>
      <c r="E50" s="65">
        <v>608.09497796610196</v>
      </c>
      <c r="F50" s="65">
        <v>650.78499672131204</v>
      </c>
      <c r="G50" s="51">
        <f t="shared" si="2"/>
        <v>0.9344022696124149</v>
      </c>
      <c r="H50" s="51">
        <f t="shared" si="3"/>
        <v>6.5597730387585096E-2</v>
      </c>
      <c r="I50" s="65">
        <v>644.32655384615396</v>
      </c>
      <c r="J50" s="65">
        <v>728.05457812500003</v>
      </c>
      <c r="K50" s="67">
        <f t="shared" si="4"/>
        <v>0.8849975993633945</v>
      </c>
      <c r="L50" s="67">
        <f t="shared" si="5"/>
        <v>0.1150024006366055</v>
      </c>
      <c r="M50" s="67">
        <f t="shared" si="6"/>
        <v>0</v>
      </c>
      <c r="N50" s="65">
        <v>500.806498275862</v>
      </c>
      <c r="O50" s="65">
        <v>537.67995666666695</v>
      </c>
      <c r="P50" s="67">
        <f t="shared" si="7"/>
        <v>0.93142117734981045</v>
      </c>
      <c r="Q50" s="67">
        <f t="shared" si="8"/>
        <v>6.8578822650189553E-2</v>
      </c>
      <c r="R50" s="65">
        <v>572.15480781250005</v>
      </c>
      <c r="S50" s="65">
        <v>576.259789230769</v>
      </c>
      <c r="T50" s="67">
        <f t="shared" si="9"/>
        <v>0.99287650900690372</v>
      </c>
      <c r="U50" s="67">
        <f t="shared" si="10"/>
        <v>7.123490993096282E-3</v>
      </c>
      <c r="V50" s="67">
        <f t="shared" si="11"/>
        <v>1</v>
      </c>
      <c r="W50" s="65">
        <v>187.87936677966101</v>
      </c>
      <c r="X50" s="65">
        <v>226.46992063492101</v>
      </c>
      <c r="Y50" s="67">
        <f t="shared" si="12"/>
        <v>0.82959964949398479</v>
      </c>
      <c r="Z50" s="67">
        <f t="shared" si="13"/>
        <v>0.17040035050601521</v>
      </c>
      <c r="AA50" s="65">
        <v>208.50569850746299</v>
      </c>
      <c r="AB50" s="65">
        <v>248.421647692308</v>
      </c>
      <c r="AC50" s="67">
        <f t="shared" si="14"/>
        <v>0.83932177587726009</v>
      </c>
      <c r="AD50" s="67">
        <f t="shared" si="15"/>
        <v>0.16067822412273991</v>
      </c>
      <c r="AE50" s="67">
        <f t="shared" si="16"/>
        <v>5.7054614937145344E-2</v>
      </c>
      <c r="AF50" s="65">
        <v>199.441931147541</v>
      </c>
      <c r="AG50" s="65">
        <v>231.670731746032</v>
      </c>
      <c r="AH50" s="67">
        <f t="shared" si="17"/>
        <v>0.86088531617441566</v>
      </c>
      <c r="AI50" s="67">
        <f t="shared" si="18"/>
        <v>0.13911468382558434</v>
      </c>
      <c r="AJ50" s="65">
        <v>217.61060447761199</v>
      </c>
      <c r="AK50" s="65">
        <v>248.89853692307699</v>
      </c>
      <c r="AL50" s="67">
        <f t="shared" si="19"/>
        <v>0.87429443004265361</v>
      </c>
      <c r="AM50" s="67">
        <f t="shared" si="20"/>
        <v>0.12570556995734639</v>
      </c>
      <c r="AN50" s="67">
        <f t="shared" si="21"/>
        <v>9.6388918117728609E-2</v>
      </c>
    </row>
    <row r="51" spans="1:40" ht="14.25" customHeight="1">
      <c r="A51" s="56">
        <v>3203502</v>
      </c>
      <c r="B51" s="56" t="s">
        <v>187</v>
      </c>
      <c r="C51" s="66">
        <f t="shared" si="0"/>
        <v>0.60186294437137511</v>
      </c>
      <c r="D51" s="50">
        <f t="shared" si="1"/>
        <v>0.60186294437137511</v>
      </c>
      <c r="E51" s="65">
        <v>604.40100638297895</v>
      </c>
      <c r="F51" s="65">
        <v>650.37887435897403</v>
      </c>
      <c r="G51" s="51">
        <f t="shared" si="2"/>
        <v>0.92930602485926106</v>
      </c>
      <c r="H51" s="51">
        <f t="shared" si="3"/>
        <v>7.0693975140738941E-2</v>
      </c>
      <c r="I51" s="65">
        <v>617.21353999999997</v>
      </c>
      <c r="J51" s="65">
        <v>683.28309999999999</v>
      </c>
      <c r="K51" s="67">
        <f t="shared" si="4"/>
        <v>0.90330573081640686</v>
      </c>
      <c r="L51" s="67">
        <f t="shared" si="5"/>
        <v>9.669426918359314E-2</v>
      </c>
      <c r="M51" s="67">
        <f t="shared" si="6"/>
        <v>1</v>
      </c>
      <c r="N51" s="65">
        <v>508.42373191489401</v>
      </c>
      <c r="O51" s="65">
        <v>532.59946666666701</v>
      </c>
      <c r="P51" s="67">
        <f t="shared" si="7"/>
        <v>0.95460803800071459</v>
      </c>
      <c r="Q51" s="67">
        <f t="shared" si="8"/>
        <v>4.5391961999285413E-2</v>
      </c>
      <c r="R51" s="65">
        <v>521.487121568627</v>
      </c>
      <c r="S51" s="65">
        <v>547.40801224489803</v>
      </c>
      <c r="T51" s="67">
        <f t="shared" si="9"/>
        <v>0.95264795162575255</v>
      </c>
      <c r="U51" s="67">
        <f t="shared" si="10"/>
        <v>4.7352048374247446E-2</v>
      </c>
      <c r="V51" s="67">
        <f t="shared" si="11"/>
        <v>1</v>
      </c>
      <c r="W51" s="65">
        <v>181.572194642857</v>
      </c>
      <c r="X51" s="65">
        <v>226.94539354838699</v>
      </c>
      <c r="Y51" s="67">
        <f t="shared" si="12"/>
        <v>0.80006997191658802</v>
      </c>
      <c r="Z51" s="67">
        <f t="shared" si="13"/>
        <v>0.19993002808341198</v>
      </c>
      <c r="AA51" s="65">
        <v>192.69805319148901</v>
      </c>
      <c r="AB51" s="65">
        <v>229.423642553192</v>
      </c>
      <c r="AC51" s="67">
        <f t="shared" si="14"/>
        <v>0.83992238570971112</v>
      </c>
      <c r="AD51" s="67">
        <f t="shared" si="15"/>
        <v>0.16007761429028888</v>
      </c>
      <c r="AE51" s="67">
        <f t="shared" si="16"/>
        <v>0.19933180710851717</v>
      </c>
      <c r="AF51" s="65">
        <v>194.20839107142899</v>
      </c>
      <c r="AG51" s="65">
        <v>232.95733548387099</v>
      </c>
      <c r="AH51" s="67">
        <f t="shared" si="17"/>
        <v>0.83366506003360075</v>
      </c>
      <c r="AI51" s="67">
        <f t="shared" si="18"/>
        <v>0.16633493996639925</v>
      </c>
      <c r="AJ51" s="65">
        <v>202.73064042553199</v>
      </c>
      <c r="AK51" s="65">
        <v>233.484606382979</v>
      </c>
      <c r="AL51" s="67">
        <f t="shared" si="19"/>
        <v>0.868282682812065</v>
      </c>
      <c r="AM51" s="67">
        <f t="shared" si="20"/>
        <v>0.131717317187935</v>
      </c>
      <c r="AN51" s="67">
        <f t="shared" si="21"/>
        <v>0.20811997037698296</v>
      </c>
    </row>
    <row r="52" spans="1:40" ht="14.25" customHeight="1">
      <c r="A52" s="56">
        <v>3203601</v>
      </c>
      <c r="B52" s="56" t="s">
        <v>189</v>
      </c>
      <c r="C52" s="66">
        <f t="shared" si="0"/>
        <v>0</v>
      </c>
      <c r="D52" s="50">
        <f t="shared" si="1"/>
        <v>0</v>
      </c>
      <c r="E52" s="65">
        <v>538.77271176470595</v>
      </c>
      <c r="F52" s="65">
        <v>582.87090000000001</v>
      </c>
      <c r="G52" s="51">
        <f t="shared" si="2"/>
        <v>0.92434312943862174</v>
      </c>
      <c r="H52" s="51">
        <f t="shared" si="3"/>
        <v>7.5656870561378264E-2</v>
      </c>
      <c r="I52" s="65">
        <v>645.13125263157895</v>
      </c>
      <c r="J52" s="65">
        <v>772.35541578947402</v>
      </c>
      <c r="K52" s="67">
        <f t="shared" si="4"/>
        <v>0.8352776965668699</v>
      </c>
      <c r="L52" s="67">
        <f t="shared" si="5"/>
        <v>0.1647223034331301</v>
      </c>
      <c r="M52" s="67">
        <f t="shared" si="6"/>
        <v>0</v>
      </c>
      <c r="N52" s="65">
        <v>501.271811764706</v>
      </c>
      <c r="O52" s="65">
        <v>554.98857499999997</v>
      </c>
      <c r="P52" s="67">
        <f t="shared" si="7"/>
        <v>0.9032110467584058</v>
      </c>
      <c r="Q52" s="67">
        <f t="shared" si="8"/>
        <v>9.67889532415942E-2</v>
      </c>
      <c r="R52" s="65">
        <v>534.82145263157895</v>
      </c>
      <c r="S52" s="65">
        <v>599.92089999999996</v>
      </c>
      <c r="T52" s="67">
        <f t="shared" si="9"/>
        <v>0.89148661537142482</v>
      </c>
      <c r="U52" s="67">
        <f t="shared" si="10"/>
        <v>0.10851338462857518</v>
      </c>
      <c r="V52" s="67">
        <f t="shared" si="11"/>
        <v>0</v>
      </c>
      <c r="W52" s="65">
        <v>197.94081</v>
      </c>
      <c r="X52" s="65">
        <v>206.91783636363601</v>
      </c>
      <c r="Y52" s="67">
        <f t="shared" si="12"/>
        <v>0.95661550245547777</v>
      </c>
      <c r="Z52" s="67">
        <f t="shared" si="13"/>
        <v>4.3384497544522227E-2</v>
      </c>
      <c r="AA52" s="65">
        <v>189.4306</v>
      </c>
      <c r="AB52" s="65">
        <v>255.511153846154</v>
      </c>
      <c r="AC52" s="67">
        <f t="shared" si="14"/>
        <v>0.74137898541234792</v>
      </c>
      <c r="AD52" s="67">
        <f t="shared" si="15"/>
        <v>0.25862101458765208</v>
      </c>
      <c r="AE52" s="67">
        <f t="shared" si="16"/>
        <v>0</v>
      </c>
      <c r="AF52" s="65">
        <v>202.59227000000001</v>
      </c>
      <c r="AG52" s="65">
        <v>240.800581818182</v>
      </c>
      <c r="AH52" s="67">
        <f t="shared" si="17"/>
        <v>0.84132799210995513</v>
      </c>
      <c r="AI52" s="67">
        <f t="shared" si="18"/>
        <v>0.15867200789004487</v>
      </c>
      <c r="AJ52" s="65">
        <v>203.94171538461501</v>
      </c>
      <c r="AK52" s="65">
        <v>259.98079230769201</v>
      </c>
      <c r="AL52" s="67">
        <f t="shared" si="19"/>
        <v>0.78444916478001292</v>
      </c>
      <c r="AM52" s="67">
        <f t="shared" si="20"/>
        <v>0.21555083521998708</v>
      </c>
      <c r="AN52" s="67">
        <f t="shared" si="21"/>
        <v>0</v>
      </c>
    </row>
    <row r="53" spans="1:40" ht="14.25" customHeight="1">
      <c r="A53" s="56">
        <v>3203700</v>
      </c>
      <c r="B53" s="56" t="s">
        <v>165</v>
      </c>
      <c r="C53" s="66">
        <f t="shared" si="0"/>
        <v>0.50352483814181792</v>
      </c>
      <c r="D53" s="50">
        <f t="shared" si="1"/>
        <v>0.50352483814181792</v>
      </c>
      <c r="E53" s="65">
        <v>666.23405853658505</v>
      </c>
      <c r="F53" s="65">
        <v>692.07003589743601</v>
      </c>
      <c r="G53" s="51">
        <f t="shared" si="2"/>
        <v>0.96266855083915259</v>
      </c>
      <c r="H53" s="51">
        <f t="shared" si="3"/>
        <v>3.7331449160847407E-2</v>
      </c>
      <c r="I53" s="65">
        <v>686.75754117647102</v>
      </c>
      <c r="J53" s="65">
        <v>740.29221372549</v>
      </c>
      <c r="K53" s="67">
        <f t="shared" si="4"/>
        <v>0.92768440413602626</v>
      </c>
      <c r="L53" s="67">
        <f t="shared" si="5"/>
        <v>7.2315595863973736E-2</v>
      </c>
      <c r="M53" s="67">
        <f t="shared" si="6"/>
        <v>1</v>
      </c>
      <c r="N53" s="65">
        <v>591.53295365853705</v>
      </c>
      <c r="O53" s="65">
        <v>645.02659743589697</v>
      </c>
      <c r="P53" s="67">
        <f t="shared" si="7"/>
        <v>0.91706753800539809</v>
      </c>
      <c r="Q53" s="67">
        <f t="shared" si="8"/>
        <v>8.2932461994601914E-2</v>
      </c>
      <c r="R53" s="65">
        <v>604.57974901960802</v>
      </c>
      <c r="S53" s="65">
        <v>626.23092941176503</v>
      </c>
      <c r="T53" s="67">
        <f t="shared" si="9"/>
        <v>0.96542620401631307</v>
      </c>
      <c r="U53" s="67">
        <f t="shared" si="10"/>
        <v>3.4573795983686928E-2</v>
      </c>
      <c r="V53" s="67">
        <f t="shared" si="11"/>
        <v>1</v>
      </c>
      <c r="W53" s="65">
        <v>211.943448571429</v>
      </c>
      <c r="X53" s="65">
        <v>248.581578378378</v>
      </c>
      <c r="Y53" s="67">
        <f t="shared" si="12"/>
        <v>0.852611243174342</v>
      </c>
      <c r="Z53" s="67">
        <f t="shared" si="13"/>
        <v>0.147388756825658</v>
      </c>
      <c r="AA53" s="65">
        <v>222.710658666667</v>
      </c>
      <c r="AB53" s="65">
        <v>260.574984444444</v>
      </c>
      <c r="AC53" s="67">
        <f t="shared" si="14"/>
        <v>0.85468932922127883</v>
      </c>
      <c r="AD53" s="67">
        <f t="shared" si="15"/>
        <v>0.14531067077872117</v>
      </c>
      <c r="AE53" s="67">
        <f t="shared" si="16"/>
        <v>1.409935256727168E-2</v>
      </c>
      <c r="AF53" s="65">
        <v>230.68679142857101</v>
      </c>
      <c r="AG53" s="65">
        <v>266.199594594595</v>
      </c>
      <c r="AH53" s="67">
        <f t="shared" si="17"/>
        <v>0.86659332362955799</v>
      </c>
      <c r="AI53" s="67">
        <f t="shared" si="18"/>
        <v>0.13340667637044201</v>
      </c>
      <c r="AJ53" s="65">
        <v>215.596933333333</v>
      </c>
      <c r="AK53" s="65">
        <v>262.57118888888903</v>
      </c>
      <c r="AL53" s="67">
        <f t="shared" si="19"/>
        <v>0.82109897222793204</v>
      </c>
      <c r="AM53" s="67">
        <f t="shared" si="20"/>
        <v>0.17890102777206796</v>
      </c>
      <c r="AN53" s="67">
        <f t="shared" si="21"/>
        <v>0</v>
      </c>
    </row>
    <row r="54" spans="1:40" ht="14.25" customHeight="1">
      <c r="A54" s="56">
        <v>3203809</v>
      </c>
      <c r="B54" s="56" t="s">
        <v>93</v>
      </c>
      <c r="C54" s="66">
        <f t="shared" si="0"/>
        <v>0.81324959994105273</v>
      </c>
      <c r="D54" s="50">
        <f t="shared" si="1"/>
        <v>0.81324959994105273</v>
      </c>
      <c r="E54" s="65">
        <v>590.60614210526296</v>
      </c>
      <c r="F54" s="65">
        <v>649.01210000000003</v>
      </c>
      <c r="G54" s="51">
        <f t="shared" si="2"/>
        <v>0.91000790602403703</v>
      </c>
      <c r="H54" s="51">
        <f t="shared" si="3"/>
        <v>8.9992093975962972E-2</v>
      </c>
      <c r="I54" s="65">
        <v>634.42795000000001</v>
      </c>
      <c r="J54" s="65">
        <v>685.90518235294098</v>
      </c>
      <c r="K54" s="67">
        <f t="shared" si="4"/>
        <v>0.92494992941101195</v>
      </c>
      <c r="L54" s="67">
        <f t="shared" si="5"/>
        <v>7.5050070588988049E-2</v>
      </c>
      <c r="M54" s="67">
        <f t="shared" si="6"/>
        <v>1</v>
      </c>
      <c r="N54" s="65">
        <v>522.07616486486495</v>
      </c>
      <c r="O54" s="65">
        <v>561.08433333333301</v>
      </c>
      <c r="P54" s="67">
        <f t="shared" si="7"/>
        <v>0.93047717401638119</v>
      </c>
      <c r="Q54" s="67">
        <f t="shared" si="8"/>
        <v>6.9522825983618808E-2</v>
      </c>
      <c r="R54" s="65">
        <v>562.40968823529397</v>
      </c>
      <c r="S54" s="65">
        <v>564.88840000000005</v>
      </c>
      <c r="T54" s="67">
        <f t="shared" si="9"/>
        <v>0.99561203281089494</v>
      </c>
      <c r="U54" s="67">
        <f t="shared" si="10"/>
        <v>4.3879671891050576E-3</v>
      </c>
      <c r="V54" s="67">
        <f t="shared" si="11"/>
        <v>1</v>
      </c>
      <c r="W54" s="65">
        <v>190.476441666667</v>
      </c>
      <c r="X54" s="65">
        <v>234.41306499999999</v>
      </c>
      <c r="Y54" s="67">
        <f t="shared" si="12"/>
        <v>0.81256751481265355</v>
      </c>
      <c r="Z54" s="67">
        <f t="shared" si="13"/>
        <v>0.18743248518734645</v>
      </c>
      <c r="AA54" s="65">
        <v>215.499531428571</v>
      </c>
      <c r="AB54" s="65">
        <v>237.84244000000001</v>
      </c>
      <c r="AC54" s="67">
        <f t="shared" si="14"/>
        <v>0.90606004306284027</v>
      </c>
      <c r="AD54" s="67">
        <f t="shared" si="15"/>
        <v>9.393995693715973E-2</v>
      </c>
      <c r="AE54" s="67">
        <f t="shared" si="16"/>
        <v>1</v>
      </c>
      <c r="AF54" s="65">
        <v>208.46034</v>
      </c>
      <c r="AG54" s="65">
        <v>249.47336749999999</v>
      </c>
      <c r="AH54" s="67">
        <f t="shared" si="17"/>
        <v>0.83560157979588745</v>
      </c>
      <c r="AI54" s="67">
        <f t="shared" si="18"/>
        <v>0.16439842020411255</v>
      </c>
      <c r="AJ54" s="65">
        <v>224.193442857143</v>
      </c>
      <c r="AK54" s="65">
        <v>255.58019428571399</v>
      </c>
      <c r="AL54" s="67">
        <f t="shared" si="19"/>
        <v>0.87719411703129224</v>
      </c>
      <c r="AM54" s="67">
        <f t="shared" si="20"/>
        <v>0.12280588296870776</v>
      </c>
      <c r="AN54" s="67">
        <f t="shared" si="21"/>
        <v>0.2529983997642109</v>
      </c>
    </row>
    <row r="55" spans="1:40" ht="14.25" customHeight="1">
      <c r="A55" s="56">
        <v>3203908</v>
      </c>
      <c r="B55" s="56" t="s">
        <v>191</v>
      </c>
      <c r="C55" s="66">
        <f t="shared" si="0"/>
        <v>0.64890702509012133</v>
      </c>
      <c r="D55" s="50">
        <f t="shared" si="1"/>
        <v>0.64890702509012133</v>
      </c>
      <c r="E55" s="65">
        <v>597.09194070796502</v>
      </c>
      <c r="F55" s="65">
        <v>687.16655128205105</v>
      </c>
      <c r="G55" s="51">
        <f t="shared" si="2"/>
        <v>0.86891880810258704</v>
      </c>
      <c r="H55" s="51">
        <f t="shared" si="3"/>
        <v>0.13108119189741296</v>
      </c>
      <c r="I55" s="65">
        <v>682.600058865248</v>
      </c>
      <c r="J55" s="65">
        <v>723.24157762237803</v>
      </c>
      <c r="K55" s="67">
        <f t="shared" si="4"/>
        <v>0.94380644031730443</v>
      </c>
      <c r="L55" s="67">
        <f t="shared" si="5"/>
        <v>5.6193559682695571E-2</v>
      </c>
      <c r="M55" s="67">
        <f t="shared" si="6"/>
        <v>1</v>
      </c>
      <c r="N55" s="65">
        <v>510.37812500000001</v>
      </c>
      <c r="O55" s="65">
        <v>580.12856837606796</v>
      </c>
      <c r="P55" s="67">
        <f t="shared" si="7"/>
        <v>0.87976726681239348</v>
      </c>
      <c r="Q55" s="67">
        <f t="shared" si="8"/>
        <v>0.12023273318760652</v>
      </c>
      <c r="R55" s="65">
        <v>549.98597194244599</v>
      </c>
      <c r="S55" s="65">
        <v>586.93023286713299</v>
      </c>
      <c r="T55" s="67">
        <f t="shared" si="9"/>
        <v>0.93705510662789404</v>
      </c>
      <c r="U55" s="67">
        <f t="shared" si="10"/>
        <v>6.2944893372105959E-2</v>
      </c>
      <c r="V55" s="67">
        <f t="shared" si="11"/>
        <v>1</v>
      </c>
      <c r="W55" s="65">
        <v>198.75749532710299</v>
      </c>
      <c r="X55" s="65">
        <v>252.960788429752</v>
      </c>
      <c r="Y55" s="67">
        <f t="shared" si="12"/>
        <v>0.78572452497829937</v>
      </c>
      <c r="Z55" s="67">
        <f t="shared" si="13"/>
        <v>0.21427547502170063</v>
      </c>
      <c r="AA55" s="65">
        <v>215.928311382114</v>
      </c>
      <c r="AB55" s="65">
        <v>255.157045454545</v>
      </c>
      <c r="AC55" s="67">
        <f t="shared" si="14"/>
        <v>0.84625651232734855</v>
      </c>
      <c r="AD55" s="67">
        <f t="shared" si="15"/>
        <v>0.15374348767265145</v>
      </c>
      <c r="AE55" s="67">
        <f t="shared" si="16"/>
        <v>0.28249610620589616</v>
      </c>
      <c r="AF55" s="65">
        <v>208.692555555556</v>
      </c>
      <c r="AG55" s="65">
        <v>268.916682644628</v>
      </c>
      <c r="AH55" s="67">
        <f t="shared" si="17"/>
        <v>0.77604912236457313</v>
      </c>
      <c r="AI55" s="67">
        <f t="shared" si="18"/>
        <v>0.22395087763542687</v>
      </c>
      <c r="AJ55" s="65">
        <v>226.43306178861801</v>
      </c>
      <c r="AK55" s="65">
        <v>267.59592231404997</v>
      </c>
      <c r="AL55" s="67">
        <f t="shared" si="19"/>
        <v>0.8461753072712247</v>
      </c>
      <c r="AM55" s="67">
        <f t="shared" si="20"/>
        <v>0.1538246927287753</v>
      </c>
      <c r="AN55" s="67">
        <f t="shared" si="21"/>
        <v>0.31313199415458903</v>
      </c>
    </row>
    <row r="56" spans="1:40" ht="14.25" customHeight="1">
      <c r="A56" s="56">
        <v>3204005</v>
      </c>
      <c r="B56" s="56" t="s">
        <v>137</v>
      </c>
      <c r="C56" s="66">
        <f t="shared" si="0"/>
        <v>0.86060457033430493</v>
      </c>
      <c r="D56" s="50">
        <f t="shared" si="1"/>
        <v>0.86060457033430493</v>
      </c>
      <c r="E56" s="65">
        <v>638.09008571428603</v>
      </c>
      <c r="F56" s="65">
        <v>677.97463902438994</v>
      </c>
      <c r="G56" s="51">
        <f t="shared" si="2"/>
        <v>0.94117102467505565</v>
      </c>
      <c r="H56" s="51">
        <f t="shared" si="3"/>
        <v>5.8828975324944355E-2</v>
      </c>
      <c r="I56" s="65">
        <v>655.66887499999996</v>
      </c>
      <c r="J56" s="65">
        <v>708.24274090909103</v>
      </c>
      <c r="K56" s="67">
        <f t="shared" si="4"/>
        <v>0.92576857781611999</v>
      </c>
      <c r="L56" s="67">
        <f t="shared" si="5"/>
        <v>7.4231422183880014E-2</v>
      </c>
      <c r="M56" s="67">
        <f t="shared" si="6"/>
        <v>1</v>
      </c>
      <c r="N56" s="65">
        <v>560.21833333333302</v>
      </c>
      <c r="O56" s="65">
        <v>582.61825750000003</v>
      </c>
      <c r="P56" s="67">
        <f t="shared" si="7"/>
        <v>0.96155299996470334</v>
      </c>
      <c r="Q56" s="67">
        <f t="shared" si="8"/>
        <v>3.8447000035296663E-2</v>
      </c>
      <c r="R56" s="65">
        <v>571.97173863636397</v>
      </c>
      <c r="S56" s="65">
        <v>603.06713023255804</v>
      </c>
      <c r="T56" s="67">
        <f t="shared" si="9"/>
        <v>0.94843792666298543</v>
      </c>
      <c r="U56" s="67">
        <f t="shared" si="10"/>
        <v>5.1562073337014569E-2</v>
      </c>
      <c r="V56" s="67">
        <f t="shared" si="11"/>
        <v>1</v>
      </c>
      <c r="W56" s="65">
        <v>184.264261212121</v>
      </c>
      <c r="X56" s="65">
        <v>233.67423846153801</v>
      </c>
      <c r="Y56" s="67">
        <f t="shared" si="12"/>
        <v>0.78855188498859818</v>
      </c>
      <c r="Z56" s="67">
        <f t="shared" si="13"/>
        <v>0.21144811501140182</v>
      </c>
      <c r="AA56" s="65">
        <v>220.23317368421101</v>
      </c>
      <c r="AB56" s="65">
        <v>249.66905641025599</v>
      </c>
      <c r="AC56" s="67">
        <f t="shared" si="14"/>
        <v>0.88210039662393736</v>
      </c>
      <c r="AD56" s="67">
        <f t="shared" si="15"/>
        <v>0.11789960337606264</v>
      </c>
      <c r="AE56" s="67">
        <f t="shared" si="16"/>
        <v>0.44241828133721978</v>
      </c>
      <c r="AF56" s="65">
        <v>194.49107878787899</v>
      </c>
      <c r="AG56" s="65">
        <v>227.793182051282</v>
      </c>
      <c r="AH56" s="67">
        <f t="shared" si="17"/>
        <v>0.85380553112469426</v>
      </c>
      <c r="AI56" s="67">
        <f t="shared" si="18"/>
        <v>0.14619446887530574</v>
      </c>
      <c r="AJ56" s="65">
        <v>236.61531842105299</v>
      </c>
      <c r="AK56" s="65">
        <v>254.012328205128</v>
      </c>
      <c r="AL56" s="67">
        <f t="shared" si="19"/>
        <v>0.9315111596866037</v>
      </c>
      <c r="AM56" s="67">
        <f t="shared" si="20"/>
        <v>6.8488840313396304E-2</v>
      </c>
      <c r="AN56" s="67">
        <f t="shared" si="21"/>
        <v>1</v>
      </c>
    </row>
    <row r="57" spans="1:40" ht="14.25" customHeight="1">
      <c r="A57" s="56">
        <v>3204054</v>
      </c>
      <c r="B57" s="56" t="s">
        <v>209</v>
      </c>
      <c r="C57" s="66">
        <f t="shared" si="0"/>
        <v>0.56397537903805006</v>
      </c>
      <c r="D57" s="50">
        <f t="shared" si="1"/>
        <v>0.56397537903805006</v>
      </c>
      <c r="E57" s="65">
        <v>595.36906935483898</v>
      </c>
      <c r="F57" s="65">
        <v>680.41565538461498</v>
      </c>
      <c r="G57" s="51">
        <f t="shared" si="2"/>
        <v>0.87500789354750785</v>
      </c>
      <c r="H57" s="51">
        <f t="shared" si="3"/>
        <v>0.12499210645249215</v>
      </c>
      <c r="I57" s="65">
        <v>653.30147499999998</v>
      </c>
      <c r="J57" s="65">
        <v>713.92395277777803</v>
      </c>
      <c r="K57" s="67">
        <f t="shared" si="4"/>
        <v>0.91508552480708272</v>
      </c>
      <c r="L57" s="67">
        <f t="shared" si="5"/>
        <v>8.4914475192917283E-2</v>
      </c>
      <c r="M57" s="67">
        <f t="shared" si="6"/>
        <v>1</v>
      </c>
      <c r="N57" s="65">
        <v>574.46492258064495</v>
      </c>
      <c r="O57" s="65">
        <v>636.35977384615398</v>
      </c>
      <c r="P57" s="67">
        <f t="shared" si="7"/>
        <v>0.90273607193707894</v>
      </c>
      <c r="Q57" s="67">
        <f t="shared" si="8"/>
        <v>9.7263928062921057E-2</v>
      </c>
      <c r="R57" s="65">
        <v>528.25367042253504</v>
      </c>
      <c r="S57" s="65">
        <v>568.93683194444395</v>
      </c>
      <c r="T57" s="67">
        <f t="shared" si="9"/>
        <v>0.92849265641166723</v>
      </c>
      <c r="U57" s="67">
        <f t="shared" si="10"/>
        <v>7.1507343588332772E-2</v>
      </c>
      <c r="V57" s="67">
        <f t="shared" si="11"/>
        <v>1</v>
      </c>
      <c r="W57" s="65">
        <v>180.81958354838699</v>
      </c>
      <c r="X57" s="65">
        <v>238.50962753623199</v>
      </c>
      <c r="Y57" s="67">
        <f t="shared" si="12"/>
        <v>0.7581227869760464</v>
      </c>
      <c r="Z57" s="67">
        <f t="shared" si="13"/>
        <v>0.2418772130239536</v>
      </c>
      <c r="AA57" s="65">
        <v>184.32585136363599</v>
      </c>
      <c r="AB57" s="65">
        <v>233.84948030302999</v>
      </c>
      <c r="AC57" s="67">
        <f t="shared" si="14"/>
        <v>0.78822433611902998</v>
      </c>
      <c r="AD57" s="67">
        <f t="shared" si="15"/>
        <v>0.21177566388097002</v>
      </c>
      <c r="AE57" s="67">
        <f t="shared" si="16"/>
        <v>0.1244497105231759</v>
      </c>
      <c r="AF57" s="65">
        <v>198.19149999999999</v>
      </c>
      <c r="AG57" s="65">
        <v>248.45545072463801</v>
      </c>
      <c r="AH57" s="67">
        <f t="shared" si="17"/>
        <v>0.79769431269050595</v>
      </c>
      <c r="AI57" s="67">
        <f t="shared" si="18"/>
        <v>0.20230568730949405</v>
      </c>
      <c r="AJ57" s="65">
        <v>200.68045000000001</v>
      </c>
      <c r="AK57" s="65">
        <v>243.45921363636401</v>
      </c>
      <c r="AL57" s="67">
        <f t="shared" si="19"/>
        <v>0.82428776057635966</v>
      </c>
      <c r="AM57" s="67">
        <f t="shared" si="20"/>
        <v>0.17571223942364034</v>
      </c>
      <c r="AN57" s="67">
        <f t="shared" si="21"/>
        <v>0.13145180562902398</v>
      </c>
    </row>
    <row r="58" spans="1:40" ht="14.25" customHeight="1">
      <c r="A58" s="56">
        <v>3204104</v>
      </c>
      <c r="B58" s="56" t="s">
        <v>193</v>
      </c>
      <c r="C58" s="66">
        <f t="shared" si="0"/>
        <v>0.58642213220483752</v>
      </c>
      <c r="D58" s="50">
        <f t="shared" si="1"/>
        <v>0.58642213220483752</v>
      </c>
      <c r="E58" s="65">
        <v>614.32044599999995</v>
      </c>
      <c r="F58" s="65">
        <v>693.38541272727298</v>
      </c>
      <c r="G58" s="51">
        <f t="shared" si="2"/>
        <v>0.88597255541288489</v>
      </c>
      <c r="H58" s="51">
        <f t="shared" si="3"/>
        <v>0.11402744458711511</v>
      </c>
      <c r="I58" s="65">
        <v>665.03061451612905</v>
      </c>
      <c r="J58" s="65">
        <v>721.71332096774199</v>
      </c>
      <c r="K58" s="67">
        <f t="shared" si="4"/>
        <v>0.92146091141063136</v>
      </c>
      <c r="L58" s="67">
        <f t="shared" si="5"/>
        <v>7.8539088589368644E-2</v>
      </c>
      <c r="M58" s="67">
        <f t="shared" si="6"/>
        <v>1</v>
      </c>
      <c r="N58" s="65">
        <v>517.50206000000003</v>
      </c>
      <c r="O58" s="65">
        <v>545.61618909090896</v>
      </c>
      <c r="P58" s="67">
        <f t="shared" si="7"/>
        <v>0.94847269994361427</v>
      </c>
      <c r="Q58" s="67">
        <f t="shared" si="8"/>
        <v>5.1527300056385728E-2</v>
      </c>
      <c r="R58" s="65">
        <v>525.37779672131205</v>
      </c>
      <c r="S58" s="65">
        <v>577.19685967741896</v>
      </c>
      <c r="T58" s="67">
        <f t="shared" si="9"/>
        <v>0.9102228952093272</v>
      </c>
      <c r="U58" s="67">
        <f t="shared" si="10"/>
        <v>8.9777104790672801E-2</v>
      </c>
      <c r="V58" s="67">
        <f t="shared" si="11"/>
        <v>1</v>
      </c>
      <c r="W58" s="65">
        <v>171.909168923077</v>
      </c>
      <c r="X58" s="65">
        <v>230.04475138888901</v>
      </c>
      <c r="Y58" s="67">
        <f t="shared" si="12"/>
        <v>0.74728576890009446</v>
      </c>
      <c r="Z58" s="67">
        <f t="shared" si="13"/>
        <v>0.25271423109990554</v>
      </c>
      <c r="AA58" s="65">
        <v>194.01398358208999</v>
      </c>
      <c r="AB58" s="65">
        <v>245.239667164179</v>
      </c>
      <c r="AC58" s="67">
        <f t="shared" si="14"/>
        <v>0.79111991067988496</v>
      </c>
      <c r="AD58" s="67">
        <f t="shared" si="15"/>
        <v>0.20888008932011504</v>
      </c>
      <c r="AE58" s="67">
        <f t="shared" si="16"/>
        <v>0.17345339670428592</v>
      </c>
      <c r="AF58" s="65">
        <v>192.45272923076899</v>
      </c>
      <c r="AG58" s="65">
        <v>240.746495833333</v>
      </c>
      <c r="AH58" s="67">
        <f t="shared" si="17"/>
        <v>0.79939991884244321</v>
      </c>
      <c r="AI58" s="67">
        <f t="shared" si="18"/>
        <v>0.20060008115755679</v>
      </c>
      <c r="AJ58" s="65">
        <v>211.75187313432801</v>
      </c>
      <c r="AK58" s="65">
        <v>253.914259701492</v>
      </c>
      <c r="AL58" s="67">
        <f t="shared" si="19"/>
        <v>0.83395030032290762</v>
      </c>
      <c r="AM58" s="67">
        <f t="shared" si="20"/>
        <v>0.16604969967709238</v>
      </c>
      <c r="AN58" s="67">
        <f t="shared" si="21"/>
        <v>0.17223513211506428</v>
      </c>
    </row>
    <row r="59" spans="1:40" ht="14.25" customHeight="1">
      <c r="A59" s="56">
        <v>3204203</v>
      </c>
      <c r="B59" s="56" t="s">
        <v>221</v>
      </c>
      <c r="C59" s="66">
        <f t="shared" si="0"/>
        <v>0</v>
      </c>
      <c r="D59" s="50">
        <f t="shared" si="1"/>
        <v>0</v>
      </c>
      <c r="E59" s="65">
        <v>599.56988615384603</v>
      </c>
      <c r="F59" s="65">
        <v>667.79370158730205</v>
      </c>
      <c r="G59" s="51">
        <f t="shared" si="2"/>
        <v>0.89783698877169327</v>
      </c>
      <c r="H59" s="51">
        <f t="shared" si="3"/>
        <v>0.10216301122830673</v>
      </c>
      <c r="I59" s="65">
        <v>602.92357922077895</v>
      </c>
      <c r="J59" s="65">
        <v>702.71716153846205</v>
      </c>
      <c r="K59" s="67">
        <f t="shared" si="4"/>
        <v>0.85798897795635942</v>
      </c>
      <c r="L59" s="67">
        <f t="shared" si="5"/>
        <v>0.14201102204364058</v>
      </c>
      <c r="M59" s="67">
        <f t="shared" si="6"/>
        <v>0</v>
      </c>
      <c r="N59" s="65">
        <v>543.64546250000001</v>
      </c>
      <c r="O59" s="65">
        <v>570.62494531250002</v>
      </c>
      <c r="P59" s="67">
        <f t="shared" si="7"/>
        <v>0.95271941222666878</v>
      </c>
      <c r="Q59" s="67">
        <f t="shared" si="8"/>
        <v>4.7280587773331217E-2</v>
      </c>
      <c r="R59" s="65">
        <v>503.10743026315799</v>
      </c>
      <c r="S59" s="65">
        <v>569.75718831168797</v>
      </c>
      <c r="T59" s="67">
        <f t="shared" si="9"/>
        <v>0.88302076846800759</v>
      </c>
      <c r="U59" s="67">
        <f t="shared" si="10"/>
        <v>0.11697923153199241</v>
      </c>
      <c r="V59" s="67">
        <f t="shared" si="11"/>
        <v>0</v>
      </c>
      <c r="W59" s="65">
        <v>194.3027625</v>
      </c>
      <c r="X59" s="65">
        <v>228.893280882353</v>
      </c>
      <c r="Y59" s="67">
        <f t="shared" si="12"/>
        <v>0.8488792757523892</v>
      </c>
      <c r="Z59" s="67">
        <f t="shared" si="13"/>
        <v>0.1511207242476108</v>
      </c>
      <c r="AA59" s="65">
        <v>206.50406571428601</v>
      </c>
      <c r="AB59" s="65">
        <v>262.40159999999997</v>
      </c>
      <c r="AC59" s="67">
        <f t="shared" si="14"/>
        <v>0.78697715911140032</v>
      </c>
      <c r="AD59" s="67">
        <f t="shared" si="15"/>
        <v>0.21302284088859968</v>
      </c>
      <c r="AE59" s="67">
        <f t="shared" si="16"/>
        <v>0</v>
      </c>
      <c r="AF59" s="65">
        <v>217.77205624999999</v>
      </c>
      <c r="AG59" s="65">
        <v>246.62489705882399</v>
      </c>
      <c r="AH59" s="67">
        <f t="shared" si="17"/>
        <v>0.88300921296708279</v>
      </c>
      <c r="AI59" s="67">
        <f t="shared" si="18"/>
        <v>0.11699078703291721</v>
      </c>
      <c r="AJ59" s="65">
        <v>215.24174428571399</v>
      </c>
      <c r="AK59" s="65">
        <v>266.73083428571402</v>
      </c>
      <c r="AL59" s="67">
        <f t="shared" si="19"/>
        <v>0.80696236287085399</v>
      </c>
      <c r="AM59" s="67">
        <f t="shared" si="20"/>
        <v>0.19303763712914601</v>
      </c>
      <c r="AN59" s="67">
        <f t="shared" si="21"/>
        <v>0</v>
      </c>
    </row>
    <row r="60" spans="1:40" ht="14.25" customHeight="1">
      <c r="A60" s="56">
        <v>3204252</v>
      </c>
      <c r="B60" s="56" t="s">
        <v>195</v>
      </c>
      <c r="C60" s="66">
        <f t="shared" si="0"/>
        <v>0.5370214018320314</v>
      </c>
      <c r="D60" s="50">
        <f t="shared" si="1"/>
        <v>0.5370214018320314</v>
      </c>
      <c r="E60" s="65">
        <v>599.79693750000001</v>
      </c>
      <c r="F60" s="65">
        <v>634.0956625</v>
      </c>
      <c r="G60" s="51">
        <f t="shared" si="2"/>
        <v>0.9459092262754597</v>
      </c>
      <c r="H60" s="51">
        <f t="shared" si="3"/>
        <v>5.4090773724540298E-2</v>
      </c>
      <c r="I60" s="65">
        <v>706.25830526315804</v>
      </c>
      <c r="J60" s="65">
        <v>750.54923684210496</v>
      </c>
      <c r="K60" s="67">
        <f t="shared" si="4"/>
        <v>0.94098863951244749</v>
      </c>
      <c r="L60" s="67">
        <f t="shared" si="5"/>
        <v>5.9011360487552511E-2</v>
      </c>
      <c r="M60" s="67">
        <f t="shared" si="6"/>
        <v>1</v>
      </c>
      <c r="N60" s="65">
        <v>580.06759375000001</v>
      </c>
      <c r="O60" s="65">
        <v>589.14311874999999</v>
      </c>
      <c r="P60" s="67">
        <f t="shared" si="7"/>
        <v>0.98459538147665082</v>
      </c>
      <c r="Q60" s="67">
        <f t="shared" si="8"/>
        <v>1.5404618523349178E-2</v>
      </c>
      <c r="R60" s="65">
        <v>626.33811052631597</v>
      </c>
      <c r="S60" s="65">
        <v>635.31044736842102</v>
      </c>
      <c r="T60" s="67">
        <f t="shared" si="9"/>
        <v>0.98587724020709844</v>
      </c>
      <c r="U60" s="67">
        <f t="shared" si="10"/>
        <v>1.4122759792901562E-2</v>
      </c>
      <c r="V60" s="67">
        <f t="shared" si="11"/>
        <v>1</v>
      </c>
      <c r="W60" s="65">
        <v>189.99027000000001</v>
      </c>
      <c r="X60" s="65">
        <v>242.275418181818</v>
      </c>
      <c r="Y60" s="67">
        <f t="shared" si="12"/>
        <v>0.78419127877604122</v>
      </c>
      <c r="Z60" s="67">
        <f t="shared" si="13"/>
        <v>0.21580872122395878</v>
      </c>
      <c r="AA60" s="65">
        <v>186.24056666666701</v>
      </c>
      <c r="AB60" s="65">
        <v>240.16968333333301</v>
      </c>
      <c r="AC60" s="67">
        <f t="shared" si="14"/>
        <v>0.77545410428918526</v>
      </c>
      <c r="AD60" s="67">
        <f t="shared" si="15"/>
        <v>0.22454589571081474</v>
      </c>
      <c r="AE60" s="67">
        <f t="shared" si="16"/>
        <v>0</v>
      </c>
      <c r="AF60" s="65">
        <v>194.099175</v>
      </c>
      <c r="AG60" s="65">
        <v>262.30718636363599</v>
      </c>
      <c r="AH60" s="67">
        <f t="shared" si="17"/>
        <v>0.73996895659168349</v>
      </c>
      <c r="AI60" s="67">
        <f t="shared" si="18"/>
        <v>0.26003104340831651</v>
      </c>
      <c r="AJ60" s="65">
        <v>194.22332499999999</v>
      </c>
      <c r="AK60" s="65">
        <v>249.49179166666701</v>
      </c>
      <c r="AL60" s="67">
        <f t="shared" si="19"/>
        <v>0.77847581157897028</v>
      </c>
      <c r="AM60" s="67">
        <f t="shared" si="20"/>
        <v>0.22152418842102972</v>
      </c>
      <c r="AN60" s="67">
        <f t="shared" si="21"/>
        <v>0.14808560732812578</v>
      </c>
    </row>
    <row r="61" spans="1:40" ht="14.25" customHeight="1">
      <c r="A61" s="56">
        <v>3204302</v>
      </c>
      <c r="B61" s="56" t="s">
        <v>95</v>
      </c>
      <c r="C61" s="66">
        <f t="shared" si="0"/>
        <v>0.56602292503547091</v>
      </c>
      <c r="D61" s="50">
        <f t="shared" si="1"/>
        <v>0.56602292503547091</v>
      </c>
      <c r="E61" s="65">
        <v>627.94524137931</v>
      </c>
      <c r="F61" s="65">
        <v>658.68671212121205</v>
      </c>
      <c r="G61" s="51">
        <f t="shared" si="2"/>
        <v>0.95332914695834192</v>
      </c>
      <c r="H61" s="51">
        <f t="shared" si="3"/>
        <v>4.6670853041658078E-2</v>
      </c>
      <c r="I61" s="65">
        <v>632.34938139534904</v>
      </c>
      <c r="J61" s="65">
        <v>685.47766279069799</v>
      </c>
      <c r="K61" s="67">
        <f t="shared" si="4"/>
        <v>0.92249451108435165</v>
      </c>
      <c r="L61" s="67">
        <f t="shared" si="5"/>
        <v>7.7505488915648346E-2</v>
      </c>
      <c r="M61" s="67">
        <f t="shared" si="6"/>
        <v>1</v>
      </c>
      <c r="N61" s="65">
        <v>517.54762413793105</v>
      </c>
      <c r="O61" s="65">
        <v>533.48793124999997</v>
      </c>
      <c r="P61" s="67">
        <f t="shared" si="7"/>
        <v>0.97012058534347789</v>
      </c>
      <c r="Q61" s="67">
        <f t="shared" si="8"/>
        <v>2.9879414656522107E-2</v>
      </c>
      <c r="R61" s="65">
        <v>528.63082439024402</v>
      </c>
      <c r="S61" s="65">
        <v>553.01148139534905</v>
      </c>
      <c r="T61" s="67">
        <f t="shared" si="9"/>
        <v>0.95591292798553085</v>
      </c>
      <c r="U61" s="67">
        <f t="shared" si="10"/>
        <v>4.4087072014469153E-2</v>
      </c>
      <c r="V61" s="67">
        <f t="shared" si="11"/>
        <v>1</v>
      </c>
      <c r="W61" s="65">
        <v>187.43787317073199</v>
      </c>
      <c r="X61" s="65">
        <v>229.8765425</v>
      </c>
      <c r="Y61" s="67">
        <f t="shared" si="12"/>
        <v>0.81538495025316471</v>
      </c>
      <c r="Z61" s="67">
        <f t="shared" si="13"/>
        <v>0.18461504974683529</v>
      </c>
      <c r="AA61" s="65">
        <v>197.95523414634101</v>
      </c>
      <c r="AB61" s="65">
        <v>229.077668292683</v>
      </c>
      <c r="AC61" s="67">
        <f t="shared" si="14"/>
        <v>0.86414025261258487</v>
      </c>
      <c r="AD61" s="67">
        <f t="shared" si="15"/>
        <v>0.13585974738741513</v>
      </c>
      <c r="AE61" s="67">
        <f t="shared" si="16"/>
        <v>0.26409170014188366</v>
      </c>
      <c r="AF61" s="65">
        <v>203.93595609756099</v>
      </c>
      <c r="AG61" s="65">
        <v>232.03523749999999</v>
      </c>
      <c r="AH61" s="67">
        <f t="shared" si="17"/>
        <v>0.87890080099390511</v>
      </c>
      <c r="AI61" s="67">
        <f t="shared" si="18"/>
        <v>0.12109919900609489</v>
      </c>
      <c r="AJ61" s="65">
        <v>212.93396097561001</v>
      </c>
      <c r="AK61" s="65">
        <v>243.83789512195099</v>
      </c>
      <c r="AL61" s="67">
        <f t="shared" si="19"/>
        <v>0.87326033088136301</v>
      </c>
      <c r="AM61" s="67">
        <f t="shared" si="20"/>
        <v>0.12673966911863699</v>
      </c>
      <c r="AN61" s="67">
        <f t="shared" si="21"/>
        <v>0</v>
      </c>
    </row>
    <row r="62" spans="1:40" ht="14.25" customHeight="1">
      <c r="A62" s="56">
        <v>3204351</v>
      </c>
      <c r="B62" s="56" t="s">
        <v>179</v>
      </c>
      <c r="C62" s="66">
        <f t="shared" si="0"/>
        <v>5.7338613231251612E-2</v>
      </c>
      <c r="D62" s="50">
        <f t="shared" si="1"/>
        <v>5.7338613231251612E-2</v>
      </c>
      <c r="E62" s="65">
        <v>629.45599833333301</v>
      </c>
      <c r="F62" s="65">
        <v>694.71111230769202</v>
      </c>
      <c r="G62" s="51">
        <f t="shared" si="2"/>
        <v>0.906068705655802</v>
      </c>
      <c r="H62" s="51">
        <f t="shared" si="3"/>
        <v>9.3931294344198002E-2</v>
      </c>
      <c r="I62" s="65">
        <v>628.59638955223897</v>
      </c>
      <c r="J62" s="65">
        <v>711.01150149253704</v>
      </c>
      <c r="K62" s="67">
        <f t="shared" si="4"/>
        <v>0.8840875122732974</v>
      </c>
      <c r="L62" s="67">
        <f t="shared" si="5"/>
        <v>0.1159124877267026</v>
      </c>
      <c r="M62" s="67">
        <f t="shared" si="6"/>
        <v>0</v>
      </c>
      <c r="N62" s="65">
        <v>549.29512372881402</v>
      </c>
      <c r="O62" s="65">
        <v>599.31286515151498</v>
      </c>
      <c r="P62" s="67">
        <f t="shared" si="7"/>
        <v>0.91654151891090185</v>
      </c>
      <c r="Q62" s="67">
        <f t="shared" si="8"/>
        <v>8.3458481089098147E-2</v>
      </c>
      <c r="R62" s="65">
        <v>494.80379545454599</v>
      </c>
      <c r="S62" s="65">
        <v>559.46893538461495</v>
      </c>
      <c r="T62" s="67">
        <f t="shared" si="9"/>
        <v>0.88441692497973279</v>
      </c>
      <c r="U62" s="67">
        <f t="shared" si="10"/>
        <v>0.11558307502026721</v>
      </c>
      <c r="V62" s="67">
        <f t="shared" si="11"/>
        <v>0</v>
      </c>
      <c r="W62" s="65">
        <v>190.691042857143</v>
      </c>
      <c r="X62" s="65">
        <v>236.41756874999999</v>
      </c>
      <c r="Y62" s="67">
        <f t="shared" si="12"/>
        <v>0.80658575361118556</v>
      </c>
      <c r="Z62" s="67">
        <f t="shared" si="13"/>
        <v>0.19341424638881444</v>
      </c>
      <c r="AA62" s="65">
        <v>200.97001333333299</v>
      </c>
      <c r="AB62" s="65">
        <v>237.32696999999999</v>
      </c>
      <c r="AC62" s="67">
        <f t="shared" si="14"/>
        <v>0.84680646844871021</v>
      </c>
      <c r="AD62" s="67">
        <f t="shared" si="15"/>
        <v>0.15319353155128979</v>
      </c>
      <c r="AE62" s="67">
        <f t="shared" si="16"/>
        <v>0.20795114935158521</v>
      </c>
      <c r="AF62" s="65">
        <v>206.180780701754</v>
      </c>
      <c r="AG62" s="65">
        <v>245.06804374999999</v>
      </c>
      <c r="AH62" s="67">
        <f t="shared" si="17"/>
        <v>0.84132054733371986</v>
      </c>
      <c r="AI62" s="67">
        <f t="shared" si="18"/>
        <v>0.15867945266628014</v>
      </c>
      <c r="AJ62" s="65">
        <v>206.64614</v>
      </c>
      <c r="AK62" s="65">
        <v>244.63363000000001</v>
      </c>
      <c r="AL62" s="67">
        <f t="shared" si="19"/>
        <v>0.84471681183000058</v>
      </c>
      <c r="AM62" s="67">
        <f t="shared" si="20"/>
        <v>0.15528318816999942</v>
      </c>
      <c r="AN62" s="67">
        <f t="shared" si="21"/>
        <v>2.1403303573421243E-2</v>
      </c>
    </row>
    <row r="63" spans="1:40" ht="14.25" customHeight="1">
      <c r="A63" s="56">
        <v>3204401</v>
      </c>
      <c r="B63" s="56" t="s">
        <v>97</v>
      </c>
      <c r="C63" s="66">
        <f t="shared" si="0"/>
        <v>0.54407084711497622</v>
      </c>
      <c r="D63" s="50">
        <f t="shared" si="1"/>
        <v>0.54407084711497622</v>
      </c>
      <c r="E63" s="65">
        <v>637.24933181818199</v>
      </c>
      <c r="F63" s="65">
        <v>693.35505999999998</v>
      </c>
      <c r="G63" s="51">
        <f t="shared" si="2"/>
        <v>0.91908081238807426</v>
      </c>
      <c r="H63" s="51">
        <f t="shared" si="3"/>
        <v>8.0919187611925736E-2</v>
      </c>
      <c r="I63" s="65">
        <v>695.71784285714295</v>
      </c>
      <c r="J63" s="65">
        <v>720.36495714285695</v>
      </c>
      <c r="K63" s="67">
        <f t="shared" si="4"/>
        <v>0.96578523977142028</v>
      </c>
      <c r="L63" s="67">
        <f t="shared" si="5"/>
        <v>3.4214760228579721E-2</v>
      </c>
      <c r="M63" s="67">
        <f t="shared" si="6"/>
        <v>1</v>
      </c>
      <c r="N63" s="65">
        <v>522.630359090909</v>
      </c>
      <c r="O63" s="65">
        <v>536.32150000000001</v>
      </c>
      <c r="P63" s="67">
        <f t="shared" si="7"/>
        <v>0.9744721386163131</v>
      </c>
      <c r="Q63" s="67">
        <f t="shared" si="8"/>
        <v>2.5527861383686901E-2</v>
      </c>
      <c r="R63" s="65">
        <v>572.93822499999999</v>
      </c>
      <c r="S63" s="65">
        <v>596.79295000000002</v>
      </c>
      <c r="T63" s="67">
        <f t="shared" si="9"/>
        <v>0.96002847386183088</v>
      </c>
      <c r="U63" s="67">
        <f t="shared" si="10"/>
        <v>3.9971526138169122E-2</v>
      </c>
      <c r="V63" s="67">
        <f t="shared" si="11"/>
        <v>1</v>
      </c>
      <c r="W63" s="65">
        <v>200.50286538461501</v>
      </c>
      <c r="X63" s="65">
        <v>255.22876969697001</v>
      </c>
      <c r="Y63" s="67">
        <f t="shared" si="12"/>
        <v>0.78558097358173851</v>
      </c>
      <c r="Z63" s="67">
        <f t="shared" si="13"/>
        <v>0.21441902641826149</v>
      </c>
      <c r="AA63" s="65">
        <v>207.263546666667</v>
      </c>
      <c r="AB63" s="65">
        <v>262.705463333333</v>
      </c>
      <c r="AC63" s="67">
        <f t="shared" si="14"/>
        <v>0.78895788476116047</v>
      </c>
      <c r="AD63" s="67">
        <f t="shared" si="15"/>
        <v>0.21104211523883953</v>
      </c>
      <c r="AE63" s="67">
        <f t="shared" si="16"/>
        <v>1.5749120942442435E-2</v>
      </c>
      <c r="AF63" s="65">
        <v>214.613780769231</v>
      </c>
      <c r="AG63" s="65">
        <v>254.577363636364</v>
      </c>
      <c r="AH63" s="67">
        <f t="shared" si="17"/>
        <v>0.84301988874306744</v>
      </c>
      <c r="AI63" s="67">
        <f t="shared" si="18"/>
        <v>0.15698011125693256</v>
      </c>
      <c r="AJ63" s="65">
        <v>221.234106666667</v>
      </c>
      <c r="AK63" s="65">
        <v>254.81325000000001</v>
      </c>
      <c r="AL63" s="67">
        <f t="shared" si="19"/>
        <v>0.86822057591850887</v>
      </c>
      <c r="AM63" s="67">
        <f t="shared" si="20"/>
        <v>0.13177942408149113</v>
      </c>
      <c r="AN63" s="67">
        <f t="shared" si="21"/>
        <v>0.1605342675174625</v>
      </c>
    </row>
    <row r="64" spans="1:40" ht="14.25" customHeight="1">
      <c r="A64" s="56">
        <v>3204500</v>
      </c>
      <c r="B64" s="56" t="s">
        <v>117</v>
      </c>
      <c r="C64" s="66">
        <f t="shared" si="0"/>
        <v>0.32186976901064102</v>
      </c>
      <c r="D64" s="50">
        <f t="shared" si="1"/>
        <v>0.32186976901064102</v>
      </c>
      <c r="E64" s="65">
        <v>568.19052333333298</v>
      </c>
      <c r="F64" s="65">
        <v>652.66555517241397</v>
      </c>
      <c r="G64" s="51">
        <f t="shared" si="2"/>
        <v>0.87056918942694117</v>
      </c>
      <c r="H64" s="51">
        <f t="shared" si="3"/>
        <v>0.12943081057305883</v>
      </c>
      <c r="I64" s="65">
        <v>651.27243793103401</v>
      </c>
      <c r="J64" s="65">
        <v>753.05088214285695</v>
      </c>
      <c r="K64" s="67">
        <f t="shared" si="4"/>
        <v>0.86484519622073142</v>
      </c>
      <c r="L64" s="67">
        <f t="shared" si="5"/>
        <v>0.13515480377926858</v>
      </c>
      <c r="M64" s="67">
        <f t="shared" si="6"/>
        <v>0</v>
      </c>
      <c r="N64" s="65">
        <v>475.36328275862098</v>
      </c>
      <c r="O64" s="65">
        <v>554.980337931034</v>
      </c>
      <c r="P64" s="67">
        <f t="shared" si="7"/>
        <v>0.8565407641841416</v>
      </c>
      <c r="Q64" s="67">
        <f t="shared" si="8"/>
        <v>0.1434592358158584</v>
      </c>
      <c r="R64" s="65">
        <v>566.58696551724097</v>
      </c>
      <c r="S64" s="65">
        <v>631.09616896551699</v>
      </c>
      <c r="T64" s="67">
        <f t="shared" si="9"/>
        <v>0.89778229274625687</v>
      </c>
      <c r="U64" s="67">
        <f t="shared" si="10"/>
        <v>0.10221770725374313</v>
      </c>
      <c r="V64" s="67">
        <f t="shared" si="11"/>
        <v>0.28747907604256395</v>
      </c>
      <c r="W64" s="65">
        <v>192.62463529411801</v>
      </c>
      <c r="X64" s="65">
        <v>229.17447647058799</v>
      </c>
      <c r="Y64" s="67">
        <f t="shared" si="12"/>
        <v>0.84051521906209847</v>
      </c>
      <c r="Z64" s="67">
        <f t="shared" si="13"/>
        <v>0.15948478093790153</v>
      </c>
      <c r="AA64" s="65">
        <v>206.62066533333299</v>
      </c>
      <c r="AB64" s="65">
        <v>228.20315161290301</v>
      </c>
      <c r="AC64" s="67">
        <f t="shared" si="14"/>
        <v>0.90542424095798635</v>
      </c>
      <c r="AD64" s="67">
        <f t="shared" si="15"/>
        <v>9.4575759042013652E-2</v>
      </c>
      <c r="AE64" s="67">
        <f t="shared" si="16"/>
        <v>1</v>
      </c>
      <c r="AF64" s="65">
        <v>205.53589705882399</v>
      </c>
      <c r="AG64" s="65">
        <v>238.222229411765</v>
      </c>
      <c r="AH64" s="67">
        <f t="shared" si="17"/>
        <v>0.8627905866146397</v>
      </c>
      <c r="AI64" s="67">
        <f t="shared" si="18"/>
        <v>0.1372094133853603</v>
      </c>
      <c r="AJ64" s="65">
        <v>200.31597741935499</v>
      </c>
      <c r="AK64" s="65">
        <v>237.849793548387</v>
      </c>
      <c r="AL64" s="67">
        <f t="shared" si="19"/>
        <v>0.84219529658159531</v>
      </c>
      <c r="AM64" s="67">
        <f t="shared" si="20"/>
        <v>0.15780470341840469</v>
      </c>
      <c r="AN64" s="67">
        <f t="shared" si="21"/>
        <v>0</v>
      </c>
    </row>
    <row r="65" spans="1:40" ht="14.25" customHeight="1">
      <c r="A65" s="56">
        <v>3204559</v>
      </c>
      <c r="B65" s="56" t="s">
        <v>59</v>
      </c>
      <c r="C65" s="66">
        <f t="shared" si="0"/>
        <v>0.80450705868512451</v>
      </c>
      <c r="D65" s="50">
        <f t="shared" si="1"/>
        <v>0.80450705868512451</v>
      </c>
      <c r="E65" s="65">
        <v>598.382969090909</v>
      </c>
      <c r="F65" s="65">
        <v>661.82579622641504</v>
      </c>
      <c r="G65" s="51">
        <f t="shared" si="2"/>
        <v>0.90413968827258917</v>
      </c>
      <c r="H65" s="51">
        <f t="shared" si="3"/>
        <v>9.586031172741083E-2</v>
      </c>
      <c r="I65" s="65">
        <v>710.44110294117604</v>
      </c>
      <c r="J65" s="65">
        <v>729.95653478260897</v>
      </c>
      <c r="K65" s="67">
        <f t="shared" si="4"/>
        <v>0.97326493988132468</v>
      </c>
      <c r="L65" s="67">
        <f t="shared" si="5"/>
        <v>2.6735060118675325E-2</v>
      </c>
      <c r="M65" s="67">
        <f t="shared" si="6"/>
        <v>1</v>
      </c>
      <c r="N65" s="65">
        <v>509.54174545454498</v>
      </c>
      <c r="O65" s="65">
        <v>578.79123018867904</v>
      </c>
      <c r="P65" s="67">
        <f t="shared" si="7"/>
        <v>0.88035498618118391</v>
      </c>
      <c r="Q65" s="67">
        <f t="shared" si="8"/>
        <v>0.11964501381881609</v>
      </c>
      <c r="R65" s="65">
        <v>589.53673857142905</v>
      </c>
      <c r="S65" s="65">
        <v>599.44686811594204</v>
      </c>
      <c r="T65" s="67">
        <f t="shared" si="9"/>
        <v>0.9834678766849505</v>
      </c>
      <c r="U65" s="67">
        <f t="shared" si="10"/>
        <v>1.6532123315049496E-2</v>
      </c>
      <c r="V65" s="67">
        <f t="shared" si="11"/>
        <v>1</v>
      </c>
      <c r="W65" s="65">
        <v>197.95634166666699</v>
      </c>
      <c r="X65" s="65">
        <v>233.18628688524601</v>
      </c>
      <c r="Y65" s="67">
        <f t="shared" si="12"/>
        <v>0.84891930958223061</v>
      </c>
      <c r="Z65" s="67">
        <f t="shared" si="13"/>
        <v>0.15108069041776939</v>
      </c>
      <c r="AA65" s="65">
        <v>214.579853125</v>
      </c>
      <c r="AB65" s="65">
        <v>243.32666875000001</v>
      </c>
      <c r="AC65" s="67">
        <f t="shared" si="14"/>
        <v>0.88185916581739254</v>
      </c>
      <c r="AD65" s="67">
        <f t="shared" si="15"/>
        <v>0.11814083418260746</v>
      </c>
      <c r="AE65" s="67">
        <f t="shared" si="16"/>
        <v>0.21802823474049801</v>
      </c>
      <c r="AF65" s="65">
        <v>219.90492333333299</v>
      </c>
      <c r="AG65" s="65">
        <v>250.14533442622999</v>
      </c>
      <c r="AH65" s="67">
        <f t="shared" si="17"/>
        <v>0.87910863433747088</v>
      </c>
      <c r="AI65" s="67">
        <f t="shared" si="18"/>
        <v>0.12089136566252912</v>
      </c>
      <c r="AJ65" s="65">
        <v>239.24718125000001</v>
      </c>
      <c r="AK65" s="65">
        <v>259.11000156249997</v>
      </c>
      <c r="AL65" s="67">
        <f t="shared" si="19"/>
        <v>0.92334213194117543</v>
      </c>
      <c r="AM65" s="67">
        <f t="shared" si="20"/>
        <v>7.6657868058824574E-2</v>
      </c>
      <c r="AN65" s="67">
        <f t="shared" si="21"/>
        <v>1</v>
      </c>
    </row>
    <row r="66" spans="1:40" ht="14.25" customHeight="1">
      <c r="A66" s="56">
        <v>3204609</v>
      </c>
      <c r="B66" s="56" t="s">
        <v>105</v>
      </c>
      <c r="C66" s="66">
        <f t="shared" si="0"/>
        <v>0.36460422612273319</v>
      </c>
      <c r="D66" s="50">
        <f t="shared" si="1"/>
        <v>0.36460422612273319</v>
      </c>
      <c r="E66" s="65">
        <v>619.0407725</v>
      </c>
      <c r="F66" s="65">
        <v>677.73399347826103</v>
      </c>
      <c r="G66" s="51">
        <f t="shared" si="2"/>
        <v>0.91339784997792994</v>
      </c>
      <c r="H66" s="51">
        <f t="shared" si="3"/>
        <v>8.6602150022070057E-2</v>
      </c>
      <c r="I66" s="65">
        <v>679.79078095238106</v>
      </c>
      <c r="J66" s="65">
        <v>756.96605853658502</v>
      </c>
      <c r="K66" s="67">
        <f t="shared" si="4"/>
        <v>0.89804658119889269</v>
      </c>
      <c r="L66" s="67">
        <f t="shared" si="5"/>
        <v>0.10195341880110731</v>
      </c>
      <c r="M66" s="67">
        <f t="shared" si="6"/>
        <v>0</v>
      </c>
      <c r="N66" s="65">
        <v>530.48034871794903</v>
      </c>
      <c r="O66" s="65">
        <v>586.39965217391295</v>
      </c>
      <c r="P66" s="67">
        <f t="shared" si="7"/>
        <v>0.90463960330014059</v>
      </c>
      <c r="Q66" s="67">
        <f t="shared" si="8"/>
        <v>9.5360396699859407E-2</v>
      </c>
      <c r="R66" s="65">
        <v>546.88172142857104</v>
      </c>
      <c r="S66" s="65">
        <v>592.89333170731697</v>
      </c>
      <c r="T66" s="67">
        <f t="shared" si="9"/>
        <v>0.92239479208469211</v>
      </c>
      <c r="U66" s="67">
        <f t="shared" si="10"/>
        <v>7.7605207915307894E-2</v>
      </c>
      <c r="V66" s="67">
        <f t="shared" si="11"/>
        <v>1</v>
      </c>
      <c r="W66" s="65">
        <v>191.900440425532</v>
      </c>
      <c r="X66" s="65">
        <v>244.8913</v>
      </c>
      <c r="Y66" s="67">
        <f t="shared" si="12"/>
        <v>0.78361477286262105</v>
      </c>
      <c r="Z66" s="67">
        <f t="shared" si="13"/>
        <v>0.21638522713737895</v>
      </c>
      <c r="AA66" s="65">
        <v>226.14692826087</v>
      </c>
      <c r="AB66" s="65">
        <v>257.11894565217398</v>
      </c>
      <c r="AC66" s="67">
        <f t="shared" si="14"/>
        <v>0.87954206442180116</v>
      </c>
      <c r="AD66" s="67">
        <f t="shared" si="15"/>
        <v>0.12045793557819884</v>
      </c>
      <c r="AE66" s="67">
        <f t="shared" si="16"/>
        <v>0.44331719326790114</v>
      </c>
      <c r="AF66" s="65">
        <v>207.44946170212799</v>
      </c>
      <c r="AG66" s="65">
        <v>246.44005740740701</v>
      </c>
      <c r="AH66" s="67">
        <f t="shared" si="17"/>
        <v>0.8417846671703173</v>
      </c>
      <c r="AI66" s="67">
        <f t="shared" si="18"/>
        <v>0.1582153328296827</v>
      </c>
      <c r="AJ66" s="65">
        <v>237.72891521739101</v>
      </c>
      <c r="AK66" s="65">
        <v>281.61138260869598</v>
      </c>
      <c r="AL66" s="67">
        <f t="shared" si="19"/>
        <v>0.84417367300710133</v>
      </c>
      <c r="AM66" s="67">
        <f t="shared" si="20"/>
        <v>0.15582632699289867</v>
      </c>
      <c r="AN66" s="67">
        <f t="shared" si="21"/>
        <v>1.5099711223031541E-2</v>
      </c>
    </row>
    <row r="67" spans="1:40" ht="14.25" customHeight="1">
      <c r="A67" s="56">
        <v>3204658</v>
      </c>
      <c r="B67" s="56" t="s">
        <v>139</v>
      </c>
      <c r="C67" s="66">
        <f t="shared" si="0"/>
        <v>0.62592631408573773</v>
      </c>
      <c r="D67" s="50">
        <f t="shared" si="1"/>
        <v>0.62592631408573773</v>
      </c>
      <c r="E67" s="65">
        <v>637.022337037037</v>
      </c>
      <c r="F67" s="65">
        <v>679.42956129032302</v>
      </c>
      <c r="G67" s="51">
        <f t="shared" si="2"/>
        <v>0.93758407542240385</v>
      </c>
      <c r="H67" s="51">
        <f t="shared" si="3"/>
        <v>6.2415924577596149E-2</v>
      </c>
      <c r="I67" s="65">
        <v>674.90266562500005</v>
      </c>
      <c r="J67" s="65">
        <v>740.32810909090904</v>
      </c>
      <c r="K67" s="67">
        <f t="shared" si="4"/>
        <v>0.91162642257870152</v>
      </c>
      <c r="L67" s="67">
        <f t="shared" si="5"/>
        <v>8.8373577421298477E-2</v>
      </c>
      <c r="M67" s="67">
        <f t="shared" si="6"/>
        <v>1</v>
      </c>
      <c r="N67" s="65">
        <v>560.68334814814796</v>
      </c>
      <c r="O67" s="65">
        <v>595.97168064516097</v>
      </c>
      <c r="P67" s="67">
        <f t="shared" si="7"/>
        <v>0.94078857495575607</v>
      </c>
      <c r="Q67" s="67">
        <f t="shared" si="8"/>
        <v>5.9211425044243926E-2</v>
      </c>
      <c r="R67" s="65">
        <v>606.19695624999997</v>
      </c>
      <c r="S67" s="65">
        <v>634.89915151515197</v>
      </c>
      <c r="T67" s="67">
        <f t="shared" si="9"/>
        <v>0.95479251280040967</v>
      </c>
      <c r="U67" s="67">
        <f t="shared" si="10"/>
        <v>4.5207487199590335E-2</v>
      </c>
      <c r="V67" s="67">
        <f t="shared" si="11"/>
        <v>1</v>
      </c>
      <c r="W67" s="65">
        <v>184.39159423076899</v>
      </c>
      <c r="X67" s="65">
        <v>232.04202142857099</v>
      </c>
      <c r="Y67" s="67">
        <f t="shared" si="12"/>
        <v>0.79464742246063336</v>
      </c>
      <c r="Z67" s="67">
        <f t="shared" si="13"/>
        <v>0.20535257753936664</v>
      </c>
      <c r="AA67" s="65">
        <v>213.2994875</v>
      </c>
      <c r="AB67" s="65">
        <v>252.56219200000001</v>
      </c>
      <c r="AC67" s="67">
        <f t="shared" si="14"/>
        <v>0.8445424305630036</v>
      </c>
      <c r="AD67" s="67">
        <f t="shared" si="15"/>
        <v>0.1554575694369964</v>
      </c>
      <c r="AE67" s="67">
        <f t="shared" si="16"/>
        <v>0.24297239752349947</v>
      </c>
      <c r="AF67" s="65">
        <v>198.69263076923099</v>
      </c>
      <c r="AG67" s="65">
        <v>243.07644285714301</v>
      </c>
      <c r="AH67" s="67">
        <f t="shared" si="17"/>
        <v>0.8174080072662715</v>
      </c>
      <c r="AI67" s="67">
        <f t="shared" si="18"/>
        <v>0.1825919927337285</v>
      </c>
      <c r="AJ67" s="65">
        <v>229.10669166666699</v>
      </c>
      <c r="AK67" s="65">
        <v>264.858408</v>
      </c>
      <c r="AL67" s="67">
        <f t="shared" si="19"/>
        <v>0.86501573952927702</v>
      </c>
      <c r="AM67" s="67">
        <f t="shared" si="20"/>
        <v>0.13498426047072298</v>
      </c>
      <c r="AN67" s="67">
        <f t="shared" si="21"/>
        <v>0.26073285881945135</v>
      </c>
    </row>
    <row r="68" spans="1:40" ht="14.25" customHeight="1">
      <c r="A68" s="56">
        <v>3204708</v>
      </c>
      <c r="B68" s="56" t="s">
        <v>197</v>
      </c>
      <c r="C68" s="66">
        <f t="shared" si="0"/>
        <v>4.5566007664876321E-3</v>
      </c>
      <c r="D68" s="50">
        <f t="shared" si="1"/>
        <v>4.5566007664876321E-3</v>
      </c>
      <c r="E68" s="65">
        <v>638.08482285714297</v>
      </c>
      <c r="F68" s="65">
        <v>701.13654615384598</v>
      </c>
      <c r="G68" s="51">
        <f t="shared" si="2"/>
        <v>0.91007211984230529</v>
      </c>
      <c r="H68" s="51">
        <f t="shared" si="3"/>
        <v>8.9927880157694706E-2</v>
      </c>
      <c r="I68" s="65">
        <v>627.49972380952397</v>
      </c>
      <c r="J68" s="65">
        <v>731.55994642857104</v>
      </c>
      <c r="K68" s="67">
        <f t="shared" si="4"/>
        <v>0.85775571348997104</v>
      </c>
      <c r="L68" s="67">
        <f t="shared" si="5"/>
        <v>0.14224428651002896</v>
      </c>
      <c r="M68" s="67">
        <f t="shared" si="6"/>
        <v>0</v>
      </c>
      <c r="N68" s="65">
        <v>534.16018028169003</v>
      </c>
      <c r="O68" s="65">
        <v>582.37976794871804</v>
      </c>
      <c r="P68" s="67">
        <f t="shared" si="7"/>
        <v>0.91720250200849351</v>
      </c>
      <c r="Q68" s="67">
        <f t="shared" si="8"/>
        <v>8.2797497991506486E-2</v>
      </c>
      <c r="R68" s="65">
        <v>489.38842439024398</v>
      </c>
      <c r="S68" s="65">
        <v>576.71138414634197</v>
      </c>
      <c r="T68" s="67">
        <f t="shared" si="9"/>
        <v>0.84858464362489583</v>
      </c>
      <c r="U68" s="67">
        <f t="shared" si="10"/>
        <v>0.15141535637510417</v>
      </c>
      <c r="V68" s="67">
        <f t="shared" si="11"/>
        <v>0</v>
      </c>
      <c r="W68" s="65">
        <v>199.88062147541001</v>
      </c>
      <c r="X68" s="65">
        <v>242.310728571429</v>
      </c>
      <c r="Y68" s="67">
        <f t="shared" si="12"/>
        <v>0.82489381569619058</v>
      </c>
      <c r="Z68" s="67">
        <f t="shared" si="13"/>
        <v>0.17510618430380942</v>
      </c>
      <c r="AA68" s="65">
        <v>203.31906025641001</v>
      </c>
      <c r="AB68" s="65">
        <v>245.529105128205</v>
      </c>
      <c r="AC68" s="67">
        <f t="shared" si="14"/>
        <v>0.82808537159065243</v>
      </c>
      <c r="AD68" s="67">
        <f t="shared" si="15"/>
        <v>0.17191462840934757</v>
      </c>
      <c r="AE68" s="67">
        <f t="shared" si="16"/>
        <v>1.8226403065950528E-2</v>
      </c>
      <c r="AF68" s="65">
        <v>215.53936666666701</v>
      </c>
      <c r="AG68" s="65">
        <v>251.49343571428599</v>
      </c>
      <c r="AH68" s="67">
        <f t="shared" si="17"/>
        <v>0.85703774356772755</v>
      </c>
      <c r="AI68" s="67">
        <f t="shared" si="18"/>
        <v>0.14296225643227245</v>
      </c>
      <c r="AJ68" s="65">
        <v>211.10389615384599</v>
      </c>
      <c r="AK68" s="65">
        <v>258.04817564102598</v>
      </c>
      <c r="AL68" s="67">
        <f t="shared" si="19"/>
        <v>0.81807939788543693</v>
      </c>
      <c r="AM68" s="67">
        <f t="shared" si="20"/>
        <v>0.18192060211456307</v>
      </c>
      <c r="AN68" s="67">
        <f t="shared" si="21"/>
        <v>0</v>
      </c>
    </row>
    <row r="69" spans="1:40" ht="14.25" customHeight="1">
      <c r="A69" s="56">
        <v>3204807</v>
      </c>
      <c r="B69" s="56" t="s">
        <v>167</v>
      </c>
      <c r="C69" s="66">
        <f t="shared" si="0"/>
        <v>0.28014176859754625</v>
      </c>
      <c r="D69" s="50">
        <f t="shared" si="1"/>
        <v>0.28014176859754625</v>
      </c>
      <c r="E69" s="65">
        <v>593.87542413793096</v>
      </c>
      <c r="F69" s="65">
        <v>666.36427200000003</v>
      </c>
      <c r="G69" s="51">
        <f t="shared" si="2"/>
        <v>0.89121738528312178</v>
      </c>
      <c r="H69" s="51">
        <f t="shared" si="3"/>
        <v>0.10878261471687822</v>
      </c>
      <c r="I69" s="65">
        <v>622.66020000000003</v>
      </c>
      <c r="J69" s="65">
        <v>730.69599583333297</v>
      </c>
      <c r="K69" s="67">
        <f t="shared" si="4"/>
        <v>0.85214672524635648</v>
      </c>
      <c r="L69" s="67">
        <f t="shared" si="5"/>
        <v>0.14785327475364352</v>
      </c>
      <c r="M69" s="67">
        <f t="shared" si="6"/>
        <v>0</v>
      </c>
      <c r="N69" s="65">
        <v>549.89423703703699</v>
      </c>
      <c r="O69" s="65">
        <v>562.00497199999995</v>
      </c>
      <c r="P69" s="67">
        <f t="shared" si="7"/>
        <v>0.97845084017697448</v>
      </c>
      <c r="Q69" s="67">
        <f t="shared" si="8"/>
        <v>2.1549159823025521E-2</v>
      </c>
      <c r="R69" s="65">
        <v>624.35324400000002</v>
      </c>
      <c r="S69" s="65">
        <v>659.25497272727296</v>
      </c>
      <c r="T69" s="67">
        <f t="shared" si="9"/>
        <v>0.94705883130029656</v>
      </c>
      <c r="U69" s="67">
        <f t="shared" si="10"/>
        <v>5.2941168699703445E-2</v>
      </c>
      <c r="V69" s="67">
        <f t="shared" si="11"/>
        <v>1</v>
      </c>
      <c r="W69" s="65">
        <v>178.80218379310301</v>
      </c>
      <c r="X69" s="65">
        <v>217.38949285714301</v>
      </c>
      <c r="Y69" s="67">
        <f t="shared" si="12"/>
        <v>0.82249689919743474</v>
      </c>
      <c r="Z69" s="67">
        <f t="shared" si="13"/>
        <v>0.17750310080256526</v>
      </c>
      <c r="AA69" s="65">
        <v>188.80096333333299</v>
      </c>
      <c r="AB69" s="65">
        <v>233.81472666666701</v>
      </c>
      <c r="AC69" s="67">
        <f t="shared" si="14"/>
        <v>0.80748106000394515</v>
      </c>
      <c r="AD69" s="67">
        <f t="shared" si="15"/>
        <v>0.19251893999605485</v>
      </c>
      <c r="AE69" s="67">
        <f t="shared" si="16"/>
        <v>0</v>
      </c>
      <c r="AF69" s="65">
        <v>199.43578965517199</v>
      </c>
      <c r="AG69" s="65">
        <v>240.94156785714301</v>
      </c>
      <c r="AH69" s="67">
        <f t="shared" si="17"/>
        <v>0.82773508709555554</v>
      </c>
      <c r="AI69" s="67">
        <f t="shared" si="18"/>
        <v>0.17226491290444446</v>
      </c>
      <c r="AJ69" s="65">
        <v>204.09639999999999</v>
      </c>
      <c r="AK69" s="65">
        <v>240.53659666666701</v>
      </c>
      <c r="AL69" s="67">
        <f t="shared" si="19"/>
        <v>0.84850456366452442</v>
      </c>
      <c r="AM69" s="67">
        <f t="shared" si="20"/>
        <v>0.15149543633547558</v>
      </c>
      <c r="AN69" s="67">
        <f t="shared" si="21"/>
        <v>0.12056707439018492</v>
      </c>
    </row>
    <row r="70" spans="1:40" ht="14.25" customHeight="1">
      <c r="A70" s="56">
        <v>3204906</v>
      </c>
      <c r="B70" s="56" t="s">
        <v>211</v>
      </c>
      <c r="C70" s="66">
        <f t="shared" si="0"/>
        <v>0.56274816442289299</v>
      </c>
      <c r="D70" s="50">
        <f t="shared" si="1"/>
        <v>0.56274816442289299</v>
      </c>
      <c r="E70" s="65">
        <v>571.27822000000003</v>
      </c>
      <c r="F70" s="65">
        <v>647.96317729083705</v>
      </c>
      <c r="G70" s="51">
        <f t="shared" si="2"/>
        <v>0.88165229139800771</v>
      </c>
      <c r="H70" s="51">
        <f t="shared" si="3"/>
        <v>0.11834770860199229</v>
      </c>
      <c r="I70" s="65">
        <v>634.56790624999996</v>
      </c>
      <c r="J70" s="65">
        <v>693.61701102941197</v>
      </c>
      <c r="K70" s="67">
        <f t="shared" si="4"/>
        <v>0.91486785381492308</v>
      </c>
      <c r="L70" s="67">
        <f t="shared" si="5"/>
        <v>8.5132146185076918E-2</v>
      </c>
      <c r="M70" s="67">
        <f t="shared" si="6"/>
        <v>1</v>
      </c>
      <c r="N70" s="65">
        <v>479.43561885964903</v>
      </c>
      <c r="O70" s="65">
        <v>520.06666759999996</v>
      </c>
      <c r="P70" s="67">
        <f t="shared" si="7"/>
        <v>0.92187338418004217</v>
      </c>
      <c r="Q70" s="67">
        <f t="shared" si="8"/>
        <v>7.8126615819957834E-2</v>
      </c>
      <c r="R70" s="65">
        <v>511.240284444444</v>
      </c>
      <c r="S70" s="65">
        <v>535.08883616236199</v>
      </c>
      <c r="T70" s="67">
        <f t="shared" si="9"/>
        <v>0.95543066850551595</v>
      </c>
      <c r="U70" s="67">
        <f t="shared" si="10"/>
        <v>4.4569331494484055E-2</v>
      </c>
      <c r="V70" s="67">
        <f t="shared" si="11"/>
        <v>1</v>
      </c>
      <c r="W70" s="65">
        <v>177.860374097744</v>
      </c>
      <c r="X70" s="65">
        <v>218.05710357638901</v>
      </c>
      <c r="Y70" s="67">
        <f t="shared" si="12"/>
        <v>0.81565961934111708</v>
      </c>
      <c r="Z70" s="67">
        <f t="shared" si="13"/>
        <v>0.18434038065888292</v>
      </c>
      <c r="AA70" s="65">
        <v>190.151453007519</v>
      </c>
      <c r="AB70" s="65">
        <v>225.956423420074</v>
      </c>
      <c r="AC70" s="67">
        <f t="shared" si="14"/>
        <v>0.84154037371183632</v>
      </c>
      <c r="AD70" s="67">
        <f t="shared" si="15"/>
        <v>0.15845962628816368</v>
      </c>
      <c r="AE70" s="67">
        <f t="shared" si="16"/>
        <v>0.14039655488512254</v>
      </c>
      <c r="AF70" s="65">
        <v>193.59842490566001</v>
      </c>
      <c r="AG70" s="65">
        <v>224.55540171821301</v>
      </c>
      <c r="AH70" s="67">
        <f t="shared" si="17"/>
        <v>0.86214102811296489</v>
      </c>
      <c r="AI70" s="67">
        <f t="shared" si="18"/>
        <v>0.13785897188703511</v>
      </c>
      <c r="AJ70" s="65">
        <v>202.77492209737801</v>
      </c>
      <c r="AK70" s="65">
        <v>231.11211119403001</v>
      </c>
      <c r="AL70" s="67">
        <f t="shared" si="19"/>
        <v>0.87738769314057485</v>
      </c>
      <c r="AM70" s="67">
        <f t="shared" si="20"/>
        <v>0.12261230685942515</v>
      </c>
      <c r="AN70" s="67">
        <f t="shared" si="21"/>
        <v>0.11059610280644948</v>
      </c>
    </row>
    <row r="71" spans="1:40" ht="14.25" customHeight="1">
      <c r="A71" s="56">
        <v>3204955</v>
      </c>
      <c r="B71" s="56" t="s">
        <v>141</v>
      </c>
      <c r="C71" s="66">
        <f t="shared" si="0"/>
        <v>4.180731629689053E-2</v>
      </c>
      <c r="D71" s="50">
        <f t="shared" si="1"/>
        <v>4.180731629689053E-2</v>
      </c>
      <c r="E71" s="65">
        <v>623.92399166666701</v>
      </c>
      <c r="F71" s="65">
        <v>698.25712142857196</v>
      </c>
      <c r="G71" s="51">
        <f t="shared" si="2"/>
        <v>0.89354475954383972</v>
      </c>
      <c r="H71" s="51">
        <f t="shared" si="3"/>
        <v>0.10645524045616028</v>
      </c>
      <c r="I71" s="65">
        <v>635.07366785714305</v>
      </c>
      <c r="J71" s="65">
        <v>732.31281481481506</v>
      </c>
      <c r="K71" s="67">
        <f t="shared" si="4"/>
        <v>0.86721637940712326</v>
      </c>
      <c r="L71" s="67">
        <f t="shared" si="5"/>
        <v>0.13278362059287674</v>
      </c>
      <c r="M71" s="67">
        <f t="shared" si="6"/>
        <v>0</v>
      </c>
      <c r="N71" s="65">
        <v>547.37579166666706</v>
      </c>
      <c r="O71" s="65">
        <v>605.83582142857097</v>
      </c>
      <c r="P71" s="67">
        <f t="shared" si="7"/>
        <v>0.90350516147418591</v>
      </c>
      <c r="Q71" s="67">
        <f t="shared" si="8"/>
        <v>9.6494838525814086E-2</v>
      </c>
      <c r="R71" s="65">
        <v>505.692542857143</v>
      </c>
      <c r="S71" s="65">
        <v>583.30359259259296</v>
      </c>
      <c r="T71" s="67">
        <f t="shared" si="9"/>
        <v>0.86694570251060121</v>
      </c>
      <c r="U71" s="67">
        <f t="shared" si="10"/>
        <v>0.13305429748939879</v>
      </c>
      <c r="V71" s="67">
        <f t="shared" si="11"/>
        <v>0</v>
      </c>
      <c r="W71" s="65">
        <v>205.41264166666701</v>
      </c>
      <c r="X71" s="65">
        <v>259.05811538461501</v>
      </c>
      <c r="Y71" s="67">
        <f t="shared" si="12"/>
        <v>0.7929210839880374</v>
      </c>
      <c r="Z71" s="67">
        <f t="shared" si="13"/>
        <v>0.2070789160119626</v>
      </c>
      <c r="AA71" s="65">
        <v>219.61578750000001</v>
      </c>
      <c r="AB71" s="65">
        <v>265.38045</v>
      </c>
      <c r="AC71" s="67">
        <f t="shared" si="14"/>
        <v>0.8275507389485548</v>
      </c>
      <c r="AD71" s="67">
        <f t="shared" si="15"/>
        <v>0.1724492610514452</v>
      </c>
      <c r="AE71" s="67">
        <f t="shared" si="16"/>
        <v>0.16722926518756212</v>
      </c>
      <c r="AF71" s="65">
        <v>229.95167499999999</v>
      </c>
      <c r="AG71" s="65">
        <v>262.468353846154</v>
      </c>
      <c r="AH71" s="67">
        <f t="shared" si="17"/>
        <v>0.87611200219126728</v>
      </c>
      <c r="AI71" s="67">
        <f t="shared" si="18"/>
        <v>0.12388799780873272</v>
      </c>
      <c r="AJ71" s="65">
        <v>220.13175000000001</v>
      </c>
      <c r="AK71" s="65">
        <v>271.98196250000001</v>
      </c>
      <c r="AL71" s="67">
        <f t="shared" si="19"/>
        <v>0.8093615766891159</v>
      </c>
      <c r="AM71" s="67">
        <f t="shared" si="20"/>
        <v>0.1906384233108841</v>
      </c>
      <c r="AN71" s="67">
        <f t="shared" si="21"/>
        <v>0</v>
      </c>
    </row>
    <row r="72" spans="1:40" ht="14.25" customHeight="1">
      <c r="A72" s="56">
        <v>3205002</v>
      </c>
      <c r="B72" s="56" t="s">
        <v>107</v>
      </c>
      <c r="C72" s="66">
        <f t="shared" si="0"/>
        <v>0.5</v>
      </c>
      <c r="D72" s="50">
        <f t="shared" si="1"/>
        <v>0.5</v>
      </c>
      <c r="E72" s="65">
        <v>590.986139847716</v>
      </c>
      <c r="F72" s="65">
        <v>654.95070190476201</v>
      </c>
      <c r="G72" s="51">
        <f t="shared" si="2"/>
        <v>0.90233682951858685</v>
      </c>
      <c r="H72" s="51">
        <f t="shared" si="3"/>
        <v>9.7663170481413153E-2</v>
      </c>
      <c r="I72" s="65">
        <v>617.21777181719301</v>
      </c>
      <c r="J72" s="65">
        <v>673.36146030534405</v>
      </c>
      <c r="K72" s="67">
        <f t="shared" si="4"/>
        <v>0.91662176735999712</v>
      </c>
      <c r="L72" s="67">
        <f t="shared" si="5"/>
        <v>8.3378232640002881E-2</v>
      </c>
      <c r="M72" s="67">
        <f t="shared" si="6"/>
        <v>1</v>
      </c>
      <c r="N72" s="65">
        <v>485.61300153452697</v>
      </c>
      <c r="O72" s="65">
        <v>518.65231128265998</v>
      </c>
      <c r="P72" s="67">
        <f t="shared" si="7"/>
        <v>0.93629776821696853</v>
      </c>
      <c r="Q72" s="67">
        <f t="shared" si="8"/>
        <v>6.3702231783031471E-2</v>
      </c>
      <c r="R72" s="65">
        <v>501.46237625418098</v>
      </c>
      <c r="S72" s="65">
        <v>529.94761749723205</v>
      </c>
      <c r="T72" s="67">
        <f t="shared" si="9"/>
        <v>0.94624894932526071</v>
      </c>
      <c r="U72" s="67">
        <f t="shared" si="10"/>
        <v>5.3751050674739287E-2</v>
      </c>
      <c r="V72" s="67">
        <f t="shared" si="11"/>
        <v>1</v>
      </c>
      <c r="W72" s="65">
        <v>183.89707758661899</v>
      </c>
      <c r="X72" s="65">
        <v>215.18990326315799</v>
      </c>
      <c r="Y72" s="67">
        <f t="shared" si="12"/>
        <v>0.85458041849542232</v>
      </c>
      <c r="Z72" s="67">
        <f t="shared" si="13"/>
        <v>0.14541958150457768</v>
      </c>
      <c r="AA72" s="65">
        <v>189.00199839816901</v>
      </c>
      <c r="AB72" s="65">
        <v>223.80716945080101</v>
      </c>
      <c r="AC72" s="67">
        <f t="shared" si="14"/>
        <v>0.84448589766788884</v>
      </c>
      <c r="AD72" s="67">
        <f t="shared" si="15"/>
        <v>0.15551410233211116</v>
      </c>
      <c r="AE72" s="67">
        <f t="shared" si="16"/>
        <v>0</v>
      </c>
      <c r="AF72" s="65">
        <v>197.73229712230199</v>
      </c>
      <c r="AG72" s="65">
        <v>222.71234719626199</v>
      </c>
      <c r="AH72" s="67">
        <f t="shared" si="17"/>
        <v>0.8878371568148995</v>
      </c>
      <c r="AI72" s="67">
        <f t="shared" si="18"/>
        <v>0.1121628431851005</v>
      </c>
      <c r="AJ72" s="65">
        <v>197.367839334862</v>
      </c>
      <c r="AK72" s="65">
        <v>227.649968764302</v>
      </c>
      <c r="AL72" s="67">
        <f t="shared" si="19"/>
        <v>0.8669794263807139</v>
      </c>
      <c r="AM72" s="67">
        <f t="shared" si="20"/>
        <v>0.1330205736192861</v>
      </c>
      <c r="AN72" s="67">
        <f t="shared" si="21"/>
        <v>0</v>
      </c>
    </row>
    <row r="73" spans="1:40" ht="14.25" customHeight="1">
      <c r="A73" s="56">
        <v>3205010</v>
      </c>
      <c r="B73" s="56" t="s">
        <v>181</v>
      </c>
      <c r="C73" s="66">
        <f t="shared" si="0"/>
        <v>0.36466316948684735</v>
      </c>
      <c r="D73" s="50">
        <f t="shared" si="1"/>
        <v>0.36466316948684735</v>
      </c>
      <c r="E73" s="65">
        <v>594.30535999999995</v>
      </c>
      <c r="F73" s="65">
        <v>635.49650615384598</v>
      </c>
      <c r="G73" s="51">
        <f t="shared" si="2"/>
        <v>0.93518273388607087</v>
      </c>
      <c r="H73" s="51">
        <f t="shared" si="3"/>
        <v>6.4817266113929128E-2</v>
      </c>
      <c r="I73" s="65">
        <v>619.42143999999996</v>
      </c>
      <c r="J73" s="65">
        <v>728.25384651162801</v>
      </c>
      <c r="K73" s="67">
        <f t="shared" si="4"/>
        <v>0.85055704541357291</v>
      </c>
      <c r="L73" s="67">
        <f t="shared" si="5"/>
        <v>0.14944295458642709</v>
      </c>
      <c r="M73" s="67">
        <f t="shared" si="6"/>
        <v>0</v>
      </c>
      <c r="N73" s="65">
        <v>538.39601896551699</v>
      </c>
      <c r="O73" s="65">
        <v>542.11101384615404</v>
      </c>
      <c r="P73" s="67">
        <f t="shared" si="7"/>
        <v>0.99314716951740201</v>
      </c>
      <c r="Q73" s="67">
        <f t="shared" si="8"/>
        <v>6.8528304825979935E-3</v>
      </c>
      <c r="R73" s="65">
        <v>504.86554000000001</v>
      </c>
      <c r="S73" s="65">
        <v>548.213027906977</v>
      </c>
      <c r="T73" s="67">
        <f t="shared" si="9"/>
        <v>0.92092948233559246</v>
      </c>
      <c r="U73" s="67">
        <f t="shared" si="10"/>
        <v>7.9070517664407536E-2</v>
      </c>
      <c r="V73" s="67">
        <f t="shared" si="11"/>
        <v>1</v>
      </c>
      <c r="W73" s="65">
        <v>166.309124</v>
      </c>
      <c r="X73" s="65">
        <v>217.00834280000001</v>
      </c>
      <c r="Y73" s="67">
        <f t="shared" si="12"/>
        <v>0.76637202908495738</v>
      </c>
      <c r="Z73" s="67">
        <f t="shared" si="13"/>
        <v>0.23362797091504262</v>
      </c>
      <c r="AA73" s="65">
        <v>194.19079413043499</v>
      </c>
      <c r="AB73" s="65">
        <v>234.236391666667</v>
      </c>
      <c r="AC73" s="67">
        <f t="shared" si="14"/>
        <v>0.82903767748770907</v>
      </c>
      <c r="AD73" s="67">
        <f t="shared" si="15"/>
        <v>0.17096232251229093</v>
      </c>
      <c r="AE73" s="67">
        <f t="shared" si="16"/>
        <v>0.26822836391255422</v>
      </c>
      <c r="AF73" s="65">
        <v>178.47890933333301</v>
      </c>
      <c r="AG73" s="65">
        <v>217.723750666667</v>
      </c>
      <c r="AH73" s="67">
        <f t="shared" si="17"/>
        <v>0.81974937868208286</v>
      </c>
      <c r="AI73" s="67">
        <f t="shared" si="18"/>
        <v>0.18025062131791714</v>
      </c>
      <c r="AJ73" s="65">
        <v>199.2045</v>
      </c>
      <c r="AK73" s="65">
        <v>233.24047023809501</v>
      </c>
      <c r="AL73" s="67">
        <f t="shared" si="19"/>
        <v>0.85407347960090008</v>
      </c>
      <c r="AM73" s="67">
        <f t="shared" si="20"/>
        <v>0.14592652039909992</v>
      </c>
      <c r="AN73" s="67">
        <f t="shared" si="21"/>
        <v>0.1904243140348352</v>
      </c>
    </row>
    <row r="74" spans="1:40" ht="14.25" customHeight="1">
      <c r="A74" s="56">
        <v>3205036</v>
      </c>
      <c r="B74" s="56" t="s">
        <v>99</v>
      </c>
      <c r="C74" s="66">
        <f t="shared" si="0"/>
        <v>1.4586381121522295E-2</v>
      </c>
      <c r="D74" s="50">
        <f t="shared" si="1"/>
        <v>1.4586381121522295E-2</v>
      </c>
      <c r="E74" s="65">
        <v>609.04372444444402</v>
      </c>
      <c r="F74" s="65">
        <v>694.48549795918404</v>
      </c>
      <c r="G74" s="51">
        <f t="shared" si="2"/>
        <v>0.87697111924465043</v>
      </c>
      <c r="H74" s="51">
        <f t="shared" si="3"/>
        <v>0.12302888075534957</v>
      </c>
      <c r="I74" s="65">
        <v>616.92530909090897</v>
      </c>
      <c r="J74" s="65">
        <v>697.76146000000006</v>
      </c>
      <c r="K74" s="67">
        <f t="shared" si="4"/>
        <v>0.88414930381925783</v>
      </c>
      <c r="L74" s="67">
        <f t="shared" si="5"/>
        <v>0.11585069618074217</v>
      </c>
      <c r="M74" s="67">
        <f t="shared" si="6"/>
        <v>5.8345524486089179E-2</v>
      </c>
      <c r="N74" s="65">
        <v>523.01628863636404</v>
      </c>
      <c r="O74" s="65">
        <v>568.10636734693901</v>
      </c>
      <c r="P74" s="67">
        <f t="shared" si="7"/>
        <v>0.92063092177412831</v>
      </c>
      <c r="Q74" s="67">
        <f t="shared" si="8"/>
        <v>7.9369078225871692E-2</v>
      </c>
      <c r="R74" s="65">
        <v>497.94313636363597</v>
      </c>
      <c r="S74" s="65">
        <v>571.06545818181803</v>
      </c>
      <c r="T74" s="67">
        <f t="shared" si="9"/>
        <v>0.87195457058286807</v>
      </c>
      <c r="U74" s="67">
        <f t="shared" si="10"/>
        <v>0.12804542941713193</v>
      </c>
      <c r="V74" s="67">
        <f t="shared" si="11"/>
        <v>0</v>
      </c>
      <c r="W74" s="65">
        <v>209.29490377358499</v>
      </c>
      <c r="X74" s="65">
        <v>246.22179433962299</v>
      </c>
      <c r="Y74" s="67">
        <f t="shared" si="12"/>
        <v>0.85002590585014037</v>
      </c>
      <c r="Z74" s="67">
        <f t="shared" si="13"/>
        <v>0.14997409414985963</v>
      </c>
      <c r="AA74" s="65">
        <v>212.06291999999999</v>
      </c>
      <c r="AB74" s="65">
        <v>250.79742115384599</v>
      </c>
      <c r="AC74" s="67">
        <f t="shared" si="14"/>
        <v>0.84555462741347254</v>
      </c>
      <c r="AD74" s="67">
        <f t="shared" si="15"/>
        <v>0.15444537258652746</v>
      </c>
      <c r="AE74" s="67">
        <f t="shared" si="16"/>
        <v>0</v>
      </c>
      <c r="AF74" s="65">
        <v>223.21547169811299</v>
      </c>
      <c r="AG74" s="65">
        <v>260.28104528301901</v>
      </c>
      <c r="AH74" s="67">
        <f t="shared" si="17"/>
        <v>0.85759403438463055</v>
      </c>
      <c r="AI74" s="67">
        <f t="shared" si="18"/>
        <v>0.14240596561536945</v>
      </c>
      <c r="AJ74" s="65">
        <v>218.27148800000001</v>
      </c>
      <c r="AK74" s="65">
        <v>264.03419807692302</v>
      </c>
      <c r="AL74" s="67">
        <f t="shared" si="19"/>
        <v>0.82667885292801868</v>
      </c>
      <c r="AM74" s="67">
        <f t="shared" si="20"/>
        <v>0.17332114707198132</v>
      </c>
      <c r="AN74" s="67">
        <f t="shared" si="21"/>
        <v>0</v>
      </c>
    </row>
    <row r="75" spans="1:40" ht="14.25" customHeight="1">
      <c r="A75" s="56">
        <v>3205069</v>
      </c>
      <c r="B75" s="56" t="s">
        <v>61</v>
      </c>
      <c r="C75" s="66">
        <f t="shared" si="0"/>
        <v>0.75</v>
      </c>
      <c r="D75" s="50">
        <f t="shared" si="1"/>
        <v>0.75</v>
      </c>
      <c r="E75" s="65">
        <v>619.06777999999997</v>
      </c>
      <c r="F75" s="65">
        <v>673.85234444444404</v>
      </c>
      <c r="G75" s="51">
        <f t="shared" si="2"/>
        <v>0.91869945263808339</v>
      </c>
      <c r="H75" s="51">
        <f t="shared" si="3"/>
        <v>8.1300547361916609E-2</v>
      </c>
      <c r="I75" s="65">
        <v>660.69238181818196</v>
      </c>
      <c r="J75" s="65">
        <v>729.21311363636403</v>
      </c>
      <c r="K75" s="67">
        <f t="shared" si="4"/>
        <v>0.9060346961171748</v>
      </c>
      <c r="L75" s="67">
        <f t="shared" si="5"/>
        <v>9.3965303882825202E-2</v>
      </c>
      <c r="M75" s="67">
        <f t="shared" si="6"/>
        <v>1</v>
      </c>
      <c r="N75" s="65">
        <v>480.61059999999998</v>
      </c>
      <c r="O75" s="65">
        <v>557.621096153846</v>
      </c>
      <c r="P75" s="67">
        <f t="shared" si="7"/>
        <v>0.86189457915953904</v>
      </c>
      <c r="Q75" s="67">
        <f t="shared" si="8"/>
        <v>0.13810542084046096</v>
      </c>
      <c r="R75" s="65">
        <v>533.56840909090897</v>
      </c>
      <c r="S75" s="65">
        <v>547.767654545455</v>
      </c>
      <c r="T75" s="67">
        <f t="shared" si="9"/>
        <v>0.97407797752072678</v>
      </c>
      <c r="U75" s="67">
        <f t="shared" si="10"/>
        <v>2.5922022479273221E-2</v>
      </c>
      <c r="V75" s="67">
        <f t="shared" si="11"/>
        <v>1</v>
      </c>
      <c r="W75" s="65">
        <v>215.389657142857</v>
      </c>
      <c r="X75" s="65">
        <v>240.428313043478</v>
      </c>
      <c r="Y75" s="67">
        <f t="shared" si="12"/>
        <v>0.89585812259934161</v>
      </c>
      <c r="Z75" s="67">
        <f t="shared" si="13"/>
        <v>0.10414187740065839</v>
      </c>
      <c r="AA75" s="65">
        <v>226.901376</v>
      </c>
      <c r="AB75" s="65">
        <v>263.61559583333297</v>
      </c>
      <c r="AC75" s="67">
        <f t="shared" si="14"/>
        <v>0.86072819509303622</v>
      </c>
      <c r="AD75" s="67">
        <f t="shared" si="15"/>
        <v>0.13927180490696378</v>
      </c>
      <c r="AE75" s="67">
        <f t="shared" si="16"/>
        <v>0</v>
      </c>
      <c r="AF75" s="65">
        <v>196.129428571429</v>
      </c>
      <c r="AG75" s="65">
        <v>246.89880869565201</v>
      </c>
      <c r="AH75" s="67">
        <f t="shared" si="17"/>
        <v>0.79437170882907915</v>
      </c>
      <c r="AI75" s="67">
        <f t="shared" si="18"/>
        <v>0.20562829117092085</v>
      </c>
      <c r="AJ75" s="65">
        <v>232.756316</v>
      </c>
      <c r="AK75" s="65">
        <v>252.452791666667</v>
      </c>
      <c r="AL75" s="67">
        <f t="shared" si="19"/>
        <v>0.92197956878736442</v>
      </c>
      <c r="AM75" s="67">
        <f t="shared" si="20"/>
        <v>7.8020431212635577E-2</v>
      </c>
      <c r="AN75" s="67">
        <f t="shared" si="21"/>
        <v>1</v>
      </c>
    </row>
    <row r="76" spans="1:40" ht="14.25" customHeight="1">
      <c r="A76" s="56">
        <v>3205101</v>
      </c>
      <c r="B76" s="56" t="s">
        <v>119</v>
      </c>
      <c r="C76" s="66">
        <f t="shared" si="0"/>
        <v>0.56100724494802512</v>
      </c>
      <c r="D76" s="50">
        <f t="shared" si="1"/>
        <v>0.56100724494802512</v>
      </c>
      <c r="E76" s="65">
        <v>610.34579641025596</v>
      </c>
      <c r="F76" s="65">
        <v>673.20402142857097</v>
      </c>
      <c r="G76" s="51">
        <f t="shared" si="2"/>
        <v>0.90662826867117208</v>
      </c>
      <c r="H76" s="51">
        <f t="shared" si="3"/>
        <v>9.3371731328827923E-2</v>
      </c>
      <c r="I76" s="65">
        <v>648.09288018018003</v>
      </c>
      <c r="J76" s="65">
        <v>707.05592666666701</v>
      </c>
      <c r="K76" s="67">
        <f t="shared" si="4"/>
        <v>0.91660766247379977</v>
      </c>
      <c r="L76" s="67">
        <f t="shared" si="5"/>
        <v>8.3392337526200233E-2</v>
      </c>
      <c r="M76" s="67">
        <f t="shared" si="6"/>
        <v>1</v>
      </c>
      <c r="N76" s="65">
        <v>520.07220625000002</v>
      </c>
      <c r="O76" s="65">
        <v>545.80508375634497</v>
      </c>
      <c r="P76" s="67">
        <f t="shared" si="7"/>
        <v>0.9528533568627725</v>
      </c>
      <c r="Q76" s="67">
        <f t="shared" si="8"/>
        <v>4.7146643137227495E-2</v>
      </c>
      <c r="R76" s="65">
        <v>549.99214403669703</v>
      </c>
      <c r="S76" s="65">
        <v>561.76236053811704</v>
      </c>
      <c r="T76" s="67">
        <f t="shared" si="9"/>
        <v>0.97904769466906749</v>
      </c>
      <c r="U76" s="67">
        <f t="shared" si="10"/>
        <v>2.0952305330932508E-2</v>
      </c>
      <c r="V76" s="67">
        <f t="shared" si="11"/>
        <v>1</v>
      </c>
      <c r="W76" s="65">
        <v>195.30302056872</v>
      </c>
      <c r="X76" s="65">
        <v>227.37884114832499</v>
      </c>
      <c r="Y76" s="67">
        <f t="shared" si="12"/>
        <v>0.85893225412877749</v>
      </c>
      <c r="Z76" s="67">
        <f t="shared" si="13"/>
        <v>0.14106774587122251</v>
      </c>
      <c r="AA76" s="65">
        <v>214.32257417840401</v>
      </c>
      <c r="AB76" s="65">
        <v>239.90700787036999</v>
      </c>
      <c r="AC76" s="67">
        <f t="shared" si="14"/>
        <v>0.89335687223530325</v>
      </c>
      <c r="AD76" s="67">
        <f t="shared" si="15"/>
        <v>0.10664312776469675</v>
      </c>
      <c r="AE76" s="67">
        <f t="shared" si="16"/>
        <v>0.24402897979210067</v>
      </c>
      <c r="AF76" s="65">
        <v>209.70271523809501</v>
      </c>
      <c r="AG76" s="65">
        <v>232.12368428571401</v>
      </c>
      <c r="AH76" s="67">
        <f t="shared" si="17"/>
        <v>0.90340938660950376</v>
      </c>
      <c r="AI76" s="67">
        <f t="shared" si="18"/>
        <v>9.6590613390496238E-2</v>
      </c>
      <c r="AJ76" s="65">
        <v>219.09808591549299</v>
      </c>
      <c r="AK76" s="65">
        <v>246.17502361111099</v>
      </c>
      <c r="AL76" s="67">
        <f t="shared" si="19"/>
        <v>0.89000940347875368</v>
      </c>
      <c r="AM76" s="67">
        <f t="shared" si="20"/>
        <v>0.10999059652124632</v>
      </c>
      <c r="AN76" s="67">
        <f t="shared" si="21"/>
        <v>0</v>
      </c>
    </row>
    <row r="77" spans="1:40" ht="14.25" customHeight="1">
      <c r="A77" s="56">
        <v>3205150</v>
      </c>
      <c r="B77" s="56" t="s">
        <v>199</v>
      </c>
      <c r="C77" s="66">
        <f t="shared" si="0"/>
        <v>0.3244378066317834</v>
      </c>
      <c r="D77" s="50">
        <f t="shared" si="1"/>
        <v>0.3244378066317834</v>
      </c>
      <c r="E77" s="65">
        <v>626.74121304347796</v>
      </c>
      <c r="F77" s="65">
        <v>657.29693999999995</v>
      </c>
      <c r="G77" s="51">
        <f t="shared" si="2"/>
        <v>0.95351305460737124</v>
      </c>
      <c r="H77" s="51">
        <f t="shared" si="3"/>
        <v>4.6486945392628765E-2</v>
      </c>
      <c r="I77" s="65">
        <v>624.26075454545503</v>
      </c>
      <c r="J77" s="65">
        <v>696.510040909091</v>
      </c>
      <c r="K77" s="67">
        <f t="shared" si="4"/>
        <v>0.89626956953939163</v>
      </c>
      <c r="L77" s="67">
        <f t="shared" si="5"/>
        <v>0.10373043046060837</v>
      </c>
      <c r="M77" s="67">
        <f t="shared" si="6"/>
        <v>0</v>
      </c>
      <c r="N77" s="65">
        <v>494.75130434782602</v>
      </c>
      <c r="O77" s="65">
        <v>534.36842799999999</v>
      </c>
      <c r="P77" s="67">
        <f t="shared" si="7"/>
        <v>0.92586178079335557</v>
      </c>
      <c r="Q77" s="67">
        <f t="shared" si="8"/>
        <v>7.4138219206644429E-2</v>
      </c>
      <c r="R77" s="65">
        <v>521.80657142857206</v>
      </c>
      <c r="S77" s="65">
        <v>570.71057727272705</v>
      </c>
      <c r="T77" s="67">
        <f t="shared" si="9"/>
        <v>0.91431032156815084</v>
      </c>
      <c r="U77" s="67">
        <f t="shared" si="10"/>
        <v>8.5689678431849159E-2</v>
      </c>
      <c r="V77" s="67">
        <f t="shared" si="11"/>
        <v>1</v>
      </c>
      <c r="W77" s="65">
        <v>187.28059999999999</v>
      </c>
      <c r="X77" s="65">
        <v>235.57182499999999</v>
      </c>
      <c r="Y77" s="67">
        <f t="shared" si="12"/>
        <v>0.7950042412754581</v>
      </c>
      <c r="Z77" s="67">
        <f t="shared" si="13"/>
        <v>0.2049957587245419</v>
      </c>
      <c r="AA77" s="65">
        <v>207.906444827586</v>
      </c>
      <c r="AB77" s="65">
        <v>242.86945</v>
      </c>
      <c r="AC77" s="67">
        <f t="shared" si="14"/>
        <v>0.8560419798685508</v>
      </c>
      <c r="AD77" s="67">
        <f t="shared" si="15"/>
        <v>0.1439580201314492</v>
      </c>
      <c r="AE77" s="67">
        <f t="shared" si="16"/>
        <v>0.29775122652713359</v>
      </c>
      <c r="AF77" s="65">
        <v>212.481424</v>
      </c>
      <c r="AG77" s="65">
        <v>237.16902857142901</v>
      </c>
      <c r="AH77" s="67">
        <f t="shared" si="17"/>
        <v>0.89590713121298737</v>
      </c>
      <c r="AI77" s="67">
        <f t="shared" si="18"/>
        <v>0.10409286878701263</v>
      </c>
      <c r="AJ77" s="65">
        <v>206.33646551724101</v>
      </c>
      <c r="AK77" s="65">
        <v>247.83080333333299</v>
      </c>
      <c r="AL77" s="67">
        <f t="shared" si="19"/>
        <v>0.83256989341925347</v>
      </c>
      <c r="AM77" s="67">
        <f t="shared" si="20"/>
        <v>0.16743010658074653</v>
      </c>
      <c r="AN77" s="67">
        <f t="shared" si="21"/>
        <v>0</v>
      </c>
    </row>
    <row r="78" spans="1:40" ht="14.25" customHeight="1">
      <c r="A78" s="56">
        <v>3205176</v>
      </c>
      <c r="B78" s="56" t="s">
        <v>201</v>
      </c>
      <c r="C78" s="66">
        <f t="shared" si="0"/>
        <v>0.53439554521410859</v>
      </c>
      <c r="D78" s="50">
        <f t="shared" si="1"/>
        <v>0.53439554521410859</v>
      </c>
      <c r="E78" s="65">
        <v>615.20214399999998</v>
      </c>
      <c r="F78" s="65">
        <v>687.64508064516099</v>
      </c>
      <c r="G78" s="51">
        <f t="shared" si="2"/>
        <v>0.89465068727432218</v>
      </c>
      <c r="H78" s="51">
        <f t="shared" si="3"/>
        <v>0.10534931272567782</v>
      </c>
      <c r="I78" s="65">
        <v>692.65405999999996</v>
      </c>
      <c r="J78" s="65">
        <v>769.10415833333298</v>
      </c>
      <c r="K78" s="67">
        <f t="shared" si="4"/>
        <v>0.90059851126146273</v>
      </c>
      <c r="L78" s="67">
        <f t="shared" si="5"/>
        <v>9.9401488738537269E-2</v>
      </c>
      <c r="M78" s="67">
        <f t="shared" si="6"/>
        <v>1</v>
      </c>
      <c r="N78" s="65">
        <v>550.07035599999995</v>
      </c>
      <c r="O78" s="65">
        <v>615.32252903225799</v>
      </c>
      <c r="P78" s="67">
        <f t="shared" si="7"/>
        <v>0.89395451985988106</v>
      </c>
      <c r="Q78" s="67">
        <f t="shared" si="8"/>
        <v>0.10604548014011894</v>
      </c>
      <c r="R78" s="65">
        <v>604.20958888888902</v>
      </c>
      <c r="S78" s="65">
        <v>618.13605833333304</v>
      </c>
      <c r="T78" s="67">
        <f t="shared" si="9"/>
        <v>0.97747021993508409</v>
      </c>
      <c r="U78" s="67">
        <f t="shared" si="10"/>
        <v>2.2529780064915905E-2</v>
      </c>
      <c r="V78" s="67">
        <f t="shared" si="11"/>
        <v>1</v>
      </c>
      <c r="W78" s="65">
        <v>196.660917941176</v>
      </c>
      <c r="X78" s="65">
        <v>227.69829512195099</v>
      </c>
      <c r="Y78" s="67">
        <f t="shared" si="12"/>
        <v>0.86369077922102155</v>
      </c>
      <c r="Z78" s="67">
        <f t="shared" si="13"/>
        <v>0.13630922077897845</v>
      </c>
      <c r="AA78" s="65">
        <v>204.681638709677</v>
      </c>
      <c r="AB78" s="65">
        <v>259.68978387096797</v>
      </c>
      <c r="AC78" s="67">
        <f t="shared" si="14"/>
        <v>0.78817747721403297</v>
      </c>
      <c r="AD78" s="67">
        <f t="shared" si="15"/>
        <v>0.21182252278596703</v>
      </c>
      <c r="AE78" s="67">
        <f t="shared" si="16"/>
        <v>0</v>
      </c>
      <c r="AF78" s="65">
        <v>218.449655882353</v>
      </c>
      <c r="AG78" s="65">
        <v>249.73740487804901</v>
      </c>
      <c r="AH78" s="67">
        <f t="shared" si="17"/>
        <v>0.8747174096288286</v>
      </c>
      <c r="AI78" s="67">
        <f t="shared" si="18"/>
        <v>0.1252825903711714</v>
      </c>
      <c r="AJ78" s="65">
        <v>235.502193548387</v>
      </c>
      <c r="AK78" s="65">
        <v>264.02950967741901</v>
      </c>
      <c r="AL78" s="67">
        <f t="shared" si="19"/>
        <v>0.89195406163543767</v>
      </c>
      <c r="AM78" s="67">
        <f t="shared" si="20"/>
        <v>0.10804593836456233</v>
      </c>
      <c r="AN78" s="67">
        <f t="shared" si="21"/>
        <v>0.1375821808564342</v>
      </c>
    </row>
    <row r="79" spans="1:40" ht="14.25" customHeight="1">
      <c r="A79" s="56">
        <v>3205200</v>
      </c>
      <c r="B79" s="56" t="s">
        <v>223</v>
      </c>
      <c r="C79" s="66">
        <f t="shared" si="0"/>
        <v>0.55157837156086631</v>
      </c>
      <c r="D79" s="50">
        <f t="shared" si="1"/>
        <v>0.55157837156086631</v>
      </c>
      <c r="E79" s="65">
        <v>592.62227350272201</v>
      </c>
      <c r="F79" s="65">
        <v>659.06105446880304</v>
      </c>
      <c r="G79" s="51">
        <f t="shared" si="2"/>
        <v>0.89919176605021811</v>
      </c>
      <c r="H79" s="51">
        <f t="shared" si="3"/>
        <v>0.10080823394978189</v>
      </c>
      <c r="I79" s="65">
        <v>638.77990888252202</v>
      </c>
      <c r="J79" s="65">
        <v>694.58236370157795</v>
      </c>
      <c r="K79" s="67">
        <f t="shared" si="4"/>
        <v>0.919660420800677</v>
      </c>
      <c r="L79" s="67">
        <f t="shared" si="5"/>
        <v>8.0339579199322997E-2</v>
      </c>
      <c r="M79" s="67">
        <f t="shared" si="6"/>
        <v>1</v>
      </c>
      <c r="N79" s="65">
        <v>504.45156780575502</v>
      </c>
      <c r="O79" s="65">
        <v>546.07869420783595</v>
      </c>
      <c r="P79" s="67">
        <f t="shared" si="7"/>
        <v>0.92377082855710579</v>
      </c>
      <c r="Q79" s="67">
        <f t="shared" si="8"/>
        <v>7.6229171442894206E-2</v>
      </c>
      <c r="R79" s="65">
        <v>513.31680230547602</v>
      </c>
      <c r="S79" s="65">
        <v>548.74402706552701</v>
      </c>
      <c r="T79" s="67">
        <f t="shared" si="9"/>
        <v>0.93543943439438926</v>
      </c>
      <c r="U79" s="67">
        <f t="shared" si="10"/>
        <v>6.4560565605610742E-2</v>
      </c>
      <c r="V79" s="67">
        <f t="shared" si="11"/>
        <v>1</v>
      </c>
      <c r="W79" s="65">
        <v>188.792932818792</v>
      </c>
      <c r="X79" s="65">
        <v>228.64877519073599</v>
      </c>
      <c r="Y79" s="67">
        <f t="shared" si="12"/>
        <v>0.82568967474810773</v>
      </c>
      <c r="Z79" s="67">
        <f t="shared" si="13"/>
        <v>0.17431032525189227</v>
      </c>
      <c r="AA79" s="65">
        <v>201.853046514575</v>
      </c>
      <c r="AB79" s="65">
        <v>235.997223740458</v>
      </c>
      <c r="AC79" s="67">
        <f t="shared" si="14"/>
        <v>0.85531958094797911</v>
      </c>
      <c r="AD79" s="67">
        <f t="shared" si="15"/>
        <v>0.14468041905202089</v>
      </c>
      <c r="AE79" s="67">
        <f t="shared" si="16"/>
        <v>0.16998365505344454</v>
      </c>
      <c r="AF79" s="65">
        <v>201.64593543624201</v>
      </c>
      <c r="AG79" s="65">
        <v>233.35533542234299</v>
      </c>
      <c r="AH79" s="67">
        <f t="shared" si="17"/>
        <v>0.86411538468271543</v>
      </c>
      <c r="AI79" s="67">
        <f t="shared" si="18"/>
        <v>0.13588461531728457</v>
      </c>
      <c r="AJ79" s="65">
        <v>209.85091615776099</v>
      </c>
      <c r="AK79" s="65">
        <v>241.47105596446701</v>
      </c>
      <c r="AL79" s="67">
        <f t="shared" si="19"/>
        <v>0.86905204981851325</v>
      </c>
      <c r="AM79" s="67">
        <f t="shared" si="20"/>
        <v>0.13094795018148675</v>
      </c>
      <c r="AN79" s="67">
        <f t="shared" si="21"/>
        <v>3.6329831190020513E-2</v>
      </c>
    </row>
    <row r="80" spans="1:40" ht="14.25" customHeight="1">
      <c r="A80" s="56">
        <v>3205309</v>
      </c>
      <c r="B80" s="56" t="s">
        <v>109</v>
      </c>
      <c r="C80" s="66">
        <f t="shared" si="0"/>
        <v>0.3010606022239346</v>
      </c>
      <c r="D80" s="50">
        <f t="shared" si="1"/>
        <v>0.3010606022239346</v>
      </c>
      <c r="E80" s="65">
        <v>591.51488035714306</v>
      </c>
      <c r="F80" s="65">
        <v>662.34155184275198</v>
      </c>
      <c r="G80" s="51">
        <f t="shared" si="2"/>
        <v>0.89306624159611225</v>
      </c>
      <c r="H80" s="51">
        <f t="shared" si="3"/>
        <v>0.10693375840388775</v>
      </c>
      <c r="I80" s="65">
        <v>630.700579828326</v>
      </c>
      <c r="J80" s="65">
        <v>698.73833055555599</v>
      </c>
      <c r="K80" s="67">
        <f t="shared" si="4"/>
        <v>0.90262771090125504</v>
      </c>
      <c r="L80" s="67">
        <f t="shared" si="5"/>
        <v>9.7372289098744957E-2</v>
      </c>
      <c r="M80" s="67">
        <f t="shared" si="6"/>
        <v>1</v>
      </c>
      <c r="N80" s="65">
        <v>480.08575786801998</v>
      </c>
      <c r="O80" s="65">
        <v>531.52903481481496</v>
      </c>
      <c r="P80" s="67">
        <f t="shared" si="7"/>
        <v>0.90321643113114625</v>
      </c>
      <c r="Q80" s="67">
        <f t="shared" si="8"/>
        <v>9.6783568868853753E-2</v>
      </c>
      <c r="R80" s="65">
        <v>508.585314718615</v>
      </c>
      <c r="S80" s="65">
        <v>567.15902776572705</v>
      </c>
      <c r="T80" s="67">
        <f t="shared" si="9"/>
        <v>0.8967243574031466</v>
      </c>
      <c r="U80" s="67">
        <f t="shared" si="10"/>
        <v>0.1032756425968534</v>
      </c>
      <c r="V80" s="67">
        <f t="shared" si="11"/>
        <v>0</v>
      </c>
      <c r="W80" s="65">
        <v>185.60246830275199</v>
      </c>
      <c r="X80" s="65">
        <v>228.20807515765799</v>
      </c>
      <c r="Y80" s="67">
        <f t="shared" si="12"/>
        <v>0.81330368425625676</v>
      </c>
      <c r="Z80" s="67">
        <f t="shared" si="13"/>
        <v>0.18669631574374324</v>
      </c>
      <c r="AA80" s="65">
        <v>206.71095653767799</v>
      </c>
      <c r="AB80" s="65">
        <v>242.77949471544699</v>
      </c>
      <c r="AC80" s="67">
        <f t="shared" si="14"/>
        <v>0.85143498951571828</v>
      </c>
      <c r="AD80" s="67">
        <f t="shared" si="15"/>
        <v>0.14856501048428172</v>
      </c>
      <c r="AE80" s="67">
        <f t="shared" si="16"/>
        <v>0.20424240889573853</v>
      </c>
      <c r="AF80" s="65">
        <v>199.93702866972501</v>
      </c>
      <c r="AG80" s="65">
        <v>235.890605393258</v>
      </c>
      <c r="AH80" s="67">
        <f t="shared" si="17"/>
        <v>0.84758368539690654</v>
      </c>
      <c r="AI80" s="67">
        <f t="shared" si="18"/>
        <v>0.15241631460309346</v>
      </c>
      <c r="AJ80" s="65">
        <v>209.72521510204101</v>
      </c>
      <c r="AK80" s="65">
        <v>248.67910040650401</v>
      </c>
      <c r="AL80" s="67">
        <f t="shared" si="19"/>
        <v>0.84335681912638849</v>
      </c>
      <c r="AM80" s="67">
        <f t="shared" si="20"/>
        <v>0.15664318087361151</v>
      </c>
      <c r="AN80" s="67">
        <f t="shared" si="21"/>
        <v>0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2:AN80" xr:uid="{00000000-0009-0000-0000-00000C000000}"/>
  <mergeCells count="4">
    <mergeCell ref="E1:M1"/>
    <mergeCell ref="N1:V1"/>
    <mergeCell ref="W1:AE1"/>
    <mergeCell ref="AF1:AN1"/>
  </mergeCells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FFBE-0465-47EE-9B57-2FACA6664567}">
  <sheetPr>
    <tabColor rgb="FF7F7F7F"/>
  </sheetPr>
  <dimension ref="A1:DM1003"/>
  <sheetViews>
    <sheetView showGridLines="0" tabSelected="1" workbookViewId="0">
      <selection activeCell="W16" sqref="W16"/>
    </sheetView>
  </sheetViews>
  <sheetFormatPr defaultColWidth="12.59765625" defaultRowHeight="15" customHeight="1"/>
  <cols>
    <col min="1" max="1" width="9.69921875" customWidth="1"/>
    <col min="2" max="2" width="28.19921875" customWidth="1"/>
    <col min="3" max="3" width="28.19921875" style="68" customWidth="1"/>
    <col min="4" max="5" width="8.19921875" customWidth="1"/>
    <col min="6" max="7" width="12.09765625" customWidth="1"/>
    <col min="8" max="8" width="11.3984375" customWidth="1"/>
    <col min="9" max="9" width="12.19921875" customWidth="1"/>
    <col min="10" max="10" width="11.8984375" customWidth="1"/>
    <col min="11" max="11" width="12.3984375" customWidth="1"/>
    <col min="12" max="12" width="11.59765625" customWidth="1"/>
    <col min="13" max="14" width="10.3984375" customWidth="1"/>
    <col min="15" max="15" width="11.8984375" customWidth="1"/>
    <col min="16" max="16" width="11.19921875" customWidth="1"/>
    <col min="17" max="17" width="12.8984375" customWidth="1"/>
    <col min="18" max="18" width="12.3984375" customWidth="1"/>
    <col min="19" max="19" width="12.8984375" customWidth="1"/>
    <col min="20" max="20" width="12.09765625" customWidth="1"/>
    <col min="21" max="22" width="10.8984375" customWidth="1"/>
    <col min="23" max="23" width="12.3984375" customWidth="1"/>
    <col min="24" max="24" width="11.69921875" customWidth="1"/>
    <col min="25" max="25" width="8.19921875" customWidth="1"/>
    <col min="26" max="26" width="12.19921875" customWidth="1"/>
    <col min="27" max="27" width="11.8984375" customWidth="1"/>
    <col min="28" max="28" width="12.3984375" customWidth="1"/>
    <col min="29" max="29" width="11.59765625" customWidth="1"/>
    <col min="30" max="31" width="10.3984375" customWidth="1"/>
    <col min="32" max="32" width="11.8984375" customWidth="1"/>
    <col min="33" max="33" width="11.19921875" customWidth="1"/>
    <col min="34" max="34" width="12.8984375" customWidth="1"/>
    <col min="35" max="35" width="12.3984375" customWidth="1"/>
    <col min="36" max="36" width="12.8984375" customWidth="1"/>
    <col min="37" max="37" width="12.09765625" customWidth="1"/>
    <col min="38" max="39" width="10.8984375" customWidth="1"/>
    <col min="40" max="40" width="12.3984375" customWidth="1"/>
    <col min="41" max="41" width="11.69921875" customWidth="1"/>
    <col min="42" max="42" width="8.19921875" customWidth="1"/>
    <col min="43" max="43" width="9.59765625" customWidth="1"/>
    <col min="44" max="44" width="8.8984375" customWidth="1"/>
    <col min="45" max="45" width="8.19921875" customWidth="1"/>
    <col min="46" max="46" width="12.19921875" customWidth="1"/>
    <col min="47" max="47" width="11.8984375" customWidth="1"/>
    <col min="48" max="48" width="12.3984375" customWidth="1"/>
    <col min="49" max="49" width="11.59765625" customWidth="1"/>
    <col min="50" max="51" width="10.3984375" customWidth="1"/>
    <col min="52" max="52" width="11.8984375" customWidth="1"/>
    <col min="53" max="53" width="11.19921875" customWidth="1"/>
    <col min="54" max="54" width="12.8984375" customWidth="1"/>
    <col min="55" max="55" width="12.3984375" customWidth="1"/>
    <col min="56" max="56" width="12.8984375" customWidth="1"/>
    <col min="57" max="57" width="12.09765625" customWidth="1"/>
    <col min="58" max="59" width="10.8984375" customWidth="1"/>
    <col min="60" max="60" width="12.3984375" customWidth="1"/>
    <col min="61" max="61" width="11.69921875" customWidth="1"/>
    <col min="62" max="62" width="8.19921875" customWidth="1"/>
    <col min="63" max="63" width="12.19921875" customWidth="1"/>
    <col min="64" max="64" width="11.8984375" customWidth="1"/>
    <col min="65" max="65" width="12.3984375" customWidth="1"/>
    <col min="66" max="66" width="11.59765625" customWidth="1"/>
    <col min="67" max="68" width="10.3984375" customWidth="1"/>
    <col min="69" max="69" width="11.8984375" customWidth="1"/>
    <col min="70" max="70" width="11.19921875" customWidth="1"/>
    <col min="71" max="71" width="12.8984375" customWidth="1"/>
    <col min="72" max="72" width="12.3984375" customWidth="1"/>
    <col min="73" max="73" width="12.8984375" customWidth="1"/>
    <col min="74" max="74" width="12.09765625" customWidth="1"/>
    <col min="75" max="76" width="10.8984375" customWidth="1"/>
    <col min="77" max="77" width="12.3984375" customWidth="1"/>
    <col min="78" max="78" width="11.69921875" customWidth="1"/>
    <col min="79" max="79" width="36.09765625" bestFit="1" customWidth="1"/>
  </cols>
  <sheetData>
    <row r="1" spans="1:117" ht="14.25" customHeight="1">
      <c r="A1" s="22" t="s">
        <v>555</v>
      </c>
      <c r="B1" s="22" t="s">
        <v>8</v>
      </c>
      <c r="C1" s="22" t="s">
        <v>660</v>
      </c>
      <c r="D1" s="22" t="s">
        <v>556</v>
      </c>
      <c r="E1" s="79" t="s">
        <v>557</v>
      </c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8"/>
      <c r="AP1" s="76" t="s">
        <v>558</v>
      </c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7"/>
      <c r="BP1" s="77"/>
      <c r="BQ1" s="77"/>
      <c r="BR1" s="77"/>
      <c r="BS1" s="77"/>
      <c r="BT1" s="77"/>
      <c r="BU1" s="77"/>
      <c r="BV1" s="77"/>
      <c r="BW1" s="77"/>
      <c r="BX1" s="77"/>
      <c r="BY1" s="77"/>
      <c r="BZ1" s="78"/>
      <c r="CA1" s="43" t="s">
        <v>656</v>
      </c>
      <c r="CB1" t="s">
        <v>659</v>
      </c>
      <c r="CC1" t="s">
        <v>663</v>
      </c>
      <c r="CD1" t="s">
        <v>664</v>
      </c>
      <c r="CM1" t="s">
        <v>665</v>
      </c>
      <c r="CV1" t="s">
        <v>666</v>
      </c>
      <c r="DE1" t="s">
        <v>667</v>
      </c>
    </row>
    <row r="2" spans="1:117" ht="14.25" customHeight="1">
      <c r="A2" s="22"/>
      <c r="B2" s="22"/>
      <c r="C2" s="22"/>
      <c r="D2" s="22"/>
      <c r="E2" s="24" t="s">
        <v>704</v>
      </c>
      <c r="F2" s="24" t="s">
        <v>705</v>
      </c>
      <c r="G2" s="25" t="s">
        <v>707</v>
      </c>
      <c r="H2" s="26" t="s">
        <v>706</v>
      </c>
      <c r="I2" s="79" t="s">
        <v>559</v>
      </c>
      <c r="J2" s="77"/>
      <c r="K2" s="77"/>
      <c r="L2" s="77"/>
      <c r="M2" s="77"/>
      <c r="N2" s="77"/>
      <c r="O2" s="77"/>
      <c r="P2" s="78"/>
      <c r="Q2" s="79" t="s">
        <v>560</v>
      </c>
      <c r="R2" s="77"/>
      <c r="S2" s="77"/>
      <c r="T2" s="77"/>
      <c r="U2" s="77"/>
      <c r="V2" s="77"/>
      <c r="W2" s="77"/>
      <c r="X2" s="78"/>
      <c r="Y2" s="27" t="s">
        <v>561</v>
      </c>
      <c r="Z2" s="79" t="s">
        <v>562</v>
      </c>
      <c r="AA2" s="77"/>
      <c r="AB2" s="77"/>
      <c r="AC2" s="77"/>
      <c r="AD2" s="77"/>
      <c r="AE2" s="77"/>
      <c r="AF2" s="77"/>
      <c r="AG2" s="78"/>
      <c r="AH2" s="79" t="s">
        <v>563</v>
      </c>
      <c r="AI2" s="77"/>
      <c r="AJ2" s="77"/>
      <c r="AK2" s="77"/>
      <c r="AL2" s="77"/>
      <c r="AM2" s="77"/>
      <c r="AN2" s="77"/>
      <c r="AO2" s="78"/>
      <c r="AP2" s="28" t="s">
        <v>564</v>
      </c>
      <c r="AQ2" s="28" t="s">
        <v>565</v>
      </c>
      <c r="AR2" s="28" t="s">
        <v>566</v>
      </c>
      <c r="AS2" s="28" t="s">
        <v>567</v>
      </c>
      <c r="AT2" s="76" t="s">
        <v>559</v>
      </c>
      <c r="AU2" s="77"/>
      <c r="AV2" s="77"/>
      <c r="AW2" s="77"/>
      <c r="AX2" s="77"/>
      <c r="AY2" s="77"/>
      <c r="AZ2" s="77"/>
      <c r="BA2" s="78"/>
      <c r="BB2" s="76" t="s">
        <v>560</v>
      </c>
      <c r="BC2" s="77"/>
      <c r="BD2" s="77"/>
      <c r="BE2" s="77"/>
      <c r="BF2" s="77"/>
      <c r="BG2" s="77"/>
      <c r="BH2" s="77"/>
      <c r="BI2" s="78"/>
      <c r="BJ2" s="28" t="s">
        <v>568</v>
      </c>
      <c r="BK2" s="76" t="s">
        <v>562</v>
      </c>
      <c r="BL2" s="77"/>
      <c r="BM2" s="77"/>
      <c r="BN2" s="77"/>
      <c r="BO2" s="77"/>
      <c r="BP2" s="77"/>
      <c r="BQ2" s="77"/>
      <c r="BR2" s="78"/>
      <c r="BS2" s="76" t="s">
        <v>563</v>
      </c>
      <c r="BT2" s="77"/>
      <c r="BU2" s="77"/>
      <c r="BV2" s="77"/>
      <c r="BW2" s="77"/>
      <c r="BX2" s="77"/>
      <c r="BY2" s="77"/>
      <c r="BZ2" s="78"/>
      <c r="CA2" s="23"/>
      <c r="CD2" t="s">
        <v>709</v>
      </c>
      <c r="CE2" t="s">
        <v>710</v>
      </c>
      <c r="CF2" t="s">
        <v>711</v>
      </c>
      <c r="CG2" t="s">
        <v>712</v>
      </c>
      <c r="CH2" t="s">
        <v>713</v>
      </c>
      <c r="CI2" t="s">
        <v>714</v>
      </c>
      <c r="CJ2" t="s">
        <v>715</v>
      </c>
      <c r="CK2" t="s">
        <v>716</v>
      </c>
      <c r="CL2" t="s">
        <v>717</v>
      </c>
      <c r="CM2" t="s">
        <v>718</v>
      </c>
      <c r="CN2" t="s">
        <v>719</v>
      </c>
      <c r="CO2" t="s">
        <v>711</v>
      </c>
      <c r="CP2" t="s">
        <v>712</v>
      </c>
      <c r="CQ2" t="s">
        <v>713</v>
      </c>
      <c r="CR2" t="s">
        <v>714</v>
      </c>
      <c r="CS2" t="s">
        <v>715</v>
      </c>
      <c r="CT2" t="s">
        <v>716</v>
      </c>
      <c r="CU2" t="s">
        <v>717</v>
      </c>
      <c r="CV2" t="s">
        <v>720</v>
      </c>
      <c r="CW2" t="s">
        <v>721</v>
      </c>
      <c r="CX2" t="s">
        <v>711</v>
      </c>
      <c r="CY2" t="s">
        <v>712</v>
      </c>
      <c r="CZ2" t="s">
        <v>722</v>
      </c>
      <c r="DA2" t="s">
        <v>723</v>
      </c>
      <c r="DB2" t="s">
        <v>715</v>
      </c>
      <c r="DC2" t="s">
        <v>716</v>
      </c>
      <c r="DD2" t="s">
        <v>724</v>
      </c>
      <c r="DE2" t="s">
        <v>720</v>
      </c>
      <c r="DF2" t="s">
        <v>721</v>
      </c>
      <c r="DG2" t="s">
        <v>711</v>
      </c>
      <c r="DH2" t="s">
        <v>712</v>
      </c>
      <c r="DI2" t="s">
        <v>722</v>
      </c>
      <c r="DJ2" t="s">
        <v>723</v>
      </c>
      <c r="DK2" t="s">
        <v>715</v>
      </c>
      <c r="DL2" t="s">
        <v>716</v>
      </c>
      <c r="DM2" t="s">
        <v>724</v>
      </c>
    </row>
    <row r="3" spans="1:117" ht="14.25" customHeight="1">
      <c r="A3" s="29"/>
      <c r="B3" s="29"/>
      <c r="C3" s="22"/>
      <c r="D3" s="29"/>
      <c r="E3" s="30"/>
      <c r="F3" s="30"/>
      <c r="G3" s="31"/>
      <c r="H3" s="32"/>
      <c r="I3" s="30" t="s">
        <v>708</v>
      </c>
      <c r="J3" s="30" t="s">
        <v>570</v>
      </c>
      <c r="K3" s="30" t="s">
        <v>573</v>
      </c>
      <c r="L3" s="30" t="s">
        <v>574</v>
      </c>
      <c r="M3" s="30" t="s">
        <v>575</v>
      </c>
      <c r="N3" s="30" t="s">
        <v>576</v>
      </c>
      <c r="O3" s="30" t="s">
        <v>577</v>
      </c>
      <c r="P3" s="30" t="s">
        <v>578</v>
      </c>
      <c r="Q3" s="30" t="s">
        <v>579</v>
      </c>
      <c r="R3" s="30" t="s">
        <v>581</v>
      </c>
      <c r="S3" s="30" t="s">
        <v>584</v>
      </c>
      <c r="T3" s="30" t="s">
        <v>585</v>
      </c>
      <c r="U3" s="30" t="s">
        <v>586</v>
      </c>
      <c r="V3" s="30" t="s">
        <v>587</v>
      </c>
      <c r="W3" s="30" t="s">
        <v>588</v>
      </c>
      <c r="X3" s="30" t="s">
        <v>589</v>
      </c>
      <c r="Y3" s="33"/>
      <c r="Z3" s="30" t="s">
        <v>590</v>
      </c>
      <c r="AA3" s="30" t="s">
        <v>592</v>
      </c>
      <c r="AB3" s="30" t="s">
        <v>595</v>
      </c>
      <c r="AC3" s="30" t="s">
        <v>596</v>
      </c>
      <c r="AD3" s="30" t="s">
        <v>597</v>
      </c>
      <c r="AE3" s="30" t="s">
        <v>598</v>
      </c>
      <c r="AF3" s="30" t="s">
        <v>599</v>
      </c>
      <c r="AG3" s="30" t="s">
        <v>600</v>
      </c>
      <c r="AH3" s="30" t="s">
        <v>601</v>
      </c>
      <c r="AI3" s="30" t="s">
        <v>603</v>
      </c>
      <c r="AJ3" s="30" t="s">
        <v>606</v>
      </c>
      <c r="AK3" s="30" t="s">
        <v>607</v>
      </c>
      <c r="AL3" s="30" t="s">
        <v>608</v>
      </c>
      <c r="AM3" s="30" t="s">
        <v>609</v>
      </c>
      <c r="AN3" s="30" t="s">
        <v>610</v>
      </c>
      <c r="AO3" s="30" t="s">
        <v>611</v>
      </c>
      <c r="AP3" s="34"/>
      <c r="AQ3" s="34"/>
      <c r="AR3" s="34"/>
      <c r="AS3" s="34"/>
      <c r="AT3" s="34" t="s">
        <v>612</v>
      </c>
      <c r="AU3" s="34" t="s">
        <v>614</v>
      </c>
      <c r="AV3" s="34" t="s">
        <v>617</v>
      </c>
      <c r="AW3" s="34" t="s">
        <v>618</v>
      </c>
      <c r="AX3" s="34" t="s">
        <v>619</v>
      </c>
      <c r="AY3" s="34" t="s">
        <v>620</v>
      </c>
      <c r="AZ3" s="34" t="s">
        <v>621</v>
      </c>
      <c r="BA3" s="34" t="s">
        <v>622</v>
      </c>
      <c r="BB3" s="34" t="s">
        <v>623</v>
      </c>
      <c r="BC3" s="34" t="s">
        <v>625</v>
      </c>
      <c r="BD3" s="34" t="s">
        <v>628</v>
      </c>
      <c r="BE3" s="34" t="s">
        <v>629</v>
      </c>
      <c r="BF3" s="34" t="s">
        <v>630</v>
      </c>
      <c r="BG3" s="34" t="s">
        <v>631</v>
      </c>
      <c r="BH3" s="34" t="s">
        <v>632</v>
      </c>
      <c r="BI3" s="34" t="s">
        <v>633</v>
      </c>
      <c r="BJ3" s="34"/>
      <c r="BK3" s="34" t="s">
        <v>634</v>
      </c>
      <c r="BL3" s="34" t="s">
        <v>636</v>
      </c>
      <c r="BM3" s="34" t="s">
        <v>639</v>
      </c>
      <c r="BN3" s="34" t="s">
        <v>640</v>
      </c>
      <c r="BO3" s="34" t="s">
        <v>641</v>
      </c>
      <c r="BP3" s="34" t="s">
        <v>642</v>
      </c>
      <c r="BQ3" s="34" t="s">
        <v>643</v>
      </c>
      <c r="BR3" s="34" t="s">
        <v>644</v>
      </c>
      <c r="BS3" s="34" t="s">
        <v>645</v>
      </c>
      <c r="BT3" s="34" t="s">
        <v>647</v>
      </c>
      <c r="BU3" s="34" t="s">
        <v>650</v>
      </c>
      <c r="BV3" s="34" t="s">
        <v>651</v>
      </c>
      <c r="BW3" s="34" t="s">
        <v>652</v>
      </c>
      <c r="BX3" s="34" t="s">
        <v>653</v>
      </c>
      <c r="BY3" s="34" t="s">
        <v>654</v>
      </c>
      <c r="BZ3" s="34" t="s">
        <v>655</v>
      </c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</row>
    <row r="4" spans="1:117" ht="15.75" customHeight="1">
      <c r="A4" s="37">
        <v>3200102</v>
      </c>
      <c r="B4" s="37" t="s">
        <v>42</v>
      </c>
      <c r="C4" s="37">
        <v>0.65481757638865579</v>
      </c>
      <c r="D4" s="38">
        <v>0.66016134577392249</v>
      </c>
      <c r="E4" s="38">
        <v>0.66540303433780412</v>
      </c>
      <c r="F4" s="38">
        <v>0.53203626683433514</v>
      </c>
      <c r="G4" s="38">
        <v>5.0511147867423167E-2</v>
      </c>
      <c r="H4" s="38">
        <v>0.798769801841273</v>
      </c>
      <c r="I4" s="38">
        <v>0.81614308344656283</v>
      </c>
      <c r="J4" s="39">
        <v>733.33625530999996</v>
      </c>
      <c r="K4" s="38">
        <v>0.94360902255714307</v>
      </c>
      <c r="L4" s="39">
        <v>2.6315789500000002E-2</v>
      </c>
      <c r="M4" s="39">
        <v>5.2631578899999996E-2</v>
      </c>
      <c r="N4" s="39">
        <v>0.25</v>
      </c>
      <c r="O4" s="39">
        <v>0.67105263160000006</v>
      </c>
      <c r="P4" s="39">
        <v>0.96815286619999996</v>
      </c>
      <c r="Q4" s="38">
        <v>0.77270987943333835</v>
      </c>
      <c r="R4" s="39">
        <v>580.06915842000001</v>
      </c>
      <c r="S4" s="38">
        <v>0.89816124467142877</v>
      </c>
      <c r="T4" s="39">
        <v>2.6402640299999999E-2</v>
      </c>
      <c r="U4" s="39">
        <v>0.13201320129999999</v>
      </c>
      <c r="V4" s="39">
        <v>0.37953795380000005</v>
      </c>
      <c r="W4" s="39">
        <v>0.46204620460000001</v>
      </c>
      <c r="X4" s="39">
        <v>0.96805111819999989</v>
      </c>
      <c r="Y4" s="38">
        <v>0.74825865397384983</v>
      </c>
      <c r="Z4" s="38">
        <v>0.75516595698157762</v>
      </c>
      <c r="AA4" s="39">
        <v>684.56170727999995</v>
      </c>
      <c r="AB4" s="38">
        <v>0.89685230018571416</v>
      </c>
      <c r="AC4" s="39">
        <v>5.08474576E-2</v>
      </c>
      <c r="AD4" s="39">
        <v>9.1525423700000011E-2</v>
      </c>
      <c r="AE4" s="39">
        <v>0.40677966100000001</v>
      </c>
      <c r="AF4" s="39">
        <v>0.45084745759999995</v>
      </c>
      <c r="AG4" s="39">
        <v>0.921875</v>
      </c>
      <c r="AH4" s="38">
        <v>0.73789769946225803</v>
      </c>
      <c r="AI4" s="39">
        <v>562.67514949999997</v>
      </c>
      <c r="AJ4" s="38">
        <v>0.86093972470000002</v>
      </c>
      <c r="AK4" s="39">
        <v>3.6544850499999997E-2</v>
      </c>
      <c r="AL4" s="39">
        <v>0.17940199339999999</v>
      </c>
      <c r="AM4" s="39">
        <v>0.40531561459999998</v>
      </c>
      <c r="AN4" s="39">
        <v>0.37873754150000005</v>
      </c>
      <c r="AO4" s="39">
        <v>0.93188854489999995</v>
      </c>
      <c r="AP4" s="38">
        <v>0.65229881292809999</v>
      </c>
      <c r="AQ4" s="38">
        <v>0.5751854017363397</v>
      </c>
      <c r="AR4" s="38">
        <v>4.6686823224115437E-2</v>
      </c>
      <c r="AS4" s="38">
        <v>0.72941222411986029</v>
      </c>
      <c r="AT4" s="38">
        <v>0.73235173852449909</v>
      </c>
      <c r="AU4" s="39">
        <v>229.77733441999999</v>
      </c>
      <c r="AV4" s="38">
        <v>0.81771799630000008</v>
      </c>
      <c r="AW4" s="39">
        <v>6.1688311699999998E-2</v>
      </c>
      <c r="AX4" s="39">
        <v>0.211038961</v>
      </c>
      <c r="AY4" s="39">
        <v>0.39285714290000001</v>
      </c>
      <c r="AZ4" s="39">
        <v>0.33441558440000002</v>
      </c>
      <c r="BA4" s="39">
        <v>0.9476923076999999</v>
      </c>
      <c r="BB4" s="38">
        <v>0.72647270971522149</v>
      </c>
      <c r="BC4" s="39">
        <v>243.54766558</v>
      </c>
      <c r="BD4" s="38">
        <v>0.75927643782857157</v>
      </c>
      <c r="BE4" s="39">
        <v>8.1168831200000013E-2</v>
      </c>
      <c r="BF4" s="39">
        <v>0.27922077919999999</v>
      </c>
      <c r="BG4" s="39">
        <v>0.38636363639999999</v>
      </c>
      <c r="BH4" s="39">
        <v>0.25324675320000001</v>
      </c>
      <c r="BI4" s="39">
        <v>0.9476923076999999</v>
      </c>
      <c r="BJ4" s="38">
        <v>0.68272540089574485</v>
      </c>
      <c r="BK4" s="38">
        <v>0.68409108135815377</v>
      </c>
      <c r="BL4" s="39">
        <v>219.14202405</v>
      </c>
      <c r="BM4" s="38">
        <v>0.74570446740000007</v>
      </c>
      <c r="BN4" s="39">
        <v>8.9347078999999996E-2</v>
      </c>
      <c r="BO4" s="39">
        <v>0.28865979380000001</v>
      </c>
      <c r="BP4" s="39">
        <v>0.3573883162</v>
      </c>
      <c r="BQ4" s="39">
        <v>0.264604811</v>
      </c>
      <c r="BR4" s="39">
        <v>0.89538461540000003</v>
      </c>
      <c r="BS4" s="38">
        <v>0.68135972043333604</v>
      </c>
      <c r="BT4" s="39">
        <v>235.48250171999999</v>
      </c>
      <c r="BU4" s="38">
        <v>0.68973981345714286</v>
      </c>
      <c r="BV4" s="39">
        <v>0.12371134019999999</v>
      </c>
      <c r="BW4" s="39">
        <v>0.32646048110000003</v>
      </c>
      <c r="BX4" s="39">
        <v>0.3608247423</v>
      </c>
      <c r="BY4" s="39">
        <v>0.1890034364</v>
      </c>
      <c r="BZ4" s="39">
        <v>0.89538461540000003</v>
      </c>
      <c r="CA4" s="45">
        <v>0.98199999999999998</v>
      </c>
      <c r="CB4">
        <v>0.30269756231273387</v>
      </c>
      <c r="CC4">
        <v>0.30269756231273387</v>
      </c>
      <c r="CD4">
        <v>667.53005849056603</v>
      </c>
      <c r="CE4">
        <v>727.23317049180298</v>
      </c>
      <c r="CF4">
        <v>0.91790375573646932</v>
      </c>
      <c r="CG4">
        <v>8.2096244263530682E-2</v>
      </c>
      <c r="CH4">
        <v>717.282118055556</v>
      </c>
      <c r="CI4">
        <v>783.51574861111101</v>
      </c>
      <c r="CJ4">
        <v>0.91546611453188631</v>
      </c>
      <c r="CK4">
        <v>8.453388546811369E-2</v>
      </c>
      <c r="CL4">
        <v>1</v>
      </c>
      <c r="CM4">
        <v>552.59007924528305</v>
      </c>
      <c r="CN4">
        <v>596.16813770491797</v>
      </c>
      <c r="CO4">
        <v>0.92690307364060354</v>
      </c>
      <c r="CP4">
        <v>7.3096926359396464E-2</v>
      </c>
      <c r="CQ4">
        <v>548.72026388888901</v>
      </c>
      <c r="CR4">
        <v>630.63680833333297</v>
      </c>
      <c r="CS4">
        <v>0.87010503769842484</v>
      </c>
      <c r="CT4">
        <v>0.12989496230157516</v>
      </c>
      <c r="CU4">
        <v>0</v>
      </c>
      <c r="CV4">
        <v>206.60348264441001</v>
      </c>
      <c r="CW4">
        <v>233.05623559340299</v>
      </c>
      <c r="CX4">
        <v>0.88649626609801058</v>
      </c>
      <c r="CY4">
        <v>0.11350373390198942</v>
      </c>
      <c r="CZ4">
        <v>217.122793150685</v>
      </c>
      <c r="DA4">
        <v>250.345216666667</v>
      </c>
      <c r="DB4">
        <v>0.86729355584126289</v>
      </c>
      <c r="DC4">
        <v>0.13270644415873711</v>
      </c>
      <c r="DD4">
        <v>0</v>
      </c>
      <c r="DE4">
        <v>216.33818213385399</v>
      </c>
      <c r="DF4">
        <v>258.960882217917</v>
      </c>
      <c r="DG4">
        <v>0.83540873154658246</v>
      </c>
      <c r="DH4">
        <v>0.16459126845341754</v>
      </c>
      <c r="DI4">
        <v>233.74769589041099</v>
      </c>
      <c r="DJ4">
        <v>268.64371805555601</v>
      </c>
      <c r="DK4">
        <v>0.87010296604840598</v>
      </c>
      <c r="DL4">
        <v>0.12989703395159402</v>
      </c>
      <c r="DM4">
        <v>0.21079024925093548</v>
      </c>
    </row>
    <row r="5" spans="1:117" ht="15" customHeight="1">
      <c r="A5" s="37">
        <v>3200169</v>
      </c>
      <c r="B5" s="37" t="s">
        <v>65</v>
      </c>
      <c r="C5" s="37">
        <v>0.70239656069965206</v>
      </c>
      <c r="D5" s="38">
        <v>0.73192125177393641</v>
      </c>
      <c r="E5" s="38">
        <v>0.87508902427291246</v>
      </c>
      <c r="F5" s="38">
        <v>1</v>
      </c>
      <c r="G5" s="38">
        <v>0.12492865660390462</v>
      </c>
      <c r="H5" s="38">
        <v>0.75017804854582493</v>
      </c>
      <c r="I5" s="38">
        <v>0.73889655263839593</v>
      </c>
      <c r="J5" s="39">
        <v>681.24178081000002</v>
      </c>
      <c r="K5" s="38">
        <v>0.8596638655714286</v>
      </c>
      <c r="L5" s="39">
        <v>7.6470588199999995E-2</v>
      </c>
      <c r="M5" s="39">
        <v>0.1117647059</v>
      </c>
      <c r="N5" s="39">
        <v>0.35882352939999995</v>
      </c>
      <c r="O5" s="39">
        <v>0.45294117649999999</v>
      </c>
      <c r="P5" s="39">
        <v>0.90425531910000001</v>
      </c>
      <c r="Q5" s="38">
        <v>0.76710029240696831</v>
      </c>
      <c r="R5" s="39">
        <v>590.28064497000003</v>
      </c>
      <c r="S5" s="38">
        <v>0.90617075224285704</v>
      </c>
      <c r="T5" s="39">
        <v>2.9585798799999997E-2</v>
      </c>
      <c r="U5" s="39">
        <v>0.11242603550000001</v>
      </c>
      <c r="V5" s="39">
        <v>0.23668639049999998</v>
      </c>
      <c r="W5" s="39">
        <v>0.62130177510000006</v>
      </c>
      <c r="X5" s="39">
        <v>0.89893617019999994</v>
      </c>
      <c r="Y5" s="38">
        <v>0.62524939194192031</v>
      </c>
      <c r="Z5" s="38">
        <v>0.64502754315626365</v>
      </c>
      <c r="AA5" s="39">
        <v>607.27977777000001</v>
      </c>
      <c r="AB5" s="38">
        <v>0.72216748771428574</v>
      </c>
      <c r="AC5" s="39">
        <v>0.17931034480000002</v>
      </c>
      <c r="AD5" s="39">
        <v>0.17241379309999999</v>
      </c>
      <c r="AE5" s="39">
        <v>0.48275862070000003</v>
      </c>
      <c r="AF5" s="39">
        <v>0.16551724140000001</v>
      </c>
      <c r="AG5" s="39">
        <v>0.89506172840000009</v>
      </c>
      <c r="AH5" s="38">
        <v>0.59558216512040529</v>
      </c>
      <c r="AI5" s="39">
        <v>489.0656831</v>
      </c>
      <c r="AJ5" s="38">
        <v>0.62575452710000001</v>
      </c>
      <c r="AK5" s="39">
        <v>0.14084507039999999</v>
      </c>
      <c r="AL5" s="39">
        <v>0.40845070420000001</v>
      </c>
      <c r="AM5" s="39">
        <v>0.38028169010000001</v>
      </c>
      <c r="AN5" s="39">
        <v>7.0422535199999997E-2</v>
      </c>
      <c r="AO5" s="39">
        <v>0.87654320990000001</v>
      </c>
      <c r="AP5" s="38">
        <v>0.5171695930254725</v>
      </c>
      <c r="AQ5" s="38">
        <v>0.34613314039124787</v>
      </c>
      <c r="AR5" s="38">
        <v>1.7217145955047419E-2</v>
      </c>
      <c r="AS5" s="38">
        <v>0.68820604565969701</v>
      </c>
      <c r="AT5" s="38">
        <v>0.68417869363511974</v>
      </c>
      <c r="AU5" s="39">
        <v>217.12507746</v>
      </c>
      <c r="AV5" s="38">
        <v>0.73239436612857145</v>
      </c>
      <c r="AW5" s="39">
        <v>7.0422535199999997E-2</v>
      </c>
      <c r="AX5" s="39">
        <v>0.34507042249999997</v>
      </c>
      <c r="AY5" s="39">
        <v>0.34507042249999997</v>
      </c>
      <c r="AZ5" s="39">
        <v>0.23943661970000002</v>
      </c>
      <c r="BA5" s="39">
        <v>0.92207792209999995</v>
      </c>
      <c r="BB5" s="38">
        <v>0.69223339768427439</v>
      </c>
      <c r="BC5" s="39">
        <v>233.30921126999999</v>
      </c>
      <c r="BD5" s="38">
        <v>0.72233400404285719</v>
      </c>
      <c r="BE5" s="39">
        <v>0.11267605630000001</v>
      </c>
      <c r="BF5" s="39">
        <v>0.28873239439999998</v>
      </c>
      <c r="BG5" s="39">
        <v>0.38732394370000001</v>
      </c>
      <c r="BH5" s="39">
        <v>0.21126760560000002</v>
      </c>
      <c r="BI5" s="39">
        <v>0.92207792209999995</v>
      </c>
      <c r="BJ5" s="38">
        <v>0.67098889970464959</v>
      </c>
      <c r="BK5" s="38">
        <v>0.66981035759709306</v>
      </c>
      <c r="BL5" s="39">
        <v>212.35422749</v>
      </c>
      <c r="BM5" s="38">
        <v>0.69340016702857143</v>
      </c>
      <c r="BN5" s="39">
        <v>0.1228070175</v>
      </c>
      <c r="BO5" s="39">
        <v>0.32163742689999997</v>
      </c>
      <c r="BP5" s="39">
        <v>0.29239766080000001</v>
      </c>
      <c r="BQ5" s="39">
        <v>0.26315789470000001</v>
      </c>
      <c r="BR5" s="39">
        <v>0.93442622949999998</v>
      </c>
      <c r="BS5" s="38">
        <v>0.672167441812206</v>
      </c>
      <c r="BT5" s="39">
        <v>227.19045029</v>
      </c>
      <c r="BU5" s="38">
        <v>0.67418546369999999</v>
      </c>
      <c r="BV5" s="39">
        <v>0.12865497080000002</v>
      </c>
      <c r="BW5" s="39">
        <v>0.3450292398</v>
      </c>
      <c r="BX5" s="39">
        <v>0.39766081870000003</v>
      </c>
      <c r="BY5" s="39">
        <v>0.12865497080000002</v>
      </c>
      <c r="BZ5" s="39">
        <v>0.93442622949999998</v>
      </c>
      <c r="CA5" s="45">
        <v>0.996</v>
      </c>
      <c r="CB5">
        <v>0.27101122971931052</v>
      </c>
      <c r="CC5">
        <v>0.27101122971931052</v>
      </c>
      <c r="CD5">
        <v>597.14694642857103</v>
      </c>
      <c r="CE5">
        <v>647.97173437499998</v>
      </c>
      <c r="CF5">
        <v>0.92156326387376775</v>
      </c>
      <c r="CG5">
        <v>7.8436736126232254E-2</v>
      </c>
      <c r="CH5">
        <v>646.299004878049</v>
      </c>
      <c r="CI5">
        <v>725.40138999999999</v>
      </c>
      <c r="CJ5">
        <v>0.89095363448097198</v>
      </c>
      <c r="CK5">
        <v>0.10904636551902802</v>
      </c>
      <c r="CL5">
        <v>0</v>
      </c>
      <c r="CM5">
        <v>458.222264285714</v>
      </c>
      <c r="CN5">
        <v>524.15364193548396</v>
      </c>
      <c r="CO5">
        <v>0.87421364200330176</v>
      </c>
      <c r="CP5">
        <v>0.12578635799669824</v>
      </c>
      <c r="CQ5">
        <v>580.65138461538504</v>
      </c>
      <c r="CR5">
        <v>605.56683658536599</v>
      </c>
      <c r="CS5">
        <v>0.95885598341138911</v>
      </c>
      <c r="CT5">
        <v>4.1144016588610888E-2</v>
      </c>
      <c r="CU5">
        <v>1</v>
      </c>
      <c r="CV5">
        <v>197.47411518016199</v>
      </c>
      <c r="CW5">
        <v>240.18544954138599</v>
      </c>
      <c r="CX5">
        <v>0.82217351449566278</v>
      </c>
      <c r="CY5">
        <v>0.17782648550433722</v>
      </c>
      <c r="CZ5">
        <v>193.62681515151499</v>
      </c>
      <c r="DA5">
        <v>236.42173939393899</v>
      </c>
      <c r="DB5">
        <v>0.81898904748722479</v>
      </c>
      <c r="DC5">
        <v>0.18101095251277521</v>
      </c>
      <c r="DD5">
        <v>0</v>
      </c>
      <c r="DE5">
        <v>206.77924937823801</v>
      </c>
      <c r="DF5">
        <v>254.81527613844099</v>
      </c>
      <c r="DG5">
        <v>0.8114868641780133</v>
      </c>
      <c r="DH5">
        <v>0.1885131358219867</v>
      </c>
      <c r="DI5">
        <v>211.22275757575801</v>
      </c>
      <c r="DJ5">
        <v>255.30640303030299</v>
      </c>
      <c r="DK5">
        <v>0.82733043538546669</v>
      </c>
      <c r="DL5">
        <v>0.17266956461453331</v>
      </c>
      <c r="DM5">
        <v>8.4044918877242067E-2</v>
      </c>
    </row>
    <row r="6" spans="1:117" ht="15" customHeight="1">
      <c r="A6" s="37">
        <v>3200136</v>
      </c>
      <c r="B6" s="37" t="s">
        <v>67</v>
      </c>
      <c r="C6" s="15">
        <v>0.77040001235428068</v>
      </c>
      <c r="D6" s="38">
        <v>0.715964324069716</v>
      </c>
      <c r="E6" s="38">
        <v>0.77013340233805438</v>
      </c>
      <c r="F6" s="38">
        <v>0.72402266850915498</v>
      </c>
      <c r="G6" s="38">
        <v>8.10416114725242E-2</v>
      </c>
      <c r="H6" s="38">
        <v>0.81624413616695379</v>
      </c>
      <c r="I6" s="38">
        <v>0.8075099445344649</v>
      </c>
      <c r="J6" s="39">
        <v>722.80019531000005</v>
      </c>
      <c r="K6" s="38">
        <v>0.96903096909999997</v>
      </c>
      <c r="L6" s="39">
        <v>6.9930069999999999E-3</v>
      </c>
      <c r="M6" s="39">
        <v>4.1958042000000001E-2</v>
      </c>
      <c r="N6" s="39">
        <v>0.34265734270000003</v>
      </c>
      <c r="O6" s="39">
        <v>0.60839160839999995</v>
      </c>
      <c r="P6" s="39">
        <v>0.94078947369999999</v>
      </c>
      <c r="Q6" s="38">
        <v>0.82934542361568719</v>
      </c>
      <c r="R6" s="39">
        <v>627.40498581999998</v>
      </c>
      <c r="S6" s="38">
        <v>0.97973657548571436</v>
      </c>
      <c r="T6" s="39">
        <v>0</v>
      </c>
      <c r="U6" s="39">
        <v>3.5460992900000002E-2</v>
      </c>
      <c r="V6" s="39">
        <v>0.1914893617</v>
      </c>
      <c r="W6" s="39">
        <v>0.77304964539999999</v>
      </c>
      <c r="X6" s="39">
        <v>0.93377483440000009</v>
      </c>
      <c r="Y6" s="38">
        <v>0.73520252469442959</v>
      </c>
      <c r="Z6" s="38">
        <v>0.71134563288604435</v>
      </c>
      <c r="AA6" s="39">
        <v>652.03013969000006</v>
      </c>
      <c r="AB6" s="38">
        <v>0.83443708608571421</v>
      </c>
      <c r="AC6" s="39">
        <v>5.9602649000000001E-2</v>
      </c>
      <c r="AD6" s="39">
        <v>0.18543046360000001</v>
      </c>
      <c r="AE6" s="39">
        <v>0.4701986755</v>
      </c>
      <c r="AF6" s="39">
        <v>0.28476821190000001</v>
      </c>
      <c r="AG6" s="39">
        <v>0.90963855420000006</v>
      </c>
      <c r="AH6" s="38">
        <v>0.77098786240700745</v>
      </c>
      <c r="AI6" s="39">
        <v>593.27234667000005</v>
      </c>
      <c r="AJ6" s="38">
        <v>0.90571428572857149</v>
      </c>
      <c r="AK6" s="39">
        <v>3.3333333299999997E-2</v>
      </c>
      <c r="AL6" s="39">
        <v>0.1066666667</v>
      </c>
      <c r="AM6" s="39">
        <v>0.3266666667</v>
      </c>
      <c r="AN6" s="39">
        <v>0.53333333329999999</v>
      </c>
      <c r="AO6" s="39">
        <v>0.90361445779999994</v>
      </c>
      <c r="AP6" s="38">
        <v>0.6347107066672083</v>
      </c>
      <c r="AQ6" s="38">
        <v>0.53812223979842022</v>
      </c>
      <c r="AR6" s="38">
        <v>4.1918307015335832E-2</v>
      </c>
      <c r="AS6" s="38">
        <v>0.73129917353599638</v>
      </c>
      <c r="AT6" s="38">
        <v>0.73311889931824215</v>
      </c>
      <c r="AU6" s="39">
        <v>229.70268530999999</v>
      </c>
      <c r="AV6" s="38">
        <v>0.82817182817142854</v>
      </c>
      <c r="AW6" s="39">
        <v>2.7972027999999999E-2</v>
      </c>
      <c r="AX6" s="39">
        <v>0.25174825169999998</v>
      </c>
      <c r="AY6" s="39">
        <v>0.39860139859999999</v>
      </c>
      <c r="AZ6" s="39">
        <v>0.32167832169999999</v>
      </c>
      <c r="BA6" s="39">
        <v>0.94078947369999999</v>
      </c>
      <c r="BB6" s="38">
        <v>0.72947944775375073</v>
      </c>
      <c r="BC6" s="39">
        <v>244.09542657</v>
      </c>
      <c r="BD6" s="38">
        <v>0.77422577427142858</v>
      </c>
      <c r="BE6" s="39">
        <v>6.9930069900000003E-2</v>
      </c>
      <c r="BF6" s="39">
        <v>0.27272727270000002</v>
      </c>
      <c r="BG6" s="39">
        <v>0.41258741259999998</v>
      </c>
      <c r="BH6" s="39">
        <v>0.24475524479999999</v>
      </c>
      <c r="BI6" s="39">
        <v>0.94078947369999999</v>
      </c>
      <c r="BJ6" s="38">
        <v>0.68938086652066055</v>
      </c>
      <c r="BK6" s="38">
        <v>0.69155579443459148</v>
      </c>
      <c r="BL6" s="39">
        <v>215.37932090000001</v>
      </c>
      <c r="BM6" s="38">
        <v>0.75159914715714282</v>
      </c>
      <c r="BN6" s="39">
        <v>0.11194029849999999</v>
      </c>
      <c r="BO6" s="39">
        <v>0.23880597009999999</v>
      </c>
      <c r="BP6" s="39">
        <v>0.44029850749999999</v>
      </c>
      <c r="BQ6" s="39">
        <v>0.20895522389999999</v>
      </c>
      <c r="BR6" s="39">
        <v>0.9436619718</v>
      </c>
      <c r="BS6" s="38">
        <v>0.68720593860672963</v>
      </c>
      <c r="BT6" s="39">
        <v>231.61332089999999</v>
      </c>
      <c r="BU6" s="38">
        <v>0.69296375271428567</v>
      </c>
      <c r="BV6" s="39">
        <v>0.1194029851</v>
      </c>
      <c r="BW6" s="39">
        <v>0.32835820900000001</v>
      </c>
      <c r="BX6" s="39">
        <v>0.37313432839999999</v>
      </c>
      <c r="BY6" s="39">
        <v>0.17910447760000001</v>
      </c>
      <c r="BZ6" s="39">
        <v>0.9436619718</v>
      </c>
      <c r="CA6" s="45">
        <v>1</v>
      </c>
      <c r="CB6">
        <v>0.79483323670319617</v>
      </c>
      <c r="CC6">
        <v>0.79483323670319617</v>
      </c>
      <c r="CD6">
        <v>653.81576060606096</v>
      </c>
      <c r="CE6">
        <v>689.16017027026999</v>
      </c>
      <c r="CF6">
        <v>0.94871379515396559</v>
      </c>
      <c r="CG6">
        <v>5.1286204846034411E-2</v>
      </c>
      <c r="CH6">
        <v>690.59594722222198</v>
      </c>
      <c r="CI6">
        <v>747.05527777777797</v>
      </c>
      <c r="CJ6">
        <v>0.92442415944975009</v>
      </c>
      <c r="CK6">
        <v>7.5575840550249906E-2</v>
      </c>
      <c r="CL6">
        <v>1</v>
      </c>
      <c r="CM6">
        <v>573.75177575757596</v>
      </c>
      <c r="CN6">
        <v>618.53454054053998</v>
      </c>
      <c r="CO6">
        <v>0.92759860307263009</v>
      </c>
      <c r="CP6">
        <v>7.240139692736991E-2</v>
      </c>
      <c r="CQ6">
        <v>615.11107222222199</v>
      </c>
      <c r="CR6">
        <v>644.12289428571398</v>
      </c>
      <c r="CS6">
        <v>0.9549591819808485</v>
      </c>
      <c r="CT6">
        <v>4.5040818019151496E-2</v>
      </c>
      <c r="CU6">
        <v>1</v>
      </c>
      <c r="CV6">
        <v>204.28701514511999</v>
      </c>
      <c r="CW6">
        <v>238.513093612593</v>
      </c>
      <c r="CX6">
        <v>0.8565023079065629</v>
      </c>
      <c r="CY6">
        <v>0.1434976920934371</v>
      </c>
      <c r="CZ6">
        <v>223.17257428571401</v>
      </c>
      <c r="DA6">
        <v>235.97214</v>
      </c>
      <c r="DB6">
        <v>0.9457581487616038</v>
      </c>
      <c r="DC6">
        <v>5.4241851238396199E-2</v>
      </c>
      <c r="DD6">
        <v>1</v>
      </c>
      <c r="DE6">
        <v>206.679440975468</v>
      </c>
      <c r="DF6">
        <v>257.503208052562</v>
      </c>
      <c r="DG6">
        <v>0.80262860621635534</v>
      </c>
      <c r="DH6">
        <v>0.19737139378364466</v>
      </c>
      <c r="DI6">
        <v>224.18084571428599</v>
      </c>
      <c r="DJ6">
        <v>267.51131142857099</v>
      </c>
      <c r="DK6">
        <v>0.83802379988012288</v>
      </c>
      <c r="DL6">
        <v>0.16197620011987712</v>
      </c>
      <c r="DM6">
        <v>0.17933294681278469</v>
      </c>
    </row>
    <row r="7" spans="1:117" ht="15" customHeight="1">
      <c r="A7" s="37">
        <v>3200201</v>
      </c>
      <c r="B7" s="37" t="s">
        <v>145</v>
      </c>
      <c r="C7" s="37">
        <v>0.52981176089992377</v>
      </c>
      <c r="D7" s="38">
        <v>0.38980251557131962</v>
      </c>
      <c r="E7" s="38">
        <v>0.35340051341563117</v>
      </c>
      <c r="F7" s="38">
        <v>5.0280054820819511E-3</v>
      </c>
      <c r="G7" s="38">
        <v>-3.3295863475259924E-2</v>
      </c>
      <c r="H7" s="38">
        <v>0.7017730213491804</v>
      </c>
      <c r="I7" s="38">
        <v>0.7129560797685105</v>
      </c>
      <c r="J7" s="39">
        <v>655.86556656000005</v>
      </c>
      <c r="K7" s="38">
        <v>0.79962894251428573</v>
      </c>
      <c r="L7" s="39">
        <v>0.12121212119999999</v>
      </c>
      <c r="M7" s="39">
        <v>0.13852813850000001</v>
      </c>
      <c r="N7" s="39">
        <v>0.35497835500000002</v>
      </c>
      <c r="O7" s="39">
        <v>0.3852813853</v>
      </c>
      <c r="P7" s="39">
        <v>0.93902439020000006</v>
      </c>
      <c r="Q7" s="38">
        <v>0.6849984337201851</v>
      </c>
      <c r="R7" s="39">
        <v>531.803</v>
      </c>
      <c r="S7" s="38">
        <v>0.77130325814285716</v>
      </c>
      <c r="T7" s="39">
        <v>0.100877193</v>
      </c>
      <c r="U7" s="39">
        <v>0.22368421049999998</v>
      </c>
      <c r="V7" s="39">
        <v>0.45175438600000001</v>
      </c>
      <c r="W7" s="39">
        <v>0.22368421049999998</v>
      </c>
      <c r="X7" s="39">
        <v>0.92682926830000001</v>
      </c>
      <c r="Y7" s="38">
        <v>0.73506888482444033</v>
      </c>
      <c r="Z7" s="38">
        <v>0.72059820640363614</v>
      </c>
      <c r="AA7" s="39">
        <v>661.71919212</v>
      </c>
      <c r="AB7" s="38">
        <v>0.82716049377142853</v>
      </c>
      <c r="AC7" s="39">
        <v>5.7613168700000002E-2</v>
      </c>
      <c r="AD7" s="39">
        <v>0.20164609049999999</v>
      </c>
      <c r="AE7" s="39">
        <v>0.38683127570000003</v>
      </c>
      <c r="AF7" s="39">
        <v>0.35390946499999998</v>
      </c>
      <c r="AG7" s="39">
        <v>0.92395437259999991</v>
      </c>
      <c r="AH7" s="38">
        <v>0.7567749024556466</v>
      </c>
      <c r="AI7" s="39">
        <v>585.07802978999996</v>
      </c>
      <c r="AJ7" s="38">
        <v>0.8899696048857143</v>
      </c>
      <c r="AK7" s="39">
        <v>4.6808510599999999E-2</v>
      </c>
      <c r="AL7" s="39">
        <v>0.1106382979</v>
      </c>
      <c r="AM7" s="39">
        <v>0.34893617020000001</v>
      </c>
      <c r="AN7" s="39">
        <v>0.49361702129999996</v>
      </c>
      <c r="AO7" s="39">
        <v>0.89353612170000007</v>
      </c>
      <c r="AP7" s="38">
        <v>0.44440551880485218</v>
      </c>
      <c r="AQ7" s="38">
        <v>0.23364112206557019</v>
      </c>
      <c r="AR7" s="38">
        <v>2.7440145572776853E-3</v>
      </c>
      <c r="AS7" s="38">
        <v>0.65516991554413417</v>
      </c>
      <c r="AT7" s="38">
        <v>0.67355267411777908</v>
      </c>
      <c r="AU7" s="39">
        <v>210.80891736000001</v>
      </c>
      <c r="AV7" s="38">
        <v>0.71841794570000006</v>
      </c>
      <c r="AW7" s="39">
        <v>0.11157024789999999</v>
      </c>
      <c r="AX7" s="39">
        <v>0.29752066119999998</v>
      </c>
      <c r="AY7" s="39">
        <v>0.38842975209999997</v>
      </c>
      <c r="AZ7" s="39">
        <v>0.20247933880000002</v>
      </c>
      <c r="BA7" s="39">
        <v>0.93436293439999996</v>
      </c>
      <c r="BB7" s="38">
        <v>0.63678715697048927</v>
      </c>
      <c r="BC7" s="39">
        <v>218.20910744</v>
      </c>
      <c r="BD7" s="38">
        <v>0.59799291617142858</v>
      </c>
      <c r="BE7" s="39">
        <v>0.16115702479999999</v>
      </c>
      <c r="BF7" s="39">
        <v>0.42148760330000001</v>
      </c>
      <c r="BG7" s="39">
        <v>0.32231404959999999</v>
      </c>
      <c r="BH7" s="39">
        <v>9.5041322299999995E-2</v>
      </c>
      <c r="BI7" s="39">
        <v>0.93436293439999996</v>
      </c>
      <c r="BJ7" s="38">
        <v>0.65242590098685649</v>
      </c>
      <c r="BK7" s="38">
        <v>0.679393768744744</v>
      </c>
      <c r="BL7" s="39">
        <v>213.32488182</v>
      </c>
      <c r="BM7" s="38">
        <v>0.71936758890000008</v>
      </c>
      <c r="BN7" s="39">
        <v>0.1225296443</v>
      </c>
      <c r="BO7" s="39">
        <v>0.2766798419</v>
      </c>
      <c r="BP7" s="39">
        <v>0.34387351780000003</v>
      </c>
      <c r="BQ7" s="39">
        <v>0.25691699600000001</v>
      </c>
      <c r="BR7" s="39">
        <v>0.94052044609999996</v>
      </c>
      <c r="BS7" s="38">
        <v>0.62545803322896909</v>
      </c>
      <c r="BT7" s="39">
        <v>215.40284585000001</v>
      </c>
      <c r="BU7" s="38">
        <v>0.56691134952857147</v>
      </c>
      <c r="BV7" s="39">
        <v>0.22529644269999999</v>
      </c>
      <c r="BW7" s="39">
        <v>0.36363636360000001</v>
      </c>
      <c r="BX7" s="39">
        <v>0.30039525690000002</v>
      </c>
      <c r="BY7" s="39">
        <v>0.11067193680000001</v>
      </c>
      <c r="BZ7" s="39">
        <v>0.94052044609999996</v>
      </c>
      <c r="CA7" s="45">
        <v>0.96299999999999997</v>
      </c>
      <c r="CB7">
        <v>0.75</v>
      </c>
      <c r="CC7">
        <v>0.75</v>
      </c>
      <c r="CD7">
        <v>651.36694680851099</v>
      </c>
      <c r="CE7">
        <v>681.85744693877598</v>
      </c>
      <c r="CF7">
        <v>0.95528317499918314</v>
      </c>
      <c r="CG7">
        <v>4.4716825000816862E-2</v>
      </c>
      <c r="CH7">
        <v>651.45284242424202</v>
      </c>
      <c r="CI7">
        <v>711.79367352941199</v>
      </c>
      <c r="CJ7">
        <v>0.91522707583790197</v>
      </c>
      <c r="CK7">
        <v>8.4772924162098029E-2</v>
      </c>
      <c r="CL7">
        <v>1</v>
      </c>
      <c r="CM7">
        <v>576.321634042553</v>
      </c>
      <c r="CN7">
        <v>599.53014791666703</v>
      </c>
      <c r="CO7">
        <v>0.96128882933616888</v>
      </c>
      <c r="CP7">
        <v>3.8711170663831118E-2</v>
      </c>
      <c r="CQ7">
        <v>530.09331612903202</v>
      </c>
      <c r="CR7">
        <v>574.29398235294104</v>
      </c>
      <c r="CS7">
        <v>0.9230347738577821</v>
      </c>
      <c r="CT7">
        <v>7.6965226142217902E-2</v>
      </c>
      <c r="CU7">
        <v>1</v>
      </c>
      <c r="CV7">
        <v>207.33884311072299</v>
      </c>
      <c r="CW7">
        <v>234.15469819806299</v>
      </c>
      <c r="CX7">
        <v>0.88547803954521798</v>
      </c>
      <c r="CY7">
        <v>0.11452196045478202</v>
      </c>
      <c r="CZ7">
        <v>197.56600800000001</v>
      </c>
      <c r="DA7">
        <v>230.02838399999999</v>
      </c>
      <c r="DB7">
        <v>0.85887665063108043</v>
      </c>
      <c r="DC7">
        <v>0.14112334936891957</v>
      </c>
      <c r="DD7">
        <v>0</v>
      </c>
      <c r="DE7">
        <v>202.82479164914</v>
      </c>
      <c r="DF7">
        <v>230.29661604302899</v>
      </c>
      <c r="DG7">
        <v>0.88071112434949494</v>
      </c>
      <c r="DH7">
        <v>0.11928887565050506</v>
      </c>
      <c r="DI7">
        <v>211.83456000000001</v>
      </c>
      <c r="DJ7">
        <v>235.158062</v>
      </c>
      <c r="DK7">
        <v>0.90081776571198313</v>
      </c>
      <c r="DL7">
        <v>9.9182234288016868E-2</v>
      </c>
      <c r="DM7">
        <v>1</v>
      </c>
    </row>
    <row r="8" spans="1:117" ht="15" customHeight="1">
      <c r="A8" s="37">
        <v>3200300</v>
      </c>
      <c r="B8" s="37" t="s">
        <v>215</v>
      </c>
      <c r="C8" s="37">
        <v>0.67076393755233488</v>
      </c>
      <c r="D8" s="38">
        <v>0.53587705364619265</v>
      </c>
      <c r="E8" s="38">
        <v>0.53155834010144842</v>
      </c>
      <c r="F8" s="38">
        <v>0.29105041525520964</v>
      </c>
      <c r="G8" s="38">
        <v>1.2188591130084525E-2</v>
      </c>
      <c r="H8" s="38">
        <v>0.77206626494768726</v>
      </c>
      <c r="I8" s="38">
        <v>0.76567796420144441</v>
      </c>
      <c r="J8" s="39">
        <v>694.76921857000002</v>
      </c>
      <c r="K8" s="38">
        <v>0.86512866015714274</v>
      </c>
      <c r="L8" s="39">
        <v>7.4534161500000001E-2</v>
      </c>
      <c r="M8" s="39">
        <v>0.10559006209999999</v>
      </c>
      <c r="N8" s="39">
        <v>0.27950310559999997</v>
      </c>
      <c r="O8" s="39">
        <v>0.54037267079999995</v>
      </c>
      <c r="P8" s="39">
        <v>0.96407185630000003</v>
      </c>
      <c r="Q8" s="38">
        <v>0.78164871606705155</v>
      </c>
      <c r="R8" s="39">
        <v>588.82882500000005</v>
      </c>
      <c r="S8" s="38">
        <v>0.9107142857142857</v>
      </c>
      <c r="T8" s="39">
        <v>2.5000000000000001E-2</v>
      </c>
      <c r="U8" s="39">
        <v>0.1125</v>
      </c>
      <c r="V8" s="39">
        <v>0.33750000000000002</v>
      </c>
      <c r="W8" s="39">
        <v>0.52500000000000002</v>
      </c>
      <c r="X8" s="39">
        <v>0.95808383230000005</v>
      </c>
      <c r="Y8" s="38">
        <v>0.75987767381760274</v>
      </c>
      <c r="Z8" s="38">
        <v>0.72544629670979621</v>
      </c>
      <c r="AA8" s="39">
        <v>660.48549243000002</v>
      </c>
      <c r="AB8" s="38">
        <v>0.84425349082857137</v>
      </c>
      <c r="AC8" s="39">
        <v>2.2556390999999999E-2</v>
      </c>
      <c r="AD8" s="39">
        <v>0.23308270679999998</v>
      </c>
      <c r="AE8" s="39">
        <v>0.37593984959999999</v>
      </c>
      <c r="AF8" s="39">
        <v>0.36842105259999997</v>
      </c>
      <c r="AG8" s="39">
        <v>0.93006993010000005</v>
      </c>
      <c r="AH8" s="38">
        <v>0.81152473947931225</v>
      </c>
      <c r="AI8" s="39">
        <v>614.98630075000005</v>
      </c>
      <c r="AJ8" s="38">
        <v>0.95918367342857147</v>
      </c>
      <c r="AK8" s="39">
        <v>1.5037594000000001E-2</v>
      </c>
      <c r="AL8" s="39">
        <v>4.5112781999999997E-2</v>
      </c>
      <c r="AM8" s="39">
        <v>0.25563909769999998</v>
      </c>
      <c r="AN8" s="39">
        <v>0.68421052630000001</v>
      </c>
      <c r="AO8" s="39">
        <v>0.93006993010000005</v>
      </c>
      <c r="AP8" s="38">
        <v>0.54235512396330887</v>
      </c>
      <c r="AQ8" s="38">
        <v>0.33463568588133241</v>
      </c>
      <c r="AR8" s="38">
        <v>1.5737892828126654E-2</v>
      </c>
      <c r="AS8" s="38">
        <v>0.75007456204528522</v>
      </c>
      <c r="AT8" s="38">
        <v>0.75861155162898641</v>
      </c>
      <c r="AU8" s="39">
        <v>233.45903999999999</v>
      </c>
      <c r="AV8" s="38">
        <v>0.85795918364285706</v>
      </c>
      <c r="AW8" s="39">
        <v>3.4285714299999999E-2</v>
      </c>
      <c r="AX8" s="39">
        <v>0.18857142860000001</v>
      </c>
      <c r="AY8" s="39">
        <v>0.41142857139999994</v>
      </c>
      <c r="AZ8" s="39">
        <v>0.36571428570000003</v>
      </c>
      <c r="BA8" s="39">
        <v>0.98870056500000003</v>
      </c>
      <c r="BB8" s="38">
        <v>0.74153757246158403</v>
      </c>
      <c r="BC8" s="39">
        <v>243.51355429</v>
      </c>
      <c r="BD8" s="38">
        <v>0.77877551020000002</v>
      </c>
      <c r="BE8" s="39">
        <v>2.85714286E-2</v>
      </c>
      <c r="BF8" s="39">
        <v>0.33714285709999997</v>
      </c>
      <c r="BG8" s="39">
        <v>0.40571428570000001</v>
      </c>
      <c r="BH8" s="39">
        <v>0.22857142859999999</v>
      </c>
      <c r="BI8" s="39">
        <v>0.98870056500000003</v>
      </c>
      <c r="BJ8" s="38">
        <v>0.73433666921715857</v>
      </c>
      <c r="BK8" s="38">
        <v>0.74076931105923549</v>
      </c>
      <c r="BL8" s="39">
        <v>237.3065</v>
      </c>
      <c r="BM8" s="38">
        <v>0.84632034637142861</v>
      </c>
      <c r="BN8" s="39">
        <v>4.5454545499999999E-2</v>
      </c>
      <c r="BO8" s="39">
        <v>0.18939393939999999</v>
      </c>
      <c r="BP8" s="39">
        <v>0.32575757580000003</v>
      </c>
      <c r="BQ8" s="39">
        <v>0.43939393940000004</v>
      </c>
      <c r="BR8" s="39">
        <v>0.90410958899999994</v>
      </c>
      <c r="BS8" s="38">
        <v>0.72790402737508164</v>
      </c>
      <c r="BT8" s="39">
        <v>250.41818182</v>
      </c>
      <c r="BU8" s="38">
        <v>0.75865800874285716</v>
      </c>
      <c r="BV8" s="39">
        <v>9.84848485E-2</v>
      </c>
      <c r="BW8" s="39">
        <v>0.25</v>
      </c>
      <c r="BX8" s="39">
        <v>0.2954545455</v>
      </c>
      <c r="BY8" s="39">
        <v>0.35606060610000001</v>
      </c>
      <c r="BZ8" s="39">
        <v>0.90410958899999994</v>
      </c>
      <c r="CA8" s="45">
        <v>0.97099999999999997</v>
      </c>
      <c r="CB8">
        <v>1</v>
      </c>
      <c r="CC8">
        <v>1</v>
      </c>
      <c r="CD8">
        <v>635.46691333333297</v>
      </c>
      <c r="CE8">
        <v>687.37656060606105</v>
      </c>
      <c r="CF8">
        <v>0.92448149930082102</v>
      </c>
      <c r="CG8">
        <v>7.5518500699178981E-2</v>
      </c>
      <c r="CH8">
        <v>657.78448461538505</v>
      </c>
      <c r="CI8">
        <v>725.44247692307704</v>
      </c>
      <c r="CJ8">
        <v>0.90673555180465926</v>
      </c>
      <c r="CK8">
        <v>9.3264448195340743E-2</v>
      </c>
      <c r="CL8">
        <v>1</v>
      </c>
      <c r="CM8">
        <v>596.107062068966</v>
      </c>
      <c r="CN8">
        <v>643.04034545454601</v>
      </c>
      <c r="CO8">
        <v>0.92701347012308488</v>
      </c>
      <c r="CP8">
        <v>7.2986529876915118E-2</v>
      </c>
      <c r="CQ8">
        <v>567.15937894736805</v>
      </c>
      <c r="CR8">
        <v>594.45168974359001</v>
      </c>
      <c r="CS8">
        <v>0.95408826105281297</v>
      </c>
      <c r="CT8">
        <v>4.5911738947187031E-2</v>
      </c>
      <c r="CU8">
        <v>1</v>
      </c>
      <c r="CV8">
        <v>220.10364801690801</v>
      </c>
      <c r="CW8">
        <v>254.291922522916</v>
      </c>
      <c r="CX8">
        <v>0.86555501186661943</v>
      </c>
      <c r="CY8">
        <v>0.13444498813338057</v>
      </c>
      <c r="CZ8">
        <v>228.58116976744199</v>
      </c>
      <c r="DA8">
        <v>251.938058139535</v>
      </c>
      <c r="DB8">
        <v>0.90729114709951098</v>
      </c>
      <c r="DC8">
        <v>9.2708852900489025E-2</v>
      </c>
      <c r="DD8">
        <v>1</v>
      </c>
      <c r="DE8">
        <v>239.66811992357401</v>
      </c>
      <c r="DF8">
        <v>270.24121607296001</v>
      </c>
      <c r="DG8">
        <v>0.88686738243091745</v>
      </c>
      <c r="DH8">
        <v>0.11313261756908255</v>
      </c>
      <c r="DI8">
        <v>238.075788372093</v>
      </c>
      <c r="DJ8">
        <v>256.06690697674401</v>
      </c>
      <c r="DK8">
        <v>0.92974055563421576</v>
      </c>
      <c r="DL8">
        <v>7.025944436578424E-2</v>
      </c>
      <c r="DM8">
        <v>1</v>
      </c>
    </row>
    <row r="9" spans="1:117" ht="15" customHeight="1">
      <c r="A9" s="37">
        <v>3200359</v>
      </c>
      <c r="B9" s="37" t="s">
        <v>123</v>
      </c>
      <c r="C9" s="37">
        <v>0.62545540059485161</v>
      </c>
      <c r="D9" s="38">
        <v>0.60444242464636933</v>
      </c>
      <c r="E9" s="38">
        <v>0.64909924798320962</v>
      </c>
      <c r="F9" s="38">
        <v>0.56549451302440013</v>
      </c>
      <c r="G9" s="38">
        <v>5.5831815157841302E-2</v>
      </c>
      <c r="H9" s="38">
        <v>0.73270398294201922</v>
      </c>
      <c r="I9" s="38">
        <v>0.69595543491530665</v>
      </c>
      <c r="J9" s="39">
        <v>649.14175391000003</v>
      </c>
      <c r="K9" s="38">
        <v>0.76101468631428559</v>
      </c>
      <c r="L9" s="39">
        <v>0.15887850470000001</v>
      </c>
      <c r="M9" s="39">
        <v>0.14018691589999999</v>
      </c>
      <c r="N9" s="39">
        <v>0.28037383179999997</v>
      </c>
      <c r="O9" s="39">
        <v>0.42056074770000001</v>
      </c>
      <c r="P9" s="39">
        <v>0.93043478260000001</v>
      </c>
      <c r="Q9" s="38">
        <v>0.78782680498208812</v>
      </c>
      <c r="R9" s="39">
        <v>602.70087850000004</v>
      </c>
      <c r="S9" s="38">
        <v>0.91054739651428551</v>
      </c>
      <c r="T9" s="39">
        <v>4.6728972000000008E-2</v>
      </c>
      <c r="U9" s="39">
        <v>7.4766355100000001E-2</v>
      </c>
      <c r="V9" s="39">
        <v>0.20560747660000001</v>
      </c>
      <c r="W9" s="39">
        <v>0.67289719629999989</v>
      </c>
      <c r="X9" s="39">
        <v>0.93043478260000001</v>
      </c>
      <c r="Y9" s="38">
        <v>0.67687216778417791</v>
      </c>
      <c r="Z9" s="38">
        <v>0.64217047138686323</v>
      </c>
      <c r="AA9" s="39">
        <v>609.86828519999995</v>
      </c>
      <c r="AB9" s="38">
        <v>0.68253968251428576</v>
      </c>
      <c r="AC9" s="39">
        <v>0.18518518520000002</v>
      </c>
      <c r="AD9" s="39">
        <v>0.2314814815</v>
      </c>
      <c r="AE9" s="39">
        <v>0.36111111110000005</v>
      </c>
      <c r="AF9" s="39">
        <v>0.22222222219999999</v>
      </c>
      <c r="AG9" s="39">
        <v>0.9152542373</v>
      </c>
      <c r="AH9" s="38">
        <v>0.72892471238015</v>
      </c>
      <c r="AI9" s="39">
        <v>568.78759633000004</v>
      </c>
      <c r="AJ9" s="38">
        <v>0.81782437748571413</v>
      </c>
      <c r="AK9" s="39">
        <v>4.5871559599999993E-2</v>
      </c>
      <c r="AL9" s="39">
        <v>0.2385321101</v>
      </c>
      <c r="AM9" s="39">
        <v>0.28440366969999997</v>
      </c>
      <c r="AN9" s="39">
        <v>0.4311926606</v>
      </c>
      <c r="AO9" s="39">
        <v>0.91596638659999996</v>
      </c>
      <c r="AP9" s="38">
        <v>0.53745718964110889</v>
      </c>
      <c r="AQ9" s="38">
        <v>0.34967708263684871</v>
      </c>
      <c r="AR9" s="38">
        <v>1.767310667608446E-2</v>
      </c>
      <c r="AS9" s="38">
        <v>0.72523729664536907</v>
      </c>
      <c r="AT9" s="38">
        <v>0.74336699938219086</v>
      </c>
      <c r="AU9" s="39">
        <v>233.52742696999999</v>
      </c>
      <c r="AV9" s="38">
        <v>0.82825040127142857</v>
      </c>
      <c r="AW9" s="39">
        <v>5.6179775299999998E-2</v>
      </c>
      <c r="AX9" s="39">
        <v>0.20224719100000002</v>
      </c>
      <c r="AY9" s="39">
        <v>0.3595505618</v>
      </c>
      <c r="AZ9" s="39">
        <v>0.38202247189999999</v>
      </c>
      <c r="BA9" s="39">
        <v>0.95698924730000001</v>
      </c>
      <c r="BB9" s="38">
        <v>0.70710759390854727</v>
      </c>
      <c r="BC9" s="39">
        <v>238.24180899000001</v>
      </c>
      <c r="BD9" s="38">
        <v>0.71107544138571432</v>
      </c>
      <c r="BE9" s="39">
        <v>8.9887640399999996E-2</v>
      </c>
      <c r="BF9" s="39">
        <v>0.34831460669999997</v>
      </c>
      <c r="BG9" s="39">
        <v>0.2808988764</v>
      </c>
      <c r="BH9" s="39">
        <v>0.2808988764</v>
      </c>
      <c r="BI9" s="39">
        <v>0.95698924730000001</v>
      </c>
      <c r="BJ9" s="38">
        <v>0.70756418996928461</v>
      </c>
      <c r="BK9" s="38">
        <v>0.70945064738121444</v>
      </c>
      <c r="BL9" s="39">
        <v>221.79700505</v>
      </c>
      <c r="BM9" s="38">
        <v>0.77344877337142859</v>
      </c>
      <c r="BN9" s="39">
        <v>7.0707070699999999E-2</v>
      </c>
      <c r="BO9" s="39">
        <v>0.27272727270000002</v>
      </c>
      <c r="BP9" s="39">
        <v>0.36363636360000001</v>
      </c>
      <c r="BQ9" s="39">
        <v>0.29292929290000003</v>
      </c>
      <c r="BR9" s="39">
        <v>0.95192307690000011</v>
      </c>
      <c r="BS9" s="38">
        <v>0.70567773255735478</v>
      </c>
      <c r="BT9" s="39">
        <v>238.03032653</v>
      </c>
      <c r="BU9" s="38">
        <v>0.72157434405714294</v>
      </c>
      <c r="BV9" s="39">
        <v>0.13265306120000001</v>
      </c>
      <c r="BW9" s="39">
        <v>0.25510204079999999</v>
      </c>
      <c r="BX9" s="39">
        <v>0.39795918370000005</v>
      </c>
      <c r="BY9" s="39">
        <v>0.21428571430000001</v>
      </c>
      <c r="BZ9" s="39">
        <v>0.94230769230000011</v>
      </c>
      <c r="CA9" s="45">
        <v>0.97599999999999998</v>
      </c>
      <c r="CB9">
        <v>0.37297135561595435</v>
      </c>
      <c r="CC9">
        <v>0.37297135561595435</v>
      </c>
      <c r="CD9">
        <v>534.98175000000003</v>
      </c>
      <c r="CE9">
        <v>668.36720454545502</v>
      </c>
      <c r="CF9">
        <v>0.80043088045265753</v>
      </c>
      <c r="CG9">
        <v>0.19956911954734247</v>
      </c>
      <c r="CH9">
        <v>626.19129130434806</v>
      </c>
      <c r="CI9">
        <v>696.85517916666697</v>
      </c>
      <c r="CJ9">
        <v>0.89859602113193415</v>
      </c>
      <c r="CK9">
        <v>0.10140397886806585</v>
      </c>
      <c r="CL9">
        <v>0.49188542246381733</v>
      </c>
      <c r="CM9">
        <v>524.30217727272702</v>
      </c>
      <c r="CN9">
        <v>628.55406363636405</v>
      </c>
      <c r="CO9">
        <v>0.83414014418980886</v>
      </c>
      <c r="CP9">
        <v>0.16585985581019114</v>
      </c>
      <c r="CQ9">
        <v>588.78803913043498</v>
      </c>
      <c r="CR9">
        <v>648.84938333333298</v>
      </c>
      <c r="CS9">
        <v>0.90743407369157858</v>
      </c>
      <c r="CT9">
        <v>9.256592630842142E-2</v>
      </c>
      <c r="CU9">
        <v>1</v>
      </c>
      <c r="CV9">
        <v>214.61027932442599</v>
      </c>
      <c r="CW9">
        <v>248.97226224517999</v>
      </c>
      <c r="CX9">
        <v>0.86198469415474321</v>
      </c>
      <c r="CY9">
        <v>0.13801530584525679</v>
      </c>
      <c r="CZ9">
        <v>208.05401904761899</v>
      </c>
      <c r="DA9">
        <v>266.282052380952</v>
      </c>
      <c r="DB9">
        <v>0.78132948573631233</v>
      </c>
      <c r="DC9">
        <v>0.21867051426368767</v>
      </c>
      <c r="DD9">
        <v>0</v>
      </c>
      <c r="DE9">
        <v>226.36637682578299</v>
      </c>
      <c r="DF9">
        <v>260.71327137831503</v>
      </c>
      <c r="DG9">
        <v>0.86825797409180583</v>
      </c>
      <c r="DH9">
        <v>0.13174202590819417</v>
      </c>
      <c r="DI9">
        <v>224.922552380952</v>
      </c>
      <c r="DJ9">
        <v>271.46672857142897</v>
      </c>
      <c r="DK9">
        <v>0.82854555902518212</v>
      </c>
      <c r="DL9">
        <v>0.17145444097481788</v>
      </c>
      <c r="DM9">
        <v>0</v>
      </c>
    </row>
    <row r="10" spans="1:117" ht="15" customHeight="1">
      <c r="A10" s="37">
        <v>3200409</v>
      </c>
      <c r="B10" s="37" t="s">
        <v>217</v>
      </c>
      <c r="C10" s="37">
        <v>0.62756497218553942</v>
      </c>
      <c r="D10" s="38">
        <v>0.63466424597934212</v>
      </c>
      <c r="E10" s="38">
        <v>0.7111341089349863</v>
      </c>
      <c r="F10" s="38">
        <v>0.65523512363434777</v>
      </c>
      <c r="G10" s="38">
        <v>7.0102734463715732E-2</v>
      </c>
      <c r="H10" s="38">
        <v>0.76703309423562493</v>
      </c>
      <c r="I10" s="38">
        <v>0.77021170029016983</v>
      </c>
      <c r="J10" s="39">
        <v>701.70028490000004</v>
      </c>
      <c r="K10" s="38">
        <v>0.90109890105714296</v>
      </c>
      <c r="L10" s="39">
        <v>5.4945054899999998E-2</v>
      </c>
      <c r="M10" s="39">
        <v>7.6923076899999998E-2</v>
      </c>
      <c r="N10" s="39">
        <v>0.31208791210000003</v>
      </c>
      <c r="O10" s="39">
        <v>0.55604395600000001</v>
      </c>
      <c r="P10" s="39">
        <v>0.924796748</v>
      </c>
      <c r="Q10" s="38">
        <v>0.7622651851538077</v>
      </c>
      <c r="R10" s="39">
        <v>577.24633042000005</v>
      </c>
      <c r="S10" s="38">
        <v>0.90246952172857153</v>
      </c>
      <c r="T10" s="39">
        <v>2.6258205700000002E-2</v>
      </c>
      <c r="U10" s="39">
        <v>0.124726477</v>
      </c>
      <c r="V10" s="39">
        <v>0.41356673960000001</v>
      </c>
      <c r="W10" s="39">
        <v>0.43544857770000001</v>
      </c>
      <c r="X10" s="39">
        <v>0.93265306120000002</v>
      </c>
      <c r="Y10" s="38">
        <v>0.6969303597719092</v>
      </c>
      <c r="Z10" s="38">
        <v>0.70420581775753155</v>
      </c>
      <c r="AA10" s="39">
        <v>649.90254520999997</v>
      </c>
      <c r="AB10" s="38">
        <v>0.81181318677142844</v>
      </c>
      <c r="AC10" s="39">
        <v>9.6153846200000004E-2</v>
      </c>
      <c r="AD10" s="39">
        <v>0.1610576923</v>
      </c>
      <c r="AE10" s="39">
        <v>0.4014423077</v>
      </c>
      <c r="AF10" s="39">
        <v>0.3413461538</v>
      </c>
      <c r="AG10" s="39">
        <v>0.91028446389999995</v>
      </c>
      <c r="AH10" s="38">
        <v>0.68601717279347552</v>
      </c>
      <c r="AI10" s="39">
        <v>535.88768812000001</v>
      </c>
      <c r="AJ10" s="38">
        <v>0.79490806215714283</v>
      </c>
      <c r="AK10" s="39">
        <v>5.9405940599999998E-2</v>
      </c>
      <c r="AL10" s="39">
        <v>0.254950495</v>
      </c>
      <c r="AM10" s="39">
        <v>0.46287128709999997</v>
      </c>
      <c r="AN10" s="39">
        <v>0.22277227719999998</v>
      </c>
      <c r="AO10" s="39">
        <v>0.89183222959999997</v>
      </c>
      <c r="AP10" s="38">
        <v>0.51995945154587586</v>
      </c>
      <c r="AQ10" s="38">
        <v>0.29868185437910283</v>
      </c>
      <c r="AR10" s="38">
        <v>1.1112102169108296E-2</v>
      </c>
      <c r="AS10" s="38">
        <v>0.74123704871264895</v>
      </c>
      <c r="AT10" s="38">
        <v>0.74525505734843689</v>
      </c>
      <c r="AU10" s="39">
        <v>236.4794</v>
      </c>
      <c r="AV10" s="38">
        <v>0.85326278662857136</v>
      </c>
      <c r="AW10" s="39">
        <v>3.9506172799999996E-2</v>
      </c>
      <c r="AX10" s="39">
        <v>0.18765432100000001</v>
      </c>
      <c r="AY10" s="39">
        <v>0.37530864200000003</v>
      </c>
      <c r="AZ10" s="39">
        <v>0.3975308642</v>
      </c>
      <c r="BA10" s="39">
        <v>0.92045454550000005</v>
      </c>
      <c r="BB10" s="38">
        <v>0.73721904007686101</v>
      </c>
      <c r="BC10" s="39">
        <v>248.62065099</v>
      </c>
      <c r="BD10" s="38">
        <v>0.79490806224285715</v>
      </c>
      <c r="BE10" s="39">
        <v>4.9504950499999999E-2</v>
      </c>
      <c r="BF10" s="39">
        <v>0.27227722770000001</v>
      </c>
      <c r="BG10" s="39">
        <v>0.39851485150000004</v>
      </c>
      <c r="BH10" s="39">
        <v>0.27970297030000002</v>
      </c>
      <c r="BI10" s="39">
        <v>0.91818181820000011</v>
      </c>
      <c r="BJ10" s="38">
        <v>0.73012494654354065</v>
      </c>
      <c r="BK10" s="38">
        <v>0.74202884104348532</v>
      </c>
      <c r="BL10" s="39">
        <v>230.73818703000001</v>
      </c>
      <c r="BM10" s="38">
        <v>0.85215532601428579</v>
      </c>
      <c r="BN10" s="39">
        <v>4.2394014999999993E-2</v>
      </c>
      <c r="BO10" s="39">
        <v>0.1845386534</v>
      </c>
      <c r="BP10" s="39">
        <v>0.43142144639999996</v>
      </c>
      <c r="BQ10" s="39">
        <v>0.34164588530000001</v>
      </c>
      <c r="BR10" s="39">
        <v>0.94575471699999991</v>
      </c>
      <c r="BS10" s="38">
        <v>0.71822105204359599</v>
      </c>
      <c r="BT10" s="39">
        <v>240.46293016999999</v>
      </c>
      <c r="BU10" s="38">
        <v>0.75062344132857151</v>
      </c>
      <c r="BV10" s="39">
        <v>6.9825436399999996E-2</v>
      </c>
      <c r="BW10" s="39">
        <v>0.31421446380000001</v>
      </c>
      <c r="BX10" s="39">
        <v>0.40897755609999997</v>
      </c>
      <c r="BY10" s="39">
        <v>0.20698254360000001</v>
      </c>
      <c r="BZ10" s="39">
        <v>0.94575471699999991</v>
      </c>
      <c r="CA10" s="45">
        <v>0.97199999999999998</v>
      </c>
      <c r="CB10">
        <v>0.25</v>
      </c>
      <c r="CC10">
        <v>0.25</v>
      </c>
      <c r="CD10">
        <v>638.76983461538498</v>
      </c>
      <c r="CE10">
        <v>674.55310113636403</v>
      </c>
      <c r="CF10">
        <v>0.94695263210457714</v>
      </c>
      <c r="CG10">
        <v>5.3047367895422859E-2</v>
      </c>
      <c r="CH10">
        <v>667.17743137254899</v>
      </c>
      <c r="CI10">
        <v>745.18362450980396</v>
      </c>
      <c r="CJ10">
        <v>0.89531950170192087</v>
      </c>
      <c r="CK10">
        <v>0.10468049829807913</v>
      </c>
      <c r="CL10">
        <v>0</v>
      </c>
      <c r="CM10">
        <v>530.15034805194796</v>
      </c>
      <c r="CN10">
        <v>561.99257241379303</v>
      </c>
      <c r="CO10">
        <v>0.94334048895863387</v>
      </c>
      <c r="CP10">
        <v>5.6659511041366128E-2</v>
      </c>
      <c r="CQ10">
        <v>569.76721499999996</v>
      </c>
      <c r="CR10">
        <v>601.43052843137195</v>
      </c>
      <c r="CS10">
        <v>0.94735333187366622</v>
      </c>
      <c r="CT10">
        <v>5.2646668126333784E-2</v>
      </c>
      <c r="CU10">
        <v>1</v>
      </c>
      <c r="CV10">
        <v>215.67178311688301</v>
      </c>
      <c r="CW10">
        <v>246.06562500000001</v>
      </c>
      <c r="CX10">
        <v>0.87648074824300626</v>
      </c>
      <c r="CY10">
        <v>0.12351925175699374</v>
      </c>
      <c r="CZ10">
        <v>220.08707826086999</v>
      </c>
      <c r="DA10">
        <v>261.58513846153801</v>
      </c>
      <c r="DB10">
        <v>0.84135925899792785</v>
      </c>
      <c r="DC10">
        <v>0.15864074100207215</v>
      </c>
      <c r="DD10">
        <v>0</v>
      </c>
      <c r="DE10">
        <v>222.08543116883101</v>
      </c>
      <c r="DF10">
        <v>265.08686041666698</v>
      </c>
      <c r="DG10">
        <v>0.8377836261659829</v>
      </c>
      <c r="DH10">
        <v>0.1622163738340171</v>
      </c>
      <c r="DI10">
        <v>229.51602307692301</v>
      </c>
      <c r="DJ10">
        <v>277.12498571428603</v>
      </c>
      <c r="DK10">
        <v>0.82820400508221392</v>
      </c>
      <c r="DL10">
        <v>0.17179599491778608</v>
      </c>
      <c r="DM10">
        <v>0</v>
      </c>
    </row>
    <row r="11" spans="1:117" ht="15" customHeight="1">
      <c r="A11" s="37">
        <v>3200508</v>
      </c>
      <c r="B11" s="37" t="s">
        <v>147</v>
      </c>
      <c r="C11" s="37">
        <v>0.64582345057744373</v>
      </c>
      <c r="D11" s="38">
        <v>0.60824778653920542</v>
      </c>
      <c r="E11" s="38">
        <v>0.72494599519891523</v>
      </c>
      <c r="F11" s="38">
        <v>0.73711193430554411</v>
      </c>
      <c r="G11" s="38">
        <v>8.3123120108177573E-2</v>
      </c>
      <c r="H11" s="38">
        <v>0.71278005609228623</v>
      </c>
      <c r="I11" s="38">
        <v>0.68594922521395996</v>
      </c>
      <c r="J11" s="39">
        <v>631.16529555</v>
      </c>
      <c r="K11" s="38">
        <v>0.71985157702857161</v>
      </c>
      <c r="L11" s="39">
        <v>0.16883116879999999</v>
      </c>
      <c r="M11" s="39">
        <v>0.19480519480000003</v>
      </c>
      <c r="N11" s="39">
        <v>0.29870129870000001</v>
      </c>
      <c r="O11" s="39">
        <v>0.33766233769999998</v>
      </c>
      <c r="P11" s="39">
        <v>0.98717948719999993</v>
      </c>
      <c r="Q11" s="38">
        <v>0.75302630240977564</v>
      </c>
      <c r="R11" s="39">
        <v>553.57686666999996</v>
      </c>
      <c r="S11" s="38">
        <v>0.90095238097142871</v>
      </c>
      <c r="T11" s="39">
        <v>0</v>
      </c>
      <c r="U11" s="39">
        <v>0.17333333329999998</v>
      </c>
      <c r="V11" s="39">
        <v>0.58666666670000001</v>
      </c>
      <c r="W11" s="39">
        <v>0.24</v>
      </c>
      <c r="X11" s="39">
        <v>0.98684210530000005</v>
      </c>
      <c r="Y11" s="38">
        <v>0.62965693598410866</v>
      </c>
      <c r="Z11" s="38">
        <v>0.63483086395073429</v>
      </c>
      <c r="AA11" s="39">
        <v>600.24780965000002</v>
      </c>
      <c r="AB11" s="38">
        <v>0.66398390344285718</v>
      </c>
      <c r="AC11" s="39">
        <v>0.23943661970000002</v>
      </c>
      <c r="AD11" s="39">
        <v>0.16901408450000002</v>
      </c>
      <c r="AE11" s="39">
        <v>0.36619718310000005</v>
      </c>
      <c r="AF11" s="39">
        <v>0.22535211270000002</v>
      </c>
      <c r="AG11" s="39">
        <v>0.93421052630000001</v>
      </c>
      <c r="AH11" s="38">
        <v>0.62189604403417009</v>
      </c>
      <c r="AI11" s="39">
        <v>491.02179167000003</v>
      </c>
      <c r="AJ11" s="38">
        <v>0.65277777771428569</v>
      </c>
      <c r="AK11" s="39">
        <v>0.18055555559999997</v>
      </c>
      <c r="AL11" s="39">
        <v>0.29166666670000002</v>
      </c>
      <c r="AM11" s="39">
        <v>0.45833333330000003</v>
      </c>
      <c r="AN11" s="39">
        <v>6.9444444399999999E-2</v>
      </c>
      <c r="AO11" s="39">
        <v>0.94736842109999997</v>
      </c>
      <c r="AP11" s="38">
        <v>0.43320047354964075</v>
      </c>
      <c r="AQ11" s="38">
        <v>0.28459756391017338</v>
      </c>
      <c r="AR11" s="38">
        <v>9.300028835949492E-3</v>
      </c>
      <c r="AS11" s="38">
        <v>0.58180338318910807</v>
      </c>
      <c r="AT11" s="38">
        <v>0.58728283149524729</v>
      </c>
      <c r="AU11" s="39">
        <v>190.02621052999999</v>
      </c>
      <c r="AV11" s="38">
        <v>0.55827067670000008</v>
      </c>
      <c r="AW11" s="39">
        <v>0.22368421049999998</v>
      </c>
      <c r="AX11" s="39">
        <v>0.38157894740000003</v>
      </c>
      <c r="AY11" s="39">
        <v>0.27631578950000002</v>
      </c>
      <c r="AZ11" s="39">
        <v>0.11842105260000001</v>
      </c>
      <c r="BA11" s="39">
        <v>0.88372093019999998</v>
      </c>
      <c r="BB11" s="38">
        <v>0.57632393488296896</v>
      </c>
      <c r="BC11" s="39">
        <v>205.12244737</v>
      </c>
      <c r="BD11" s="38">
        <v>0.50187969915714281</v>
      </c>
      <c r="BE11" s="39">
        <v>0.25</v>
      </c>
      <c r="BF11" s="39">
        <v>0.43421052630000001</v>
      </c>
      <c r="BG11" s="39">
        <v>0.26315789470000001</v>
      </c>
      <c r="BH11" s="39">
        <v>5.2631578899999996E-2</v>
      </c>
      <c r="BI11" s="39">
        <v>0.88372093019999998</v>
      </c>
      <c r="BJ11" s="38">
        <v>0.57250335435315858</v>
      </c>
      <c r="BK11" s="38">
        <v>0.58779597701513087</v>
      </c>
      <c r="BL11" s="39">
        <v>192.13364773000001</v>
      </c>
      <c r="BM11" s="38">
        <v>0.5324675324</v>
      </c>
      <c r="BN11" s="39">
        <v>0.27272727270000002</v>
      </c>
      <c r="BO11" s="39">
        <v>0.34090909089999999</v>
      </c>
      <c r="BP11" s="39">
        <v>0.18181818180000001</v>
      </c>
      <c r="BQ11" s="39">
        <v>0.2045454545</v>
      </c>
      <c r="BR11" s="39">
        <v>0.89795918369999994</v>
      </c>
      <c r="BS11" s="38">
        <v>0.5572107316911864</v>
      </c>
      <c r="BT11" s="39">
        <v>202.06015909000001</v>
      </c>
      <c r="BU11" s="38">
        <v>0.4334415583857143</v>
      </c>
      <c r="BV11" s="39">
        <v>0.30681818179999998</v>
      </c>
      <c r="BW11" s="39">
        <v>0.4545454545</v>
      </c>
      <c r="BX11" s="39">
        <v>0.18181818180000001</v>
      </c>
      <c r="BY11" s="39">
        <v>5.6818181799999999E-2</v>
      </c>
      <c r="BZ11" s="39">
        <v>0.89795918369999994</v>
      </c>
      <c r="CA11" s="45">
        <v>0.96700000000000008</v>
      </c>
      <c r="CB11">
        <v>0.5</v>
      </c>
      <c r="CC11">
        <v>0.5</v>
      </c>
      <c r="CD11">
        <v>592.42363571428598</v>
      </c>
      <c r="CE11">
        <v>699.48507692307703</v>
      </c>
      <c r="CF11">
        <v>0.84694249421340451</v>
      </c>
      <c r="CG11">
        <v>0.15305750578659549</v>
      </c>
      <c r="CH11">
        <v>634.02707058823501</v>
      </c>
      <c r="CI11">
        <v>685.29118823529404</v>
      </c>
      <c r="CJ11">
        <v>0.92519367164333421</v>
      </c>
      <c r="CK11">
        <v>7.4806328356665786E-2</v>
      </c>
      <c r="CL11">
        <v>1</v>
      </c>
      <c r="CM11">
        <v>490.34790714285703</v>
      </c>
      <c r="CN11">
        <v>546.84222499999998</v>
      </c>
      <c r="CO11">
        <v>0.89668991296869416</v>
      </c>
      <c r="CP11">
        <v>0.10331008703130584</v>
      </c>
      <c r="CQ11">
        <v>534.83045294117699</v>
      </c>
      <c r="CR11">
        <v>570.95697058823498</v>
      </c>
      <c r="CS11">
        <v>0.93672637430130989</v>
      </c>
      <c r="CT11">
        <v>6.3273625698690106E-2</v>
      </c>
      <c r="CU11">
        <v>1</v>
      </c>
      <c r="CV11">
        <v>195.45953157894701</v>
      </c>
      <c r="CW11">
        <v>214.689442105263</v>
      </c>
      <c r="CX11">
        <v>0.9104291746359493</v>
      </c>
      <c r="CY11">
        <v>8.9570825364050699E-2</v>
      </c>
      <c r="CZ11">
        <v>171.39036470588201</v>
      </c>
      <c r="DA11">
        <v>217.34121764705901</v>
      </c>
      <c r="DB11">
        <v>0.78857736494420161</v>
      </c>
      <c r="DC11">
        <v>0.21142263505579839</v>
      </c>
      <c r="DD11">
        <v>0</v>
      </c>
      <c r="DE11">
        <v>199.20120526315799</v>
      </c>
      <c r="DF11">
        <v>224.07534210526299</v>
      </c>
      <c r="DG11">
        <v>0.88899208360721826</v>
      </c>
      <c r="DH11">
        <v>0.11100791639278174</v>
      </c>
      <c r="DI11">
        <v>176.74254705882399</v>
      </c>
      <c r="DJ11">
        <v>236.817111764706</v>
      </c>
      <c r="DK11">
        <v>0.74632506807375387</v>
      </c>
      <c r="DL11">
        <v>0.25367493192624613</v>
      </c>
      <c r="DM11">
        <v>0</v>
      </c>
    </row>
    <row r="12" spans="1:117" ht="15" customHeight="1">
      <c r="A12" s="37">
        <v>3200607</v>
      </c>
      <c r="B12" s="37" t="s">
        <v>171</v>
      </c>
      <c r="C12" s="37">
        <v>0.64678821855855473</v>
      </c>
      <c r="D12" s="38">
        <v>0.58100934128881965</v>
      </c>
      <c r="E12" s="38">
        <v>0.61757112460092933</v>
      </c>
      <c r="F12" s="38">
        <v>0.54228285284370625</v>
      </c>
      <c r="G12" s="38">
        <v>5.2140601925140806E-2</v>
      </c>
      <c r="H12" s="38">
        <v>0.69285939635815241</v>
      </c>
      <c r="I12" s="38">
        <v>0.70887915422722114</v>
      </c>
      <c r="J12" s="39">
        <v>666.59932205999996</v>
      </c>
      <c r="K12" s="38">
        <v>0.83853541415714283</v>
      </c>
      <c r="L12" s="39">
        <v>0.10672268909999999</v>
      </c>
      <c r="M12" s="39">
        <v>9.579831929999999E-2</v>
      </c>
      <c r="N12" s="39">
        <v>0.37815126050000003</v>
      </c>
      <c r="O12" s="39">
        <v>0.41932773109999999</v>
      </c>
      <c r="P12" s="39">
        <v>0.85060757679999999</v>
      </c>
      <c r="Q12" s="38">
        <v>0.66882975955454915</v>
      </c>
      <c r="R12" s="39">
        <v>530.64974454000003</v>
      </c>
      <c r="S12" s="38">
        <v>0.78355342142857143</v>
      </c>
      <c r="T12" s="39">
        <v>5.7983193299999999E-2</v>
      </c>
      <c r="U12" s="39">
        <v>0.27731092439999999</v>
      </c>
      <c r="V12" s="39">
        <v>0.4773109244</v>
      </c>
      <c r="W12" s="39">
        <v>0.187394958</v>
      </c>
      <c r="X12" s="39">
        <v>0.8542713568000001</v>
      </c>
      <c r="Y12" s="38">
        <v>0.64071879443301161</v>
      </c>
      <c r="Z12" s="38">
        <v>0.65689382327191514</v>
      </c>
      <c r="AA12" s="39">
        <v>624.60747766999998</v>
      </c>
      <c r="AB12" s="38">
        <v>0.74717285948571432</v>
      </c>
      <c r="AC12" s="39">
        <v>0.15266558969999999</v>
      </c>
      <c r="AD12" s="39">
        <v>0.17528271409999999</v>
      </c>
      <c r="AE12" s="39">
        <v>0.41437802910000004</v>
      </c>
      <c r="AF12" s="39">
        <v>0.25767366719999996</v>
      </c>
      <c r="AG12" s="39">
        <v>0.86392184230000002</v>
      </c>
      <c r="AH12" s="38">
        <v>0.6164562511746563</v>
      </c>
      <c r="AI12" s="39">
        <v>500.37463350000002</v>
      </c>
      <c r="AJ12" s="38">
        <v>0.67984281087142862</v>
      </c>
      <c r="AK12" s="39">
        <v>9.5469255700000005E-2</v>
      </c>
      <c r="AL12" s="39">
        <v>0.39320388350000002</v>
      </c>
      <c r="AM12" s="39">
        <v>0.42071197410000005</v>
      </c>
      <c r="AN12" s="39">
        <v>9.0614886699999994E-2</v>
      </c>
      <c r="AO12" s="39">
        <v>0.86312849159999994</v>
      </c>
      <c r="AP12" s="38">
        <v>0.52616666632065512</v>
      </c>
      <c r="AQ12" s="38">
        <v>0.39519085783109081</v>
      </c>
      <c r="AR12" s="38">
        <v>2.3528871899246573E-2</v>
      </c>
      <c r="AS12" s="38">
        <v>0.65714247481021948</v>
      </c>
      <c r="AT12" s="38">
        <v>0.6742489764767412</v>
      </c>
      <c r="AU12" s="39">
        <v>218.57152277</v>
      </c>
      <c r="AV12" s="38">
        <v>0.75188590288571422</v>
      </c>
      <c r="AW12" s="39">
        <v>0.11138613859999999</v>
      </c>
      <c r="AX12" s="39">
        <v>0.23927392739999997</v>
      </c>
      <c r="AY12" s="39">
        <v>0.37211221119999999</v>
      </c>
      <c r="AZ12" s="39">
        <v>0.27722772280000002</v>
      </c>
      <c r="BA12" s="39">
        <v>0.85352112680000003</v>
      </c>
      <c r="BB12" s="38">
        <v>0.64003597314369765</v>
      </c>
      <c r="BC12" s="39">
        <v>225.86309546999999</v>
      </c>
      <c r="BD12" s="38">
        <v>0.63409758962857143</v>
      </c>
      <c r="BE12" s="39">
        <v>0.1679012346</v>
      </c>
      <c r="BF12" s="39">
        <v>0.34650205759999997</v>
      </c>
      <c r="BG12" s="39">
        <v>0.31851851850000001</v>
      </c>
      <c r="BH12" s="39">
        <v>0.16707818929999999</v>
      </c>
      <c r="BI12" s="39">
        <v>0.85563380280000001</v>
      </c>
      <c r="BJ12" s="38">
        <v>0.63361360291097291</v>
      </c>
      <c r="BK12" s="38">
        <v>0.64687578950286606</v>
      </c>
      <c r="BL12" s="39">
        <v>208.53440182</v>
      </c>
      <c r="BM12" s="38">
        <v>0.67505612671428572</v>
      </c>
      <c r="BN12" s="39">
        <v>0.17038875099999998</v>
      </c>
      <c r="BO12" s="39">
        <v>0.27047146399999999</v>
      </c>
      <c r="BP12" s="39">
        <v>0.31844499590000003</v>
      </c>
      <c r="BQ12" s="39">
        <v>0.2406947891</v>
      </c>
      <c r="BR12" s="39">
        <v>0.88571428569999999</v>
      </c>
      <c r="BS12" s="38">
        <v>0.62035141631907964</v>
      </c>
      <c r="BT12" s="39">
        <v>217.20457035999999</v>
      </c>
      <c r="BU12" s="38">
        <v>0.58893093661428575</v>
      </c>
      <c r="BV12" s="39">
        <v>0.19867549669999998</v>
      </c>
      <c r="BW12" s="39">
        <v>0.37168874170000005</v>
      </c>
      <c r="BX12" s="39">
        <v>0.32947019869999999</v>
      </c>
      <c r="BY12" s="39">
        <v>0.1001655629</v>
      </c>
      <c r="BZ12" s="39">
        <v>0.88498168500000007</v>
      </c>
      <c r="CA12" s="45">
        <v>0.98</v>
      </c>
      <c r="CB12">
        <v>0.62054453104254059</v>
      </c>
      <c r="CC12">
        <v>0.62054453104254059</v>
      </c>
      <c r="CD12">
        <v>596.09408056871996</v>
      </c>
      <c r="CE12">
        <v>679.31176272727305</v>
      </c>
      <c r="CF12">
        <v>0.87749706876198619</v>
      </c>
      <c r="CG12">
        <v>0.12250293123801381</v>
      </c>
      <c r="CH12">
        <v>651.03772110091802</v>
      </c>
      <c r="CI12">
        <v>701.79167297297295</v>
      </c>
      <c r="CJ12">
        <v>0.92767946126084977</v>
      </c>
      <c r="CK12">
        <v>7.2320538739150231E-2</v>
      </c>
      <c r="CL12">
        <v>1</v>
      </c>
      <c r="CM12">
        <v>473.2193125</v>
      </c>
      <c r="CN12">
        <v>533.82457104072398</v>
      </c>
      <c r="CO12">
        <v>0.88646970966029104</v>
      </c>
      <c r="CP12">
        <v>0.11353029033970896</v>
      </c>
      <c r="CQ12">
        <v>519.10950363636402</v>
      </c>
      <c r="CR12">
        <v>550.98370542986402</v>
      </c>
      <c r="CS12">
        <v>0.94215037308837923</v>
      </c>
      <c r="CT12">
        <v>5.7849626911620766E-2</v>
      </c>
      <c r="CU12">
        <v>1</v>
      </c>
      <c r="CV12">
        <v>194.53659999999999</v>
      </c>
      <c r="CW12">
        <v>235.37148535865001</v>
      </c>
      <c r="CX12">
        <v>0.82650878335399303</v>
      </c>
      <c r="CY12">
        <v>0.17349121664600697</v>
      </c>
      <c r="CZ12">
        <v>210.53481440329199</v>
      </c>
      <c r="DA12">
        <v>239.189725102881</v>
      </c>
      <c r="DB12">
        <v>0.88020007679149315</v>
      </c>
      <c r="DC12">
        <v>0.11979992320850685</v>
      </c>
      <c r="DD12">
        <v>0.30947557159076422</v>
      </c>
      <c r="DE12">
        <v>202.51575324074099</v>
      </c>
      <c r="DF12">
        <v>238.69757088607599</v>
      </c>
      <c r="DG12">
        <v>0.84841983305056912</v>
      </c>
      <c r="DH12">
        <v>0.15158016694943088</v>
      </c>
      <c r="DI12">
        <v>215.55510450819699</v>
      </c>
      <c r="DJ12">
        <v>246.46189016393399</v>
      </c>
      <c r="DK12">
        <v>0.8745981148031472</v>
      </c>
      <c r="DL12">
        <v>0.1254018851968528</v>
      </c>
      <c r="DM12">
        <v>0.17270255257939843</v>
      </c>
    </row>
    <row r="13" spans="1:117" ht="15" customHeight="1">
      <c r="A13" s="37">
        <v>3200706</v>
      </c>
      <c r="B13" s="37" t="s">
        <v>77</v>
      </c>
      <c r="C13" s="37">
        <v>0.83544467988934124</v>
      </c>
      <c r="D13" s="38">
        <v>0.76834954269905897</v>
      </c>
      <c r="E13" s="38">
        <v>0.83287489736293296</v>
      </c>
      <c r="F13" s="38">
        <v>0.88699231437701365</v>
      </c>
      <c r="G13" s="38">
        <v>0.10695771177181657</v>
      </c>
      <c r="H13" s="38">
        <v>0.77875748034885239</v>
      </c>
      <c r="I13" s="38">
        <v>0.75599041438877146</v>
      </c>
      <c r="J13" s="39">
        <v>690.70153617000005</v>
      </c>
      <c r="K13" s="38">
        <v>0.87060041407142874</v>
      </c>
      <c r="L13" s="39">
        <v>5.0724637699999998E-2</v>
      </c>
      <c r="M13" s="39">
        <v>0.1376811594</v>
      </c>
      <c r="N13" s="39">
        <v>0.33333333330000003</v>
      </c>
      <c r="O13" s="39">
        <v>0.47826086959999997</v>
      </c>
      <c r="P13" s="39">
        <v>0.93243243239999996</v>
      </c>
      <c r="Q13" s="38">
        <v>0.81290807928897379</v>
      </c>
      <c r="R13" s="39">
        <v>617.62019565000003</v>
      </c>
      <c r="S13" s="38">
        <v>0.95238095239999998</v>
      </c>
      <c r="T13" s="39">
        <v>1.4492753599999998E-2</v>
      </c>
      <c r="U13" s="39">
        <v>5.7971014500000001E-2</v>
      </c>
      <c r="V13" s="39">
        <v>0.31159420290000001</v>
      </c>
      <c r="W13" s="39">
        <v>0.61594202899999995</v>
      </c>
      <c r="X13" s="39">
        <v>0.93243243239999996</v>
      </c>
      <c r="Y13" s="38">
        <v>0.67179976857703583</v>
      </c>
      <c r="Z13" s="38">
        <v>0.63596332124589861</v>
      </c>
      <c r="AA13" s="39">
        <v>605.10732822</v>
      </c>
      <c r="AB13" s="38">
        <v>0.6683375104999999</v>
      </c>
      <c r="AC13" s="39">
        <v>0.134502924</v>
      </c>
      <c r="AD13" s="39">
        <v>0.3450292398</v>
      </c>
      <c r="AE13" s="39">
        <v>0.35672514620000001</v>
      </c>
      <c r="AF13" s="39">
        <v>0.16374269009999998</v>
      </c>
      <c r="AG13" s="39">
        <v>0.91935483870000001</v>
      </c>
      <c r="AH13" s="38">
        <v>0.72555443957374155</v>
      </c>
      <c r="AI13" s="39">
        <v>562.33277778000001</v>
      </c>
      <c r="AJ13" s="38">
        <v>0.82539682540000014</v>
      </c>
      <c r="AK13" s="39">
        <v>6.4327485400000009E-2</v>
      </c>
      <c r="AL13" s="39">
        <v>0.19298245609999998</v>
      </c>
      <c r="AM13" s="39">
        <v>0.36257309939999999</v>
      </c>
      <c r="AN13" s="39">
        <v>0.38011695909999998</v>
      </c>
      <c r="AO13" s="39">
        <v>0.91935483870000001</v>
      </c>
      <c r="AP13" s="38">
        <v>0.67156151070324777</v>
      </c>
      <c r="AQ13" s="38">
        <v>0.60066670950578527</v>
      </c>
      <c r="AR13" s="38">
        <v>4.9965227514689126E-2</v>
      </c>
      <c r="AS13" s="38">
        <v>0.74245631190071038</v>
      </c>
      <c r="AT13" s="38">
        <v>0.7379826264722692</v>
      </c>
      <c r="AU13" s="39">
        <v>229.96898823999999</v>
      </c>
      <c r="AV13" s="38">
        <v>0.83697478991428576</v>
      </c>
      <c r="AW13" s="39">
        <v>5.8823529399999998E-2</v>
      </c>
      <c r="AX13" s="39">
        <v>0.18235294119999998</v>
      </c>
      <c r="AY13" s="39">
        <v>0.42352941180000003</v>
      </c>
      <c r="AZ13" s="39">
        <v>0.3352941176</v>
      </c>
      <c r="BA13" s="39">
        <v>0.94972067039999997</v>
      </c>
      <c r="BB13" s="38">
        <v>0.74692999732915144</v>
      </c>
      <c r="BC13" s="39">
        <v>248.46262941000001</v>
      </c>
      <c r="BD13" s="38">
        <v>0.80336134454285701</v>
      </c>
      <c r="BE13" s="39">
        <v>5.8823529399999998E-2</v>
      </c>
      <c r="BF13" s="39">
        <v>0.2411764706</v>
      </c>
      <c r="BG13" s="39">
        <v>0.4</v>
      </c>
      <c r="BH13" s="39">
        <v>0.3</v>
      </c>
      <c r="BI13" s="39">
        <v>0.94972067039999997</v>
      </c>
      <c r="BJ13" s="38">
        <v>0.69249108438602125</v>
      </c>
      <c r="BK13" s="38">
        <v>0.68280853690922727</v>
      </c>
      <c r="BL13" s="39">
        <v>213.93413043000001</v>
      </c>
      <c r="BM13" s="38">
        <v>0.71694764855714299</v>
      </c>
      <c r="BN13" s="39">
        <v>0.13043478259999999</v>
      </c>
      <c r="BO13" s="39">
        <v>0.26708074530000003</v>
      </c>
      <c r="BP13" s="39">
        <v>0.34161490680000001</v>
      </c>
      <c r="BQ13" s="39">
        <v>0.26086956519999999</v>
      </c>
      <c r="BR13" s="39">
        <v>0.9526627218999999</v>
      </c>
      <c r="BS13" s="38">
        <v>0.70217363186281534</v>
      </c>
      <c r="BT13" s="39">
        <v>233.97003727000001</v>
      </c>
      <c r="BU13" s="38">
        <v>0.72670807452857134</v>
      </c>
      <c r="BV13" s="39">
        <v>0.1242236025</v>
      </c>
      <c r="BW13" s="39">
        <v>0.26086956519999999</v>
      </c>
      <c r="BX13" s="39">
        <v>0.42236024839999997</v>
      </c>
      <c r="BY13" s="39">
        <v>0.19254658389999998</v>
      </c>
      <c r="BZ13" s="39">
        <v>0.9526627218999999</v>
      </c>
      <c r="CA13" s="45">
        <v>0.9840000000000001</v>
      </c>
      <c r="CB13">
        <v>1</v>
      </c>
      <c r="CC13">
        <v>1</v>
      </c>
      <c r="CD13">
        <v>595.32344848484797</v>
      </c>
      <c r="CE13">
        <v>605.87598205128199</v>
      </c>
      <c r="CF13">
        <v>0.98258301388560265</v>
      </c>
      <c r="CG13">
        <v>1.7416986114397348E-2</v>
      </c>
      <c r="CH13">
        <v>675.37965454545497</v>
      </c>
      <c r="CI13">
        <v>696.04676060606096</v>
      </c>
      <c r="CJ13">
        <v>0.97030787695554999</v>
      </c>
      <c r="CK13">
        <v>2.9692123044450014E-2</v>
      </c>
      <c r="CL13">
        <v>1</v>
      </c>
      <c r="CM13">
        <v>559.14284062499996</v>
      </c>
      <c r="CN13">
        <v>565.42964871794902</v>
      </c>
      <c r="CO13">
        <v>0.98888136109027225</v>
      </c>
      <c r="CP13">
        <v>1.1118638909727752E-2</v>
      </c>
      <c r="CQ13">
        <v>617.47595454545399</v>
      </c>
      <c r="CR13">
        <v>625.22829090909102</v>
      </c>
      <c r="CS13">
        <v>0.98760079082095753</v>
      </c>
      <c r="CT13">
        <v>1.239920917904247E-2</v>
      </c>
      <c r="CU13">
        <v>1</v>
      </c>
      <c r="CV13">
        <v>198.82405142857101</v>
      </c>
      <c r="CW13">
        <v>225.475955555556</v>
      </c>
      <c r="CX13">
        <v>0.88179713414977368</v>
      </c>
      <c r="CY13">
        <v>0.11820286585022632</v>
      </c>
      <c r="CZ13">
        <v>222.48811025641001</v>
      </c>
      <c r="DA13">
        <v>244.95528461538501</v>
      </c>
      <c r="DB13">
        <v>0.90828050762712997</v>
      </c>
      <c r="DC13">
        <v>9.1719492372870026E-2</v>
      </c>
      <c r="DD13">
        <v>1</v>
      </c>
      <c r="DE13">
        <v>218.585794285714</v>
      </c>
      <c r="DF13">
        <v>239.33536944444401</v>
      </c>
      <c r="DG13">
        <v>0.91330334832292082</v>
      </c>
      <c r="DH13">
        <v>8.6696651677079184E-2</v>
      </c>
      <c r="DI13">
        <v>238.23869230769199</v>
      </c>
      <c r="DJ13">
        <v>257.00026153846198</v>
      </c>
      <c r="DK13">
        <v>0.92699785938559376</v>
      </c>
      <c r="DL13">
        <v>7.3002140614406241E-2</v>
      </c>
      <c r="DM13">
        <v>1</v>
      </c>
    </row>
    <row r="14" spans="1:117" ht="15" customHeight="1">
      <c r="A14" s="37">
        <v>3200805</v>
      </c>
      <c r="B14" s="37" t="s">
        <v>125</v>
      </c>
      <c r="C14" s="37">
        <v>0.59109782969251379</v>
      </c>
      <c r="D14" s="38">
        <v>0.53006832813216254</v>
      </c>
      <c r="E14" s="38">
        <v>0.55500337247403841</v>
      </c>
      <c r="F14" s="38">
        <v>0.4081095159583642</v>
      </c>
      <c r="G14" s="38">
        <v>3.0803808575103453E-2</v>
      </c>
      <c r="H14" s="38">
        <v>0.70189722898971252</v>
      </c>
      <c r="I14" s="38">
        <v>0.70099953703291407</v>
      </c>
      <c r="J14" s="39">
        <v>659.98338263000005</v>
      </c>
      <c r="K14" s="38">
        <v>0.80574912892857142</v>
      </c>
      <c r="L14" s="39">
        <v>0.11585365850000001</v>
      </c>
      <c r="M14" s="39">
        <v>0.137195122</v>
      </c>
      <c r="N14" s="39">
        <v>0.34756097559999999</v>
      </c>
      <c r="O14" s="39">
        <v>0.3993902439</v>
      </c>
      <c r="P14" s="39">
        <v>0.87234042550000002</v>
      </c>
      <c r="Q14" s="38">
        <v>0.70324376692491009</v>
      </c>
      <c r="R14" s="39">
        <v>548.77896037000005</v>
      </c>
      <c r="S14" s="38">
        <v>0.82273519164285713</v>
      </c>
      <c r="T14" s="39">
        <v>5.1829268300000002E-2</v>
      </c>
      <c r="U14" s="39">
        <v>0.2195121951</v>
      </c>
      <c r="V14" s="39">
        <v>0.42987804879999997</v>
      </c>
      <c r="W14" s="39">
        <v>0.29878048779999999</v>
      </c>
      <c r="X14" s="39">
        <v>0.88409703500000003</v>
      </c>
      <c r="Y14" s="38">
        <v>0.67109342041460907</v>
      </c>
      <c r="Z14" s="38">
        <v>0.64419641965331065</v>
      </c>
      <c r="AA14" s="39">
        <v>615.67840251999996</v>
      </c>
      <c r="AB14" s="38">
        <v>0.70987654318571436</v>
      </c>
      <c r="AC14" s="39">
        <v>0.16666666670000002</v>
      </c>
      <c r="AD14" s="39">
        <v>0.21604938270000001</v>
      </c>
      <c r="AE14" s="39">
        <v>0.37962962959999996</v>
      </c>
      <c r="AF14" s="39">
        <v>0.23765432100000003</v>
      </c>
      <c r="AG14" s="39">
        <v>0.87804878050000001</v>
      </c>
      <c r="AH14" s="38">
        <v>0.71143892155655686</v>
      </c>
      <c r="AI14" s="39">
        <v>552.25678549999998</v>
      </c>
      <c r="AJ14" s="38">
        <v>0.81959430297142866</v>
      </c>
      <c r="AK14" s="39">
        <v>6.6465256799999997E-2</v>
      </c>
      <c r="AL14" s="39">
        <v>0.19939577040000001</v>
      </c>
      <c r="AM14" s="39">
        <v>0.3776435045</v>
      </c>
      <c r="AN14" s="39">
        <v>0.35649546830000001</v>
      </c>
      <c r="AO14" s="39">
        <v>0.9068493151</v>
      </c>
      <c r="AP14" s="38">
        <v>0.49266576161934883</v>
      </c>
      <c r="AQ14" s="38">
        <v>0.36387679762828562</v>
      </c>
      <c r="AR14" s="38">
        <v>1.9500030434239091E-2</v>
      </c>
      <c r="AS14" s="38">
        <v>0.62145472561041204</v>
      </c>
      <c r="AT14" s="38">
        <v>0.64396452595323361</v>
      </c>
      <c r="AU14" s="39">
        <v>208.18515808000001</v>
      </c>
      <c r="AV14" s="38">
        <v>0.70790378005714283</v>
      </c>
      <c r="AW14" s="39">
        <v>0.1408934708</v>
      </c>
      <c r="AX14" s="39">
        <v>0.264604811</v>
      </c>
      <c r="AY14" s="39">
        <v>0.38487972510000001</v>
      </c>
      <c r="AZ14" s="39">
        <v>0.20962199309999999</v>
      </c>
      <c r="BA14" s="39">
        <v>0.8434782609</v>
      </c>
      <c r="BB14" s="38">
        <v>0.59894492526759047</v>
      </c>
      <c r="BC14" s="39">
        <v>213.87907559999999</v>
      </c>
      <c r="BD14" s="38">
        <v>0.56897398131428567</v>
      </c>
      <c r="BE14" s="39">
        <v>0.19931271479999998</v>
      </c>
      <c r="BF14" s="39">
        <v>0.40549828179999997</v>
      </c>
      <c r="BG14" s="39">
        <v>0.31615120269999997</v>
      </c>
      <c r="BH14" s="39">
        <v>7.9037800699999994E-2</v>
      </c>
      <c r="BI14" s="39">
        <v>0.8434782609</v>
      </c>
      <c r="BJ14" s="38">
        <v>0.60195469517617295</v>
      </c>
      <c r="BK14" s="38">
        <v>0.60510556218736744</v>
      </c>
      <c r="BL14" s="39">
        <v>194.60671379999999</v>
      </c>
      <c r="BM14" s="38">
        <v>0.58808063097142871</v>
      </c>
      <c r="BN14" s="39">
        <v>0.23312883440000001</v>
      </c>
      <c r="BO14" s="39">
        <v>0.31288343560000004</v>
      </c>
      <c r="BP14" s="39">
        <v>0.3006134969</v>
      </c>
      <c r="BQ14" s="39">
        <v>0.15337423310000001</v>
      </c>
      <c r="BR14" s="39">
        <v>0.89560439560000005</v>
      </c>
      <c r="BS14" s="38">
        <v>0.59880382816497857</v>
      </c>
      <c r="BT14" s="39">
        <v>212.42691463</v>
      </c>
      <c r="BU14" s="38">
        <v>0.52134146341428567</v>
      </c>
      <c r="BV14" s="39">
        <v>0.24695121950000001</v>
      </c>
      <c r="BW14" s="39">
        <v>0.40548780489999997</v>
      </c>
      <c r="BX14" s="39">
        <v>0.24390243900000003</v>
      </c>
      <c r="BY14" s="39">
        <v>0.1036585366</v>
      </c>
      <c r="BZ14" s="39">
        <v>0.9010989010999999</v>
      </c>
      <c r="CA14" s="45">
        <v>0.96700000000000008</v>
      </c>
      <c r="CB14">
        <v>0.5</v>
      </c>
      <c r="CC14">
        <v>0.5</v>
      </c>
      <c r="CD14">
        <v>603.00172653061202</v>
      </c>
      <c r="CE14">
        <v>634.19959038461502</v>
      </c>
      <c r="CF14">
        <v>0.95080749920528518</v>
      </c>
      <c r="CG14">
        <v>4.9192500794714822E-2</v>
      </c>
      <c r="CH14">
        <v>647.55218666666599</v>
      </c>
      <c r="CI14">
        <v>697.46194426229499</v>
      </c>
      <c r="CJ14">
        <v>0.92844088769829802</v>
      </c>
      <c r="CK14">
        <v>7.1559112301701977E-2</v>
      </c>
      <c r="CL14">
        <v>1</v>
      </c>
      <c r="CM14">
        <v>565.34056938775495</v>
      </c>
      <c r="CN14">
        <v>562.40917647058802</v>
      </c>
      <c r="CO14">
        <v>1.005212206770101</v>
      </c>
      <c r="CP14">
        <v>5.2122067701010355E-3</v>
      </c>
      <c r="CQ14">
        <v>543.59879508196695</v>
      </c>
      <c r="CR14">
        <v>559.08181612903195</v>
      </c>
      <c r="CS14">
        <v>0.97230634121805948</v>
      </c>
      <c r="CT14">
        <v>2.7693658781940522E-2</v>
      </c>
      <c r="CU14">
        <v>1</v>
      </c>
      <c r="CV14">
        <v>198.95765819672101</v>
      </c>
      <c r="CW14">
        <v>214.61222238805999</v>
      </c>
      <c r="CX14">
        <v>0.92705651142723577</v>
      </c>
      <c r="CY14">
        <v>7.2943488572764226E-2</v>
      </c>
      <c r="CZ14">
        <v>194.630267272727</v>
      </c>
      <c r="DA14">
        <v>233.62254545454499</v>
      </c>
      <c r="DB14">
        <v>0.83309710924537217</v>
      </c>
      <c r="DC14">
        <v>0.16690289075462783</v>
      </c>
      <c r="DD14">
        <v>0</v>
      </c>
      <c r="DE14">
        <v>213.833770967742</v>
      </c>
      <c r="DF14">
        <v>231.318870149254</v>
      </c>
      <c r="DG14">
        <v>0.92441127189394412</v>
      </c>
      <c r="DH14">
        <v>7.558872810605588E-2</v>
      </c>
      <c r="DI14">
        <v>205.45803636363601</v>
      </c>
      <c r="DJ14">
        <v>235.06535090909099</v>
      </c>
      <c r="DK14">
        <v>0.8740464537587026</v>
      </c>
      <c r="DL14">
        <v>0.1259535462412974</v>
      </c>
      <c r="DM14">
        <v>0</v>
      </c>
    </row>
    <row r="15" spans="1:117" ht="15" customHeight="1">
      <c r="A15" s="37">
        <v>3200904</v>
      </c>
      <c r="B15" s="37" t="s">
        <v>69</v>
      </c>
      <c r="C15" s="37">
        <v>0.69046040960724198</v>
      </c>
      <c r="D15" s="38">
        <v>0.64321725732522128</v>
      </c>
      <c r="E15" s="38">
        <v>0.64541111947829188</v>
      </c>
      <c r="F15" s="38">
        <v>0.53588154622107254</v>
      </c>
      <c r="G15" s="38">
        <v>5.1122639938445347E-2</v>
      </c>
      <c r="H15" s="38">
        <v>0.75494069273551134</v>
      </c>
      <c r="I15" s="38">
        <v>0.75247198555416361</v>
      </c>
      <c r="J15" s="39">
        <v>682.40323982999996</v>
      </c>
      <c r="K15" s="38">
        <v>0.87963774468571432</v>
      </c>
      <c r="L15" s="39">
        <v>6.5439672800000001E-2</v>
      </c>
      <c r="M15" s="39">
        <v>9.6114519400000001E-2</v>
      </c>
      <c r="N15" s="39">
        <v>0.37627811859999999</v>
      </c>
      <c r="O15" s="39">
        <v>0.46216768920000001</v>
      </c>
      <c r="P15" s="39">
        <v>0.93499043979999996</v>
      </c>
      <c r="Q15" s="38">
        <v>0.7586437535075331</v>
      </c>
      <c r="R15" s="39">
        <v>577.25592401999995</v>
      </c>
      <c r="S15" s="38">
        <v>0.88765033735714294</v>
      </c>
      <c r="T15" s="39">
        <v>3.4907597499999998E-2</v>
      </c>
      <c r="U15" s="39">
        <v>0.13552361400000001</v>
      </c>
      <c r="V15" s="39">
        <v>0.37577002049999997</v>
      </c>
      <c r="W15" s="39">
        <v>0.45379876799999996</v>
      </c>
      <c r="X15" s="39">
        <v>0.93295019159999992</v>
      </c>
      <c r="Y15" s="38">
        <v>0.703818052797066</v>
      </c>
      <c r="Z15" s="38">
        <v>0.69985320305521515</v>
      </c>
      <c r="AA15" s="39">
        <v>638.18106059000002</v>
      </c>
      <c r="AB15" s="38">
        <v>0.80357142859999986</v>
      </c>
      <c r="AC15" s="39">
        <v>9.9137930999999999E-2</v>
      </c>
      <c r="AD15" s="39">
        <v>0.17025862069999997</v>
      </c>
      <c r="AE15" s="39">
        <v>0.46982758619999998</v>
      </c>
      <c r="AF15" s="39">
        <v>0.26077586209999998</v>
      </c>
      <c r="AG15" s="39">
        <v>0.93737373739999996</v>
      </c>
      <c r="AH15" s="38">
        <v>0.70976532740984222</v>
      </c>
      <c r="AI15" s="39">
        <v>544.24046121000003</v>
      </c>
      <c r="AJ15" s="38">
        <v>0.8165024630714286</v>
      </c>
      <c r="AK15" s="39">
        <v>5.1724137900000001E-2</v>
      </c>
      <c r="AL15" s="39">
        <v>0.23060344829999999</v>
      </c>
      <c r="AM15" s="39">
        <v>0.45689655170000004</v>
      </c>
      <c r="AN15" s="39">
        <v>0.26077586209999998</v>
      </c>
      <c r="AO15" s="39">
        <v>0.93360160969999995</v>
      </c>
      <c r="AP15" s="38">
        <v>0.63992646409561516</v>
      </c>
      <c r="AQ15" s="38">
        <v>0.55420924498225488</v>
      </c>
      <c r="AR15" s="38">
        <v>4.3988047991519341E-2</v>
      </c>
      <c r="AS15" s="38">
        <v>0.72564368320897543</v>
      </c>
      <c r="AT15" s="38">
        <v>0.73269784600426802</v>
      </c>
      <c r="AU15" s="39">
        <v>230.63190137999999</v>
      </c>
      <c r="AV15" s="38">
        <v>0.82765399737142864</v>
      </c>
      <c r="AW15" s="39">
        <v>5.0458715600000002E-2</v>
      </c>
      <c r="AX15" s="39">
        <v>0.21330275230000001</v>
      </c>
      <c r="AY15" s="39">
        <v>0.37614678900000004</v>
      </c>
      <c r="AZ15" s="39">
        <v>0.36009174309999997</v>
      </c>
      <c r="BA15" s="39">
        <v>0.93361884370000003</v>
      </c>
      <c r="BB15" s="38">
        <v>0.71858952041368274</v>
      </c>
      <c r="BC15" s="39">
        <v>241.29436468</v>
      </c>
      <c r="BD15" s="38">
        <v>0.7581913499428572</v>
      </c>
      <c r="BE15" s="39">
        <v>9.633027520000001E-2</v>
      </c>
      <c r="BF15" s="39">
        <v>0.25458715600000004</v>
      </c>
      <c r="BG15" s="39">
        <v>0.42201834859999998</v>
      </c>
      <c r="BH15" s="39">
        <v>0.22706422020000003</v>
      </c>
      <c r="BI15" s="39">
        <v>0.93361884370000003</v>
      </c>
      <c r="BJ15" s="38">
        <v>0.68165563521745609</v>
      </c>
      <c r="BK15" s="38">
        <v>0.6855865925830994</v>
      </c>
      <c r="BL15" s="39">
        <v>214.93802774</v>
      </c>
      <c r="BM15" s="38">
        <v>0.72718894010000001</v>
      </c>
      <c r="BN15" s="39">
        <v>0.12043010750000001</v>
      </c>
      <c r="BO15" s="39">
        <v>0.2666666667</v>
      </c>
      <c r="BP15" s="39">
        <v>0.35268817200000002</v>
      </c>
      <c r="BQ15" s="39">
        <v>0.26021505379999998</v>
      </c>
      <c r="BR15" s="39">
        <v>0.94704684319999999</v>
      </c>
      <c r="BS15" s="38">
        <v>0.6777246778518129</v>
      </c>
      <c r="BT15" s="39">
        <v>229.12458925000001</v>
      </c>
      <c r="BU15" s="38">
        <v>0.66973886325714282</v>
      </c>
      <c r="BV15" s="39">
        <v>0.14838709679999998</v>
      </c>
      <c r="BW15" s="39">
        <v>0.3182795699</v>
      </c>
      <c r="BX15" s="39">
        <v>0.36344086019999999</v>
      </c>
      <c r="BY15" s="39">
        <v>0.1698924731</v>
      </c>
      <c r="BZ15" s="39">
        <v>0.94704684319999999</v>
      </c>
      <c r="CA15" s="45">
        <v>0.98</v>
      </c>
      <c r="CB15">
        <v>0.62138886319724773</v>
      </c>
      <c r="CC15">
        <v>0.62138886319724773</v>
      </c>
      <c r="CD15">
        <v>607.78488875000005</v>
      </c>
      <c r="CE15">
        <v>672.29391477272702</v>
      </c>
      <c r="CF15">
        <v>0.90404639309499824</v>
      </c>
      <c r="CG15">
        <v>9.5953606905001765E-2</v>
      </c>
      <c r="CH15">
        <v>639.45660392156901</v>
      </c>
      <c r="CI15">
        <v>706.12547523809496</v>
      </c>
      <c r="CJ15">
        <v>0.90558495103997461</v>
      </c>
      <c r="CK15">
        <v>9.4415048960025394E-2</v>
      </c>
      <c r="CL15">
        <v>1</v>
      </c>
      <c r="CM15">
        <v>526.03613250000001</v>
      </c>
      <c r="CN15">
        <v>563.64229204545404</v>
      </c>
      <c r="CO15">
        <v>0.93328009612447371</v>
      </c>
      <c r="CP15">
        <v>6.6719903875526287E-2</v>
      </c>
      <c r="CQ15">
        <v>567.81030891089097</v>
      </c>
      <c r="CR15">
        <v>582.84351359223297</v>
      </c>
      <c r="CS15">
        <v>0.97420713393773906</v>
      </c>
      <c r="CT15">
        <v>2.5792866062260944E-2</v>
      </c>
      <c r="CU15">
        <v>1</v>
      </c>
      <c r="CV15">
        <v>192.75128238636401</v>
      </c>
      <c r="CW15">
        <v>240.24955777777799</v>
      </c>
      <c r="CX15">
        <v>0.80229609648085953</v>
      </c>
      <c r="CY15">
        <v>0.19770390351914047</v>
      </c>
      <c r="CZ15">
        <v>214.41078645833301</v>
      </c>
      <c r="DA15">
        <v>251.59520000000001</v>
      </c>
      <c r="DB15">
        <v>0.85220539365748238</v>
      </c>
      <c r="DC15">
        <v>0.14779460634251762</v>
      </c>
      <c r="DD15">
        <v>0.25244467250385338</v>
      </c>
      <c r="DE15">
        <v>212.00911136363601</v>
      </c>
      <c r="DF15">
        <v>247.76266111111099</v>
      </c>
      <c r="DG15">
        <v>0.85569435851578524</v>
      </c>
      <c r="DH15">
        <v>0.14430564148421476</v>
      </c>
      <c r="DI15">
        <v>228.07920625</v>
      </c>
      <c r="DJ15">
        <v>256.46081145833301</v>
      </c>
      <c r="DK15">
        <v>0.88933355920171786</v>
      </c>
      <c r="DL15">
        <v>0.11066644079828214</v>
      </c>
      <c r="DM15">
        <v>0.2331107802851376</v>
      </c>
    </row>
    <row r="16" spans="1:117" ht="15" customHeight="1">
      <c r="A16" s="37">
        <v>3201001</v>
      </c>
      <c r="B16" s="37" t="s">
        <v>185</v>
      </c>
      <c r="C16" s="37">
        <v>0.71473136134662307</v>
      </c>
      <c r="D16" s="38">
        <v>0.74923424351252821</v>
      </c>
      <c r="E16" s="38">
        <v>0.76922230395208802</v>
      </c>
      <c r="F16" s="38">
        <v>0.77432080353096489</v>
      </c>
      <c r="G16" s="38">
        <v>8.9040226829088964E-2</v>
      </c>
      <c r="H16" s="38">
        <v>0.76412380437321115</v>
      </c>
      <c r="I16" s="38">
        <v>0.75786464824970312</v>
      </c>
      <c r="J16" s="39">
        <v>688.67410571000005</v>
      </c>
      <c r="K16" s="38">
        <v>0.85925404645714276</v>
      </c>
      <c r="L16" s="39">
        <v>7.8817734E-2</v>
      </c>
      <c r="M16" s="39">
        <v>0.10837438419999999</v>
      </c>
      <c r="N16" s="39">
        <v>0.31034482759999998</v>
      </c>
      <c r="O16" s="39">
        <v>0.50246305420000004</v>
      </c>
      <c r="P16" s="39">
        <v>0.95754716979999999</v>
      </c>
      <c r="Q16" s="38">
        <v>0.77351253855847313</v>
      </c>
      <c r="R16" s="39">
        <v>578.69601005000004</v>
      </c>
      <c r="S16" s="38">
        <v>0.92246949028571434</v>
      </c>
      <c r="T16" s="39">
        <v>0</v>
      </c>
      <c r="U16" s="39">
        <v>0.13567839200000001</v>
      </c>
      <c r="V16" s="39">
        <v>0.46733668340000001</v>
      </c>
      <c r="W16" s="39">
        <v>0.39698492459999996</v>
      </c>
      <c r="X16" s="39">
        <v>0.95215311000000002</v>
      </c>
      <c r="Y16" s="38">
        <v>0.67508357754412218</v>
      </c>
      <c r="Z16" s="38">
        <v>0.6792197726813799</v>
      </c>
      <c r="AA16" s="39">
        <v>626.27954654999996</v>
      </c>
      <c r="AB16" s="38">
        <v>0.77254588979999994</v>
      </c>
      <c r="AC16" s="39">
        <v>0.12849162010000001</v>
      </c>
      <c r="AD16" s="39">
        <v>0.1731843575</v>
      </c>
      <c r="AE16" s="39">
        <v>0.4636871508</v>
      </c>
      <c r="AF16" s="39">
        <v>0.23463687149999998</v>
      </c>
      <c r="AG16" s="39">
        <v>0.92268041239999998</v>
      </c>
      <c r="AH16" s="38">
        <v>0.66887928483823578</v>
      </c>
      <c r="AI16" s="39">
        <v>524.46737016999998</v>
      </c>
      <c r="AJ16" s="38">
        <v>0.73322809787142851</v>
      </c>
      <c r="AK16" s="39">
        <v>7.734806629999999E-2</v>
      </c>
      <c r="AL16" s="39">
        <v>0.33149171269999994</v>
      </c>
      <c r="AM16" s="39">
        <v>0.4033149171</v>
      </c>
      <c r="AN16" s="39">
        <v>0.18784530390000001</v>
      </c>
      <c r="AO16" s="39">
        <v>0.92820512820000001</v>
      </c>
      <c r="AP16" s="38">
        <v>0.71925215285318855</v>
      </c>
      <c r="AQ16" s="38">
        <v>0.75595971332070466</v>
      </c>
      <c r="AR16" s="38">
        <v>6.9945098823075535E-2</v>
      </c>
      <c r="AS16" s="38">
        <v>0.68254459238567244</v>
      </c>
      <c r="AT16" s="38">
        <v>0.70340074952545217</v>
      </c>
      <c r="AU16" s="39">
        <v>223.54739072999999</v>
      </c>
      <c r="AV16" s="38">
        <v>0.76348155157142861</v>
      </c>
      <c r="AW16" s="39">
        <v>9.2715231800000006E-2</v>
      </c>
      <c r="AX16" s="39">
        <v>0.2516556291</v>
      </c>
      <c r="AY16" s="39">
        <v>0.37086092720000002</v>
      </c>
      <c r="AZ16" s="39">
        <v>0.28476821190000001</v>
      </c>
      <c r="BA16" s="39">
        <v>0.92638036810000002</v>
      </c>
      <c r="BB16" s="38">
        <v>0.66168843524589271</v>
      </c>
      <c r="BC16" s="39">
        <v>227.68690728000001</v>
      </c>
      <c r="BD16" s="38">
        <v>0.63670766317142857</v>
      </c>
      <c r="BE16" s="39">
        <v>0.15894039739999999</v>
      </c>
      <c r="BF16" s="39">
        <v>0.35761589399999999</v>
      </c>
      <c r="BG16" s="39">
        <v>0.29139072850000003</v>
      </c>
      <c r="BH16" s="39">
        <v>0.19205298009999999</v>
      </c>
      <c r="BI16" s="39">
        <v>0.92638036810000002</v>
      </c>
      <c r="BJ16" s="38">
        <v>0.61259949356259691</v>
      </c>
      <c r="BK16" s="38">
        <v>0.63327959957861113</v>
      </c>
      <c r="BL16" s="39">
        <v>202.51688204999999</v>
      </c>
      <c r="BM16" s="38">
        <v>0.64249084247142862</v>
      </c>
      <c r="BN16" s="39">
        <v>0.16410256409999999</v>
      </c>
      <c r="BO16" s="39">
        <v>0.33846153849999999</v>
      </c>
      <c r="BP16" s="39">
        <v>0.29743589739999998</v>
      </c>
      <c r="BQ16" s="39">
        <v>0.2</v>
      </c>
      <c r="BR16" s="39">
        <v>0.9027777777999999</v>
      </c>
      <c r="BS16" s="38">
        <v>0.59191938754658258</v>
      </c>
      <c r="BT16" s="39">
        <v>208.7724</v>
      </c>
      <c r="BU16" s="38">
        <v>0.5186813187142858</v>
      </c>
      <c r="BV16" s="39">
        <v>0.24102564099999998</v>
      </c>
      <c r="BW16" s="39">
        <v>0.4205128205</v>
      </c>
      <c r="BX16" s="39">
        <v>0.25128205130000003</v>
      </c>
      <c r="BY16" s="39">
        <v>8.7179487200000003E-2</v>
      </c>
      <c r="BZ16" s="39">
        <v>0.9027777777999999</v>
      </c>
      <c r="CA16" s="45">
        <v>0.98599999999999999</v>
      </c>
      <c r="CB16">
        <v>0.28244927258568864</v>
      </c>
      <c r="CC16">
        <v>0.28244927258568864</v>
      </c>
      <c r="CD16">
        <v>624.66486666666697</v>
      </c>
      <c r="CE16">
        <v>664.44583999999998</v>
      </c>
      <c r="CF16">
        <v>0.94012909564858893</v>
      </c>
      <c r="CG16">
        <v>5.9870904351411069E-2</v>
      </c>
      <c r="CH16">
        <v>653.08735454545399</v>
      </c>
      <c r="CI16">
        <v>748.02617272727298</v>
      </c>
      <c r="CJ16">
        <v>0.87308088721591659</v>
      </c>
      <c r="CK16">
        <v>0.12691911278408341</v>
      </c>
      <c r="CL16">
        <v>0</v>
      </c>
      <c r="CM16">
        <v>507.89498666666702</v>
      </c>
      <c r="CN16">
        <v>567.44723999999997</v>
      </c>
      <c r="CO16">
        <v>0.89505235176871611</v>
      </c>
      <c r="CP16">
        <v>0.10494764823128389</v>
      </c>
      <c r="CQ16">
        <v>563.17994090909099</v>
      </c>
      <c r="CR16">
        <v>609.14049545454498</v>
      </c>
      <c r="CS16">
        <v>0.92454851567345253</v>
      </c>
      <c r="CT16">
        <v>7.5451484326547469E-2</v>
      </c>
      <c r="CU16">
        <v>1</v>
      </c>
      <c r="CV16">
        <v>181.40078333333301</v>
      </c>
      <c r="CW16">
        <v>242.37419767441901</v>
      </c>
      <c r="CX16">
        <v>0.7484327336567751</v>
      </c>
      <c r="CY16">
        <v>0.2515672663432249</v>
      </c>
      <c r="CZ16">
        <v>199.91614999999999</v>
      </c>
      <c r="DA16">
        <v>255.946586111111</v>
      </c>
      <c r="DB16">
        <v>0.78108543285360643</v>
      </c>
      <c r="DC16">
        <v>0.21891456714639357</v>
      </c>
      <c r="DD16">
        <v>0.12979709034275447</v>
      </c>
      <c r="DE16">
        <v>199.08134047619001</v>
      </c>
      <c r="DF16">
        <v>250.43634186046501</v>
      </c>
      <c r="DG16">
        <v>0.79493790317026614</v>
      </c>
      <c r="DH16">
        <v>0.20506209682973386</v>
      </c>
      <c r="DI16">
        <v>199.76343611111099</v>
      </c>
      <c r="DJ16">
        <v>265.57748055555601</v>
      </c>
      <c r="DK16">
        <v>0.75218514647111645</v>
      </c>
      <c r="DL16">
        <v>0.24781485352888355</v>
      </c>
      <c r="DM16">
        <v>0</v>
      </c>
    </row>
    <row r="17" spans="1:117" ht="15" customHeight="1">
      <c r="A17" s="37">
        <v>3201100</v>
      </c>
      <c r="B17" s="37" t="s">
        <v>149</v>
      </c>
      <c r="C17" s="37">
        <v>0.72513264730612126</v>
      </c>
      <c r="D17" s="38">
        <v>0.70156088958579177</v>
      </c>
      <c r="E17" s="38">
        <v>0.60402911550810012</v>
      </c>
      <c r="F17" s="38">
        <v>0.48609641146198485</v>
      </c>
      <c r="G17" s="38">
        <v>4.3205603983931029E-2</v>
      </c>
      <c r="H17" s="38">
        <v>0.72196181955421546</v>
      </c>
      <c r="I17" s="38">
        <v>0.69080842543301813</v>
      </c>
      <c r="J17" s="39">
        <v>649.01426097000001</v>
      </c>
      <c r="K17" s="38">
        <v>0.76384839647142855</v>
      </c>
      <c r="L17" s="39">
        <v>0.14285714289999998</v>
      </c>
      <c r="M17" s="39">
        <v>0.16326530609999998</v>
      </c>
      <c r="N17" s="39">
        <v>0.34693877550000002</v>
      </c>
      <c r="O17" s="39">
        <v>0.34693877550000002</v>
      </c>
      <c r="P17" s="39">
        <v>0.90740740740000003</v>
      </c>
      <c r="Q17" s="38">
        <v>0.76869191073601129</v>
      </c>
      <c r="R17" s="39">
        <v>578.15420791999998</v>
      </c>
      <c r="S17" s="38">
        <v>0.92220650645714286</v>
      </c>
      <c r="T17" s="39">
        <v>9.9009900999999997E-3</v>
      </c>
      <c r="U17" s="39">
        <v>0.1188118812</v>
      </c>
      <c r="V17" s="39">
        <v>0.43564356439999996</v>
      </c>
      <c r="W17" s="39">
        <v>0.43564356439999996</v>
      </c>
      <c r="X17" s="39">
        <v>0.93518518520000005</v>
      </c>
      <c r="Y17" s="38">
        <v>0.67875621557028443</v>
      </c>
      <c r="Z17" s="38">
        <v>0.65181914838971844</v>
      </c>
      <c r="AA17" s="39">
        <v>626.65779197999996</v>
      </c>
      <c r="AB17" s="38">
        <v>0.73445378148571427</v>
      </c>
      <c r="AC17" s="39">
        <v>0.1647058824</v>
      </c>
      <c r="AD17" s="39">
        <v>0.17647058820000003</v>
      </c>
      <c r="AE17" s="39">
        <v>0.4</v>
      </c>
      <c r="AF17" s="39">
        <v>0.25882352940000003</v>
      </c>
      <c r="AG17" s="39">
        <v>0.85</v>
      </c>
      <c r="AH17" s="38">
        <v>0.7191618163411333</v>
      </c>
      <c r="AI17" s="39">
        <v>567.60209195000004</v>
      </c>
      <c r="AJ17" s="38">
        <v>0.82922824301428566</v>
      </c>
      <c r="AK17" s="39">
        <v>4.5977011499999998E-2</v>
      </c>
      <c r="AL17" s="39">
        <v>0.21839080460000002</v>
      </c>
      <c r="AM17" s="39">
        <v>0.34482758619999998</v>
      </c>
      <c r="AN17" s="39">
        <v>0.39080459769999998</v>
      </c>
      <c r="AO17" s="39">
        <v>0.87</v>
      </c>
      <c r="AP17" s="38">
        <v>0.84785855070232918</v>
      </c>
      <c r="AQ17" s="38">
        <v>1</v>
      </c>
      <c r="AR17" s="38">
        <v>0.10134312321653249</v>
      </c>
      <c r="AS17" s="38">
        <v>0.69571710140465837</v>
      </c>
      <c r="AT17" s="38">
        <v>0.70712193300173409</v>
      </c>
      <c r="AU17" s="39">
        <v>218.26543373000001</v>
      </c>
      <c r="AV17" s="38">
        <v>0.78485370045714298</v>
      </c>
      <c r="AW17" s="39">
        <v>3.6144578300000001E-2</v>
      </c>
      <c r="AX17" s="39">
        <v>0.313253012</v>
      </c>
      <c r="AY17" s="39">
        <v>0.45783132530000004</v>
      </c>
      <c r="AZ17" s="39">
        <v>0.19277108429999998</v>
      </c>
      <c r="BA17" s="39">
        <v>0.95402298849999989</v>
      </c>
      <c r="BB17" s="38">
        <v>0.68431226980758253</v>
      </c>
      <c r="BC17" s="39">
        <v>231.10818072000001</v>
      </c>
      <c r="BD17" s="38">
        <v>0.67469879517142872</v>
      </c>
      <c r="BE17" s="39">
        <v>8.4337349400000011E-2</v>
      </c>
      <c r="BF17" s="39">
        <v>0.42168674699999997</v>
      </c>
      <c r="BG17" s="39">
        <v>0.32530120480000002</v>
      </c>
      <c r="BH17" s="39">
        <v>0.16867469880000002</v>
      </c>
      <c r="BI17" s="39">
        <v>0.95402298849999989</v>
      </c>
      <c r="BJ17" s="38">
        <v>0.59437397818812587</v>
      </c>
      <c r="BK17" s="38">
        <v>0.5963539842947474</v>
      </c>
      <c r="BL17" s="39">
        <v>189.15783137</v>
      </c>
      <c r="BM17" s="38">
        <v>0.58123249292857138</v>
      </c>
      <c r="BN17" s="39">
        <v>0.24509803920000001</v>
      </c>
      <c r="BO17" s="39">
        <v>0.30392156860000002</v>
      </c>
      <c r="BP17" s="39">
        <v>0.33333333330000003</v>
      </c>
      <c r="BQ17" s="39">
        <v>0.1176470588</v>
      </c>
      <c r="BR17" s="39">
        <v>0.90265486730000011</v>
      </c>
      <c r="BS17" s="38">
        <v>0.59239397208150435</v>
      </c>
      <c r="BT17" s="39">
        <v>208.15210784000001</v>
      </c>
      <c r="BU17" s="38">
        <v>0.52521008394285718</v>
      </c>
      <c r="BV17" s="39">
        <v>0.2843137255</v>
      </c>
      <c r="BW17" s="39">
        <v>0.33333333330000003</v>
      </c>
      <c r="BX17" s="39">
        <v>0.30392156860000002</v>
      </c>
      <c r="BY17" s="39">
        <v>7.8431372499999999E-2</v>
      </c>
      <c r="BZ17" s="39">
        <v>0.90265486730000011</v>
      </c>
      <c r="CA17" s="45">
        <v>0.96299999999999997</v>
      </c>
      <c r="CB17">
        <v>0.59726683064044683</v>
      </c>
      <c r="CC17">
        <v>0.59726683064044683</v>
      </c>
      <c r="CD17">
        <v>600.51070000000004</v>
      </c>
      <c r="CE17">
        <v>644.77901428571397</v>
      </c>
      <c r="CF17">
        <v>0.93134343192798486</v>
      </c>
      <c r="CG17">
        <v>6.8656568072015145E-2</v>
      </c>
      <c r="CH17">
        <v>643.05662631579003</v>
      </c>
      <c r="CI17">
        <v>671.94623684210501</v>
      </c>
      <c r="CJ17">
        <v>0.95700606842879976</v>
      </c>
      <c r="CK17">
        <v>4.2993931571200239E-2</v>
      </c>
      <c r="CL17">
        <v>1</v>
      </c>
      <c r="CM17">
        <v>600.92196428571401</v>
      </c>
      <c r="CN17">
        <v>573.44312142857098</v>
      </c>
      <c r="CO17">
        <v>1.0479190382276926</v>
      </c>
      <c r="CP17">
        <v>4.7919038227692612E-2</v>
      </c>
      <c r="CQ17">
        <v>560.198536842105</v>
      </c>
      <c r="CR17">
        <v>612.765705555556</v>
      </c>
      <c r="CS17">
        <v>0.91421326579333995</v>
      </c>
      <c r="CT17">
        <v>8.5786734206660054E-2</v>
      </c>
      <c r="CU17">
        <v>1</v>
      </c>
      <c r="CV17">
        <v>179.679077619048</v>
      </c>
      <c r="CW17">
        <v>208.71234782608701</v>
      </c>
      <c r="CX17">
        <v>0.86089337545456845</v>
      </c>
      <c r="CY17">
        <v>0.13910662454543155</v>
      </c>
      <c r="CZ17">
        <v>206.58636999999999</v>
      </c>
      <c r="DA17">
        <v>238.792836842105</v>
      </c>
      <c r="DB17">
        <v>0.86512800271558976</v>
      </c>
      <c r="DC17">
        <v>0.13487199728441024</v>
      </c>
      <c r="DD17">
        <v>3.044159309349281E-2</v>
      </c>
      <c r="DE17">
        <v>193.19240952381</v>
      </c>
      <c r="DF17">
        <v>233.94200434782601</v>
      </c>
      <c r="DG17">
        <v>0.82581326112163533</v>
      </c>
      <c r="DH17">
        <v>0.17418673887836467</v>
      </c>
      <c r="DI17">
        <v>226.75466</v>
      </c>
      <c r="DJ17">
        <v>255.27353684210499</v>
      </c>
      <c r="DK17">
        <v>0.88828110741559219</v>
      </c>
      <c r="DL17">
        <v>0.11171889258440781</v>
      </c>
      <c r="DM17">
        <v>0.35862572946829446</v>
      </c>
    </row>
    <row r="18" spans="1:117" ht="15" customHeight="1">
      <c r="A18" s="37">
        <v>3201159</v>
      </c>
      <c r="B18" s="37" t="s">
        <v>51</v>
      </c>
      <c r="C18" s="37">
        <v>0.52865925313285</v>
      </c>
      <c r="D18" s="38">
        <v>0.54501321876121422</v>
      </c>
      <c r="E18" s="38">
        <v>0.41209986891906336</v>
      </c>
      <c r="F18" s="38">
        <v>0.12691391044014294</v>
      </c>
      <c r="G18" s="38">
        <v>-1.3913067856225481E-2</v>
      </c>
      <c r="H18" s="38">
        <v>0.69728582739798373</v>
      </c>
      <c r="I18" s="38">
        <v>0.69344546528708095</v>
      </c>
      <c r="J18" s="39">
        <v>641.26633148999997</v>
      </c>
      <c r="K18" s="38">
        <v>0.77766599605714293</v>
      </c>
      <c r="L18" s="39">
        <v>0.13380281690000001</v>
      </c>
      <c r="M18" s="39">
        <v>0.1549295775</v>
      </c>
      <c r="N18" s="39">
        <v>0.38732394370000001</v>
      </c>
      <c r="O18" s="39">
        <v>0.32394366200000002</v>
      </c>
      <c r="P18" s="39">
        <v>0.9281045752</v>
      </c>
      <c r="Q18" s="38">
        <v>0.70304637056433794</v>
      </c>
      <c r="R18" s="39">
        <v>539.26786619999996</v>
      </c>
      <c r="S18" s="38">
        <v>0.80784708241428571</v>
      </c>
      <c r="T18" s="39">
        <v>3.5211267599999999E-2</v>
      </c>
      <c r="U18" s="39">
        <v>0.2746478873</v>
      </c>
      <c r="V18" s="39">
        <v>0.4436619718</v>
      </c>
      <c r="W18" s="39">
        <v>0.24647887319999998</v>
      </c>
      <c r="X18" s="39">
        <v>0.93421052630000001</v>
      </c>
      <c r="Y18" s="38">
        <v>0.71119889525420921</v>
      </c>
      <c r="Z18" s="38">
        <v>0.71824268608821606</v>
      </c>
      <c r="AA18" s="39">
        <v>656.07319285999995</v>
      </c>
      <c r="AB18" s="38">
        <v>0.83608058612857139</v>
      </c>
      <c r="AC18" s="39">
        <v>0.10897435899999999</v>
      </c>
      <c r="AD18" s="39">
        <v>9.6153846200000004E-2</v>
      </c>
      <c r="AE18" s="39">
        <v>0.42948717950000004</v>
      </c>
      <c r="AF18" s="39">
        <v>0.3653846154</v>
      </c>
      <c r="AG18" s="39">
        <v>0.92307692309999989</v>
      </c>
      <c r="AH18" s="38">
        <v>0.70063320900319892</v>
      </c>
      <c r="AI18" s="39">
        <v>541.34674194000002</v>
      </c>
      <c r="AJ18" s="38">
        <v>0.80737327182857122</v>
      </c>
      <c r="AK18" s="39">
        <v>4.5161290300000004E-2</v>
      </c>
      <c r="AL18" s="39">
        <v>0.25806451609999997</v>
      </c>
      <c r="AM18" s="39">
        <v>0.49032258059999995</v>
      </c>
      <c r="AN18" s="39">
        <v>0.2064516129</v>
      </c>
      <c r="AO18" s="39">
        <v>0.91715976330000004</v>
      </c>
      <c r="AP18" s="38">
        <v>0.74438324352444041</v>
      </c>
      <c r="AQ18" s="38">
        <v>0.75955029683816722</v>
      </c>
      <c r="AR18" s="38">
        <v>7.0407060372138064E-2</v>
      </c>
      <c r="AS18" s="38">
        <v>0.72921619021071371</v>
      </c>
      <c r="AT18" s="38">
        <v>0.73454535791100073</v>
      </c>
      <c r="AU18" s="39">
        <v>230.54626776000001</v>
      </c>
      <c r="AV18" s="38">
        <v>0.8259172521</v>
      </c>
      <c r="AW18" s="39">
        <v>4.9180327900000001E-2</v>
      </c>
      <c r="AX18" s="39">
        <v>0.21857923499999998</v>
      </c>
      <c r="AY18" s="39">
        <v>0.35519125680000002</v>
      </c>
      <c r="AZ18" s="39">
        <v>0.37704918030000001</v>
      </c>
      <c r="BA18" s="39">
        <v>0.9432989691</v>
      </c>
      <c r="BB18" s="38">
        <v>0.7238870225104268</v>
      </c>
      <c r="BC18" s="39">
        <v>244.40835519000001</v>
      </c>
      <c r="BD18" s="38">
        <v>0.74707259954285721</v>
      </c>
      <c r="BE18" s="39">
        <v>8.743169399999999E-2</v>
      </c>
      <c r="BF18" s="39">
        <v>0.2896174863</v>
      </c>
      <c r="BG18" s="39">
        <v>0.32786885249999997</v>
      </c>
      <c r="BH18" s="39">
        <v>0.29508196720000002</v>
      </c>
      <c r="BI18" s="39">
        <v>0.9432989691</v>
      </c>
      <c r="BJ18" s="38">
        <v>0.65880912983857565</v>
      </c>
      <c r="BK18" s="38">
        <v>0.66074352995409347</v>
      </c>
      <c r="BL18" s="39">
        <v>209.64991875000001</v>
      </c>
      <c r="BM18" s="38">
        <v>0.71517857142857144</v>
      </c>
      <c r="BN18" s="39">
        <v>0.10625</v>
      </c>
      <c r="BO18" s="39">
        <v>0.3125</v>
      </c>
      <c r="BP18" s="39">
        <v>0.375</v>
      </c>
      <c r="BQ18" s="39">
        <v>0.20624999999999999</v>
      </c>
      <c r="BR18" s="39">
        <v>0.89385474860000003</v>
      </c>
      <c r="BS18" s="38">
        <v>0.65687472972305794</v>
      </c>
      <c r="BT18" s="39">
        <v>227.19246874999999</v>
      </c>
      <c r="BU18" s="38">
        <v>0.65357142857142869</v>
      </c>
      <c r="BV18" s="39">
        <v>0.17499999999999999</v>
      </c>
      <c r="BW18" s="39">
        <v>0.3</v>
      </c>
      <c r="BX18" s="39">
        <v>0.34375</v>
      </c>
      <c r="BY18" s="39">
        <v>0.18124999999999999</v>
      </c>
      <c r="BZ18" s="39">
        <v>0.89385474860000003</v>
      </c>
      <c r="CA18" s="45">
        <v>0.98099999999999998</v>
      </c>
      <c r="CB18">
        <v>0</v>
      </c>
      <c r="CC18">
        <v>0</v>
      </c>
      <c r="CD18">
        <v>657.05488124999999</v>
      </c>
      <c r="CE18">
        <v>703.68123428571403</v>
      </c>
      <c r="CF18">
        <v>0.93373938260120992</v>
      </c>
      <c r="CG18">
        <v>6.6260617398790078E-2</v>
      </c>
      <c r="CH18">
        <v>582.02340000000004</v>
      </c>
      <c r="CI18">
        <v>701.26155000000006</v>
      </c>
      <c r="CJ18">
        <v>0.82996622301621981</v>
      </c>
      <c r="CK18">
        <v>0.17003377698378019</v>
      </c>
      <c r="CL18">
        <v>0</v>
      </c>
      <c r="CM18">
        <v>511.35133939393899</v>
      </c>
      <c r="CN18">
        <v>586.52698857142798</v>
      </c>
      <c r="CO18">
        <v>0.87182917300942919</v>
      </c>
      <c r="CP18">
        <v>0.12817082699057081</v>
      </c>
      <c r="CQ18">
        <v>482.70782666666702</v>
      </c>
      <c r="CR18">
        <v>568.35941666666702</v>
      </c>
      <c r="CS18">
        <v>0.8493003063055905</v>
      </c>
      <c r="CT18">
        <v>0.1506996936944095</v>
      </c>
      <c r="CU18">
        <v>0</v>
      </c>
      <c r="CV18">
        <v>197.261191891892</v>
      </c>
      <c r="CW18">
        <v>229.20382571428601</v>
      </c>
      <c r="CX18">
        <v>0.86063655908513459</v>
      </c>
      <c r="CY18">
        <v>0.13936344091486541</v>
      </c>
      <c r="CZ18">
        <v>213.53544358974401</v>
      </c>
      <c r="DA18">
        <v>258.38387692307703</v>
      </c>
      <c r="DB18">
        <v>0.82642712127628315</v>
      </c>
      <c r="DC18">
        <v>0.17357287872371685</v>
      </c>
      <c r="DD18">
        <v>0</v>
      </c>
      <c r="DE18">
        <v>205.16864054054099</v>
      </c>
      <c r="DF18">
        <v>255.39248285714299</v>
      </c>
      <c r="DG18">
        <v>0.80334643465330446</v>
      </c>
      <c r="DH18">
        <v>0.19665356534669554</v>
      </c>
      <c r="DI18">
        <v>224.362202564103</v>
      </c>
      <c r="DJ18">
        <v>282.33001282051299</v>
      </c>
      <c r="DK18">
        <v>0.79468066580203733</v>
      </c>
      <c r="DL18">
        <v>0.20531933419796267</v>
      </c>
      <c r="DM18">
        <v>0</v>
      </c>
    </row>
    <row r="19" spans="1:117" ht="15" customHeight="1">
      <c r="A19" s="37">
        <v>3201209</v>
      </c>
      <c r="B19" s="37" t="s">
        <v>79</v>
      </c>
      <c r="C19" s="37">
        <v>0.70154979991045241</v>
      </c>
      <c r="D19" s="38">
        <v>0.68106456893307976</v>
      </c>
      <c r="E19" s="38">
        <v>0.69992523190164735</v>
      </c>
      <c r="F19" s="38">
        <v>0.70942585860542096</v>
      </c>
      <c r="G19" s="38">
        <v>7.8720367000890468E-2</v>
      </c>
      <c r="H19" s="38">
        <v>0.69042460519787363</v>
      </c>
      <c r="I19" s="38">
        <v>0.69482339562628215</v>
      </c>
      <c r="J19" s="39">
        <v>649.12562983999999</v>
      </c>
      <c r="K19" s="38">
        <v>0.78397212541428563</v>
      </c>
      <c r="L19" s="39">
        <v>0.1297353399</v>
      </c>
      <c r="M19" s="39">
        <v>0.15101193569999999</v>
      </c>
      <c r="N19" s="39">
        <v>0.35288012449999995</v>
      </c>
      <c r="O19" s="39">
        <v>0.36637259989999998</v>
      </c>
      <c r="P19" s="39">
        <v>0.90299906279999997</v>
      </c>
      <c r="Q19" s="38">
        <v>0.6838264195552608</v>
      </c>
      <c r="R19" s="39">
        <v>533.43686949999994</v>
      </c>
      <c r="S19" s="38">
        <v>0.77983280315714287</v>
      </c>
      <c r="T19" s="39">
        <v>8.078715689999999E-2</v>
      </c>
      <c r="U19" s="39">
        <v>0.2439150699</v>
      </c>
      <c r="V19" s="39">
        <v>0.44691869500000003</v>
      </c>
      <c r="W19" s="39">
        <v>0.22837907820000003</v>
      </c>
      <c r="X19" s="39">
        <v>0.90742481200000003</v>
      </c>
      <c r="Y19" s="38">
        <v>0.61170423819698316</v>
      </c>
      <c r="Z19" s="38">
        <v>0.61369144659454034</v>
      </c>
      <c r="AA19" s="39">
        <v>594.23593806999997</v>
      </c>
      <c r="AB19" s="38">
        <v>0.64426642934285716</v>
      </c>
      <c r="AC19" s="39">
        <v>0.20560747660000001</v>
      </c>
      <c r="AD19" s="39">
        <v>0.26272066459999999</v>
      </c>
      <c r="AE19" s="39">
        <v>0.36344755970000003</v>
      </c>
      <c r="AF19" s="39">
        <v>0.1682242991</v>
      </c>
      <c r="AG19" s="39">
        <v>0.88796680499999991</v>
      </c>
      <c r="AH19" s="38">
        <v>0.60872342560064741</v>
      </c>
      <c r="AI19" s="39">
        <v>503.68633070999999</v>
      </c>
      <c r="AJ19" s="38">
        <v>0.67458089357142859</v>
      </c>
      <c r="AK19" s="39">
        <v>0.1229646266</v>
      </c>
      <c r="AL19" s="39">
        <v>0.35429533969999999</v>
      </c>
      <c r="AM19" s="39">
        <v>0.38966872539999997</v>
      </c>
      <c r="AN19" s="39">
        <v>0.1330713083</v>
      </c>
      <c r="AO19" s="39">
        <v>0.8249189440000001</v>
      </c>
      <c r="AP19" s="38">
        <v>0.65277357448022832</v>
      </c>
      <c r="AQ19" s="38">
        <v>0.63836638523478106</v>
      </c>
      <c r="AR19" s="38">
        <v>5.481563706907544E-2</v>
      </c>
      <c r="AS19" s="38">
        <v>0.6671807637256757</v>
      </c>
      <c r="AT19" s="38">
        <v>0.68228681227762589</v>
      </c>
      <c r="AU19" s="39">
        <v>216.75435458000001</v>
      </c>
      <c r="AV19" s="38">
        <v>0.73591440892857141</v>
      </c>
      <c r="AW19" s="39">
        <v>0.10614224139999999</v>
      </c>
      <c r="AX19" s="39">
        <v>0.27640086209999998</v>
      </c>
      <c r="AY19" s="39">
        <v>0.35183189659999997</v>
      </c>
      <c r="AZ19" s="39">
        <v>0.265625</v>
      </c>
      <c r="BA19" s="39">
        <v>0.91338582680000002</v>
      </c>
      <c r="BB19" s="38">
        <v>0.65207471517372551</v>
      </c>
      <c r="BC19" s="39">
        <v>224.61761920000001</v>
      </c>
      <c r="BD19" s="38">
        <v>0.63453536757142859</v>
      </c>
      <c r="BE19" s="39">
        <v>0.1580366775</v>
      </c>
      <c r="BF19" s="39">
        <v>0.36299892130000005</v>
      </c>
      <c r="BG19" s="39">
        <v>0.32632146709999998</v>
      </c>
      <c r="BH19" s="39">
        <v>0.1526429342</v>
      </c>
      <c r="BI19" s="39">
        <v>0.91240157479999995</v>
      </c>
      <c r="BJ19" s="38">
        <v>0.61236512665660026</v>
      </c>
      <c r="BK19" s="38">
        <v>0.61898251958196415</v>
      </c>
      <c r="BL19" s="39">
        <v>200.85278288000001</v>
      </c>
      <c r="BM19" s="38">
        <v>0.62616093582857146</v>
      </c>
      <c r="BN19" s="39">
        <v>0.21191067</v>
      </c>
      <c r="BO19" s="39">
        <v>0.28337468980000002</v>
      </c>
      <c r="BP19" s="39">
        <v>0.3022332506</v>
      </c>
      <c r="BQ19" s="39">
        <v>0.20248138959999998</v>
      </c>
      <c r="BR19" s="39">
        <v>0.87267215239999996</v>
      </c>
      <c r="BS19" s="38">
        <v>0.60574773373123636</v>
      </c>
      <c r="BT19" s="39">
        <v>214.64083092999999</v>
      </c>
      <c r="BU19" s="38">
        <v>0.56318817924285725</v>
      </c>
      <c r="BV19" s="39">
        <v>0.2401790154</v>
      </c>
      <c r="BW19" s="39">
        <v>0.34410740920000005</v>
      </c>
      <c r="BX19" s="39">
        <v>0.3038289408</v>
      </c>
      <c r="BY19" s="39">
        <v>0.11188463450000001</v>
      </c>
      <c r="BZ19" s="39">
        <v>0.8709398008</v>
      </c>
      <c r="CA19" s="45">
        <v>0.95</v>
      </c>
      <c r="CB19">
        <v>0.54869734438197693</v>
      </c>
      <c r="CC19">
        <v>0.54869734438197693</v>
      </c>
      <c r="CD19">
        <v>577.73842421383597</v>
      </c>
      <c r="CE19">
        <v>641.82215853658499</v>
      </c>
      <c r="CF19">
        <v>0.90015344052803359</v>
      </c>
      <c r="CG19">
        <v>9.9846559471966412E-2</v>
      </c>
      <c r="CH19">
        <v>622.88124349999998</v>
      </c>
      <c r="CI19">
        <v>688.31665136476397</v>
      </c>
      <c r="CJ19">
        <v>0.9049341495153117</v>
      </c>
      <c r="CK19">
        <v>9.5065850484688297E-2</v>
      </c>
      <c r="CL19">
        <v>1</v>
      </c>
      <c r="CM19">
        <v>493.77999736842099</v>
      </c>
      <c r="CN19">
        <v>533.23647561728399</v>
      </c>
      <c r="CO19">
        <v>0.92600566530414585</v>
      </c>
      <c r="CP19">
        <v>7.3994334695854147E-2</v>
      </c>
      <c r="CQ19">
        <v>517.42778599999997</v>
      </c>
      <c r="CR19">
        <v>550.24523250000004</v>
      </c>
      <c r="CS19">
        <v>0.94035850824023259</v>
      </c>
      <c r="CT19">
        <v>5.9641491759767407E-2</v>
      </c>
      <c r="CU19">
        <v>1</v>
      </c>
      <c r="CV19">
        <v>183.47737991825599</v>
      </c>
      <c r="CW19">
        <v>230.09344419098099</v>
      </c>
      <c r="CX19">
        <v>0.79740377029589349</v>
      </c>
      <c r="CY19">
        <v>0.20259622970410651</v>
      </c>
      <c r="CZ19">
        <v>198.10653014778299</v>
      </c>
      <c r="DA19">
        <v>236.72392869458099</v>
      </c>
      <c r="DB19">
        <v>0.83686736376945736</v>
      </c>
      <c r="DC19">
        <v>0.16313263623054264</v>
      </c>
      <c r="DD19">
        <v>0.19478937752790751</v>
      </c>
      <c r="DE19">
        <v>203.30027472527499</v>
      </c>
      <c r="DF19">
        <v>237.355814854111</v>
      </c>
      <c r="DG19">
        <v>0.85652114674431712</v>
      </c>
      <c r="DH19">
        <v>0.14347885325568288</v>
      </c>
      <c r="DI19">
        <v>205.51176182265999</v>
      </c>
      <c r="DJ19">
        <v>244.643127901235</v>
      </c>
      <c r="DK19">
        <v>0.84004714780145895</v>
      </c>
      <c r="DL19">
        <v>0.15995285219854105</v>
      </c>
      <c r="DM19">
        <v>0</v>
      </c>
    </row>
    <row r="20" spans="1:117" ht="15" customHeight="1">
      <c r="A20" s="37">
        <v>3201308</v>
      </c>
      <c r="B20" s="37" t="s">
        <v>113</v>
      </c>
      <c r="C20" s="37">
        <v>0.55252545256683783</v>
      </c>
      <c r="D20" s="38">
        <v>0.45198836906978412</v>
      </c>
      <c r="E20" s="38">
        <v>0.46172954553635359</v>
      </c>
      <c r="F20" s="38">
        <v>0.26193758396608469</v>
      </c>
      <c r="G20" s="38">
        <v>7.5589495077599267E-3</v>
      </c>
      <c r="H20" s="38">
        <v>0.6615215071066225</v>
      </c>
      <c r="I20" s="38">
        <v>0.66424810122791134</v>
      </c>
      <c r="J20" s="39">
        <v>633.17488624999999</v>
      </c>
      <c r="K20" s="38">
        <v>0.7382081280285715</v>
      </c>
      <c r="L20" s="39">
        <v>0.15280172410000001</v>
      </c>
      <c r="M20" s="39">
        <v>0.1907327586</v>
      </c>
      <c r="N20" s="39">
        <v>0.35538793099999999</v>
      </c>
      <c r="O20" s="39">
        <v>0.30107758619999997</v>
      </c>
      <c r="P20" s="39">
        <v>0.87580218949999999</v>
      </c>
      <c r="Q20" s="38">
        <v>0.65743161592468935</v>
      </c>
      <c r="R20" s="39">
        <v>521.85382951999998</v>
      </c>
      <c r="S20" s="38">
        <v>0.74203095142857145</v>
      </c>
      <c r="T20" s="39">
        <v>9.4950366899999986E-2</v>
      </c>
      <c r="U20" s="39">
        <v>0.28528269309999998</v>
      </c>
      <c r="V20" s="39">
        <v>0.42706085459999998</v>
      </c>
      <c r="W20" s="39">
        <v>0.19270608549999999</v>
      </c>
      <c r="X20" s="39">
        <v>0.88350810300000004</v>
      </c>
      <c r="Y20" s="38">
        <v>0.65396255759886257</v>
      </c>
      <c r="Z20" s="38">
        <v>0.63791415976019428</v>
      </c>
      <c r="AA20" s="39">
        <v>611.47029422000003</v>
      </c>
      <c r="AB20" s="38">
        <v>0.69912114428571426</v>
      </c>
      <c r="AC20" s="39">
        <v>0.16260554890000001</v>
      </c>
      <c r="AD20" s="39">
        <v>0.24197828709999999</v>
      </c>
      <c r="AE20" s="39">
        <v>0.39445114599999997</v>
      </c>
      <c r="AF20" s="39">
        <v>0.2009650181</v>
      </c>
      <c r="AG20" s="39">
        <v>0.87669204739999995</v>
      </c>
      <c r="AH20" s="38">
        <v>0.67803515435686512</v>
      </c>
      <c r="AI20" s="39">
        <v>538.35332568000001</v>
      </c>
      <c r="AJ20" s="38">
        <v>0.78678932715714278</v>
      </c>
      <c r="AK20" s="39">
        <v>6.6864051300000005E-2</v>
      </c>
      <c r="AL20" s="39">
        <v>0.2561065877</v>
      </c>
      <c r="AM20" s="39">
        <v>0.41993585000000005</v>
      </c>
      <c r="AN20" s="39">
        <v>0.257093511</v>
      </c>
      <c r="AO20" s="39">
        <v>0.8586864407</v>
      </c>
      <c r="AP20" s="38">
        <v>0.43737660436992998</v>
      </c>
      <c r="AQ20" s="38">
        <v>0.26095006461289688</v>
      </c>
      <c r="AR20" s="38">
        <v>6.2575608488671941E-3</v>
      </c>
      <c r="AS20" s="38">
        <v>0.61380314412696313</v>
      </c>
      <c r="AT20" s="38">
        <v>0.62779693997835884</v>
      </c>
      <c r="AU20" s="39">
        <v>202.23247710000001</v>
      </c>
      <c r="AV20" s="38">
        <v>0.64031292184285715</v>
      </c>
      <c r="AW20" s="39">
        <v>0.17082626609999998</v>
      </c>
      <c r="AX20" s="39">
        <v>0.3305064211</v>
      </c>
      <c r="AY20" s="39">
        <v>0.31790646960000002</v>
      </c>
      <c r="AZ20" s="39">
        <v>0.18076084319999999</v>
      </c>
      <c r="BA20" s="39">
        <v>0.88486277869999996</v>
      </c>
      <c r="BB20" s="38">
        <v>0.59980934827556742</v>
      </c>
      <c r="BC20" s="39">
        <v>212.21168202999999</v>
      </c>
      <c r="BD20" s="38">
        <v>0.54402134361428567</v>
      </c>
      <c r="BE20" s="39">
        <v>0.22701916080000001</v>
      </c>
      <c r="BF20" s="39">
        <v>0.40067911709999998</v>
      </c>
      <c r="BG20" s="39">
        <v>0.28377395100000002</v>
      </c>
      <c r="BH20" s="39">
        <v>8.8527771000000005E-2</v>
      </c>
      <c r="BI20" s="39">
        <v>0.88400514580000011</v>
      </c>
      <c r="BJ20" s="38">
        <v>0.60754558327809594</v>
      </c>
      <c r="BK20" s="38">
        <v>0.61947951193007955</v>
      </c>
      <c r="BL20" s="39">
        <v>200.06179902</v>
      </c>
      <c r="BM20" s="38">
        <v>0.62279222219999997</v>
      </c>
      <c r="BN20" s="39">
        <v>0.20739585649999998</v>
      </c>
      <c r="BO20" s="39">
        <v>0.29717086209999999</v>
      </c>
      <c r="BP20" s="39">
        <v>0.3074181332</v>
      </c>
      <c r="BQ20" s="39">
        <v>0.1880151481</v>
      </c>
      <c r="BR20" s="39">
        <v>0.88313987800000004</v>
      </c>
      <c r="BS20" s="38">
        <v>0.59561165462611232</v>
      </c>
      <c r="BT20" s="39">
        <v>210.99508001000001</v>
      </c>
      <c r="BU20" s="38">
        <v>0.53733006468571431</v>
      </c>
      <c r="BV20" s="39">
        <v>0.22821484290000002</v>
      </c>
      <c r="BW20" s="39">
        <v>0.41029641189999999</v>
      </c>
      <c r="BX20" s="39">
        <v>0.28326275909999998</v>
      </c>
      <c r="BY20" s="39">
        <v>7.82259862E-2</v>
      </c>
      <c r="BZ20" s="39">
        <v>0.88274640959999995</v>
      </c>
      <c r="CA20" s="45">
        <v>0.97599999999999998</v>
      </c>
      <c r="CB20">
        <v>0.59822396145325962</v>
      </c>
      <c r="CC20">
        <v>0.59822396145325962</v>
      </c>
      <c r="CD20">
        <v>592.71445435897397</v>
      </c>
      <c r="CE20">
        <v>645.89490086355795</v>
      </c>
      <c r="CF20">
        <v>0.91766393195939155</v>
      </c>
      <c r="CG20">
        <v>8.2336068040608446E-2</v>
      </c>
      <c r="CH20">
        <v>614.31295947955402</v>
      </c>
      <c r="CI20">
        <v>670.99984353233799</v>
      </c>
      <c r="CJ20">
        <v>0.91551878200989179</v>
      </c>
      <c r="CK20">
        <v>8.4481217990108215E-2</v>
      </c>
      <c r="CL20">
        <v>1</v>
      </c>
      <c r="CM20">
        <v>535.27954534482797</v>
      </c>
      <c r="CN20">
        <v>553.83489841827804</v>
      </c>
      <c r="CO20">
        <v>0.96649659830674606</v>
      </c>
      <c r="CP20">
        <v>3.3503401693253942E-2</v>
      </c>
      <c r="CQ20">
        <v>515.86462366127</v>
      </c>
      <c r="CR20">
        <v>543.23367644110294</v>
      </c>
      <c r="CS20">
        <v>0.94961826932539173</v>
      </c>
      <c r="CT20">
        <v>5.0381730674608272E-2</v>
      </c>
      <c r="CU20">
        <v>1</v>
      </c>
      <c r="CV20">
        <v>183.57348366197201</v>
      </c>
      <c r="CW20">
        <v>224.11679249660801</v>
      </c>
      <c r="CX20">
        <v>0.81909740728040437</v>
      </c>
      <c r="CY20">
        <v>0.18090259271959563</v>
      </c>
      <c r="CZ20">
        <v>192.07690099195699</v>
      </c>
      <c r="DA20">
        <v>223.49167867292201</v>
      </c>
      <c r="DB20">
        <v>0.85943647715430049</v>
      </c>
      <c r="DC20">
        <v>0.14056352284569951</v>
      </c>
      <c r="DD20">
        <v>0.22298779286388049</v>
      </c>
      <c r="DE20">
        <v>197.54970548523201</v>
      </c>
      <c r="DF20">
        <v>228.97581058344599</v>
      </c>
      <c r="DG20">
        <v>0.86275360258300593</v>
      </c>
      <c r="DH20">
        <v>0.13724639741699407</v>
      </c>
      <c r="DI20">
        <v>204.43330969044399</v>
      </c>
      <c r="DJ20">
        <v>230.71839398395699</v>
      </c>
      <c r="DK20">
        <v>0.8860728707424137</v>
      </c>
      <c r="DL20">
        <v>0.1139271292575863</v>
      </c>
      <c r="DM20">
        <v>0.1699080529491577</v>
      </c>
    </row>
    <row r="21" spans="1:117" ht="15" customHeight="1">
      <c r="A21" s="37">
        <v>3201407</v>
      </c>
      <c r="B21" s="37" t="s">
        <v>81</v>
      </c>
      <c r="C21" s="37">
        <v>0.68519080014579758</v>
      </c>
      <c r="D21" s="38">
        <v>0.59042470364509758</v>
      </c>
      <c r="E21" s="38">
        <v>0.56613516619261395</v>
      </c>
      <c r="F21" s="38">
        <v>0.40284058108901744</v>
      </c>
      <c r="G21" s="38">
        <v>2.9965920980654426E-2</v>
      </c>
      <c r="H21" s="38">
        <v>0.72942975129621046</v>
      </c>
      <c r="I21" s="38">
        <v>0.73574024315304221</v>
      </c>
      <c r="J21" s="39">
        <v>679.26743207000004</v>
      </c>
      <c r="K21" s="38">
        <v>0.85525321241428565</v>
      </c>
      <c r="L21" s="39">
        <v>8.7301587299999997E-2</v>
      </c>
      <c r="M21" s="39">
        <v>0.1005291005</v>
      </c>
      <c r="N21" s="39">
        <v>0.335978836</v>
      </c>
      <c r="O21" s="39">
        <v>0.47619047620000005</v>
      </c>
      <c r="P21" s="39">
        <v>0.90214797140000003</v>
      </c>
      <c r="Q21" s="38">
        <v>0.71996401351096284</v>
      </c>
      <c r="R21" s="39">
        <v>554.60986792000006</v>
      </c>
      <c r="S21" s="38">
        <v>0.86407393148571432</v>
      </c>
      <c r="T21" s="39">
        <v>4.0431266800000004E-2</v>
      </c>
      <c r="U21" s="39">
        <v>0.16711590300000001</v>
      </c>
      <c r="V21" s="39">
        <v>0.5067385445</v>
      </c>
      <c r="W21" s="39">
        <v>0.28571428569999996</v>
      </c>
      <c r="X21" s="39">
        <v>0.88755980859999994</v>
      </c>
      <c r="Y21" s="38">
        <v>0.69946383031555603</v>
      </c>
      <c r="Z21" s="38">
        <v>0.69754818046837486</v>
      </c>
      <c r="AA21" s="39">
        <v>642.04409705</v>
      </c>
      <c r="AB21" s="38">
        <v>0.79575596822857153</v>
      </c>
      <c r="AC21" s="39">
        <v>9.8143236100000003E-2</v>
      </c>
      <c r="AD21" s="39">
        <v>0.18567639259999999</v>
      </c>
      <c r="AE21" s="39">
        <v>0.39787798410000003</v>
      </c>
      <c r="AF21" s="39">
        <v>0.31830238729999999</v>
      </c>
      <c r="AG21" s="39">
        <v>0.92401960779999992</v>
      </c>
      <c r="AH21" s="38">
        <v>0.70233730508632775</v>
      </c>
      <c r="AI21" s="39">
        <v>544.18929189000005</v>
      </c>
      <c r="AJ21" s="38">
        <v>0.81814671821428575</v>
      </c>
      <c r="AK21" s="39">
        <v>6.7567567600000003E-2</v>
      </c>
      <c r="AL21" s="39">
        <v>0.2</v>
      </c>
      <c r="AM21" s="39">
        <v>0.4594594595</v>
      </c>
      <c r="AN21" s="39">
        <v>0.27297297300000001</v>
      </c>
      <c r="AO21" s="39">
        <v>0.90243902440000001</v>
      </c>
      <c r="AP21" s="38">
        <v>0.62685900982382281</v>
      </c>
      <c r="AQ21" s="38">
        <v>0.55996672634077072</v>
      </c>
      <c r="AR21" s="38">
        <v>4.4728800850808992E-2</v>
      </c>
      <c r="AS21" s="38">
        <v>0.69375129330687491</v>
      </c>
      <c r="AT21" s="38">
        <v>0.70360382671861321</v>
      </c>
      <c r="AU21" s="39">
        <v>221.57394074999999</v>
      </c>
      <c r="AV21" s="38">
        <v>0.77750000000000008</v>
      </c>
      <c r="AW21" s="39">
        <v>9.2499999999999999E-2</v>
      </c>
      <c r="AX21" s="39">
        <v>0.22750000000000001</v>
      </c>
      <c r="AY21" s="39">
        <v>0.40500000000000003</v>
      </c>
      <c r="AZ21" s="39">
        <v>0.27500000000000002</v>
      </c>
      <c r="BA21" s="39">
        <v>0.9259259259</v>
      </c>
      <c r="BB21" s="38">
        <v>0.6838987598951366</v>
      </c>
      <c r="BC21" s="39">
        <v>233.0346175</v>
      </c>
      <c r="BD21" s="38">
        <v>0.68714285714285706</v>
      </c>
      <c r="BE21" s="39">
        <v>0.11</v>
      </c>
      <c r="BF21" s="39">
        <v>0.35499999999999998</v>
      </c>
      <c r="BG21" s="39">
        <v>0.35</v>
      </c>
      <c r="BH21" s="39">
        <v>0.185</v>
      </c>
      <c r="BI21" s="39">
        <v>0.9259259259</v>
      </c>
      <c r="BJ21" s="38">
        <v>0.64902249245606591</v>
      </c>
      <c r="BK21" s="38">
        <v>0.64808613783142222</v>
      </c>
      <c r="BL21" s="39">
        <v>206.04124472000001</v>
      </c>
      <c r="BM21" s="38">
        <v>0.65672165668571425</v>
      </c>
      <c r="BN21" s="39">
        <v>0.171990172</v>
      </c>
      <c r="BO21" s="39">
        <v>0.29975429980000001</v>
      </c>
      <c r="BP21" s="39">
        <v>0.31203931200000001</v>
      </c>
      <c r="BQ21" s="39">
        <v>0.21621621619999998</v>
      </c>
      <c r="BR21" s="39">
        <v>0.92500000000000004</v>
      </c>
      <c r="BS21" s="38">
        <v>0.64995884708070972</v>
      </c>
      <c r="BT21" s="39">
        <v>222.62996552000001</v>
      </c>
      <c r="BU21" s="38">
        <v>0.63019000702857131</v>
      </c>
      <c r="BV21" s="39">
        <v>0.18965517240000002</v>
      </c>
      <c r="BW21" s="39">
        <v>0.315270936</v>
      </c>
      <c r="BX21" s="39">
        <v>0.35960591129999997</v>
      </c>
      <c r="BY21" s="39">
        <v>0.13546798029999998</v>
      </c>
      <c r="BZ21" s="39">
        <v>0.92272727269999999</v>
      </c>
      <c r="CA21" s="45">
        <v>0.96</v>
      </c>
      <c r="CB21">
        <v>0.85262338396152926</v>
      </c>
      <c r="CC21">
        <v>0.85262338396152926</v>
      </c>
      <c r="CD21">
        <v>608.71839135802497</v>
      </c>
      <c r="CE21">
        <v>693.42757529411801</v>
      </c>
      <c r="CF21">
        <v>0.87783989712240162</v>
      </c>
      <c r="CG21">
        <v>0.12216010287759838</v>
      </c>
      <c r="CH21">
        <v>666.55501923076895</v>
      </c>
      <c r="CI21">
        <v>718.32812051281996</v>
      </c>
      <c r="CJ21">
        <v>0.92792555406978949</v>
      </c>
      <c r="CK21">
        <v>7.2074445930210507E-2</v>
      </c>
      <c r="CL21">
        <v>1</v>
      </c>
      <c r="CM21">
        <v>504.681675641026</v>
      </c>
      <c r="CN21">
        <v>583.01534880952397</v>
      </c>
      <c r="CO21">
        <v>0.86564046156168994</v>
      </c>
      <c r="CP21">
        <v>0.13435953843831006</v>
      </c>
      <c r="CQ21">
        <v>543.766890666667</v>
      </c>
      <c r="CR21">
        <v>571.32962727272695</v>
      </c>
      <c r="CS21">
        <v>0.95175685752963279</v>
      </c>
      <c r="CT21">
        <v>4.8243142470367206E-2</v>
      </c>
      <c r="CU21">
        <v>1</v>
      </c>
      <c r="CV21">
        <v>181.11878182926799</v>
      </c>
      <c r="CW21">
        <v>236.216222580645</v>
      </c>
      <c r="CX21">
        <v>0.76674997106701015</v>
      </c>
      <c r="CY21">
        <v>0.23325002893298985</v>
      </c>
      <c r="CZ21">
        <v>207.76846022727301</v>
      </c>
      <c r="DA21">
        <v>240.89163863636401</v>
      </c>
      <c r="DB21">
        <v>0.86249760017992227</v>
      </c>
      <c r="DC21">
        <v>0.13750239982007773</v>
      </c>
      <c r="DD21">
        <v>0.41049353584611714</v>
      </c>
      <c r="DE21">
        <v>205.583215853659</v>
      </c>
      <c r="DF21">
        <v>252.98894347826101</v>
      </c>
      <c r="DG21">
        <v>0.81261739357919605</v>
      </c>
      <c r="DH21">
        <v>0.18738260642080395</v>
      </c>
      <c r="DI21">
        <v>226.03776590909101</v>
      </c>
      <c r="DJ21">
        <v>242.459696590909</v>
      </c>
      <c r="DK21">
        <v>0.93226944142586321</v>
      </c>
      <c r="DL21">
        <v>6.773055857413679E-2</v>
      </c>
      <c r="DM21">
        <v>1</v>
      </c>
    </row>
    <row r="22" spans="1:117" ht="15" customHeight="1">
      <c r="A22" s="37">
        <v>3201506</v>
      </c>
      <c r="B22" s="37" t="s">
        <v>127</v>
      </c>
      <c r="C22" s="37">
        <v>0.5455087837429744</v>
      </c>
      <c r="D22" s="38">
        <v>0.50906285460439582</v>
      </c>
      <c r="E22" s="38">
        <v>0.54252259765554023</v>
      </c>
      <c r="F22" s="38">
        <v>0.38058859376402876</v>
      </c>
      <c r="G22" s="38">
        <v>2.6427318854461035E-2</v>
      </c>
      <c r="H22" s="38">
        <v>0.7044566015470517</v>
      </c>
      <c r="I22" s="38">
        <v>0.71993291508808543</v>
      </c>
      <c r="J22" s="39">
        <v>675.54744962999996</v>
      </c>
      <c r="K22" s="38">
        <v>0.83557726682857159</v>
      </c>
      <c r="L22" s="39">
        <v>0.1034195163</v>
      </c>
      <c r="M22" s="39">
        <v>0.10675562969999999</v>
      </c>
      <c r="N22" s="39">
        <v>0.32193494579999998</v>
      </c>
      <c r="O22" s="39">
        <v>0.46788990830000005</v>
      </c>
      <c r="P22" s="39">
        <v>0.87010159650000007</v>
      </c>
      <c r="Q22" s="38">
        <v>0.68124213123550104</v>
      </c>
      <c r="R22" s="39">
        <v>533.14623466</v>
      </c>
      <c r="S22" s="38">
        <v>0.7970859986571428</v>
      </c>
      <c r="T22" s="39">
        <v>6.88225539E-2</v>
      </c>
      <c r="U22" s="39">
        <v>0.23466003319999998</v>
      </c>
      <c r="V22" s="39">
        <v>0.50995024880000006</v>
      </c>
      <c r="W22" s="39">
        <v>0.1865671642</v>
      </c>
      <c r="X22" s="39">
        <v>0.880934989</v>
      </c>
      <c r="Y22" s="38">
        <v>0.67802928269259066</v>
      </c>
      <c r="Z22" s="38">
        <v>0.68236651306661755</v>
      </c>
      <c r="AA22" s="39">
        <v>635.26921929000002</v>
      </c>
      <c r="AB22" s="38">
        <v>0.7845152449285715</v>
      </c>
      <c r="AC22" s="39">
        <v>0.1095123901</v>
      </c>
      <c r="AD22" s="39">
        <v>0.1854516387</v>
      </c>
      <c r="AE22" s="39">
        <v>0.43964828140000001</v>
      </c>
      <c r="AF22" s="39">
        <v>0.26538768979999999</v>
      </c>
      <c r="AG22" s="39">
        <v>0.89549033640000009</v>
      </c>
      <c r="AH22" s="38">
        <v>0.67152343713155049</v>
      </c>
      <c r="AI22" s="39">
        <v>530.30064360999995</v>
      </c>
      <c r="AJ22" s="38">
        <v>0.76891781940000004</v>
      </c>
      <c r="AK22" s="39">
        <v>5.5329536200000001E-2</v>
      </c>
      <c r="AL22" s="39">
        <v>0.3075671277</v>
      </c>
      <c r="AM22" s="39">
        <v>0.42310821809999999</v>
      </c>
      <c r="AN22" s="39">
        <v>0.21399511799999998</v>
      </c>
      <c r="AO22" s="39">
        <v>0.88100358420000002</v>
      </c>
      <c r="AP22" s="38">
        <v>0.45887324002767904</v>
      </c>
      <c r="AQ22" s="38">
        <v>0.25706976975298385</v>
      </c>
      <c r="AR22" s="38">
        <v>5.7583252745971869E-3</v>
      </c>
      <c r="AS22" s="38">
        <v>0.66067671030237429</v>
      </c>
      <c r="AT22" s="38">
        <v>0.67319511996439574</v>
      </c>
      <c r="AU22" s="39">
        <v>214.11300338000001</v>
      </c>
      <c r="AV22" s="38">
        <v>0.7370820668142859</v>
      </c>
      <c r="AW22" s="39">
        <v>9.7678916800000001E-2</v>
      </c>
      <c r="AX22" s="39">
        <v>0.28916827849999999</v>
      </c>
      <c r="AY22" s="39">
        <v>0.38104448740000002</v>
      </c>
      <c r="AZ22" s="39">
        <v>0.23210831720000002</v>
      </c>
      <c r="BA22" s="39">
        <v>0.89291882560000002</v>
      </c>
      <c r="BB22" s="38">
        <v>0.64815830064035285</v>
      </c>
      <c r="BC22" s="39">
        <v>224.14981721000001</v>
      </c>
      <c r="BD22" s="38">
        <v>0.64175186518571425</v>
      </c>
      <c r="BE22" s="39">
        <v>0.13829787230000001</v>
      </c>
      <c r="BF22" s="39">
        <v>0.38491295940000003</v>
      </c>
      <c r="BG22" s="39">
        <v>0.35009671179999996</v>
      </c>
      <c r="BH22" s="39">
        <v>0.12669245649999999</v>
      </c>
      <c r="BI22" s="39">
        <v>0.89291882560000002</v>
      </c>
      <c r="BJ22" s="38">
        <v>0.65491838502777711</v>
      </c>
      <c r="BK22" s="38">
        <v>0.66460899778439608</v>
      </c>
      <c r="BL22" s="39">
        <v>209.94447392000001</v>
      </c>
      <c r="BM22" s="38">
        <v>0.71175406864285717</v>
      </c>
      <c r="BN22" s="39">
        <v>0.1223628692</v>
      </c>
      <c r="BO22" s="39">
        <v>0.2902953586</v>
      </c>
      <c r="BP22" s="39">
        <v>0.39409282699999998</v>
      </c>
      <c r="BQ22" s="39">
        <v>0.19324894510000001</v>
      </c>
      <c r="BR22" s="39">
        <v>0.9108378171</v>
      </c>
      <c r="BS22" s="38">
        <v>0.64522777227115802</v>
      </c>
      <c r="BT22" s="39">
        <v>222.11658193</v>
      </c>
      <c r="BU22" s="38">
        <v>0.62765444015714289</v>
      </c>
      <c r="BV22" s="39">
        <v>0.14358108110000001</v>
      </c>
      <c r="BW22" s="39">
        <v>0.40033783779999998</v>
      </c>
      <c r="BX22" s="39">
        <v>0.33108108110000001</v>
      </c>
      <c r="BY22" s="39">
        <v>0.125</v>
      </c>
      <c r="BZ22" s="39">
        <v>0.91006917759999995</v>
      </c>
      <c r="CA22" s="45">
        <v>0.97599999999999998</v>
      </c>
      <c r="CB22">
        <v>0.28509857013264905</v>
      </c>
      <c r="CC22">
        <v>0.28509857013264905</v>
      </c>
      <c r="CD22">
        <v>612.16791168831196</v>
      </c>
      <c r="CE22">
        <v>669.23259957446805</v>
      </c>
      <c r="CF22">
        <v>0.91473115935708948</v>
      </c>
      <c r="CG22">
        <v>8.5268840642910515E-2</v>
      </c>
      <c r="CH22">
        <v>632.60930043478299</v>
      </c>
      <c r="CI22">
        <v>719.196114224138</v>
      </c>
      <c r="CJ22">
        <v>0.87960611566601132</v>
      </c>
      <c r="CK22">
        <v>0.12039388433398868</v>
      </c>
      <c r="CL22">
        <v>0</v>
      </c>
      <c r="CM22">
        <v>509.71386244541497</v>
      </c>
      <c r="CN22">
        <v>548.43031319148895</v>
      </c>
      <c r="CO22">
        <v>0.92940497668560529</v>
      </c>
      <c r="CP22">
        <v>7.0595023314394711E-2</v>
      </c>
      <c r="CQ22">
        <v>510.22157675438598</v>
      </c>
      <c r="CR22">
        <v>550.12767241379299</v>
      </c>
      <c r="CS22">
        <v>0.92746030119824519</v>
      </c>
      <c r="CT22">
        <v>7.2539698801754815E-2</v>
      </c>
      <c r="CU22">
        <v>1</v>
      </c>
      <c r="CV22">
        <v>197.82879504504501</v>
      </c>
      <c r="CW22">
        <v>229.97922362869201</v>
      </c>
      <c r="CX22">
        <v>0.86020289973865305</v>
      </c>
      <c r="CY22">
        <v>0.13979710026134695</v>
      </c>
      <c r="CZ22">
        <v>203.156408040201</v>
      </c>
      <c r="DA22">
        <v>233.70494444444401</v>
      </c>
      <c r="DB22">
        <v>0.86928587892369147</v>
      </c>
      <c r="DC22">
        <v>0.13071412107630853</v>
      </c>
      <c r="DD22">
        <v>6.4972586470377652E-2</v>
      </c>
      <c r="DE22">
        <v>208.724214027149</v>
      </c>
      <c r="DF22">
        <v>239.86704177215199</v>
      </c>
      <c r="DG22">
        <v>0.87016629081295238</v>
      </c>
      <c r="DH22">
        <v>0.12983370918704762</v>
      </c>
      <c r="DI22">
        <v>215.695711557789</v>
      </c>
      <c r="DJ22">
        <v>245.120303535354</v>
      </c>
      <c r="DK22">
        <v>0.87995856910596126</v>
      </c>
      <c r="DL22">
        <v>0.12004143089403874</v>
      </c>
      <c r="DM22">
        <v>7.542169406021848E-2</v>
      </c>
    </row>
    <row r="23" spans="1:117" ht="15" customHeight="1">
      <c r="A23" s="37">
        <v>3201605</v>
      </c>
      <c r="B23" s="37" t="s">
        <v>205</v>
      </c>
      <c r="C23" s="37">
        <v>0.6824335320531737</v>
      </c>
      <c r="D23" s="38">
        <v>0.65926218864739106</v>
      </c>
      <c r="E23" s="38">
        <v>0.71689856355782577</v>
      </c>
      <c r="F23" s="38">
        <v>0.72055407742552102</v>
      </c>
      <c r="G23" s="38">
        <v>8.0490021917659638E-2</v>
      </c>
      <c r="H23" s="38">
        <v>0.71324304969013053</v>
      </c>
      <c r="I23" s="38">
        <v>0.74012824465910154</v>
      </c>
      <c r="J23" s="39">
        <v>669.31056831000001</v>
      </c>
      <c r="K23" s="38">
        <v>0.85373247445714284</v>
      </c>
      <c r="L23" s="39">
        <v>7.9575596799999995E-2</v>
      </c>
      <c r="M23" s="39">
        <v>0.11671087529999999</v>
      </c>
      <c r="N23" s="39">
        <v>0.40848806369999996</v>
      </c>
      <c r="O23" s="39">
        <v>0.39522546419999999</v>
      </c>
      <c r="P23" s="39">
        <v>0.95202020200000004</v>
      </c>
      <c r="Q23" s="38">
        <v>0.67291525723667422</v>
      </c>
      <c r="R23" s="39">
        <v>518.29170350000004</v>
      </c>
      <c r="S23" s="38">
        <v>0.75933769731428569</v>
      </c>
      <c r="T23" s="39">
        <v>6.1994609200000002E-2</v>
      </c>
      <c r="U23" s="39">
        <v>0.3126684636</v>
      </c>
      <c r="V23" s="39">
        <v>0.52021563339999999</v>
      </c>
      <c r="W23" s="39">
        <v>0.10512129379999999</v>
      </c>
      <c r="X23" s="39">
        <v>0.94162436549999995</v>
      </c>
      <c r="Y23" s="38">
        <v>0.63275302777247089</v>
      </c>
      <c r="Z23" s="38">
        <v>0.63291913006826128</v>
      </c>
      <c r="AA23" s="39">
        <v>598.05475899999999</v>
      </c>
      <c r="AB23" s="38">
        <v>0.66875981155714281</v>
      </c>
      <c r="AC23" s="39">
        <v>0.1868131868</v>
      </c>
      <c r="AD23" s="39">
        <v>0.25274725270000004</v>
      </c>
      <c r="AE23" s="39">
        <v>0.40109890110000002</v>
      </c>
      <c r="AF23" s="39">
        <v>0.15934065929999999</v>
      </c>
      <c r="AG23" s="39">
        <v>0.92857142859999997</v>
      </c>
      <c r="AH23" s="38">
        <v>0.63250387432878519</v>
      </c>
      <c r="AI23" s="39">
        <v>504.04703921999999</v>
      </c>
      <c r="AJ23" s="38">
        <v>0.67787114844285723</v>
      </c>
      <c r="AK23" s="39">
        <v>6.4425770300000004E-2</v>
      </c>
      <c r="AL23" s="39">
        <v>0.45098039219999997</v>
      </c>
      <c r="AM23" s="39">
        <v>0.38375350140000003</v>
      </c>
      <c r="AN23" s="39">
        <v>0.10084033610000001</v>
      </c>
      <c r="AO23" s="39">
        <v>0.91538461540000005</v>
      </c>
      <c r="AP23" s="38">
        <v>0.57280762628173898</v>
      </c>
      <c r="AQ23" s="38">
        <v>0.48752786593806763</v>
      </c>
      <c r="AR23" s="38">
        <v>3.5408876108435461E-2</v>
      </c>
      <c r="AS23" s="38">
        <v>0.65808738662541044</v>
      </c>
      <c r="AT23" s="38">
        <v>0.68097901985107268</v>
      </c>
      <c r="AU23" s="39">
        <v>212.56320468000001</v>
      </c>
      <c r="AV23" s="38">
        <v>0.72639933171428572</v>
      </c>
      <c r="AW23" s="39">
        <v>8.4795321600000001E-2</v>
      </c>
      <c r="AX23" s="39">
        <v>0.33040935670000005</v>
      </c>
      <c r="AY23" s="39">
        <v>0.35087719300000003</v>
      </c>
      <c r="AZ23" s="39">
        <v>0.23391812869999998</v>
      </c>
      <c r="BA23" s="39">
        <v>0.94475138120000002</v>
      </c>
      <c r="BB23" s="38">
        <v>0.63519575339974832</v>
      </c>
      <c r="BC23" s="39">
        <v>216.85745614000001</v>
      </c>
      <c r="BD23" s="38">
        <v>0.59106098577142852</v>
      </c>
      <c r="BE23" s="39">
        <v>0.20175438600000001</v>
      </c>
      <c r="BF23" s="39">
        <v>0.36257309939999999</v>
      </c>
      <c r="BG23" s="39">
        <v>0.35672514620000001</v>
      </c>
      <c r="BH23" s="39">
        <v>7.8947368399999995E-2</v>
      </c>
      <c r="BI23" s="39">
        <v>0.94475138120000002</v>
      </c>
      <c r="BJ23" s="38">
        <v>0.62267851051697498</v>
      </c>
      <c r="BK23" s="38">
        <v>0.63909411940689298</v>
      </c>
      <c r="BL23" s="39">
        <v>201.57198649</v>
      </c>
      <c r="BM23" s="38">
        <v>0.63250263254285721</v>
      </c>
      <c r="BN23" s="39">
        <v>0.19901719900000001</v>
      </c>
      <c r="BO23" s="39">
        <v>0.29484029480000001</v>
      </c>
      <c r="BP23" s="39">
        <v>0.32678132679999999</v>
      </c>
      <c r="BQ23" s="39">
        <v>0.17936117939999999</v>
      </c>
      <c r="BR23" s="39">
        <v>0.94212962960000002</v>
      </c>
      <c r="BS23" s="38">
        <v>0.60626290162705687</v>
      </c>
      <c r="BT23" s="39">
        <v>209.30702457000001</v>
      </c>
      <c r="BU23" s="38">
        <v>0.53281853278571434</v>
      </c>
      <c r="BV23" s="39">
        <v>0.2186732187</v>
      </c>
      <c r="BW23" s="39">
        <v>0.43488943489999998</v>
      </c>
      <c r="BX23" s="39">
        <v>0.28009828009999999</v>
      </c>
      <c r="BY23" s="39">
        <v>6.6339066299999999E-2</v>
      </c>
      <c r="BZ23" s="39">
        <v>0.94212962960000002</v>
      </c>
      <c r="CA23" s="45">
        <v>0.97299999999999998</v>
      </c>
      <c r="CB23">
        <v>0.5</v>
      </c>
      <c r="CC23">
        <v>0.5</v>
      </c>
      <c r="CD23">
        <v>583.13578873239396</v>
      </c>
      <c r="CE23">
        <v>644.94543947368402</v>
      </c>
      <c r="CF23">
        <v>0.9041629772717974</v>
      </c>
      <c r="CG23">
        <v>9.5837022728202603E-2</v>
      </c>
      <c r="CH23">
        <v>652.58818588235295</v>
      </c>
      <c r="CI23">
        <v>701.33560348837204</v>
      </c>
      <c r="CJ23">
        <v>0.93049345083358892</v>
      </c>
      <c r="CK23">
        <v>6.950654916641108E-2</v>
      </c>
      <c r="CL23">
        <v>1</v>
      </c>
      <c r="CM23">
        <v>487.01125285714301</v>
      </c>
      <c r="CN23">
        <v>539.67786315789499</v>
      </c>
      <c r="CO23">
        <v>0.90241102350840141</v>
      </c>
      <c r="CP23">
        <v>9.7588976491598589E-2</v>
      </c>
      <c r="CQ23">
        <v>502.69419880952398</v>
      </c>
      <c r="CR23">
        <v>545.93529176470599</v>
      </c>
      <c r="CS23">
        <v>0.92079447215180477</v>
      </c>
      <c r="CT23">
        <v>7.9205527848195234E-2</v>
      </c>
      <c r="CU23">
        <v>1</v>
      </c>
      <c r="CV23">
        <v>185.78650352941199</v>
      </c>
      <c r="CW23">
        <v>227.80629999999999</v>
      </c>
      <c r="CX23">
        <v>0.81554594201043606</v>
      </c>
      <c r="CY23">
        <v>0.18445405798956394</v>
      </c>
      <c r="CZ23">
        <v>192.59914556961999</v>
      </c>
      <c r="DA23">
        <v>237.82525443038</v>
      </c>
      <c r="DB23">
        <v>0.80983470839090677</v>
      </c>
      <c r="DC23">
        <v>0.19016529160909323</v>
      </c>
      <c r="DD23">
        <v>0</v>
      </c>
      <c r="DE23">
        <v>201.34470352941199</v>
      </c>
      <c r="DF23">
        <v>228.941392857143</v>
      </c>
      <c r="DG23">
        <v>0.87945959014519037</v>
      </c>
      <c r="DH23">
        <v>0.12054040985480963</v>
      </c>
      <c r="DI23">
        <v>198.47309113924001</v>
      </c>
      <c r="DJ23">
        <v>237.77736835443</v>
      </c>
      <c r="DK23">
        <v>0.83470135325661787</v>
      </c>
      <c r="DL23">
        <v>0.16529864674338213</v>
      </c>
      <c r="DM23">
        <v>0</v>
      </c>
    </row>
    <row r="24" spans="1:117" ht="15" customHeight="1">
      <c r="A24" s="37">
        <v>3201704</v>
      </c>
      <c r="B24" s="37" t="s">
        <v>53</v>
      </c>
      <c r="C24" s="37">
        <v>0.65894721128820277</v>
      </c>
      <c r="D24" s="38">
        <v>0.64153731351875087</v>
      </c>
      <c r="E24" s="38">
        <v>0.58443742926922515</v>
      </c>
      <c r="F24" s="38">
        <v>0.40666015520152837</v>
      </c>
      <c r="G24" s="38">
        <v>3.0573325293729248E-2</v>
      </c>
      <c r="H24" s="38">
        <v>0.76221470333692198</v>
      </c>
      <c r="I24" s="38">
        <v>0.76278286255476946</v>
      </c>
      <c r="J24" s="39">
        <v>685.58254879000003</v>
      </c>
      <c r="K24" s="38">
        <v>0.87510692904285703</v>
      </c>
      <c r="L24" s="39">
        <v>8.3832335300000005E-2</v>
      </c>
      <c r="M24" s="39">
        <v>7.1856287399999996E-2</v>
      </c>
      <c r="N24" s="39">
        <v>0.34131736529999995</v>
      </c>
      <c r="O24" s="39">
        <v>0.50299401199999993</v>
      </c>
      <c r="P24" s="39">
        <v>0.9709302326</v>
      </c>
      <c r="Q24" s="38">
        <v>0.76136246451015088</v>
      </c>
      <c r="R24" s="39">
        <v>569.79034336999996</v>
      </c>
      <c r="S24" s="38">
        <v>0.88898450952857155</v>
      </c>
      <c r="T24" s="39">
        <v>1.8072289200000001E-2</v>
      </c>
      <c r="U24" s="39">
        <v>0.16265060240000001</v>
      </c>
      <c r="V24" s="39">
        <v>0.42771084340000004</v>
      </c>
      <c r="W24" s="39">
        <v>0.39156626510000003</v>
      </c>
      <c r="X24" s="39">
        <v>0.97076023389999999</v>
      </c>
      <c r="Y24" s="38">
        <v>0.73164137804319274</v>
      </c>
      <c r="Z24" s="38">
        <v>0.72864383100335217</v>
      </c>
      <c r="AA24" s="39">
        <v>655.30161661</v>
      </c>
      <c r="AB24" s="38">
        <v>0.85634028889999991</v>
      </c>
      <c r="AC24" s="39">
        <v>7.3033707899999994E-2</v>
      </c>
      <c r="AD24" s="39">
        <v>0.1235955056</v>
      </c>
      <c r="AE24" s="39">
        <v>0.46629213479999998</v>
      </c>
      <c r="AF24" s="39">
        <v>0.33707865169999995</v>
      </c>
      <c r="AG24" s="39">
        <v>0.94680851059999993</v>
      </c>
      <c r="AH24" s="38">
        <v>0.73613769860295353</v>
      </c>
      <c r="AI24" s="39">
        <v>559.12954802000002</v>
      </c>
      <c r="AJ24" s="38">
        <v>0.86763518962857145</v>
      </c>
      <c r="AK24" s="39">
        <v>6.7796610199999996E-2</v>
      </c>
      <c r="AL24" s="39">
        <v>0.11299435029999999</v>
      </c>
      <c r="AM24" s="39">
        <v>0.48587570620000003</v>
      </c>
      <c r="AN24" s="39">
        <v>0.33333333330000003</v>
      </c>
      <c r="AO24" s="39">
        <v>0.93157894740000002</v>
      </c>
      <c r="AP24" s="38">
        <v>0.7271871398930394</v>
      </c>
      <c r="AQ24" s="38">
        <v>0.71813219689469154</v>
      </c>
      <c r="AR24" s="38">
        <v>6.5078241388800029E-2</v>
      </c>
      <c r="AS24" s="38">
        <v>0.73624208289138737</v>
      </c>
      <c r="AT24" s="38">
        <v>0.75034117755350771</v>
      </c>
      <c r="AU24" s="39">
        <v>234.7333027</v>
      </c>
      <c r="AV24" s="38">
        <v>0.83166023171428582</v>
      </c>
      <c r="AW24" s="39">
        <v>3.2432432400000002E-2</v>
      </c>
      <c r="AX24" s="39">
        <v>0.23783783780000001</v>
      </c>
      <c r="AY24" s="39">
        <v>0.36756756760000003</v>
      </c>
      <c r="AZ24" s="39">
        <v>0.36216216219999997</v>
      </c>
      <c r="BA24" s="39">
        <v>0.97368421049999998</v>
      </c>
      <c r="BB24" s="38">
        <v>0.72214298822926692</v>
      </c>
      <c r="BC24" s="39">
        <v>241.65355134999999</v>
      </c>
      <c r="BD24" s="38">
        <v>0.72972972972857153</v>
      </c>
      <c r="BE24" s="39">
        <v>9.7297297300000002E-2</v>
      </c>
      <c r="BF24" s="39">
        <v>0.30270270269999999</v>
      </c>
      <c r="BG24" s="39">
        <v>0.33513513510000004</v>
      </c>
      <c r="BH24" s="39">
        <v>0.2648648649</v>
      </c>
      <c r="BI24" s="39">
        <v>0.97368421049999998</v>
      </c>
      <c r="BJ24" s="38">
        <v>0.67116384150258734</v>
      </c>
      <c r="BK24" s="38">
        <v>0.68208869965443697</v>
      </c>
      <c r="BL24" s="39">
        <v>214.79116049000001</v>
      </c>
      <c r="BM24" s="38">
        <v>0.73015873015714305</v>
      </c>
      <c r="BN24" s="39">
        <v>8.6419753099999996E-2</v>
      </c>
      <c r="BO24" s="39">
        <v>0.32098765429999998</v>
      </c>
      <c r="BP24" s="39">
        <v>0.38271604940000004</v>
      </c>
      <c r="BQ24" s="39">
        <v>0.20987654320000002</v>
      </c>
      <c r="BR24" s="39">
        <v>0.9310344827999999</v>
      </c>
      <c r="BS24" s="38">
        <v>0.66023898335073772</v>
      </c>
      <c r="BT24" s="39">
        <v>226.85856172999999</v>
      </c>
      <c r="BU24" s="38">
        <v>0.63227513231428578</v>
      </c>
      <c r="BV24" s="39">
        <v>0.14197530860000002</v>
      </c>
      <c r="BW24" s="39">
        <v>0.39506172839999998</v>
      </c>
      <c r="BX24" s="39">
        <v>0.29629629629999998</v>
      </c>
      <c r="BY24" s="39">
        <v>0.16666666670000002</v>
      </c>
      <c r="BZ24" s="39">
        <v>0.9310344827999999</v>
      </c>
      <c r="CA24" s="45">
        <v>0.98699999999999999</v>
      </c>
      <c r="CB24">
        <v>0.41214061216718123</v>
      </c>
      <c r="CC24">
        <v>0.41214061216718123</v>
      </c>
      <c r="CD24">
        <v>628.67112250000002</v>
      </c>
      <c r="CE24">
        <v>671.05599743589801</v>
      </c>
      <c r="CF24">
        <v>0.93683854239012776</v>
      </c>
      <c r="CG24">
        <v>6.316145760987224E-2</v>
      </c>
      <c r="CH24">
        <v>652.83795897435903</v>
      </c>
      <c r="CI24">
        <v>729.54830512820502</v>
      </c>
      <c r="CJ24">
        <v>0.89485227281781499</v>
      </c>
      <c r="CK24">
        <v>0.10514772718218501</v>
      </c>
      <c r="CL24">
        <v>0</v>
      </c>
      <c r="CM24">
        <v>553.63410540540497</v>
      </c>
      <c r="CN24">
        <v>568.31432749999999</v>
      </c>
      <c r="CO24">
        <v>0.9741688333652031</v>
      </c>
      <c r="CP24">
        <v>2.5831166634796898E-2</v>
      </c>
      <c r="CQ24">
        <v>554.16223947368405</v>
      </c>
      <c r="CR24">
        <v>597.77163333333306</v>
      </c>
      <c r="CS24">
        <v>0.92704673251811653</v>
      </c>
      <c r="CT24">
        <v>7.2953267481883466E-2</v>
      </c>
      <c r="CU24">
        <v>1</v>
      </c>
      <c r="CV24">
        <v>184.34459729729701</v>
      </c>
      <c r="CW24">
        <v>239.11200256410299</v>
      </c>
      <c r="CX24">
        <v>0.77095501405403721</v>
      </c>
      <c r="CY24">
        <v>0.22904498594596279</v>
      </c>
      <c r="CZ24">
        <v>217.95303636363599</v>
      </c>
      <c r="DA24">
        <v>251.346120454546</v>
      </c>
      <c r="DB24">
        <v>0.86714302957801614</v>
      </c>
      <c r="DC24">
        <v>0.13285697042198386</v>
      </c>
      <c r="DD24">
        <v>0.4199525046432232</v>
      </c>
      <c r="DE24">
        <v>200.511905405405</v>
      </c>
      <c r="DF24">
        <v>249.96495897435901</v>
      </c>
      <c r="DG24">
        <v>0.80216005566593507</v>
      </c>
      <c r="DH24">
        <v>0.19783994433406493</v>
      </c>
      <c r="DI24">
        <v>226.758772727273</v>
      </c>
      <c r="DJ24">
        <v>267.597263636364</v>
      </c>
      <c r="DK24">
        <v>0.84738823426615406</v>
      </c>
      <c r="DL24">
        <v>0.15261176573384594</v>
      </c>
      <c r="DM24">
        <v>0.22860994402550189</v>
      </c>
    </row>
    <row r="25" spans="1:117" ht="15" customHeight="1">
      <c r="A25" s="37">
        <v>3201803</v>
      </c>
      <c r="B25" s="37" t="s">
        <v>151</v>
      </c>
      <c r="C25" s="37">
        <v>0.48389092277162005</v>
      </c>
      <c r="D25" s="38">
        <v>0.42705846110231449</v>
      </c>
      <c r="E25" s="38">
        <v>0.38232833205276573</v>
      </c>
      <c r="F25" s="38">
        <v>0.10599972494339614</v>
      </c>
      <c r="G25" s="38">
        <v>-1.7238927258602654E-2</v>
      </c>
      <c r="H25" s="38">
        <v>0.6586569391621353</v>
      </c>
      <c r="I25" s="38">
        <v>0.64121961659130422</v>
      </c>
      <c r="J25" s="39">
        <v>608.49250400000005</v>
      </c>
      <c r="K25" s="38">
        <v>0.65458422175714293</v>
      </c>
      <c r="L25" s="39">
        <v>0.20895522389999999</v>
      </c>
      <c r="M25" s="39">
        <v>0.23880597009999999</v>
      </c>
      <c r="N25" s="39">
        <v>0.34328358209999998</v>
      </c>
      <c r="O25" s="39">
        <v>0.20895522389999999</v>
      </c>
      <c r="P25" s="39">
        <v>0.9436619718</v>
      </c>
      <c r="Q25" s="38">
        <v>0.68481292301838192</v>
      </c>
      <c r="R25" s="39">
        <v>534.50653030000001</v>
      </c>
      <c r="S25" s="38">
        <v>0.7575757575714287</v>
      </c>
      <c r="T25" s="39">
        <v>6.0606060599999997E-2</v>
      </c>
      <c r="U25" s="39">
        <v>0.31818181820000002</v>
      </c>
      <c r="V25" s="39">
        <v>0.36363636360000001</v>
      </c>
      <c r="W25" s="39">
        <v>0.25757575760000001</v>
      </c>
      <c r="X25" s="39">
        <v>0.92957746479999992</v>
      </c>
      <c r="Y25" s="38">
        <v>0.67589586642073796</v>
      </c>
      <c r="Z25" s="38">
        <v>0.65300293878013616</v>
      </c>
      <c r="AA25" s="39">
        <v>605.95323745999997</v>
      </c>
      <c r="AB25" s="38">
        <v>0.70408163268571433</v>
      </c>
      <c r="AC25" s="39">
        <v>0.14285714289999998</v>
      </c>
      <c r="AD25" s="39">
        <v>0.26785714290000001</v>
      </c>
      <c r="AE25" s="39">
        <v>0.41071428570000001</v>
      </c>
      <c r="AF25" s="39">
        <v>0.1785714286</v>
      </c>
      <c r="AG25" s="39">
        <v>0.94915254239999991</v>
      </c>
      <c r="AH25" s="38">
        <v>0.71023525788164044</v>
      </c>
      <c r="AI25" s="39">
        <v>537.80321818000004</v>
      </c>
      <c r="AJ25" s="38">
        <v>0.84415584415714284</v>
      </c>
      <c r="AK25" s="39">
        <v>7.2727272699999998E-2</v>
      </c>
      <c r="AL25" s="39">
        <v>0.1454545455</v>
      </c>
      <c r="AM25" s="39">
        <v>0.50909090909999999</v>
      </c>
      <c r="AN25" s="39">
        <v>0.27272727270000002</v>
      </c>
      <c r="AO25" s="39">
        <v>0.93220338979999995</v>
      </c>
      <c r="AP25" s="38">
        <v>0.49415365467663752</v>
      </c>
      <c r="AQ25" s="38">
        <v>0.33553260466910595</v>
      </c>
      <c r="AR25" s="38">
        <v>1.5853289668380621E-2</v>
      </c>
      <c r="AS25" s="38">
        <v>0.65277470468416909</v>
      </c>
      <c r="AT25" s="38">
        <v>0.65665013328520849</v>
      </c>
      <c r="AU25" s="39">
        <v>203.57140625</v>
      </c>
      <c r="AV25" s="38">
        <v>0.6473214285714286</v>
      </c>
      <c r="AW25" s="39">
        <v>0.21875</v>
      </c>
      <c r="AX25" s="39">
        <v>0.234375</v>
      </c>
      <c r="AY25" s="39">
        <v>0.3125</v>
      </c>
      <c r="AZ25" s="39">
        <v>0.234375</v>
      </c>
      <c r="BA25" s="39">
        <v>0.98461538459999998</v>
      </c>
      <c r="BB25" s="38">
        <v>0.64889927608312969</v>
      </c>
      <c r="BC25" s="39">
        <v>221.00210938000001</v>
      </c>
      <c r="BD25" s="38">
        <v>0.57589285714285721</v>
      </c>
      <c r="BE25" s="39">
        <v>0.28125</v>
      </c>
      <c r="BF25" s="39">
        <v>0.25</v>
      </c>
      <c r="BG25" s="39">
        <v>0.296875</v>
      </c>
      <c r="BH25" s="39">
        <v>0.171875</v>
      </c>
      <c r="BI25" s="39">
        <v>0.98461538459999998</v>
      </c>
      <c r="BJ25" s="38">
        <v>0.63692141501578847</v>
      </c>
      <c r="BK25" s="38">
        <v>0.64701026265414674</v>
      </c>
      <c r="BL25" s="39">
        <v>204.112505</v>
      </c>
      <c r="BM25" s="38">
        <v>0.65238095241428573</v>
      </c>
      <c r="BN25" s="39">
        <v>0.23333333329999997</v>
      </c>
      <c r="BO25" s="39">
        <v>0.2</v>
      </c>
      <c r="BP25" s="39">
        <v>0.31666666669999999</v>
      </c>
      <c r="BQ25" s="39">
        <v>0.25</v>
      </c>
      <c r="BR25" s="39">
        <v>0.9375</v>
      </c>
      <c r="BS25" s="38">
        <v>0.62683256737743032</v>
      </c>
      <c r="BT25" s="39">
        <v>216.93643333</v>
      </c>
      <c r="BU25" s="38">
        <v>0.56428571430000007</v>
      </c>
      <c r="BV25" s="39">
        <v>0.28333333329999999</v>
      </c>
      <c r="BW25" s="39">
        <v>0.2666666667</v>
      </c>
      <c r="BX25" s="39">
        <v>0.25</v>
      </c>
      <c r="BY25" s="39">
        <v>0.2</v>
      </c>
      <c r="BZ25" s="39">
        <v>0.9375</v>
      </c>
      <c r="CA25" s="45">
        <v>0.98299999999999998</v>
      </c>
      <c r="CB25">
        <v>0.25</v>
      </c>
      <c r="CC25">
        <v>0.25</v>
      </c>
      <c r="CD25">
        <v>592.18883846153801</v>
      </c>
      <c r="CE25">
        <v>640.35360000000003</v>
      </c>
      <c r="CF25">
        <v>0.92478411687158157</v>
      </c>
      <c r="CG25">
        <v>7.5215883128418426E-2</v>
      </c>
      <c r="CH25">
        <v>584.04713571428601</v>
      </c>
      <c r="CI25">
        <v>641.35822857142796</v>
      </c>
      <c r="CJ25">
        <v>0.91064105783004046</v>
      </c>
      <c r="CK25">
        <v>8.9358942169959543E-2</v>
      </c>
      <c r="CL25">
        <v>1</v>
      </c>
      <c r="CM25">
        <v>508.59687692307699</v>
      </c>
      <c r="CN25">
        <v>566.76526923076904</v>
      </c>
      <c r="CO25">
        <v>0.89736775440273542</v>
      </c>
      <c r="CP25">
        <v>0.10263224559726458</v>
      </c>
      <c r="CQ25">
        <v>514.81253571428601</v>
      </c>
      <c r="CR25">
        <v>577.24884999999995</v>
      </c>
      <c r="CS25">
        <v>0.89183813136099976</v>
      </c>
      <c r="CT25">
        <v>0.10816186863900024</v>
      </c>
      <c r="CU25">
        <v>0</v>
      </c>
      <c r="CV25">
        <v>187.244960769231</v>
      </c>
      <c r="CW25">
        <v>224.312907142857</v>
      </c>
      <c r="CX25">
        <v>0.83474893689457319</v>
      </c>
      <c r="CY25">
        <v>0.16525106310542681</v>
      </c>
      <c r="CZ25">
        <v>187.523228571429</v>
      </c>
      <c r="DA25">
        <v>227.251366666667</v>
      </c>
      <c r="DB25">
        <v>0.82517976160948092</v>
      </c>
      <c r="DC25">
        <v>0.17482023839051908</v>
      </c>
      <c r="DD25">
        <v>0</v>
      </c>
      <c r="DE25">
        <v>214.48222307692299</v>
      </c>
      <c r="DF25">
        <v>232.64854285714301</v>
      </c>
      <c r="DG25">
        <v>0.92191517919209587</v>
      </c>
      <c r="DH25">
        <v>7.8084820807904132E-2</v>
      </c>
      <c r="DI25">
        <v>203.50247857142901</v>
      </c>
      <c r="DJ25">
        <v>244.91998000000001</v>
      </c>
      <c r="DK25">
        <v>0.83089374158624785</v>
      </c>
      <c r="DL25">
        <v>0.16910625841375215</v>
      </c>
      <c r="DM25">
        <v>0</v>
      </c>
    </row>
    <row r="26" spans="1:117" ht="15" customHeight="1">
      <c r="A26" s="37">
        <v>3201902</v>
      </c>
      <c r="B26" s="37" t="s">
        <v>55</v>
      </c>
      <c r="C26" s="37">
        <v>0.67443002225455517</v>
      </c>
      <c r="D26" s="38">
        <v>0.61734278621253647</v>
      </c>
      <c r="E26" s="38">
        <v>0.61119754898834056</v>
      </c>
      <c r="F26" s="38">
        <v>0.46202595872627766</v>
      </c>
      <c r="G26" s="38">
        <v>3.9377822043153099E-2</v>
      </c>
      <c r="H26" s="38">
        <v>0.7603691392504035</v>
      </c>
      <c r="I26" s="38">
        <v>0.77783621299670702</v>
      </c>
      <c r="J26" s="39">
        <v>704.30241569999998</v>
      </c>
      <c r="K26" s="38">
        <v>0.88773185809999999</v>
      </c>
      <c r="L26" s="39">
        <v>7.9726651499999995E-2</v>
      </c>
      <c r="M26" s="39">
        <v>5.6947608199999999E-2</v>
      </c>
      <c r="N26" s="39">
        <v>0.27562642370000001</v>
      </c>
      <c r="O26" s="39">
        <v>0.58769931659999997</v>
      </c>
      <c r="P26" s="39">
        <v>0.96061269150000006</v>
      </c>
      <c r="Q26" s="38">
        <v>0.73416852863094828</v>
      </c>
      <c r="R26" s="39">
        <v>555.53053669999997</v>
      </c>
      <c r="S26" s="38">
        <v>0.85091743115714302</v>
      </c>
      <c r="T26" s="39">
        <v>3.8990825700000002E-2</v>
      </c>
      <c r="U26" s="39">
        <v>0.19266055049999997</v>
      </c>
      <c r="V26" s="39">
        <v>0.48165137610000003</v>
      </c>
      <c r="W26" s="39">
        <v>0.28669724769999999</v>
      </c>
      <c r="X26" s="39">
        <v>0.95404814000000004</v>
      </c>
      <c r="Y26" s="38">
        <v>0.7209913172072504</v>
      </c>
      <c r="Z26" s="38">
        <v>0.72593608397698683</v>
      </c>
      <c r="AA26" s="39">
        <v>663.06708203000005</v>
      </c>
      <c r="AB26" s="38">
        <v>0.8564690026428573</v>
      </c>
      <c r="AC26" s="39">
        <v>5.1886792500000001E-2</v>
      </c>
      <c r="AD26" s="39">
        <v>0.16037735850000001</v>
      </c>
      <c r="AE26" s="39">
        <v>0.42216981130000003</v>
      </c>
      <c r="AF26" s="39">
        <v>0.36556603770000001</v>
      </c>
      <c r="AG26" s="39">
        <v>0.91182795699999997</v>
      </c>
      <c r="AH26" s="38">
        <v>0.71357416705264554</v>
      </c>
      <c r="AI26" s="39">
        <v>546.03007746000003</v>
      </c>
      <c r="AJ26" s="38">
        <v>0.8443997317428571</v>
      </c>
      <c r="AK26" s="39">
        <v>3.75586854E-2</v>
      </c>
      <c r="AL26" s="39">
        <v>0.20657277000000002</v>
      </c>
      <c r="AM26" s="39">
        <v>0.55164319249999993</v>
      </c>
      <c r="AN26" s="39">
        <v>0.20422535210000001</v>
      </c>
      <c r="AO26" s="39">
        <v>0.91416309010000008</v>
      </c>
      <c r="AP26" s="38">
        <v>0.62656064204883044</v>
      </c>
      <c r="AQ26" s="38">
        <v>0.53257539122509145</v>
      </c>
      <c r="AR26" s="38">
        <v>4.1204653998524465E-2</v>
      </c>
      <c r="AS26" s="38">
        <v>0.72054589287256943</v>
      </c>
      <c r="AT26" s="38">
        <v>0.72631821681437647</v>
      </c>
      <c r="AU26" s="39">
        <v>228.07277952999999</v>
      </c>
      <c r="AV26" s="38">
        <v>0.82302212217142845</v>
      </c>
      <c r="AW26" s="39">
        <v>5.24934383E-2</v>
      </c>
      <c r="AX26" s="39">
        <v>0.217847769</v>
      </c>
      <c r="AY26" s="39">
        <v>0.43307086610000001</v>
      </c>
      <c r="AZ26" s="39">
        <v>0.29658792649999999</v>
      </c>
      <c r="BA26" s="39">
        <v>0.9292682927</v>
      </c>
      <c r="BB26" s="38">
        <v>0.71477356893076238</v>
      </c>
      <c r="BC26" s="39">
        <v>240.62310499</v>
      </c>
      <c r="BD26" s="38">
        <v>0.75215598059999988</v>
      </c>
      <c r="BE26" s="39">
        <v>0.10236220469999999</v>
      </c>
      <c r="BF26" s="39">
        <v>0.25459317590000002</v>
      </c>
      <c r="BG26" s="39">
        <v>0.38582677169999996</v>
      </c>
      <c r="BH26" s="39">
        <v>0.25721784780000001</v>
      </c>
      <c r="BI26" s="39">
        <v>0.9292682927</v>
      </c>
      <c r="BJ26" s="38">
        <v>0.67934123887404496</v>
      </c>
      <c r="BK26" s="38">
        <v>0.68270452473557719</v>
      </c>
      <c r="BL26" s="39">
        <v>214.26583027000001</v>
      </c>
      <c r="BM26" s="38">
        <v>0.73054306465714292</v>
      </c>
      <c r="BN26" s="39">
        <v>0.1089588378</v>
      </c>
      <c r="BO26" s="39">
        <v>0.28087167070000002</v>
      </c>
      <c r="BP26" s="39">
        <v>0.3631961259</v>
      </c>
      <c r="BQ26" s="39">
        <v>0.24697336559999999</v>
      </c>
      <c r="BR26" s="39">
        <v>0.93650793649999997</v>
      </c>
      <c r="BS26" s="38">
        <v>0.67597795301251273</v>
      </c>
      <c r="BT26" s="39">
        <v>228.05281356</v>
      </c>
      <c r="BU26" s="38">
        <v>0.68107921134285709</v>
      </c>
      <c r="BV26" s="39">
        <v>0.1501210654</v>
      </c>
      <c r="BW26" s="39">
        <v>0.2953995157</v>
      </c>
      <c r="BX26" s="39">
        <v>0.40435835349999999</v>
      </c>
      <c r="BY26" s="39">
        <v>0.1501210654</v>
      </c>
      <c r="BZ26" s="39">
        <v>0.93650793649999997</v>
      </c>
      <c r="CA26" s="45">
        <v>0.9840000000000001</v>
      </c>
      <c r="CB26">
        <v>0.63126714603853107</v>
      </c>
      <c r="CC26">
        <v>0.63126714603853107</v>
      </c>
      <c r="CD26">
        <v>644.74081444444403</v>
      </c>
      <c r="CE26">
        <v>689.46621444444395</v>
      </c>
      <c r="CF26">
        <v>0.93513039643858598</v>
      </c>
      <c r="CG26">
        <v>6.4869603561414024E-2</v>
      </c>
      <c r="CH26">
        <v>679.685342708333</v>
      </c>
      <c r="CI26">
        <v>724.24530520833298</v>
      </c>
      <c r="CJ26">
        <v>0.93847393669030121</v>
      </c>
      <c r="CK26">
        <v>6.1526063309698786E-2</v>
      </c>
      <c r="CL26">
        <v>1</v>
      </c>
      <c r="CM26">
        <v>544.04957752809003</v>
      </c>
      <c r="CN26">
        <v>562.75315934065895</v>
      </c>
      <c r="CO26">
        <v>0.96676414605209382</v>
      </c>
      <c r="CP26">
        <v>3.323585394790618E-2</v>
      </c>
      <c r="CQ26">
        <v>541.12170624999999</v>
      </c>
      <c r="CR26">
        <v>573.070946875</v>
      </c>
      <c r="CS26">
        <v>0.94424906584564849</v>
      </c>
      <c r="CT26">
        <v>5.5750934154351506E-2</v>
      </c>
      <c r="CU26">
        <v>1</v>
      </c>
      <c r="CV26">
        <v>189.419583913043</v>
      </c>
      <c r="CW26">
        <v>238.794031578947</v>
      </c>
      <c r="CX26">
        <v>0.7932341636035386</v>
      </c>
      <c r="CY26">
        <v>0.2067658363964614</v>
      </c>
      <c r="CZ26">
        <v>210.05136987951801</v>
      </c>
      <c r="DA26">
        <v>251.83560975609799</v>
      </c>
      <c r="DB26">
        <v>0.8340812885157588</v>
      </c>
      <c r="DC26">
        <v>0.1659187114842412</v>
      </c>
      <c r="DD26">
        <v>0.19755258230328837</v>
      </c>
      <c r="DE26">
        <v>208.138936956522</v>
      </c>
      <c r="DF26">
        <v>255.97674421052599</v>
      </c>
      <c r="DG26">
        <v>0.81311658837780909</v>
      </c>
      <c r="DH26">
        <v>0.18688341162219091</v>
      </c>
      <c r="DI26">
        <v>224.563890361446</v>
      </c>
      <c r="DJ26">
        <v>256.84290609756101</v>
      </c>
      <c r="DK26">
        <v>0.87432389616455308</v>
      </c>
      <c r="DL26">
        <v>0.12567610383544692</v>
      </c>
      <c r="DM26">
        <v>0.32751600185083585</v>
      </c>
    </row>
    <row r="27" spans="1:117" ht="15" customHeight="1">
      <c r="A27" s="37">
        <v>3202009</v>
      </c>
      <c r="B27" s="37" t="s">
        <v>153</v>
      </c>
      <c r="C27" s="37">
        <v>0.78055377962576422</v>
      </c>
      <c r="D27" s="38">
        <v>0.68650539946537747</v>
      </c>
      <c r="E27" s="38">
        <v>0.77073626907780657</v>
      </c>
      <c r="F27" s="38">
        <v>0.75133867753573647</v>
      </c>
      <c r="G27" s="38">
        <v>8.5385515062296191E-2</v>
      </c>
      <c r="H27" s="38">
        <v>0.79013386061987667</v>
      </c>
      <c r="I27" s="38">
        <v>0.77493210720473205</v>
      </c>
      <c r="J27" s="39">
        <v>695.13857885000004</v>
      </c>
      <c r="K27" s="38">
        <v>0.9330357142857143</v>
      </c>
      <c r="L27" s="39">
        <v>3.125E-2</v>
      </c>
      <c r="M27" s="39">
        <v>6.25E-2</v>
      </c>
      <c r="N27" s="39">
        <v>0.44791666669999997</v>
      </c>
      <c r="O27" s="39">
        <v>0.45833333330000003</v>
      </c>
      <c r="P27" s="39">
        <v>0.93203883500000007</v>
      </c>
      <c r="Q27" s="38">
        <v>0.81293649074259378</v>
      </c>
      <c r="R27" s="39">
        <v>614.88549474000001</v>
      </c>
      <c r="S27" s="38">
        <v>0.96390977435714287</v>
      </c>
      <c r="T27" s="39">
        <v>0</v>
      </c>
      <c r="U27" s="39">
        <v>6.3157894700000008E-2</v>
      </c>
      <c r="V27" s="39">
        <v>0.28421052629999999</v>
      </c>
      <c r="W27" s="39">
        <v>0.65263157890000001</v>
      </c>
      <c r="X27" s="39">
        <v>0.93137254899999999</v>
      </c>
      <c r="Y27" s="38">
        <v>0.70474834555758048</v>
      </c>
      <c r="Z27" s="38">
        <v>0.67052431153877823</v>
      </c>
      <c r="AA27" s="39">
        <v>623.36046835000002</v>
      </c>
      <c r="AB27" s="38">
        <v>0.73399014775714289</v>
      </c>
      <c r="AC27" s="39">
        <v>0.1034482759</v>
      </c>
      <c r="AD27" s="39">
        <v>0.2844827586</v>
      </c>
      <c r="AE27" s="39">
        <v>0.41379310340000003</v>
      </c>
      <c r="AF27" s="39">
        <v>0.19827586210000001</v>
      </c>
      <c r="AG27" s="39">
        <v>0.93548387099999997</v>
      </c>
      <c r="AH27" s="38">
        <v>0.75608439658578397</v>
      </c>
      <c r="AI27" s="39">
        <v>580.65018583999995</v>
      </c>
      <c r="AJ27" s="38">
        <v>0.88621997467142855</v>
      </c>
      <c r="AK27" s="39">
        <v>1.7699115000000001E-2</v>
      </c>
      <c r="AL27" s="39">
        <v>0.1681415929</v>
      </c>
      <c r="AM27" s="39">
        <v>0.3362831858</v>
      </c>
      <c r="AN27" s="39">
        <v>0.47787610620000004</v>
      </c>
      <c r="AO27" s="39">
        <v>0.91129032259999998</v>
      </c>
      <c r="AP27" s="38">
        <v>0.56015909504673389</v>
      </c>
      <c r="AQ27" s="38">
        <v>0.42812326670540879</v>
      </c>
      <c r="AR27" s="38">
        <v>2.7765928785390859E-2</v>
      </c>
      <c r="AS27" s="38">
        <v>0.6921949233880591</v>
      </c>
      <c r="AT27" s="38">
        <v>0.70361147457667172</v>
      </c>
      <c r="AU27" s="39">
        <v>216.09890516999999</v>
      </c>
      <c r="AV27" s="38">
        <v>0.77216748775714295</v>
      </c>
      <c r="AW27" s="39">
        <v>6.0344827600000005E-2</v>
      </c>
      <c r="AX27" s="39">
        <v>0.29310344829999996</v>
      </c>
      <c r="AY27" s="39">
        <v>0.43103448280000001</v>
      </c>
      <c r="AZ27" s="39">
        <v>0.2155172414</v>
      </c>
      <c r="BA27" s="39">
        <v>0.96666666670000001</v>
      </c>
      <c r="BB27" s="38">
        <v>0.68077837219944659</v>
      </c>
      <c r="BC27" s="39">
        <v>226.21218966000001</v>
      </c>
      <c r="BD27" s="38">
        <v>0.68349753694285698</v>
      </c>
      <c r="BE27" s="39">
        <v>9.4827586200000008E-2</v>
      </c>
      <c r="BF27" s="39">
        <v>0.38793103449999999</v>
      </c>
      <c r="BG27" s="39">
        <v>0.37068965519999997</v>
      </c>
      <c r="BH27" s="39">
        <v>0.1465517241</v>
      </c>
      <c r="BI27" s="39">
        <v>0.96666666670000001</v>
      </c>
      <c r="BJ27" s="38">
        <v>0.66442899460266824</v>
      </c>
      <c r="BK27" s="38">
        <v>0.67035472241310234</v>
      </c>
      <c r="BL27" s="39">
        <v>207.89793269</v>
      </c>
      <c r="BM27" s="38">
        <v>0.70467032969999999</v>
      </c>
      <c r="BN27" s="39">
        <v>8.6538461499999997E-2</v>
      </c>
      <c r="BO27" s="39">
        <v>0.3653846154</v>
      </c>
      <c r="BP27" s="39">
        <v>0.375</v>
      </c>
      <c r="BQ27" s="39">
        <v>0.1730769231</v>
      </c>
      <c r="BR27" s="39">
        <v>0.9541284404</v>
      </c>
      <c r="BS27" s="38">
        <v>0.65850326679223403</v>
      </c>
      <c r="BT27" s="39">
        <v>224.67140384999999</v>
      </c>
      <c r="BU27" s="38">
        <v>0.61813186809999998</v>
      </c>
      <c r="BV27" s="39">
        <v>0.1730769231</v>
      </c>
      <c r="BW27" s="39">
        <v>0.3653846154</v>
      </c>
      <c r="BX27" s="39">
        <v>0.3173076923</v>
      </c>
      <c r="BY27" s="39">
        <v>0.1442307692</v>
      </c>
      <c r="BZ27" s="39">
        <v>0.9541284404</v>
      </c>
      <c r="CA27" s="45">
        <v>1</v>
      </c>
      <c r="CB27">
        <v>1</v>
      </c>
      <c r="CC27">
        <v>1</v>
      </c>
      <c r="CD27">
        <v>597.85522083333296</v>
      </c>
      <c r="CE27">
        <v>665.21448333333296</v>
      </c>
      <c r="CF27">
        <v>0.8987405352895077</v>
      </c>
      <c r="CG27">
        <v>0.1012594647104923</v>
      </c>
      <c r="CH27">
        <v>670.05116521739103</v>
      </c>
      <c r="CI27">
        <v>733.692052173913</v>
      </c>
      <c r="CJ27">
        <v>0.91325940254094962</v>
      </c>
      <c r="CK27">
        <v>8.6740597459050384E-2</v>
      </c>
      <c r="CL27">
        <v>1</v>
      </c>
      <c r="CM27">
        <v>548.58985833333304</v>
      </c>
      <c r="CN27">
        <v>605.24351666666701</v>
      </c>
      <c r="CO27">
        <v>0.90639526608174226</v>
      </c>
      <c r="CP27">
        <v>9.3604733918257743E-2</v>
      </c>
      <c r="CQ27">
        <v>633.412991304348</v>
      </c>
      <c r="CR27">
        <v>635.55547826087002</v>
      </c>
      <c r="CS27">
        <v>0.99662895367941018</v>
      </c>
      <c r="CT27">
        <v>3.3710463205898211E-3</v>
      </c>
      <c r="CU27">
        <v>1</v>
      </c>
      <c r="CV27">
        <v>192.116586363636</v>
      </c>
      <c r="CW27">
        <v>222.32458695652201</v>
      </c>
      <c r="CX27">
        <v>0.86412658623855443</v>
      </c>
      <c r="CY27">
        <v>0.13587341376144557</v>
      </c>
      <c r="CZ27">
        <v>204.26935555555599</v>
      </c>
      <c r="DA27">
        <v>223.94311851851899</v>
      </c>
      <c r="DB27">
        <v>0.9121483924439675</v>
      </c>
      <c r="DC27">
        <v>8.7851607556032496E-2</v>
      </c>
      <c r="DD27">
        <v>1</v>
      </c>
      <c r="DE27">
        <v>199.470995454545</v>
      </c>
      <c r="DF27">
        <v>240.07459130434799</v>
      </c>
      <c r="DG27">
        <v>0.8308709154550683</v>
      </c>
      <c r="DH27">
        <v>0.1691290845449317</v>
      </c>
      <c r="DI27">
        <v>226.62584814814801</v>
      </c>
      <c r="DJ27">
        <v>223.64486666666701</v>
      </c>
      <c r="DK27">
        <v>1.0133290851961472</v>
      </c>
      <c r="DL27">
        <v>1.3329085196147172E-2</v>
      </c>
      <c r="DM27">
        <v>1</v>
      </c>
    </row>
    <row r="28" spans="1:117" ht="15" customHeight="1">
      <c r="A28" s="37">
        <v>3202108</v>
      </c>
      <c r="B28" s="37" t="s">
        <v>71</v>
      </c>
      <c r="C28" s="37">
        <v>0.7019715777684522</v>
      </c>
      <c r="D28" s="38">
        <v>0.71359327025775388</v>
      </c>
      <c r="E28" s="38">
        <v>0.69366430646091826</v>
      </c>
      <c r="F28" s="38">
        <v>0.66632862459882203</v>
      </c>
      <c r="G28" s="38">
        <v>7.186686840494505E-2</v>
      </c>
      <c r="H28" s="38">
        <v>0.72099998832301448</v>
      </c>
      <c r="I28" s="38">
        <v>0.72460962427911357</v>
      </c>
      <c r="J28" s="39">
        <v>665.76159790999998</v>
      </c>
      <c r="K28" s="38">
        <v>0.82392026584285705</v>
      </c>
      <c r="L28" s="39">
        <v>0.12558139530000001</v>
      </c>
      <c r="M28" s="39">
        <v>8.8372092999999999E-2</v>
      </c>
      <c r="N28" s="39">
        <v>0.37209302329999999</v>
      </c>
      <c r="O28" s="39">
        <v>0.41395348839999996</v>
      </c>
      <c r="P28" s="39">
        <v>0.93073593070000005</v>
      </c>
      <c r="Q28" s="38">
        <v>0.71558553438886596</v>
      </c>
      <c r="R28" s="39">
        <v>548.07294860000002</v>
      </c>
      <c r="S28" s="38">
        <v>0.82843791724285687</v>
      </c>
      <c r="T28" s="39">
        <v>7.0093457900000003E-2</v>
      </c>
      <c r="U28" s="39">
        <v>0.1775700935</v>
      </c>
      <c r="V28" s="39">
        <v>0.4906542056</v>
      </c>
      <c r="W28" s="39">
        <v>0.26168224299999998</v>
      </c>
      <c r="X28" s="39">
        <v>0.93043478260000001</v>
      </c>
      <c r="Y28" s="38">
        <v>0.64913311991806943</v>
      </c>
      <c r="Z28" s="38">
        <v>0.66212887940588594</v>
      </c>
      <c r="AA28" s="39">
        <v>613.95059895999998</v>
      </c>
      <c r="AB28" s="38">
        <v>0.73517520215714294</v>
      </c>
      <c r="AC28" s="39">
        <v>0.14622641510000001</v>
      </c>
      <c r="AD28" s="39">
        <v>0.20754716980000001</v>
      </c>
      <c r="AE28" s="39">
        <v>0.46698113210000003</v>
      </c>
      <c r="AF28" s="39">
        <v>0.17924528299999998</v>
      </c>
      <c r="AG28" s="39">
        <v>0.92982456139999992</v>
      </c>
      <c r="AH28" s="38">
        <v>0.62963948068634457</v>
      </c>
      <c r="AI28" s="39">
        <v>500.15425714000003</v>
      </c>
      <c r="AJ28" s="38">
        <v>0.67142857142857149</v>
      </c>
      <c r="AK28" s="39">
        <v>0.1</v>
      </c>
      <c r="AL28" s="39">
        <v>0.4</v>
      </c>
      <c r="AM28" s="39">
        <v>0.38571428569999999</v>
      </c>
      <c r="AN28" s="39">
        <v>0.11428571429999999</v>
      </c>
      <c r="AO28" s="39">
        <v>0.92511013219999993</v>
      </c>
      <c r="AP28" s="38">
        <v>0.74348671595300742</v>
      </c>
      <c r="AQ28" s="38">
        <v>0.7863563006991251</v>
      </c>
      <c r="AR28" s="38">
        <v>7.3855898982229995E-2</v>
      </c>
      <c r="AS28" s="38">
        <v>0.70061713120688962</v>
      </c>
      <c r="AT28" s="38">
        <v>0.71233312325521247</v>
      </c>
      <c r="AU28" s="39">
        <v>226.22711386</v>
      </c>
      <c r="AV28" s="38">
        <v>0.76874115985714286</v>
      </c>
      <c r="AW28" s="39">
        <v>8.4158415799999997E-2</v>
      </c>
      <c r="AX28" s="39">
        <v>0.25742574260000001</v>
      </c>
      <c r="AY28" s="39">
        <v>0.31683168319999999</v>
      </c>
      <c r="AZ28" s="39">
        <v>0.34158415840000006</v>
      </c>
      <c r="BA28" s="39">
        <v>0.93953488370000005</v>
      </c>
      <c r="BB28" s="38">
        <v>0.68890113915856677</v>
      </c>
      <c r="BC28" s="39">
        <v>232.80789604</v>
      </c>
      <c r="BD28" s="38">
        <v>0.69519094768571432</v>
      </c>
      <c r="BE28" s="39">
        <v>0.1237623762</v>
      </c>
      <c r="BF28" s="39">
        <v>0.31683168319999999</v>
      </c>
      <c r="BG28" s="39">
        <v>0.37128712870000002</v>
      </c>
      <c r="BH28" s="39">
        <v>0.18811881190000002</v>
      </c>
      <c r="BI28" s="39">
        <v>0.93953488370000005</v>
      </c>
      <c r="BJ28" s="38">
        <v>0.62676123222465963</v>
      </c>
      <c r="BK28" s="38">
        <v>0.64403175032494175</v>
      </c>
      <c r="BL28" s="39">
        <v>207.48351091999999</v>
      </c>
      <c r="BM28" s="38">
        <v>0.65927750409999997</v>
      </c>
      <c r="BN28" s="39">
        <v>0.16666666670000002</v>
      </c>
      <c r="BO28" s="39">
        <v>0.30459770110000001</v>
      </c>
      <c r="BP28" s="39">
        <v>0.29310344829999996</v>
      </c>
      <c r="BQ28" s="39">
        <v>0.23563218389999999</v>
      </c>
      <c r="BR28" s="39">
        <v>0.89690721650000005</v>
      </c>
      <c r="BS28" s="38">
        <v>0.6094907141243775</v>
      </c>
      <c r="BT28" s="39">
        <v>214.99150286</v>
      </c>
      <c r="BU28" s="38">
        <v>0.54448979584285717</v>
      </c>
      <c r="BV28" s="39">
        <v>0.24</v>
      </c>
      <c r="BW28" s="39">
        <v>0.37714285710000001</v>
      </c>
      <c r="BX28" s="39">
        <v>0.25142857140000002</v>
      </c>
      <c r="BY28" s="39">
        <v>0.1314285714</v>
      </c>
      <c r="BZ28" s="39">
        <v>0.90206185569999997</v>
      </c>
      <c r="CA28" s="45">
        <v>1</v>
      </c>
      <c r="CB28">
        <v>0.34970859058682996</v>
      </c>
      <c r="CC28">
        <v>0.34970859058682996</v>
      </c>
      <c r="CD28">
        <v>609.40246410256395</v>
      </c>
      <c r="CE28">
        <v>631.19496829268303</v>
      </c>
      <c r="CF28">
        <v>0.96547421116320753</v>
      </c>
      <c r="CG28">
        <v>3.452578883679247E-2</v>
      </c>
      <c r="CH28">
        <v>631.63462083333297</v>
      </c>
      <c r="CI28">
        <v>725.02174375000004</v>
      </c>
      <c r="CJ28">
        <v>0.87119403835580889</v>
      </c>
      <c r="CK28">
        <v>0.12880596164419111</v>
      </c>
      <c r="CL28">
        <v>0</v>
      </c>
      <c r="CM28">
        <v>495.23868205128201</v>
      </c>
      <c r="CN28">
        <v>520.82924634146298</v>
      </c>
      <c r="CO28">
        <v>0.95086573100504534</v>
      </c>
      <c r="CP28">
        <v>4.9134268994954655E-2</v>
      </c>
      <c r="CQ28">
        <v>528.74719166666705</v>
      </c>
      <c r="CR28">
        <v>582.886135416667</v>
      </c>
      <c r="CS28">
        <v>0.90711917738221792</v>
      </c>
      <c r="CT28">
        <v>9.2880822617782077E-2</v>
      </c>
      <c r="CU28">
        <v>1</v>
      </c>
      <c r="CV28">
        <v>195.57482103448299</v>
      </c>
      <c r="CW28">
        <v>238.31728064516099</v>
      </c>
      <c r="CX28">
        <v>0.82064892862587357</v>
      </c>
      <c r="CY28">
        <v>0.17935107137412643</v>
      </c>
      <c r="CZ28">
        <v>218.89949999999999</v>
      </c>
      <c r="DA28">
        <v>254.640455319149</v>
      </c>
      <c r="DB28">
        <v>0.859641488331641</v>
      </c>
      <c r="DC28">
        <v>0.140358511668359</v>
      </c>
      <c r="DD28">
        <v>0.21740912617370947</v>
      </c>
      <c r="DE28">
        <v>207.22236206896599</v>
      </c>
      <c r="DF28">
        <v>244.59348387096799</v>
      </c>
      <c r="DG28">
        <v>0.8472112943870711</v>
      </c>
      <c r="DH28">
        <v>0.1527887056129289</v>
      </c>
      <c r="DI28">
        <v>223.49301489361699</v>
      </c>
      <c r="DJ28">
        <v>255.44072553191501</v>
      </c>
      <c r="DK28">
        <v>0.87493102138755696</v>
      </c>
      <c r="DL28">
        <v>0.12506897861244304</v>
      </c>
      <c r="DM28">
        <v>0.18142523617361042</v>
      </c>
    </row>
    <row r="29" spans="1:117" ht="15" customHeight="1">
      <c r="A29" s="37">
        <v>3202207</v>
      </c>
      <c r="B29" s="37" t="s">
        <v>103</v>
      </c>
      <c r="C29" s="37">
        <v>0.69156124616554926</v>
      </c>
      <c r="D29" s="38">
        <v>0.61443195225276415</v>
      </c>
      <c r="E29" s="38">
        <v>0.52762587250609938</v>
      </c>
      <c r="F29" s="38">
        <v>0.38732325322912659</v>
      </c>
      <c r="G29" s="38">
        <v>2.7498291974943689E-2</v>
      </c>
      <c r="H29" s="38">
        <v>0.66792849178307212</v>
      </c>
      <c r="I29" s="38">
        <v>0.67190806479719878</v>
      </c>
      <c r="J29" s="39">
        <v>637.99641924000002</v>
      </c>
      <c r="K29" s="38">
        <v>0.76254826257142849</v>
      </c>
      <c r="L29" s="39">
        <v>0.1396396396</v>
      </c>
      <c r="M29" s="39">
        <v>0.1711711712</v>
      </c>
      <c r="N29" s="39">
        <v>0.38738738740000001</v>
      </c>
      <c r="O29" s="39">
        <v>0.30180180179999999</v>
      </c>
      <c r="P29" s="39">
        <v>0.8671875</v>
      </c>
      <c r="Q29" s="38">
        <v>0.66195913226188219</v>
      </c>
      <c r="R29" s="39">
        <v>524.86408411000002</v>
      </c>
      <c r="S29" s="38">
        <v>0.78304405878571437</v>
      </c>
      <c r="T29" s="39">
        <v>7.0093457900000003E-2</v>
      </c>
      <c r="U29" s="39">
        <v>0.25700934580000001</v>
      </c>
      <c r="V29" s="39">
        <v>0.52803738320000004</v>
      </c>
      <c r="W29" s="39">
        <v>0.14485981309999998</v>
      </c>
      <c r="X29" s="39">
        <v>0.84920634919999993</v>
      </c>
      <c r="Y29" s="38">
        <v>0.64043019980812843</v>
      </c>
      <c r="Z29" s="38">
        <v>0.65190340601581909</v>
      </c>
      <c r="AA29" s="39">
        <v>623.35933738000006</v>
      </c>
      <c r="AB29" s="38">
        <v>0.72832722838571429</v>
      </c>
      <c r="AC29" s="39">
        <v>0.1495726496</v>
      </c>
      <c r="AD29" s="39">
        <v>0.21367521369999998</v>
      </c>
      <c r="AE29" s="39">
        <v>0.40598290599999998</v>
      </c>
      <c r="AF29" s="39">
        <v>0.2307692308</v>
      </c>
      <c r="AG29" s="39">
        <v>0.86666666670000003</v>
      </c>
      <c r="AH29" s="38">
        <v>0.6232203904965925</v>
      </c>
      <c r="AI29" s="39">
        <v>508.35781857000001</v>
      </c>
      <c r="AJ29" s="38">
        <v>0.66847498494285706</v>
      </c>
      <c r="AK29" s="39">
        <v>9.2827004199999993E-2</v>
      </c>
      <c r="AL29" s="39">
        <v>0.41772151899999999</v>
      </c>
      <c r="AM29" s="39">
        <v>0.32489451479999998</v>
      </c>
      <c r="AN29" s="39">
        <v>0.16455696199999997</v>
      </c>
      <c r="AO29" s="39">
        <v>0.87132352940000002</v>
      </c>
      <c r="AP29" s="38">
        <v>0.74464107187276141</v>
      </c>
      <c r="AQ29" s="38">
        <v>0.83553240356371949</v>
      </c>
      <c r="AR29" s="38">
        <v>8.0182856298694594E-2</v>
      </c>
      <c r="AS29" s="38">
        <v>0.65374974018180332</v>
      </c>
      <c r="AT29" s="38">
        <v>0.6756713013051594</v>
      </c>
      <c r="AU29" s="39">
        <v>212.16996585000001</v>
      </c>
      <c r="AV29" s="38">
        <v>0.7372822299285714</v>
      </c>
      <c r="AW29" s="39">
        <v>0.1317073171</v>
      </c>
      <c r="AX29" s="39">
        <v>0.22926829269999999</v>
      </c>
      <c r="AY29" s="39">
        <v>0.42439024390000002</v>
      </c>
      <c r="AZ29" s="39">
        <v>0.21463414629999999</v>
      </c>
      <c r="BA29" s="39">
        <v>0.91517857140000003</v>
      </c>
      <c r="BB29" s="38">
        <v>0.63182817905844724</v>
      </c>
      <c r="BC29" s="39">
        <v>219.18580976000001</v>
      </c>
      <c r="BD29" s="38">
        <v>0.59024390250000003</v>
      </c>
      <c r="BE29" s="39">
        <v>0.21463414629999999</v>
      </c>
      <c r="BF29" s="39">
        <v>0.34146341460000001</v>
      </c>
      <c r="BG29" s="39">
        <v>0.31219512199999999</v>
      </c>
      <c r="BH29" s="39">
        <v>0.1317073171</v>
      </c>
      <c r="BI29" s="39">
        <v>0.91517857140000003</v>
      </c>
      <c r="BJ29" s="38">
        <v>0.57356688388310872</v>
      </c>
      <c r="BK29" s="38">
        <v>0.58351864816829069</v>
      </c>
      <c r="BL29" s="39">
        <v>191.25693648000001</v>
      </c>
      <c r="BM29" s="38">
        <v>0.55679156900000004</v>
      </c>
      <c r="BN29" s="39">
        <v>0.25819672129999999</v>
      </c>
      <c r="BO29" s="39">
        <v>0.3237704918</v>
      </c>
      <c r="BP29" s="39">
        <v>0.2827868852</v>
      </c>
      <c r="BQ29" s="39">
        <v>0.1352459016</v>
      </c>
      <c r="BR29" s="39">
        <v>0.86219081270000009</v>
      </c>
      <c r="BS29" s="38">
        <v>0.56361511959792665</v>
      </c>
      <c r="BT29" s="39">
        <v>202.71803689000001</v>
      </c>
      <c r="BU29" s="38">
        <v>0.49004683845714281</v>
      </c>
      <c r="BV29" s="39">
        <v>0.2827868852</v>
      </c>
      <c r="BW29" s="39">
        <v>0.39754098360000001</v>
      </c>
      <c r="BX29" s="39">
        <v>0.26229508200000001</v>
      </c>
      <c r="BY29" s="39">
        <v>5.7377049199999995E-2</v>
      </c>
      <c r="BZ29" s="39">
        <v>0.86219081270000009</v>
      </c>
      <c r="CA29" s="45">
        <v>0.95299999999999996</v>
      </c>
      <c r="CB29">
        <v>0.79005919725742879</v>
      </c>
      <c r="CC29">
        <v>0.79005919725742879</v>
      </c>
      <c r="CD29">
        <v>606.81427777777799</v>
      </c>
      <c r="CE29">
        <v>652.73012500000004</v>
      </c>
      <c r="CF29">
        <v>0.92965569465294395</v>
      </c>
      <c r="CG29">
        <v>7.0344305347056046E-2</v>
      </c>
      <c r="CH29">
        <v>630.83133055555595</v>
      </c>
      <c r="CI29">
        <v>667.16956486486504</v>
      </c>
      <c r="CJ29">
        <v>0.94553373501582105</v>
      </c>
      <c r="CK29">
        <v>5.4466264984178947E-2</v>
      </c>
      <c r="CL29">
        <v>1</v>
      </c>
      <c r="CM29">
        <v>482.36140222222201</v>
      </c>
      <c r="CN29">
        <v>559.49817209302296</v>
      </c>
      <c r="CO29">
        <v>0.8621322218404387</v>
      </c>
      <c r="CP29">
        <v>0.1378677781595613</v>
      </c>
      <c r="CQ29">
        <v>517.62326216216195</v>
      </c>
      <c r="CR29">
        <v>541.35662222222197</v>
      </c>
      <c r="CS29">
        <v>0.95615947217448516</v>
      </c>
      <c r="CT29">
        <v>4.3840527825514841E-2</v>
      </c>
      <c r="CU29">
        <v>1</v>
      </c>
      <c r="CV29">
        <v>176.023257446808</v>
      </c>
      <c r="CW29">
        <v>217.823004166667</v>
      </c>
      <c r="CX29">
        <v>0.80810223933980829</v>
      </c>
      <c r="CY29">
        <v>0.19189776066019171</v>
      </c>
      <c r="CZ29">
        <v>195.459135555556</v>
      </c>
      <c r="DA29">
        <v>233.00808000000001</v>
      </c>
      <c r="DB29">
        <v>0.83885132032999021</v>
      </c>
      <c r="DC29">
        <v>0.16114867967000979</v>
      </c>
      <c r="DD29">
        <v>0.16023678902971519</v>
      </c>
      <c r="DE29">
        <v>186.406957446809</v>
      </c>
      <c r="DF29">
        <v>227.94303541666699</v>
      </c>
      <c r="DG29">
        <v>0.81777869240912593</v>
      </c>
      <c r="DH29">
        <v>0.18222130759087407</v>
      </c>
      <c r="DI29">
        <v>216.35101333333299</v>
      </c>
      <c r="DJ29">
        <v>237.97622888888901</v>
      </c>
      <c r="DK29">
        <v>0.9091286736640708</v>
      </c>
      <c r="DL29">
        <v>9.0871326335929203E-2</v>
      </c>
      <c r="DM29">
        <v>1</v>
      </c>
    </row>
    <row r="30" spans="1:117" ht="15" customHeight="1">
      <c r="A30" s="37">
        <v>3202256</v>
      </c>
      <c r="B30" s="37" t="s">
        <v>129</v>
      </c>
      <c r="C30" s="37">
        <v>0.57954036074100679</v>
      </c>
      <c r="D30" s="38">
        <v>0.4550576582014384</v>
      </c>
      <c r="E30" s="38">
        <v>0.34591253680359746</v>
      </c>
      <c r="F30" s="38">
        <v>0</v>
      </c>
      <c r="G30" s="38">
        <v>-3.4095437492158043E-2</v>
      </c>
      <c r="H30" s="38">
        <v>0.69182507360719492</v>
      </c>
      <c r="I30" s="38">
        <v>0.66028744924064187</v>
      </c>
      <c r="J30" s="39">
        <v>624.37225263000005</v>
      </c>
      <c r="K30" s="38">
        <v>0.7142857142857143</v>
      </c>
      <c r="L30" s="39">
        <v>0.1951219512</v>
      </c>
      <c r="M30" s="39">
        <v>0.15853658539999999</v>
      </c>
      <c r="N30" s="39">
        <v>0.42682926830000001</v>
      </c>
      <c r="O30" s="39">
        <v>0.2195121951</v>
      </c>
      <c r="P30" s="39">
        <v>0.91111111109999998</v>
      </c>
      <c r="Q30" s="38">
        <v>0.73913151015702439</v>
      </c>
      <c r="R30" s="39">
        <v>571.26109876999999</v>
      </c>
      <c r="S30" s="38">
        <v>0.84479717817142863</v>
      </c>
      <c r="T30" s="39">
        <v>4.9382716E-2</v>
      </c>
      <c r="U30" s="39">
        <v>0.18518518520000002</v>
      </c>
      <c r="V30" s="39">
        <v>0.38271604940000004</v>
      </c>
      <c r="W30" s="39">
        <v>0.38271604940000004</v>
      </c>
      <c r="X30" s="39">
        <v>0.92045454550000005</v>
      </c>
      <c r="Y30" s="38">
        <v>0.72592051109935296</v>
      </c>
      <c r="Z30" s="38">
        <v>0.72491192814689798</v>
      </c>
      <c r="AA30" s="39">
        <v>654.03885589000004</v>
      </c>
      <c r="AB30" s="38">
        <v>0.82197802195714287</v>
      </c>
      <c r="AC30" s="39">
        <v>0.1076923077</v>
      </c>
      <c r="AD30" s="39">
        <v>0.1230769231</v>
      </c>
      <c r="AE30" s="39">
        <v>0.47692307690000002</v>
      </c>
      <c r="AF30" s="39">
        <v>0.29230769229999998</v>
      </c>
      <c r="AG30" s="39">
        <v>0.97014925370000005</v>
      </c>
      <c r="AH30" s="38">
        <v>0.72743338552803549</v>
      </c>
      <c r="AI30" s="39">
        <v>550.35030769000002</v>
      </c>
      <c r="AJ30" s="38">
        <v>0.8417582417142857</v>
      </c>
      <c r="AK30" s="39">
        <v>6.1538461499999995E-2</v>
      </c>
      <c r="AL30" s="39">
        <v>0.16923076919999999</v>
      </c>
      <c r="AM30" s="39">
        <v>0.47692307690000002</v>
      </c>
      <c r="AN30" s="39">
        <v>0.29230769229999998</v>
      </c>
      <c r="AO30" s="39">
        <v>0.95588235290000001</v>
      </c>
      <c r="AP30" s="38">
        <v>0.61877534029819981</v>
      </c>
      <c r="AQ30" s="38">
        <v>0.54677715186292897</v>
      </c>
      <c r="AR30" s="38">
        <v>4.303184094787782E-2</v>
      </c>
      <c r="AS30" s="38">
        <v>0.69077352873347064</v>
      </c>
      <c r="AT30" s="38">
        <v>0.70778482164058298</v>
      </c>
      <c r="AU30" s="39">
        <v>224.66721250000001</v>
      </c>
      <c r="AV30" s="38">
        <v>0.79107142857142854</v>
      </c>
      <c r="AW30" s="39">
        <v>3.7499999999999999E-2</v>
      </c>
      <c r="AX30" s="39">
        <v>0.3</v>
      </c>
      <c r="AY30" s="39">
        <v>0.35</v>
      </c>
      <c r="AZ30" s="39">
        <v>0.3125</v>
      </c>
      <c r="BA30" s="39">
        <v>0.90909090910000001</v>
      </c>
      <c r="BB30" s="38">
        <v>0.67376223582635841</v>
      </c>
      <c r="BC30" s="39">
        <v>231.58181013000001</v>
      </c>
      <c r="BD30" s="38">
        <v>0.68535262201428571</v>
      </c>
      <c r="BE30" s="39">
        <v>0.12658227850000001</v>
      </c>
      <c r="BF30" s="39">
        <v>0.32911392409999995</v>
      </c>
      <c r="BG30" s="39">
        <v>0.37974683539999998</v>
      </c>
      <c r="BH30" s="39">
        <v>0.16455696199999997</v>
      </c>
      <c r="BI30" s="39">
        <v>0.89772727270000008</v>
      </c>
      <c r="BJ30" s="38">
        <v>0.64774168778559282</v>
      </c>
      <c r="BK30" s="38">
        <v>0.6550389097229985</v>
      </c>
      <c r="BL30" s="39">
        <v>209.55861972</v>
      </c>
      <c r="BM30" s="38">
        <v>0.71026156947142871</v>
      </c>
      <c r="BN30" s="39">
        <v>0.11267605630000001</v>
      </c>
      <c r="BO30" s="39">
        <v>0.30985915489999999</v>
      </c>
      <c r="BP30" s="39">
        <v>0.35211267610000002</v>
      </c>
      <c r="BQ30" s="39">
        <v>0.22535211270000002</v>
      </c>
      <c r="BR30" s="39">
        <v>0.87654320990000001</v>
      </c>
      <c r="BS30" s="38">
        <v>0.64044446584818715</v>
      </c>
      <c r="BT30" s="39">
        <v>222.49052778000001</v>
      </c>
      <c r="BU30" s="38">
        <v>0.62698412701428574</v>
      </c>
      <c r="BV30" s="39">
        <v>0.11111111109999999</v>
      </c>
      <c r="BW30" s="39">
        <v>0.45833333330000003</v>
      </c>
      <c r="BX30" s="39">
        <v>0.30555555559999997</v>
      </c>
      <c r="BY30" s="39">
        <v>0.125</v>
      </c>
      <c r="BZ30" s="39">
        <v>0.88888888890000006</v>
      </c>
      <c r="CA30" s="45">
        <v>0.99</v>
      </c>
      <c r="CB30">
        <v>0.75</v>
      </c>
      <c r="CC30">
        <v>0.75</v>
      </c>
      <c r="CD30">
        <v>653.78003999999999</v>
      </c>
      <c r="CE30">
        <v>659.185336363636</v>
      </c>
      <c r="CF30">
        <v>0.99180003549008833</v>
      </c>
      <c r="CG30">
        <v>8.1999645099116725E-3</v>
      </c>
      <c r="CH30">
        <v>557.027642105263</v>
      </c>
      <c r="CI30">
        <v>711.09263157894702</v>
      </c>
      <c r="CJ30">
        <v>0.78334047825584963</v>
      </c>
      <c r="CK30">
        <v>0.21665952174415037</v>
      </c>
      <c r="CL30">
        <v>0</v>
      </c>
      <c r="CM30">
        <v>520.63724999999999</v>
      </c>
      <c r="CN30">
        <v>582.85974545454496</v>
      </c>
      <c r="CO30">
        <v>0.89324619526431603</v>
      </c>
      <c r="CP30">
        <v>0.10675380473568397</v>
      </c>
      <c r="CQ30">
        <v>551.52425263157897</v>
      </c>
      <c r="CR30">
        <v>590.436905263158</v>
      </c>
      <c r="CS30">
        <v>0.93409515515593389</v>
      </c>
      <c r="CT30">
        <v>6.5904844844066113E-2</v>
      </c>
      <c r="CU30">
        <v>1</v>
      </c>
      <c r="CV30">
        <v>191.76256875000001</v>
      </c>
      <c r="CW30">
        <v>234.98322352941199</v>
      </c>
      <c r="CX30">
        <v>0.81606918940746342</v>
      </c>
      <c r="CY30">
        <v>0.18393081059253658</v>
      </c>
      <c r="CZ30">
        <v>208.34298947368401</v>
      </c>
      <c r="DA30">
        <v>229.326021052632</v>
      </c>
      <c r="DB30">
        <v>0.90850130533537565</v>
      </c>
      <c r="DC30">
        <v>9.1498694664624347E-2</v>
      </c>
      <c r="DD30">
        <v>1</v>
      </c>
      <c r="DE30">
        <v>211.71794374999999</v>
      </c>
      <c r="DF30">
        <v>246.285352941176</v>
      </c>
      <c r="DG30">
        <v>0.85964488436536357</v>
      </c>
      <c r="DH30">
        <v>0.14035511563463643</v>
      </c>
      <c r="DI30">
        <v>218.25729999999999</v>
      </c>
      <c r="DJ30">
        <v>228.73067894736801</v>
      </c>
      <c r="DK30">
        <v>0.95421086932646237</v>
      </c>
      <c r="DL30">
        <v>4.5789130673537626E-2</v>
      </c>
      <c r="DM30">
        <v>1</v>
      </c>
    </row>
    <row r="31" spans="1:117" ht="15" customHeight="1">
      <c r="A31" s="37">
        <v>3202306</v>
      </c>
      <c r="B31" s="37" t="s">
        <v>155</v>
      </c>
      <c r="C31" s="37">
        <v>0.63771456487864253</v>
      </c>
      <c r="D31" s="38">
        <v>0.64209873663456918</v>
      </c>
      <c r="E31" s="38">
        <v>0.67791028598902592</v>
      </c>
      <c r="F31" s="38">
        <v>0.63360266153133593</v>
      </c>
      <c r="G31" s="38">
        <v>6.6662651774716863E-2</v>
      </c>
      <c r="H31" s="38">
        <v>0.7222179104467159</v>
      </c>
      <c r="I31" s="38">
        <v>0.74442699752631192</v>
      </c>
      <c r="J31" s="39">
        <v>671.08305843999995</v>
      </c>
      <c r="K31" s="38">
        <v>0.84719458815714277</v>
      </c>
      <c r="L31" s="39">
        <v>0.10027855150000001</v>
      </c>
      <c r="M31" s="39">
        <v>9.1922005599999995E-2</v>
      </c>
      <c r="N31" s="39">
        <v>0.33983286909999999</v>
      </c>
      <c r="O31" s="39">
        <v>0.46796657380000001</v>
      </c>
      <c r="P31" s="39">
        <v>0.97027027030000002</v>
      </c>
      <c r="Q31" s="38">
        <v>0.68890427982732172</v>
      </c>
      <c r="R31" s="39">
        <v>524.27583707999997</v>
      </c>
      <c r="S31" s="38">
        <v>0.78009630822857146</v>
      </c>
      <c r="T31" s="39">
        <v>8.9887640399999996E-2</v>
      </c>
      <c r="U31" s="39">
        <v>0.22752808989999998</v>
      </c>
      <c r="V31" s="39">
        <v>0.55056179780000003</v>
      </c>
      <c r="W31" s="39">
        <v>0.13202247189999999</v>
      </c>
      <c r="X31" s="39">
        <v>0.96216216220000006</v>
      </c>
      <c r="Y31" s="38">
        <v>0.65555525867199904</v>
      </c>
      <c r="Z31" s="38">
        <v>0.66109334703608047</v>
      </c>
      <c r="AA31" s="39">
        <v>615.57711011000004</v>
      </c>
      <c r="AB31" s="38">
        <v>0.7130470686142858</v>
      </c>
      <c r="AC31" s="39">
        <v>0.16473988439999998</v>
      </c>
      <c r="AD31" s="39">
        <v>0.21387283239999999</v>
      </c>
      <c r="AE31" s="39">
        <v>0.38439306360000003</v>
      </c>
      <c r="AF31" s="39">
        <v>0.23699421970000001</v>
      </c>
      <c r="AG31" s="39">
        <v>0.94277929159999996</v>
      </c>
      <c r="AH31" s="38">
        <v>0.64724812612587701</v>
      </c>
      <c r="AI31" s="39">
        <v>510.12223053999998</v>
      </c>
      <c r="AJ31" s="38">
        <v>0.70402053037142864</v>
      </c>
      <c r="AK31" s="39">
        <v>7.1856287399999996E-2</v>
      </c>
      <c r="AL31" s="39">
        <v>0.39221556890000003</v>
      </c>
      <c r="AM31" s="39">
        <v>0.41317365270000006</v>
      </c>
      <c r="AN31" s="39">
        <v>0.12275449099999999</v>
      </c>
      <c r="AO31" s="39">
        <v>0.92520775619999995</v>
      </c>
      <c r="AP31" s="38">
        <v>0.58838141260288424</v>
      </c>
      <c r="AQ31" s="38">
        <v>0.48928364089681758</v>
      </c>
      <c r="AR31" s="38">
        <v>3.5634772683686977E-2</v>
      </c>
      <c r="AS31" s="38">
        <v>0.68747918430895094</v>
      </c>
      <c r="AT31" s="38">
        <v>0.70506679028507979</v>
      </c>
      <c r="AU31" s="39">
        <v>220.48513216000001</v>
      </c>
      <c r="AV31" s="38">
        <v>0.7556390977285713</v>
      </c>
      <c r="AW31" s="39">
        <v>0.1023391813</v>
      </c>
      <c r="AX31" s="39">
        <v>0.24853801170000001</v>
      </c>
      <c r="AY31" s="39">
        <v>0.36549707599999998</v>
      </c>
      <c r="AZ31" s="39">
        <v>0.28362573099999999</v>
      </c>
      <c r="BA31" s="39">
        <v>0.96067415729999994</v>
      </c>
      <c r="BB31" s="38">
        <v>0.6698915783328222</v>
      </c>
      <c r="BC31" s="39">
        <v>225.84153372</v>
      </c>
      <c r="BD31" s="38">
        <v>0.65144532882857142</v>
      </c>
      <c r="BE31" s="39">
        <v>0.1407624633</v>
      </c>
      <c r="BF31" s="39">
        <v>0.36363636360000001</v>
      </c>
      <c r="BG31" s="39">
        <v>0.33431085039999997</v>
      </c>
      <c r="BH31" s="39">
        <v>0.16129032259999998</v>
      </c>
      <c r="BI31" s="39">
        <v>0.95786516850000003</v>
      </c>
      <c r="BJ31" s="38">
        <v>0.65184441162526396</v>
      </c>
      <c r="BK31" s="38">
        <v>0.66672162427723614</v>
      </c>
      <c r="BL31" s="39">
        <v>208.78524856000001</v>
      </c>
      <c r="BM31" s="38">
        <v>0.69750093247142864</v>
      </c>
      <c r="BN31" s="39">
        <v>0.1488250653</v>
      </c>
      <c r="BO31" s="39">
        <v>0.26892950389999998</v>
      </c>
      <c r="BP31" s="39">
        <v>0.38642297650000001</v>
      </c>
      <c r="BQ31" s="39">
        <v>0.1958224543</v>
      </c>
      <c r="BR31" s="39">
        <v>0.94103194099999998</v>
      </c>
      <c r="BS31" s="38">
        <v>0.63696719897329168</v>
      </c>
      <c r="BT31" s="39">
        <v>219.24955352000001</v>
      </c>
      <c r="BU31" s="38">
        <v>0.5844834017142857</v>
      </c>
      <c r="BV31" s="39">
        <v>0.18276762399999999</v>
      </c>
      <c r="BW31" s="39">
        <v>0.407310705</v>
      </c>
      <c r="BX31" s="39">
        <v>0.27154046999999998</v>
      </c>
      <c r="BY31" s="39">
        <v>0.13838120099999998</v>
      </c>
      <c r="BZ31" s="39">
        <v>0.94103194099999998</v>
      </c>
      <c r="CA31" s="45">
        <v>0.9840000000000001</v>
      </c>
      <c r="CB31">
        <v>0.27096966156296093</v>
      </c>
      <c r="CC31">
        <v>0.27096966156296093</v>
      </c>
      <c r="CD31">
        <v>589.84224545454504</v>
      </c>
      <c r="CE31">
        <v>666.23458805970199</v>
      </c>
      <c r="CF31">
        <v>0.88533717105916554</v>
      </c>
      <c r="CG31">
        <v>0.11466282894083446</v>
      </c>
      <c r="CH31">
        <v>630.80605662650601</v>
      </c>
      <c r="CI31">
        <v>704.84672771084297</v>
      </c>
      <c r="CJ31">
        <v>0.89495493392612946</v>
      </c>
      <c r="CK31">
        <v>0.10504506607387054</v>
      </c>
      <c r="CL31">
        <v>8.38786462518437E-2</v>
      </c>
      <c r="CM31">
        <v>488.06401692307702</v>
      </c>
      <c r="CN31">
        <v>543.08690149253698</v>
      </c>
      <c r="CO31">
        <v>0.89868493528707194</v>
      </c>
      <c r="CP31">
        <v>0.10131506471292806</v>
      </c>
      <c r="CQ31">
        <v>494.649357317073</v>
      </c>
      <c r="CR31">
        <v>542.84719397590402</v>
      </c>
      <c r="CS31">
        <v>0.91121288422655011</v>
      </c>
      <c r="CT31">
        <v>8.8787115773449887E-2</v>
      </c>
      <c r="CU31">
        <v>1</v>
      </c>
      <c r="CV31">
        <v>190.50393552941199</v>
      </c>
      <c r="CW31">
        <v>226.950889285714</v>
      </c>
      <c r="CX31">
        <v>0.83940598835716373</v>
      </c>
      <c r="CY31">
        <v>0.16059401164283627</v>
      </c>
      <c r="CZ31">
        <v>196.456606493506</v>
      </c>
      <c r="DA31">
        <v>240.19234285714299</v>
      </c>
      <c r="DB31">
        <v>0.81791369431935101</v>
      </c>
      <c r="DC31">
        <v>0.18208630568064899</v>
      </c>
      <c r="DD31">
        <v>0</v>
      </c>
      <c r="DE31">
        <v>207.75107529411801</v>
      </c>
      <c r="DF31">
        <v>236.29125238095199</v>
      </c>
      <c r="DG31">
        <v>0.87921610809010775</v>
      </c>
      <c r="DH31">
        <v>0.12078389190989225</v>
      </c>
      <c r="DI31">
        <v>200.14397402597399</v>
      </c>
      <c r="DJ31">
        <v>247.250345454545</v>
      </c>
      <c r="DK31">
        <v>0.80947904706878904</v>
      </c>
      <c r="DL31">
        <v>0.19052095293121096</v>
      </c>
      <c r="DM31">
        <v>0</v>
      </c>
    </row>
    <row r="32" spans="1:117" ht="15" customHeight="1">
      <c r="A32" s="37">
        <v>3202405</v>
      </c>
      <c r="B32" s="37" t="s">
        <v>219</v>
      </c>
      <c r="C32" s="37">
        <v>0.69326954995272416</v>
      </c>
      <c r="D32" s="38">
        <v>0.66010167325963565</v>
      </c>
      <c r="E32" s="38">
        <v>0.66918969936521955</v>
      </c>
      <c r="F32" s="38">
        <v>0.62603237157089353</v>
      </c>
      <c r="G32" s="38">
        <v>6.5458793271713001E-2</v>
      </c>
      <c r="H32" s="38">
        <v>0.71234702715954556</v>
      </c>
      <c r="I32" s="38">
        <v>0.72084118415798359</v>
      </c>
      <c r="J32" s="39">
        <v>669.63325782000004</v>
      </c>
      <c r="K32" s="38">
        <v>0.84178375078571432</v>
      </c>
      <c r="L32" s="39">
        <v>8.735491749999999E-2</v>
      </c>
      <c r="M32" s="39">
        <v>0.1240073305</v>
      </c>
      <c r="N32" s="39">
        <v>0.36408063530000001</v>
      </c>
      <c r="O32" s="39">
        <v>0.42455711670000001</v>
      </c>
      <c r="P32" s="39">
        <v>0.88582251080000007</v>
      </c>
      <c r="Q32" s="38">
        <v>0.69960579166188841</v>
      </c>
      <c r="R32" s="39">
        <v>541.34131063999996</v>
      </c>
      <c r="S32" s="38">
        <v>0.82006079027142853</v>
      </c>
      <c r="T32" s="39">
        <v>4.6200607900000003E-2</v>
      </c>
      <c r="U32" s="39">
        <v>0.2340425532</v>
      </c>
      <c r="V32" s="39">
        <v>0.4990881459</v>
      </c>
      <c r="W32" s="39">
        <v>0.220668693</v>
      </c>
      <c r="X32" s="39">
        <v>0.90038314180000001</v>
      </c>
      <c r="Y32" s="38">
        <v>0.64688823388783256</v>
      </c>
      <c r="Z32" s="38">
        <v>0.65916584304120596</v>
      </c>
      <c r="AA32" s="39">
        <v>629.11232557000005</v>
      </c>
      <c r="AB32" s="38">
        <v>0.75802879297142856</v>
      </c>
      <c r="AC32" s="39">
        <v>0.1304909561</v>
      </c>
      <c r="AD32" s="39">
        <v>0.1950904393</v>
      </c>
      <c r="AE32" s="39">
        <v>0.42118863049999999</v>
      </c>
      <c r="AF32" s="39">
        <v>0.25322997419999999</v>
      </c>
      <c r="AG32" s="39">
        <v>0.84821917810000003</v>
      </c>
      <c r="AH32" s="38">
        <v>0.62847182015777259</v>
      </c>
      <c r="AI32" s="39">
        <v>508.17623421000002</v>
      </c>
      <c r="AJ32" s="38">
        <v>0.70380162275714286</v>
      </c>
      <c r="AK32" s="39">
        <v>9.3809827699999987E-2</v>
      </c>
      <c r="AL32" s="39">
        <v>0.35417996170000005</v>
      </c>
      <c r="AM32" s="39">
        <v>0.43714103379999997</v>
      </c>
      <c r="AN32" s="39">
        <v>0.1148691768</v>
      </c>
      <c r="AO32" s="39">
        <v>0.85769020249999994</v>
      </c>
      <c r="AP32" s="38">
        <v>0.64646963410125957</v>
      </c>
      <c r="AQ32" s="38">
        <v>0.61339517526347653</v>
      </c>
      <c r="AR32" s="38">
        <v>5.1602861545485323E-2</v>
      </c>
      <c r="AS32" s="38">
        <v>0.67954409293904261</v>
      </c>
      <c r="AT32" s="38">
        <v>0.69664956457272209</v>
      </c>
      <c r="AU32" s="39">
        <v>221.38135041999999</v>
      </c>
      <c r="AV32" s="38">
        <v>0.77349684267142871</v>
      </c>
      <c r="AW32" s="39">
        <v>7.2389493900000004E-2</v>
      </c>
      <c r="AX32" s="39">
        <v>0.26969891100000004</v>
      </c>
      <c r="AY32" s="39">
        <v>0.3677130045</v>
      </c>
      <c r="AZ32" s="39">
        <v>0.29019859060000003</v>
      </c>
      <c r="BA32" s="39">
        <v>0.90335648149999992</v>
      </c>
      <c r="BB32" s="38">
        <v>0.66243862130536324</v>
      </c>
      <c r="BC32" s="39">
        <v>227.33019666999999</v>
      </c>
      <c r="BD32" s="38">
        <v>0.66532442574285722</v>
      </c>
      <c r="BE32" s="39">
        <v>0.13260730300000001</v>
      </c>
      <c r="BF32" s="39">
        <v>0.35361947469999999</v>
      </c>
      <c r="BG32" s="39">
        <v>0.37796284429999999</v>
      </c>
      <c r="BH32" s="39">
        <v>0.13581037800000001</v>
      </c>
      <c r="BI32" s="39">
        <v>0.90335648149999992</v>
      </c>
      <c r="BJ32" s="38">
        <v>0.62794123139355729</v>
      </c>
      <c r="BK32" s="38">
        <v>0.64326871846185218</v>
      </c>
      <c r="BL32" s="39">
        <v>208.1961532</v>
      </c>
      <c r="BM32" s="38">
        <v>0.69618616682857137</v>
      </c>
      <c r="BN32" s="39">
        <v>0.130575307</v>
      </c>
      <c r="BO32" s="39">
        <v>0.30316742080000003</v>
      </c>
      <c r="BP32" s="39">
        <v>0.35294117649999995</v>
      </c>
      <c r="BQ32" s="39">
        <v>0.21331609570000001</v>
      </c>
      <c r="BR32" s="39">
        <v>0.85234159779999996</v>
      </c>
      <c r="BS32" s="38">
        <v>0.61261374432526228</v>
      </c>
      <c r="BT32" s="39">
        <v>217.27191321000001</v>
      </c>
      <c r="BU32" s="38">
        <v>0.59178386385714288</v>
      </c>
      <c r="BV32" s="39">
        <v>0.18393782380000001</v>
      </c>
      <c r="BW32" s="39">
        <v>0.3924870466</v>
      </c>
      <c r="BX32" s="39">
        <v>0.33743523320000002</v>
      </c>
      <c r="BY32" s="39">
        <v>8.6139896399999999E-2</v>
      </c>
      <c r="BZ32" s="39">
        <v>0.85068870520000006</v>
      </c>
      <c r="CA32" s="45">
        <v>0.98699999999999999</v>
      </c>
      <c r="CB32">
        <v>0.55432252447319519</v>
      </c>
      <c r="CC32">
        <v>0.55432252447319519</v>
      </c>
      <c r="CD32">
        <v>611.39745478260897</v>
      </c>
      <c r="CE32">
        <v>675.76217264957199</v>
      </c>
      <c r="CF32">
        <v>0.90475241072669443</v>
      </c>
      <c r="CG32">
        <v>9.5247589273305566E-2</v>
      </c>
      <c r="CH32">
        <v>656.42706986301403</v>
      </c>
      <c r="CI32">
        <v>703.41630421052605</v>
      </c>
      <c r="CJ32">
        <v>0.93319854250428547</v>
      </c>
      <c r="CK32">
        <v>6.6801457495714534E-2</v>
      </c>
      <c r="CL32">
        <v>1</v>
      </c>
      <c r="CM32">
        <v>493.85655682819402</v>
      </c>
      <c r="CN32">
        <v>541.98839957081498</v>
      </c>
      <c r="CO32">
        <v>0.9111939613823189</v>
      </c>
      <c r="CP32">
        <v>8.8806038617681105E-2</v>
      </c>
      <c r="CQ32">
        <v>534.87320616438399</v>
      </c>
      <c r="CR32">
        <v>566.16819415807595</v>
      </c>
      <c r="CS32">
        <v>0.94472492747454773</v>
      </c>
      <c r="CT32">
        <v>5.5275072525452273E-2</v>
      </c>
      <c r="CU32">
        <v>1</v>
      </c>
      <c r="CV32">
        <v>192.489649125874</v>
      </c>
      <c r="CW32">
        <v>231.93173702422101</v>
      </c>
      <c r="CX32">
        <v>0.82994096278325202</v>
      </c>
      <c r="CY32">
        <v>0.17005903721674798</v>
      </c>
      <c r="CZ32">
        <v>202.53682885905999</v>
      </c>
      <c r="DA32">
        <v>245.222540333333</v>
      </c>
      <c r="DB32">
        <v>0.82593071821109931</v>
      </c>
      <c r="DC32">
        <v>0.17406928178890069</v>
      </c>
      <c r="DD32">
        <v>0</v>
      </c>
      <c r="DE32">
        <v>205.529649477352</v>
      </c>
      <c r="DF32">
        <v>238.57040761245699</v>
      </c>
      <c r="DG32">
        <v>0.86150521153999249</v>
      </c>
      <c r="DH32">
        <v>0.13849478846000751</v>
      </c>
      <c r="DI32">
        <v>215.71684530201301</v>
      </c>
      <c r="DJ32">
        <v>241.94386033333299</v>
      </c>
      <c r="DK32">
        <v>0.8915987576821075</v>
      </c>
      <c r="DL32">
        <v>0.1084012423178925</v>
      </c>
      <c r="DM32">
        <v>0.21729009789278089</v>
      </c>
    </row>
    <row r="33" spans="1:117" ht="15" customHeight="1">
      <c r="A33" s="37">
        <v>3202454</v>
      </c>
      <c r="B33" s="37" t="s">
        <v>157</v>
      </c>
      <c r="C33" s="37">
        <v>0.59093991503269128</v>
      </c>
      <c r="D33" s="38">
        <v>0.53112845004670195</v>
      </c>
      <c r="E33" s="38">
        <v>0.63935234742870217</v>
      </c>
      <c r="F33" s="38">
        <v>0.52503710295012684</v>
      </c>
      <c r="G33" s="38">
        <v>4.9398112171307074E-2</v>
      </c>
      <c r="H33" s="38">
        <v>0.75366759190727761</v>
      </c>
      <c r="I33" s="38">
        <v>0.76865617073377934</v>
      </c>
      <c r="J33" s="39">
        <v>701.31927297000004</v>
      </c>
      <c r="K33" s="38">
        <v>0.8953201970714284</v>
      </c>
      <c r="L33" s="39">
        <v>4.8850574699999996E-2</v>
      </c>
      <c r="M33" s="39">
        <v>9.7701149399999992E-2</v>
      </c>
      <c r="N33" s="39">
        <v>0.29022988510000003</v>
      </c>
      <c r="O33" s="39">
        <v>0.56321839079999991</v>
      </c>
      <c r="P33" s="39">
        <v>0.92553191490000009</v>
      </c>
      <c r="Q33" s="38">
        <v>0.73118472366752507</v>
      </c>
      <c r="R33" s="39">
        <v>559.64903198000002</v>
      </c>
      <c r="S33" s="38">
        <v>0.86254152821428554</v>
      </c>
      <c r="T33" s="39">
        <v>4.94186047E-2</v>
      </c>
      <c r="U33" s="39">
        <v>0.1540697674</v>
      </c>
      <c r="V33" s="39">
        <v>0.44767441859999996</v>
      </c>
      <c r="W33" s="39">
        <v>0.34883720930000001</v>
      </c>
      <c r="X33" s="39">
        <v>0.91489361700000005</v>
      </c>
      <c r="Y33" s="38">
        <v>0.70426947973597054</v>
      </c>
      <c r="Z33" s="38">
        <v>0.68685084198312218</v>
      </c>
      <c r="AA33" s="39">
        <v>635.39857246999998</v>
      </c>
      <c r="AB33" s="38">
        <v>0.78964803304285713</v>
      </c>
      <c r="AC33" s="39">
        <v>9.2753623199999996E-2</v>
      </c>
      <c r="AD33" s="39">
        <v>0.20579710139999999</v>
      </c>
      <c r="AE33" s="39">
        <v>0.43768115940000002</v>
      </c>
      <c r="AF33" s="39">
        <v>0.26376811589999999</v>
      </c>
      <c r="AG33" s="39">
        <v>0.90789473679999999</v>
      </c>
      <c r="AH33" s="38">
        <v>0.73039743636524312</v>
      </c>
      <c r="AI33" s="39">
        <v>564.97979941999995</v>
      </c>
      <c r="AJ33" s="38">
        <v>0.84883720932857143</v>
      </c>
      <c r="AK33" s="39">
        <v>3.4883720899999998E-2</v>
      </c>
      <c r="AL33" s="39">
        <v>0.20348837209999998</v>
      </c>
      <c r="AM33" s="39">
        <v>0.3895348837</v>
      </c>
      <c r="AN33" s="39">
        <v>0.37209302329999999</v>
      </c>
      <c r="AO33" s="39">
        <v>0.9052631579</v>
      </c>
      <c r="AP33" s="38">
        <v>0.36879260397370173</v>
      </c>
      <c r="AQ33" s="38">
        <v>0.10658557742474302</v>
      </c>
      <c r="AR33" s="38">
        <v>-1.3602848267052492E-2</v>
      </c>
      <c r="AS33" s="38">
        <v>0.63099963052266039</v>
      </c>
      <c r="AT33" s="38">
        <v>0.64903863246238547</v>
      </c>
      <c r="AU33" s="39">
        <v>203.84443553</v>
      </c>
      <c r="AV33" s="38">
        <v>0.65902578794285716</v>
      </c>
      <c r="AW33" s="39">
        <v>0.14613180519999999</v>
      </c>
      <c r="AX33" s="39">
        <v>0.340974212</v>
      </c>
      <c r="AY33" s="39">
        <v>0.33810888249999999</v>
      </c>
      <c r="AZ33" s="39">
        <v>0.1747851003</v>
      </c>
      <c r="BA33" s="39">
        <v>0.94070080860000005</v>
      </c>
      <c r="BB33" s="38">
        <v>0.61296062858293532</v>
      </c>
      <c r="BC33" s="39">
        <v>212.71092240999999</v>
      </c>
      <c r="BD33" s="38">
        <v>0.53899835794285711</v>
      </c>
      <c r="BE33" s="39">
        <v>0.24425287359999998</v>
      </c>
      <c r="BF33" s="39">
        <v>0.37931034480000003</v>
      </c>
      <c r="BG33" s="39">
        <v>0.2844827586</v>
      </c>
      <c r="BH33" s="39">
        <v>9.1954022999999996E-2</v>
      </c>
      <c r="BI33" s="39">
        <v>0.93800539079999989</v>
      </c>
      <c r="BJ33" s="38">
        <v>0.64460247878971288</v>
      </c>
      <c r="BK33" s="38">
        <v>0.6537938549031056</v>
      </c>
      <c r="BL33" s="39">
        <v>206.48678168000001</v>
      </c>
      <c r="BM33" s="38">
        <v>0.68140028287142862</v>
      </c>
      <c r="BN33" s="39">
        <v>0.1559405941</v>
      </c>
      <c r="BO33" s="39">
        <v>0.28465346530000002</v>
      </c>
      <c r="BP33" s="39">
        <v>0.35891089110000002</v>
      </c>
      <c r="BQ33" s="39">
        <v>0.20049504949999999</v>
      </c>
      <c r="BR33" s="39">
        <v>0.92027334849999998</v>
      </c>
      <c r="BS33" s="38">
        <v>0.63541110267632028</v>
      </c>
      <c r="BT33" s="39">
        <v>219.45710174000001</v>
      </c>
      <c r="BU33" s="38">
        <v>0.59978730944285708</v>
      </c>
      <c r="BV33" s="39">
        <v>0.17617865999999999</v>
      </c>
      <c r="BW33" s="39">
        <v>0.39205955330000003</v>
      </c>
      <c r="BX33" s="39">
        <v>0.3076923077</v>
      </c>
      <c r="BY33" s="39">
        <v>0.1240694789</v>
      </c>
      <c r="BZ33" s="39">
        <v>0.91799544420000001</v>
      </c>
      <c r="CA33" s="45">
        <v>0.96099999999999997</v>
      </c>
      <c r="CB33">
        <v>0.5</v>
      </c>
      <c r="CC33">
        <v>0.5</v>
      </c>
      <c r="CD33">
        <v>629.24152835820905</v>
      </c>
      <c r="CE33">
        <v>671.32897536231906</v>
      </c>
      <c r="CF33">
        <v>0.93730726879262849</v>
      </c>
      <c r="CG33">
        <v>6.269273120737151E-2</v>
      </c>
      <c r="CH33">
        <v>677.584071621622</v>
      </c>
      <c r="CI33">
        <v>728.37556081081095</v>
      </c>
      <c r="CJ33">
        <v>0.93026744454104282</v>
      </c>
      <c r="CK33">
        <v>6.9732555458957179E-2</v>
      </c>
      <c r="CL33">
        <v>1</v>
      </c>
      <c r="CM33">
        <v>579.33371692307696</v>
      </c>
      <c r="CN33">
        <v>592.18317971014505</v>
      </c>
      <c r="CO33">
        <v>0.97830154042308748</v>
      </c>
      <c r="CP33">
        <v>2.1698459576912521E-2</v>
      </c>
      <c r="CQ33">
        <v>543.265922222222</v>
      </c>
      <c r="CR33">
        <v>573.52582432432405</v>
      </c>
      <c r="CS33">
        <v>0.94723881503025342</v>
      </c>
      <c r="CT33">
        <v>5.2761184969746577E-2</v>
      </c>
      <c r="CU33">
        <v>1</v>
      </c>
      <c r="CV33">
        <v>187.573191325301</v>
      </c>
      <c r="CW33">
        <v>226.17982247191</v>
      </c>
      <c r="CX33">
        <v>0.82931001216342504</v>
      </c>
      <c r="CY33">
        <v>0.17068998783657496</v>
      </c>
      <c r="CZ33">
        <v>184.83009577464799</v>
      </c>
      <c r="DA33">
        <v>226.762669014084</v>
      </c>
      <c r="DB33">
        <v>0.81508167362048634</v>
      </c>
      <c r="DC33">
        <v>0.18491832637951366</v>
      </c>
      <c r="DD33">
        <v>0</v>
      </c>
      <c r="DE33">
        <v>210.184459036145</v>
      </c>
      <c r="DF33">
        <v>236.762616853933</v>
      </c>
      <c r="DG33">
        <v>0.88774343614310969</v>
      </c>
      <c r="DH33">
        <v>0.11225656385689031</v>
      </c>
      <c r="DI33">
        <v>192.461653521127</v>
      </c>
      <c r="DJ33">
        <v>235.85826760563401</v>
      </c>
      <c r="DK33">
        <v>0.81600554212045617</v>
      </c>
      <c r="DL33">
        <v>0.18399445787954383</v>
      </c>
      <c r="DM33">
        <v>0</v>
      </c>
    </row>
    <row r="34" spans="1:117" ht="15" customHeight="1">
      <c r="A34" s="37">
        <v>3202504</v>
      </c>
      <c r="B34" s="37" t="s">
        <v>173</v>
      </c>
      <c r="C34" s="37">
        <v>0.73887079360763586</v>
      </c>
      <c r="D34" s="38">
        <v>0.6639958490644966</v>
      </c>
      <c r="E34" s="38">
        <v>0.60689348958000255</v>
      </c>
      <c r="F34" s="38">
        <v>0.53022250034291074</v>
      </c>
      <c r="G34" s="38">
        <v>5.022271529422262E-2</v>
      </c>
      <c r="H34" s="38">
        <v>0.68356447881709437</v>
      </c>
      <c r="I34" s="38">
        <v>0.70107555803621258</v>
      </c>
      <c r="J34" s="39">
        <v>656.28525588000002</v>
      </c>
      <c r="K34" s="38">
        <v>0.80983302418571423</v>
      </c>
      <c r="L34" s="39">
        <v>0.1233766234</v>
      </c>
      <c r="M34" s="39">
        <v>0.11688311690000001</v>
      </c>
      <c r="N34" s="39">
        <v>0.33766233769999998</v>
      </c>
      <c r="O34" s="39">
        <v>0.4220779221</v>
      </c>
      <c r="P34" s="39">
        <v>0.88</v>
      </c>
      <c r="Q34" s="38">
        <v>0.65729785998841694</v>
      </c>
      <c r="R34" s="39">
        <v>517.13905</v>
      </c>
      <c r="S34" s="38">
        <v>0.72857142857142865</v>
      </c>
      <c r="T34" s="39">
        <v>0.125</v>
      </c>
      <c r="U34" s="39">
        <v>0.25624999999999998</v>
      </c>
      <c r="V34" s="39">
        <v>0.46250000000000002</v>
      </c>
      <c r="W34" s="39">
        <v>0.15625</v>
      </c>
      <c r="X34" s="39">
        <v>0.91428571430000005</v>
      </c>
      <c r="Y34" s="38">
        <v>0.63334176352287175</v>
      </c>
      <c r="Z34" s="38">
        <v>0.65857041148351492</v>
      </c>
      <c r="AA34" s="39">
        <v>620.28011966999998</v>
      </c>
      <c r="AB34" s="38">
        <v>0.76955161624285717</v>
      </c>
      <c r="AC34" s="39">
        <v>0.16788321170000001</v>
      </c>
      <c r="AD34" s="39">
        <v>0.1094890511</v>
      </c>
      <c r="AE34" s="39">
        <v>0.47445255469999997</v>
      </c>
      <c r="AF34" s="39">
        <v>0.24817518249999998</v>
      </c>
      <c r="AG34" s="39">
        <v>0.86163522009999993</v>
      </c>
      <c r="AH34" s="38">
        <v>0.59549879158190711</v>
      </c>
      <c r="AI34" s="39">
        <v>489.04414394000003</v>
      </c>
      <c r="AJ34" s="38">
        <v>0.6504329004142857</v>
      </c>
      <c r="AK34" s="39">
        <v>9.84848485E-2</v>
      </c>
      <c r="AL34" s="39">
        <v>0.43939393940000004</v>
      </c>
      <c r="AM34" s="39">
        <v>0.40909090910000001</v>
      </c>
      <c r="AN34" s="39">
        <v>5.3030302999999994E-2</v>
      </c>
      <c r="AO34" s="39">
        <v>0.85161290320000005</v>
      </c>
      <c r="AP34" s="38">
        <v>0.74964938829123762</v>
      </c>
      <c r="AQ34" s="38">
        <v>0.81130771945024938</v>
      </c>
      <c r="AR34" s="38">
        <v>7.70661281835614E-2</v>
      </c>
      <c r="AS34" s="38">
        <v>0.68799105713222586</v>
      </c>
      <c r="AT34" s="38">
        <v>0.70896855138128034</v>
      </c>
      <c r="AU34" s="39">
        <v>221.70503278999999</v>
      </c>
      <c r="AV34" s="38">
        <v>0.7927400468000001</v>
      </c>
      <c r="AW34" s="39">
        <v>5.7377049199999995E-2</v>
      </c>
      <c r="AX34" s="39">
        <v>0.26229508200000001</v>
      </c>
      <c r="AY34" s="39">
        <v>0.38524590160000005</v>
      </c>
      <c r="AZ34" s="39">
        <v>0.29508196720000002</v>
      </c>
      <c r="BA34" s="39">
        <v>0.93129770989999994</v>
      </c>
      <c r="BB34" s="38">
        <v>0.66701356288317126</v>
      </c>
      <c r="BC34" s="39">
        <v>227.00038524999999</v>
      </c>
      <c r="BD34" s="38">
        <v>0.65807962532857134</v>
      </c>
      <c r="BE34" s="39">
        <v>9.8360655700000008E-2</v>
      </c>
      <c r="BF34" s="39">
        <v>0.4262295082</v>
      </c>
      <c r="BG34" s="39">
        <v>0.35245901639999999</v>
      </c>
      <c r="BH34" s="39">
        <v>0.12295081970000001</v>
      </c>
      <c r="BI34" s="39">
        <v>0.93129770989999994</v>
      </c>
      <c r="BJ34" s="38">
        <v>0.61092492894866446</v>
      </c>
      <c r="BK34" s="38">
        <v>0.63704575438176847</v>
      </c>
      <c r="BL34" s="39">
        <v>206.33524265</v>
      </c>
      <c r="BM34" s="38">
        <v>0.66386554615714277</v>
      </c>
      <c r="BN34" s="39">
        <v>0.17647058820000003</v>
      </c>
      <c r="BO34" s="39">
        <v>0.27941176470000001</v>
      </c>
      <c r="BP34" s="39">
        <v>0.33088235290000001</v>
      </c>
      <c r="BQ34" s="39">
        <v>0.2132352941</v>
      </c>
      <c r="BR34" s="39">
        <v>0.87179487179999993</v>
      </c>
      <c r="BS34" s="38">
        <v>0.58480410351556034</v>
      </c>
      <c r="BT34" s="39">
        <v>208.79919118000001</v>
      </c>
      <c r="BU34" s="38">
        <v>0.52100840341428578</v>
      </c>
      <c r="BV34" s="39">
        <v>0.26470588240000004</v>
      </c>
      <c r="BW34" s="39">
        <v>0.375</v>
      </c>
      <c r="BX34" s="39">
        <v>0.26470588240000004</v>
      </c>
      <c r="BY34" s="39">
        <v>9.5588235299999991E-2</v>
      </c>
      <c r="BZ34" s="39">
        <v>0.87179487179999993</v>
      </c>
      <c r="CA34" s="45">
        <v>0.97499999999999998</v>
      </c>
      <c r="CB34">
        <v>0.85215799508325507</v>
      </c>
      <c r="CC34">
        <v>0.85215799508325507</v>
      </c>
      <c r="CD34">
        <v>607.47829259259197</v>
      </c>
      <c r="CE34">
        <v>639.75379230769204</v>
      </c>
      <c r="CF34">
        <v>0.94955012365197977</v>
      </c>
      <c r="CG34">
        <v>5.0449876348020228E-2</v>
      </c>
      <c r="CH34">
        <v>669.64913939393898</v>
      </c>
      <c r="CI34">
        <v>676.19699705882397</v>
      </c>
      <c r="CJ34">
        <v>0.99031664190559043</v>
      </c>
      <c r="CK34">
        <v>9.6833580944095665E-3</v>
      </c>
      <c r="CL34">
        <v>1</v>
      </c>
      <c r="CM34">
        <v>474.85693571428601</v>
      </c>
      <c r="CN34">
        <v>513.089503846154</v>
      </c>
      <c r="CO34">
        <v>0.92548557737924075</v>
      </c>
      <c r="CP34">
        <v>7.4514422620759246E-2</v>
      </c>
      <c r="CQ34">
        <v>504.76791470588199</v>
      </c>
      <c r="CR34">
        <v>547.19560294117605</v>
      </c>
      <c r="CS34">
        <v>0.92246339698775859</v>
      </c>
      <c r="CT34">
        <v>7.7536603012241412E-2</v>
      </c>
      <c r="CU34">
        <v>1</v>
      </c>
      <c r="CV34">
        <v>184.510957142857</v>
      </c>
      <c r="CW34">
        <v>235.58451935483899</v>
      </c>
      <c r="CX34">
        <v>0.78320493064718466</v>
      </c>
      <c r="CY34">
        <v>0.21679506935281534</v>
      </c>
      <c r="CZ34">
        <v>223.576551851852</v>
      </c>
      <c r="DA34">
        <v>235.197096296296</v>
      </c>
      <c r="DB34">
        <v>0.95059231330898453</v>
      </c>
      <c r="DC34">
        <v>4.9407686691015473E-2</v>
      </c>
      <c r="DD34">
        <v>1</v>
      </c>
      <c r="DE34">
        <v>190.83069285714299</v>
      </c>
      <c r="DF34">
        <v>237.81375483871</v>
      </c>
      <c r="DG34">
        <v>0.80243757551605099</v>
      </c>
      <c r="DH34">
        <v>0.19756242448394901</v>
      </c>
      <c r="DI34">
        <v>220.209385185185</v>
      </c>
      <c r="DJ34">
        <v>249.340340740741</v>
      </c>
      <c r="DK34">
        <v>0.88316790027231984</v>
      </c>
      <c r="DL34">
        <v>0.11683209972768016</v>
      </c>
      <c r="DM34">
        <v>0.40863198033302023</v>
      </c>
    </row>
    <row r="35" spans="1:117" ht="15" customHeight="1">
      <c r="A35" s="37">
        <v>3202553</v>
      </c>
      <c r="B35" s="37" t="s">
        <v>159</v>
      </c>
      <c r="C35" s="37">
        <v>0.77230486844797519</v>
      </c>
      <c r="D35" s="38">
        <v>0.77077132604517351</v>
      </c>
      <c r="E35" s="38">
        <v>0.77306047327791627</v>
      </c>
      <c r="F35" s="38">
        <v>0.76621000389459359</v>
      </c>
      <c r="G35" s="38">
        <v>8.7750414264520349E-2</v>
      </c>
      <c r="H35" s="38">
        <v>0.77991094266123895</v>
      </c>
      <c r="I35" s="38">
        <v>0.7556516793693393</v>
      </c>
      <c r="J35" s="39">
        <v>677.47831154999994</v>
      </c>
      <c r="K35" s="38">
        <v>0.85039370079999987</v>
      </c>
      <c r="L35" s="39">
        <v>8.6614173200000005E-2</v>
      </c>
      <c r="M35" s="39">
        <v>0.1102362205</v>
      </c>
      <c r="N35" s="39">
        <v>0.36220472440000001</v>
      </c>
      <c r="O35" s="39">
        <v>0.44094488189999997</v>
      </c>
      <c r="P35" s="39">
        <v>0.9921875</v>
      </c>
      <c r="Q35" s="38">
        <v>0.81629983759908831</v>
      </c>
      <c r="R35" s="39">
        <v>608.88823621999995</v>
      </c>
      <c r="S35" s="38">
        <v>0.93925759278571419</v>
      </c>
      <c r="T35" s="39">
        <v>1.5748031499999999E-2</v>
      </c>
      <c r="U35" s="39">
        <v>7.8740157500000005E-2</v>
      </c>
      <c r="V35" s="39">
        <v>0.23622047239999999</v>
      </c>
      <c r="W35" s="39">
        <v>0.6692913385999999</v>
      </c>
      <c r="X35" s="39">
        <v>0.9921875</v>
      </c>
      <c r="Y35" s="38">
        <v>0.6921605283967186</v>
      </c>
      <c r="Z35" s="38">
        <v>0.65507945325119288</v>
      </c>
      <c r="AA35" s="39">
        <v>615.67753457000003</v>
      </c>
      <c r="AB35" s="38">
        <v>0.71537622680000001</v>
      </c>
      <c r="AC35" s="39">
        <v>0.11450381679999999</v>
      </c>
      <c r="AD35" s="39">
        <v>0.29770992369999999</v>
      </c>
      <c r="AE35" s="39">
        <v>0.42748091600000004</v>
      </c>
      <c r="AF35" s="39">
        <v>0.1603053435</v>
      </c>
      <c r="AG35" s="39">
        <v>0.91608391609999995</v>
      </c>
      <c r="AH35" s="38">
        <v>0.74778214111500718</v>
      </c>
      <c r="AI35" s="39">
        <v>572.26562096999999</v>
      </c>
      <c r="AJ35" s="38">
        <v>0.92281105985714273</v>
      </c>
      <c r="AK35" s="39">
        <v>8.0645161000000003E-3</v>
      </c>
      <c r="AL35" s="39">
        <v>0.12096774189999999</v>
      </c>
      <c r="AM35" s="39">
        <v>0.48387096769999999</v>
      </c>
      <c r="AN35" s="39">
        <v>0.38709677419999999</v>
      </c>
      <c r="AO35" s="39">
        <v>0.87323943660000003</v>
      </c>
      <c r="AP35" s="38">
        <v>0.76733760519605931</v>
      </c>
      <c r="AQ35" s="38">
        <v>0.84794110523666666</v>
      </c>
      <c r="AR35" s="38">
        <v>8.1779349742952534E-2</v>
      </c>
      <c r="AS35" s="38">
        <v>0.68673410515545197</v>
      </c>
      <c r="AT35" s="38">
        <v>0.69964415815659409</v>
      </c>
      <c r="AU35" s="39">
        <v>214.21568332999999</v>
      </c>
      <c r="AV35" s="38">
        <v>0.75952380955714283</v>
      </c>
      <c r="AW35" s="39">
        <v>8.3333333300000006E-2</v>
      </c>
      <c r="AX35" s="39">
        <v>0.27500000000000002</v>
      </c>
      <c r="AY35" s="39">
        <v>0.44166666669999999</v>
      </c>
      <c r="AZ35" s="39">
        <v>0.2</v>
      </c>
      <c r="BA35" s="39">
        <v>0.9756097561</v>
      </c>
      <c r="BB35" s="38">
        <v>0.67382405215430985</v>
      </c>
      <c r="BC35" s="39">
        <v>224.61640833000001</v>
      </c>
      <c r="BD35" s="38">
        <v>0.65833333329999999</v>
      </c>
      <c r="BE35" s="39">
        <v>0.1416666667</v>
      </c>
      <c r="BF35" s="39">
        <v>0.35</v>
      </c>
      <c r="BG35" s="39">
        <v>0.375</v>
      </c>
      <c r="BH35" s="39">
        <v>0.1333333333</v>
      </c>
      <c r="BI35" s="39">
        <v>0.9756097561</v>
      </c>
      <c r="BJ35" s="38">
        <v>0.60495475541249943</v>
      </c>
      <c r="BK35" s="38">
        <v>0.61362145848995353</v>
      </c>
      <c r="BL35" s="39">
        <v>195.38671901000001</v>
      </c>
      <c r="BM35" s="38">
        <v>0.59657947684285706</v>
      </c>
      <c r="BN35" s="39">
        <v>0.19014084510000001</v>
      </c>
      <c r="BO35" s="39">
        <v>0.37323943659999997</v>
      </c>
      <c r="BP35" s="39">
        <v>0.29577464790000002</v>
      </c>
      <c r="BQ35" s="39">
        <v>0.14084507039999999</v>
      </c>
      <c r="BR35" s="39">
        <v>0.91612903229999998</v>
      </c>
      <c r="BS35" s="38">
        <v>0.59628805233504534</v>
      </c>
      <c r="BT35" s="39">
        <v>210.35850354999999</v>
      </c>
      <c r="BU35" s="38">
        <v>0.51773049647142855</v>
      </c>
      <c r="BV35" s="39">
        <v>0.25531914890000001</v>
      </c>
      <c r="BW35" s="39">
        <v>0.39716312059999997</v>
      </c>
      <c r="BX35" s="39">
        <v>0.27659574469999998</v>
      </c>
      <c r="BY35" s="39">
        <v>7.0921985800000004E-2</v>
      </c>
      <c r="BZ35" s="39">
        <v>0.90967741939999991</v>
      </c>
      <c r="CA35" s="45">
        <v>0.99900000000000011</v>
      </c>
      <c r="CB35">
        <v>0.55276626810902485</v>
      </c>
      <c r="CC35">
        <v>0.55276626810902485</v>
      </c>
      <c r="CD35">
        <v>618.75939565217402</v>
      </c>
      <c r="CE35">
        <v>628.57782173912994</v>
      </c>
      <c r="CF35">
        <v>0.98437993555071579</v>
      </c>
      <c r="CG35">
        <v>1.562006444928421E-2</v>
      </c>
      <c r="CH35">
        <v>653.95604333333301</v>
      </c>
      <c r="CI35">
        <v>693.69315666666705</v>
      </c>
      <c r="CJ35">
        <v>0.94271658448487694</v>
      </c>
      <c r="CK35">
        <v>5.728341551512306E-2</v>
      </c>
      <c r="CL35">
        <v>1</v>
      </c>
      <c r="CM35">
        <v>597.86009565217398</v>
      </c>
      <c r="CN35">
        <v>585.31906086956496</v>
      </c>
      <c r="CO35">
        <v>1.0214259804968213</v>
      </c>
      <c r="CP35">
        <v>2.1425980496821317E-2</v>
      </c>
      <c r="CQ35">
        <v>599.95458666666696</v>
      </c>
      <c r="CR35">
        <v>616.46792666666704</v>
      </c>
      <c r="CS35">
        <v>0.97321297786035654</v>
      </c>
      <c r="CT35">
        <v>2.6787022139643457E-2</v>
      </c>
      <c r="CU35">
        <v>1</v>
      </c>
      <c r="CV35">
        <v>180.42274444444399</v>
      </c>
      <c r="CW35">
        <v>219.30708999999999</v>
      </c>
      <c r="CX35">
        <v>0.82269453506698753</v>
      </c>
      <c r="CY35">
        <v>0.17730546493301247</v>
      </c>
      <c r="CZ35">
        <v>201.850507142857</v>
      </c>
      <c r="DA35">
        <v>234.67782142857101</v>
      </c>
      <c r="DB35">
        <v>0.86011752586639012</v>
      </c>
      <c r="DC35">
        <v>0.13988247413360988</v>
      </c>
      <c r="DD35">
        <v>0.21106507243609957</v>
      </c>
      <c r="DE35">
        <v>200.435503703704</v>
      </c>
      <c r="DF35">
        <v>224.10486</v>
      </c>
      <c r="DG35">
        <v>0.89438267293134111</v>
      </c>
      <c r="DH35">
        <v>0.10561732706865889</v>
      </c>
      <c r="DI35">
        <v>211.836442857143</v>
      </c>
      <c r="DJ35">
        <v>240.95452142857101</v>
      </c>
      <c r="DK35">
        <v>0.87915529287936678</v>
      </c>
      <c r="DL35">
        <v>0.12084470712063322</v>
      </c>
      <c r="DM35">
        <v>0</v>
      </c>
    </row>
    <row r="36" spans="1:117" ht="15" customHeight="1">
      <c r="A36" s="37">
        <v>3202603</v>
      </c>
      <c r="B36" s="37" t="s">
        <v>83</v>
      </c>
      <c r="C36" s="37">
        <v>0.58748054198908817</v>
      </c>
      <c r="D36" s="38">
        <v>0.51302231172556412</v>
      </c>
      <c r="E36" s="38">
        <v>0.50360486229508694</v>
      </c>
      <c r="F36" s="38">
        <v>0.30012486535512412</v>
      </c>
      <c r="G36" s="38">
        <v>1.3631647336643349E-2</v>
      </c>
      <c r="H36" s="38">
        <v>0.70708485923504982</v>
      </c>
      <c r="I36" s="38">
        <v>0.70886814159622813</v>
      </c>
      <c r="J36" s="39">
        <v>672.50627564000001</v>
      </c>
      <c r="K36" s="38">
        <v>0.84769775671428571</v>
      </c>
      <c r="L36" s="39">
        <v>9.0909090900000003E-2</v>
      </c>
      <c r="M36" s="39">
        <v>0.1074380165</v>
      </c>
      <c r="N36" s="39">
        <v>0.36363636360000001</v>
      </c>
      <c r="O36" s="39">
        <v>0.43801652889999998</v>
      </c>
      <c r="P36" s="39">
        <v>0.82312925169999995</v>
      </c>
      <c r="Q36" s="38">
        <v>0.70440993569328225</v>
      </c>
      <c r="R36" s="39">
        <v>542.96129103999999</v>
      </c>
      <c r="S36" s="38">
        <v>0.82196162051428567</v>
      </c>
      <c r="T36" s="39">
        <v>3.7313432799999997E-2</v>
      </c>
      <c r="U36" s="39">
        <v>0.2462686567</v>
      </c>
      <c r="V36" s="39">
        <v>0.48507462689999997</v>
      </c>
      <c r="W36" s="39">
        <v>0.2313432836</v>
      </c>
      <c r="X36" s="39">
        <v>0.91156462590000009</v>
      </c>
      <c r="Y36" s="38">
        <v>0.69345321189840647</v>
      </c>
      <c r="Z36" s="38">
        <v>0.70145132106918995</v>
      </c>
      <c r="AA36" s="39">
        <v>653.32501187000003</v>
      </c>
      <c r="AB36" s="38">
        <v>0.84814398201428576</v>
      </c>
      <c r="AC36" s="39">
        <v>7.0866141699999996E-2</v>
      </c>
      <c r="AD36" s="39">
        <v>0.1417322835</v>
      </c>
      <c r="AE36" s="39">
        <v>0.50393700789999996</v>
      </c>
      <c r="AF36" s="39">
        <v>0.28346456689999999</v>
      </c>
      <c r="AG36" s="39">
        <v>0.85234899330000002</v>
      </c>
      <c r="AH36" s="38">
        <v>0.68145604814223126</v>
      </c>
      <c r="AI36" s="39">
        <v>537.67247999999995</v>
      </c>
      <c r="AJ36" s="38">
        <v>0.81714285714285717</v>
      </c>
      <c r="AK36" s="39">
        <v>3.2000000000000001E-2</v>
      </c>
      <c r="AL36" s="39">
        <v>0.26400000000000001</v>
      </c>
      <c r="AM36" s="39">
        <v>0.51200000000000001</v>
      </c>
      <c r="AN36" s="39">
        <v>0.192</v>
      </c>
      <c r="AO36" s="39">
        <v>0.84459459460000008</v>
      </c>
      <c r="AP36" s="38">
        <v>0.52714848587127994</v>
      </c>
      <c r="AQ36" s="38">
        <v>0.32479622067686231</v>
      </c>
      <c r="AR36" s="38">
        <v>1.4471955253997693E-2</v>
      </c>
      <c r="AS36" s="38">
        <v>0.72950075106569756</v>
      </c>
      <c r="AT36" s="38">
        <v>0.75176583691085375</v>
      </c>
      <c r="AU36" s="39">
        <v>234.98228082</v>
      </c>
      <c r="AV36" s="38">
        <v>0.85518590992857146</v>
      </c>
      <c r="AW36" s="39">
        <v>2.73972603E-2</v>
      </c>
      <c r="AX36" s="39">
        <v>0.20547945210000002</v>
      </c>
      <c r="AY36" s="39">
        <v>0.38356164380000002</v>
      </c>
      <c r="AZ36" s="39">
        <v>0.38356164380000002</v>
      </c>
      <c r="BA36" s="39">
        <v>0.95424836600000007</v>
      </c>
      <c r="BB36" s="38">
        <v>0.70723566522054138</v>
      </c>
      <c r="BC36" s="39">
        <v>237.70910959</v>
      </c>
      <c r="BD36" s="38">
        <v>0.71819960862857135</v>
      </c>
      <c r="BE36" s="39">
        <v>8.2191780800000003E-2</v>
      </c>
      <c r="BF36" s="39">
        <v>0.34931506849999999</v>
      </c>
      <c r="BG36" s="39">
        <v>0.34931506849999999</v>
      </c>
      <c r="BH36" s="39">
        <v>0.21917808220000001</v>
      </c>
      <c r="BI36" s="39">
        <v>0.95424836600000007</v>
      </c>
      <c r="BJ36" s="38">
        <v>0.71502879581169987</v>
      </c>
      <c r="BK36" s="38">
        <v>0.71841694805882506</v>
      </c>
      <c r="BL36" s="39">
        <v>223.92334043</v>
      </c>
      <c r="BM36" s="38">
        <v>0.80749746711428572</v>
      </c>
      <c r="BN36" s="39">
        <v>7.0921985800000004E-2</v>
      </c>
      <c r="BO36" s="39">
        <v>0.21276595740000001</v>
      </c>
      <c r="BP36" s="39">
        <v>0.43971631210000001</v>
      </c>
      <c r="BQ36" s="39">
        <v>0.27659574469999998</v>
      </c>
      <c r="BR36" s="39">
        <v>0.94</v>
      </c>
      <c r="BS36" s="38">
        <v>0.71164064356457457</v>
      </c>
      <c r="BT36" s="39">
        <v>240.54181560000001</v>
      </c>
      <c r="BU36" s="38">
        <v>0.72948328262857154</v>
      </c>
      <c r="BV36" s="39">
        <v>9.2198581599999996E-2</v>
      </c>
      <c r="BW36" s="39">
        <v>0.31205673760000002</v>
      </c>
      <c r="BX36" s="39">
        <v>0.3829787234</v>
      </c>
      <c r="BY36" s="39">
        <v>0.21276595740000001</v>
      </c>
      <c r="BZ36" s="39">
        <v>0.94</v>
      </c>
      <c r="CA36" s="45">
        <v>0.99299999999999999</v>
      </c>
      <c r="CB36">
        <v>0.52943282520795543</v>
      </c>
      <c r="CC36">
        <v>0.52943282520795543</v>
      </c>
      <c r="CD36">
        <v>666.33523043478306</v>
      </c>
      <c r="CE36">
        <v>694.63686666666695</v>
      </c>
      <c r="CF36">
        <v>0.95925693324096939</v>
      </c>
      <c r="CG36">
        <v>4.0743066759030611E-2</v>
      </c>
      <c r="CH36">
        <v>683.175814814815</v>
      </c>
      <c r="CI36">
        <v>688.69368399999996</v>
      </c>
      <c r="CJ36">
        <v>0.99198791957385668</v>
      </c>
      <c r="CK36">
        <v>8.0120804261433198E-3</v>
      </c>
      <c r="CL36">
        <v>1</v>
      </c>
      <c r="CM36">
        <v>531.15084782608699</v>
      </c>
      <c r="CN36">
        <v>556.67172962963002</v>
      </c>
      <c r="CO36">
        <v>0.95415452151571833</v>
      </c>
      <c r="CP36">
        <v>4.5845478484281665E-2</v>
      </c>
      <c r="CQ36">
        <v>540.420311111111</v>
      </c>
      <c r="CR36">
        <v>558.58061428571398</v>
      </c>
      <c r="CS36">
        <v>0.96748848293307588</v>
      </c>
      <c r="CT36">
        <v>3.2511517066924123E-2</v>
      </c>
      <c r="CU36">
        <v>1</v>
      </c>
      <c r="CV36">
        <v>202.93314062499999</v>
      </c>
      <c r="CW36">
        <v>241.19458823529399</v>
      </c>
      <c r="CX36">
        <v>0.84136689015191091</v>
      </c>
      <c r="CY36">
        <v>0.15863310984808909</v>
      </c>
      <c r="CZ36">
        <v>208.18315000000001</v>
      </c>
      <c r="DA36">
        <v>257.33283333333299</v>
      </c>
      <c r="DB36">
        <v>0.80900345013623842</v>
      </c>
      <c r="DC36">
        <v>0.19099654986376158</v>
      </c>
      <c r="DD36">
        <v>0</v>
      </c>
      <c r="DE36">
        <v>213.90281874999999</v>
      </c>
      <c r="DF36">
        <v>261.5308</v>
      </c>
      <c r="DG36">
        <v>0.81788767804786278</v>
      </c>
      <c r="DH36">
        <v>0.18211232195213722</v>
      </c>
      <c r="DI36">
        <v>220.08666666666701</v>
      </c>
      <c r="DJ36">
        <v>262.21771111111099</v>
      </c>
      <c r="DK36">
        <v>0.83932799860879137</v>
      </c>
      <c r="DL36">
        <v>0.16067200139120863</v>
      </c>
      <c r="DM36">
        <v>0.11773130083182148</v>
      </c>
    </row>
    <row r="37" spans="1:117" ht="15" customHeight="1">
      <c r="A37" s="37">
        <v>3202652</v>
      </c>
      <c r="B37" s="37" t="s">
        <v>161</v>
      </c>
      <c r="C37" s="37">
        <v>0.60628134038466353</v>
      </c>
      <c r="D37" s="38">
        <v>0.53493260713354585</v>
      </c>
      <c r="E37" s="38">
        <v>0.62928625929202775</v>
      </c>
      <c r="F37" s="38">
        <v>0.53585966278913422</v>
      </c>
      <c r="G37" s="38">
        <v>5.1119159945505643E-2</v>
      </c>
      <c r="H37" s="38">
        <v>0.72271285579492128</v>
      </c>
      <c r="I37" s="38">
        <v>0.71009008595964107</v>
      </c>
      <c r="J37" s="39">
        <v>664.32816786000001</v>
      </c>
      <c r="K37" s="38">
        <v>0.81105990781428572</v>
      </c>
      <c r="L37" s="39">
        <v>0.11827956990000001</v>
      </c>
      <c r="M37" s="39">
        <v>0.12365591399999999</v>
      </c>
      <c r="N37" s="39">
        <v>0.33333333330000003</v>
      </c>
      <c r="O37" s="39">
        <v>0.4247311828</v>
      </c>
      <c r="P37" s="39">
        <v>0.88995215310000009</v>
      </c>
      <c r="Q37" s="38">
        <v>0.74164701054784166</v>
      </c>
      <c r="R37" s="39">
        <v>564.38443523000001</v>
      </c>
      <c r="S37" s="38">
        <v>0.8689859363714284</v>
      </c>
      <c r="T37" s="39">
        <v>1.5544041500000001E-2</v>
      </c>
      <c r="U37" s="39">
        <v>0.20207253890000001</v>
      </c>
      <c r="V37" s="39">
        <v>0.41968911919999996</v>
      </c>
      <c r="W37" s="39">
        <v>0.36269430049999996</v>
      </c>
      <c r="X37" s="39">
        <v>0.93236714980000002</v>
      </c>
      <c r="Y37" s="38">
        <v>0.67159369584941564</v>
      </c>
      <c r="Z37" s="38">
        <v>0.64819697676749832</v>
      </c>
      <c r="AA37" s="39">
        <v>610.92283393000002</v>
      </c>
      <c r="AB37" s="38">
        <v>0.69289533992857144</v>
      </c>
      <c r="AC37" s="39">
        <v>0.16042780749999999</v>
      </c>
      <c r="AD37" s="39">
        <v>0.25668449199999999</v>
      </c>
      <c r="AE37" s="39">
        <v>0.36363636360000001</v>
      </c>
      <c r="AF37" s="39">
        <v>0.21925133689999998</v>
      </c>
      <c r="AG37" s="39">
        <v>0.92574257430000007</v>
      </c>
      <c r="AH37" s="38">
        <v>0.70668877447229161</v>
      </c>
      <c r="AI37" s="39">
        <v>547.55956216000004</v>
      </c>
      <c r="AJ37" s="38">
        <v>0.81389961391428578</v>
      </c>
      <c r="AK37" s="39">
        <v>3.7837837799999996E-2</v>
      </c>
      <c r="AL37" s="39">
        <v>0.25945945949999999</v>
      </c>
      <c r="AM37" s="39">
        <v>0.42702702700000006</v>
      </c>
      <c r="AN37" s="39">
        <v>0.27567567570000001</v>
      </c>
      <c r="AO37" s="39">
        <v>0.91133004929999994</v>
      </c>
      <c r="AP37" s="38">
        <v>0.39340212889582293</v>
      </c>
      <c r="AQ37" s="38">
        <v>0.14626782727251081</v>
      </c>
      <c r="AR37" s="38">
        <v>-8.4973623423255651E-3</v>
      </c>
      <c r="AS37" s="38">
        <v>0.640536430519135</v>
      </c>
      <c r="AT37" s="38">
        <v>0.65200857565355563</v>
      </c>
      <c r="AU37" s="39">
        <v>206.13657484999999</v>
      </c>
      <c r="AV37" s="38">
        <v>0.679213002642857</v>
      </c>
      <c r="AW37" s="39">
        <v>0.12574850299999998</v>
      </c>
      <c r="AX37" s="39">
        <v>0.34131736529999995</v>
      </c>
      <c r="AY37" s="39">
        <v>0.35329341319999996</v>
      </c>
      <c r="AZ37" s="39">
        <v>0.1796407186</v>
      </c>
      <c r="BA37" s="39">
        <v>0.91758241760000003</v>
      </c>
      <c r="BB37" s="38">
        <v>0.62906428538471437</v>
      </c>
      <c r="BC37" s="39">
        <v>216.03814371000001</v>
      </c>
      <c r="BD37" s="38">
        <v>0.59965782718571414</v>
      </c>
      <c r="BE37" s="39">
        <v>0.16766467070000002</v>
      </c>
      <c r="BF37" s="39">
        <v>0.40718562869999997</v>
      </c>
      <c r="BG37" s="39">
        <v>0.35329341319999996</v>
      </c>
      <c r="BH37" s="39">
        <v>7.1856287399999996E-2</v>
      </c>
      <c r="BI37" s="39">
        <v>0.91758241760000003</v>
      </c>
      <c r="BJ37" s="38">
        <v>0.64903379286146057</v>
      </c>
      <c r="BK37" s="38">
        <v>0.65232978609494063</v>
      </c>
      <c r="BL37" s="39">
        <v>208.43867796999999</v>
      </c>
      <c r="BM37" s="38">
        <v>0.68926553668571444</v>
      </c>
      <c r="BN37" s="39">
        <v>0.10734463280000001</v>
      </c>
      <c r="BO37" s="39">
        <v>0.35593220340000004</v>
      </c>
      <c r="BP37" s="39">
        <v>0.33333333330000003</v>
      </c>
      <c r="BQ37" s="39">
        <v>0.20338983050000001</v>
      </c>
      <c r="BR37" s="39">
        <v>0.89393939389999999</v>
      </c>
      <c r="BS37" s="38">
        <v>0.6457377996279805</v>
      </c>
      <c r="BT37" s="39">
        <v>221.35869492</v>
      </c>
      <c r="BU37" s="38">
        <v>0.65133171914285715</v>
      </c>
      <c r="BV37" s="39">
        <v>0.15819209040000001</v>
      </c>
      <c r="BW37" s="39">
        <v>0.33333333330000003</v>
      </c>
      <c r="BX37" s="39">
        <v>0.40677966100000001</v>
      </c>
      <c r="BY37" s="39">
        <v>0.10169491530000001</v>
      </c>
      <c r="BZ37" s="39">
        <v>0.89393939389999999</v>
      </c>
      <c r="CA37" s="45">
        <v>0.95700000000000007</v>
      </c>
      <c r="CB37">
        <v>0.5885234359412097</v>
      </c>
      <c r="CC37">
        <v>0.5885234359412097</v>
      </c>
      <c r="CD37">
        <v>611.90477878787897</v>
      </c>
      <c r="CE37">
        <v>669.255971428571</v>
      </c>
      <c r="CF37">
        <v>0.91430604269653037</v>
      </c>
      <c r="CG37">
        <v>8.5693957303469626E-2</v>
      </c>
      <c r="CH37">
        <v>678.55404761904799</v>
      </c>
      <c r="CI37">
        <v>708.33545121951204</v>
      </c>
      <c r="CJ37">
        <v>0.95795579121560182</v>
      </c>
      <c r="CK37">
        <v>4.2044208784398185E-2</v>
      </c>
      <c r="CL37">
        <v>1</v>
      </c>
      <c r="CM37">
        <v>534.89936060606101</v>
      </c>
      <c r="CN37">
        <v>575.93436285714301</v>
      </c>
      <c r="CO37">
        <v>0.92875055753313251</v>
      </c>
      <c r="CP37">
        <v>7.1249442466867485E-2</v>
      </c>
      <c r="CQ37">
        <v>546.33802500000002</v>
      </c>
      <c r="CR37">
        <v>570.19867272727299</v>
      </c>
      <c r="CS37">
        <v>0.95815379994985439</v>
      </c>
      <c r="CT37">
        <v>4.184620005014561E-2</v>
      </c>
      <c r="CU37">
        <v>1</v>
      </c>
      <c r="CV37">
        <v>194.20826857142899</v>
      </c>
      <c r="CW37">
        <v>235.95453947368401</v>
      </c>
      <c r="CX37">
        <v>0.82307494064164433</v>
      </c>
      <c r="CY37">
        <v>0.17692505935835567</v>
      </c>
      <c r="CZ37">
        <v>188.19658888888901</v>
      </c>
      <c r="DA37">
        <v>224.362191666667</v>
      </c>
      <c r="DB37">
        <v>0.83880705341161532</v>
      </c>
      <c r="DC37">
        <v>0.16119294658838468</v>
      </c>
      <c r="DD37">
        <v>8.8919641044777828E-2</v>
      </c>
      <c r="DE37">
        <v>203.03127142857099</v>
      </c>
      <c r="DF37">
        <v>240.94747105263201</v>
      </c>
      <c r="DG37">
        <v>0.84263707164712809</v>
      </c>
      <c r="DH37">
        <v>0.15736292835287191</v>
      </c>
      <c r="DI37">
        <v>202.700219444444</v>
      </c>
      <c r="DJ37">
        <v>229.204086111111</v>
      </c>
      <c r="DK37">
        <v>0.8843656449745021</v>
      </c>
      <c r="DL37">
        <v>0.1156343550254979</v>
      </c>
      <c r="DM37">
        <v>0.2651741027200607</v>
      </c>
    </row>
    <row r="38" spans="1:117" ht="15" customHeight="1">
      <c r="A38" s="37">
        <v>3202702</v>
      </c>
      <c r="B38" s="37" t="s">
        <v>131</v>
      </c>
      <c r="C38" s="37">
        <v>0.67849352816787267</v>
      </c>
      <c r="D38" s="38">
        <v>0.6306577864335734</v>
      </c>
      <c r="E38" s="38">
        <v>0.58907442659219278</v>
      </c>
      <c r="F38" s="38">
        <v>0.46027121928974885</v>
      </c>
      <c r="G38" s="38">
        <v>3.9098776193884466E-2</v>
      </c>
      <c r="H38" s="38">
        <v>0.71787763389463677</v>
      </c>
      <c r="I38" s="38">
        <v>0.72279911794315743</v>
      </c>
      <c r="J38" s="39">
        <v>668.49994422999998</v>
      </c>
      <c r="K38" s="38">
        <v>0.81808035714285721</v>
      </c>
      <c r="L38" s="39">
        <v>0.1015625</v>
      </c>
      <c r="M38" s="39">
        <v>0.140625</v>
      </c>
      <c r="N38" s="39">
        <v>0.3203125</v>
      </c>
      <c r="O38" s="39">
        <v>0.4375</v>
      </c>
      <c r="P38" s="39">
        <v>0.92086330939999994</v>
      </c>
      <c r="Q38" s="38">
        <v>0.71049540782185572</v>
      </c>
      <c r="R38" s="39">
        <v>544.83481745999995</v>
      </c>
      <c r="S38" s="38">
        <v>0.83106575969999996</v>
      </c>
      <c r="T38" s="39">
        <v>5.5555555600000001E-2</v>
      </c>
      <c r="U38" s="39">
        <v>0.19841269839999998</v>
      </c>
      <c r="V38" s="39">
        <v>0.4920634921</v>
      </c>
      <c r="W38" s="39">
        <v>0.253968254</v>
      </c>
      <c r="X38" s="39">
        <v>0.91970802919999994</v>
      </c>
      <c r="Y38" s="38">
        <v>0.6787788577007523</v>
      </c>
      <c r="Z38" s="38">
        <v>0.68015306099133654</v>
      </c>
      <c r="AA38" s="39">
        <v>634.01288354999997</v>
      </c>
      <c r="AB38" s="38">
        <v>0.80086580087142856</v>
      </c>
      <c r="AC38" s="39">
        <v>9.0909090900000003E-2</v>
      </c>
      <c r="AD38" s="39">
        <v>0.18939393939999999</v>
      </c>
      <c r="AE38" s="39">
        <v>0.47727272730000003</v>
      </c>
      <c r="AF38" s="39">
        <v>0.24242424239999999</v>
      </c>
      <c r="AG38" s="39">
        <v>0.87417218539999997</v>
      </c>
      <c r="AH38" s="38">
        <v>0.67671755276487611</v>
      </c>
      <c r="AI38" s="39">
        <v>531.68170369999996</v>
      </c>
      <c r="AJ38" s="38">
        <v>0.77142857138571441</v>
      </c>
      <c r="AK38" s="39">
        <v>5.9259259299999999E-2</v>
      </c>
      <c r="AL38" s="39">
        <v>0.29629629629999998</v>
      </c>
      <c r="AM38" s="39">
        <v>0.42962962960000001</v>
      </c>
      <c r="AN38" s="39">
        <v>0.2148148148</v>
      </c>
      <c r="AO38" s="39">
        <v>0.89403973510000001</v>
      </c>
      <c r="AP38" s="38">
        <v>0.69303282619564432</v>
      </c>
      <c r="AQ38" s="38">
        <v>0.6839633614637064</v>
      </c>
      <c r="AR38" s="38">
        <v>6.0682106869551777E-2</v>
      </c>
      <c r="AS38" s="38">
        <v>0.70210229092758225</v>
      </c>
      <c r="AT38" s="38">
        <v>0.71360365502210465</v>
      </c>
      <c r="AU38" s="39">
        <v>225.90017857000001</v>
      </c>
      <c r="AV38" s="38">
        <v>0.81224489798571431</v>
      </c>
      <c r="AW38" s="39">
        <v>5.7142857100000007E-2</v>
      </c>
      <c r="AX38" s="39">
        <v>0.22857142859999999</v>
      </c>
      <c r="AY38" s="39">
        <v>0.42857142860000003</v>
      </c>
      <c r="AZ38" s="39">
        <v>0.28571428569999996</v>
      </c>
      <c r="BA38" s="39">
        <v>0.90322580650000006</v>
      </c>
      <c r="BB38" s="38">
        <v>0.69060092683305974</v>
      </c>
      <c r="BC38" s="39">
        <v>235.69119286</v>
      </c>
      <c r="BD38" s="38">
        <v>0.71734693874285727</v>
      </c>
      <c r="BE38" s="39">
        <v>0.1071428571</v>
      </c>
      <c r="BF38" s="39">
        <v>0.3071428571</v>
      </c>
      <c r="BG38" s="39">
        <v>0.37857142860000004</v>
      </c>
      <c r="BH38" s="39">
        <v>0.20714285709999999</v>
      </c>
      <c r="BI38" s="39">
        <v>0.90322580650000006</v>
      </c>
      <c r="BJ38" s="38">
        <v>0.64142018405803047</v>
      </c>
      <c r="BK38" s="38">
        <v>0.63865961920461489</v>
      </c>
      <c r="BL38" s="39">
        <v>207.6954125</v>
      </c>
      <c r="BM38" s="38">
        <v>0.65021008407142866</v>
      </c>
      <c r="BN38" s="39">
        <v>0.19852941179999997</v>
      </c>
      <c r="BO38" s="39">
        <v>0.26470588240000004</v>
      </c>
      <c r="BP38" s="39">
        <v>0.24264705880000001</v>
      </c>
      <c r="BQ38" s="39">
        <v>0.29411764709999999</v>
      </c>
      <c r="BR38" s="39">
        <v>0.88311688309999992</v>
      </c>
      <c r="BS38" s="38">
        <v>0.64418074891144617</v>
      </c>
      <c r="BT38" s="39">
        <v>225.28851852</v>
      </c>
      <c r="BU38" s="38">
        <v>0.6338624338571428</v>
      </c>
      <c r="BV38" s="39">
        <v>0.22222222219999999</v>
      </c>
      <c r="BW38" s="39">
        <v>0.25185185189999998</v>
      </c>
      <c r="BX38" s="39">
        <v>0.33333333330000003</v>
      </c>
      <c r="BY38" s="39">
        <v>0.1925925926</v>
      </c>
      <c r="BZ38" s="39">
        <v>0.8766233766</v>
      </c>
      <c r="CA38" s="45">
        <v>0.99900000000000011</v>
      </c>
      <c r="CB38">
        <v>0.58122051776247519</v>
      </c>
      <c r="CC38">
        <v>0.58122051776247519</v>
      </c>
      <c r="CD38">
        <v>596.07112692307703</v>
      </c>
      <c r="CE38">
        <v>674.13887407407401</v>
      </c>
      <c r="CF38">
        <v>0.88419634269241243</v>
      </c>
      <c r="CG38">
        <v>0.11580365730758757</v>
      </c>
      <c r="CH38">
        <v>649.2038</v>
      </c>
      <c r="CI38">
        <v>711.68291666666698</v>
      </c>
      <c r="CJ38">
        <v>0.91220933479856103</v>
      </c>
      <c r="CK38">
        <v>8.7790665201438967E-2</v>
      </c>
      <c r="CL38">
        <v>1</v>
      </c>
      <c r="CM38">
        <v>516.83965000000001</v>
      </c>
      <c r="CN38">
        <v>546.26224615384604</v>
      </c>
      <c r="CO38">
        <v>0.9461383312483953</v>
      </c>
      <c r="CP38">
        <v>5.3861668751604697E-2</v>
      </c>
      <c r="CQ38">
        <v>538.92549310344805</v>
      </c>
      <c r="CR38">
        <v>570.46180666666703</v>
      </c>
      <c r="CS38">
        <v>0.94471792292722878</v>
      </c>
      <c r="CT38">
        <v>5.5282077072771219E-2</v>
      </c>
      <c r="CU38">
        <v>1</v>
      </c>
      <c r="CV38">
        <v>188.319203448276</v>
      </c>
      <c r="CW38">
        <v>228.11736875</v>
      </c>
      <c r="CX38">
        <v>0.82553645292419675</v>
      </c>
      <c r="CY38">
        <v>0.17446354707580325</v>
      </c>
      <c r="CZ38">
        <v>216.35467096774201</v>
      </c>
      <c r="DA38">
        <v>255.856051612903</v>
      </c>
      <c r="DB38">
        <v>0.84561091912367758</v>
      </c>
      <c r="DC38">
        <v>0.15438908087632242</v>
      </c>
      <c r="DD38">
        <v>0.11506395769173838</v>
      </c>
      <c r="DE38">
        <v>200.702675</v>
      </c>
      <c r="DF38">
        <v>254.197871875</v>
      </c>
      <c r="DG38">
        <v>0.78955293181484265</v>
      </c>
      <c r="DH38">
        <v>0.21044706818515735</v>
      </c>
      <c r="DI38">
        <v>222.18629999999999</v>
      </c>
      <c r="DJ38">
        <v>266.503567741935</v>
      </c>
      <c r="DK38">
        <v>0.83370853862320893</v>
      </c>
      <c r="DL38">
        <v>0.16629146137679107</v>
      </c>
      <c r="DM38">
        <v>0.20981811335816239</v>
      </c>
    </row>
    <row r="39" spans="1:117" ht="15" customHeight="1">
      <c r="A39" s="37">
        <v>3202801</v>
      </c>
      <c r="B39" s="37" t="s">
        <v>85</v>
      </c>
      <c r="C39" s="37">
        <v>0.65360450269341219</v>
      </c>
      <c r="D39" s="38">
        <v>0.68214928956201759</v>
      </c>
      <c r="E39" s="38">
        <v>0.67196932328321279</v>
      </c>
      <c r="F39" s="38">
        <v>0.64824313728731187</v>
      </c>
      <c r="G39" s="38">
        <v>6.8990840168946299E-2</v>
      </c>
      <c r="H39" s="38">
        <v>0.69569550927911372</v>
      </c>
      <c r="I39" s="38">
        <v>0.68671747047789755</v>
      </c>
      <c r="J39" s="39">
        <v>643.83767771999999</v>
      </c>
      <c r="K39" s="38">
        <v>0.75320280400000006</v>
      </c>
      <c r="L39" s="39">
        <v>0.13367174279999999</v>
      </c>
      <c r="M39" s="39">
        <v>0.19796954310000001</v>
      </c>
      <c r="N39" s="39">
        <v>0.31641285959999998</v>
      </c>
      <c r="O39" s="39">
        <v>0.35194585449999999</v>
      </c>
      <c r="P39" s="39">
        <v>0.91770186339999993</v>
      </c>
      <c r="Q39" s="38">
        <v>0.70916256748093798</v>
      </c>
      <c r="R39" s="39">
        <v>550.78544406000003</v>
      </c>
      <c r="S39" s="38">
        <v>0.81509712322857142</v>
      </c>
      <c r="T39" s="39">
        <v>6.1962134299999999E-2</v>
      </c>
      <c r="U39" s="39">
        <v>0.2151462995</v>
      </c>
      <c r="V39" s="39">
        <v>0.4234079174</v>
      </c>
      <c r="W39" s="39">
        <v>0.29948364890000001</v>
      </c>
      <c r="X39" s="39">
        <v>0.90781250000000002</v>
      </c>
      <c r="Y39" s="38">
        <v>0.62670466911016742</v>
      </c>
      <c r="Z39" s="38">
        <v>0.61597800427475002</v>
      </c>
      <c r="AA39" s="39">
        <v>597.57870443000002</v>
      </c>
      <c r="AB39" s="38">
        <v>0.65719315895714292</v>
      </c>
      <c r="AC39" s="39">
        <v>0.20598591549999998</v>
      </c>
      <c r="AD39" s="39">
        <v>0.23943661970000002</v>
      </c>
      <c r="AE39" s="39">
        <v>0.375</v>
      </c>
      <c r="AF39" s="39">
        <v>0.1795774648</v>
      </c>
      <c r="AG39" s="39">
        <v>0.87384615379999997</v>
      </c>
      <c r="AH39" s="38">
        <v>0.64279466636329363</v>
      </c>
      <c r="AI39" s="39">
        <v>525.03358381999999</v>
      </c>
      <c r="AJ39" s="38">
        <v>0.74401321218571437</v>
      </c>
      <c r="AK39" s="39">
        <v>9.6339113699999993E-2</v>
      </c>
      <c r="AL39" s="39">
        <v>0.27938342970000002</v>
      </c>
      <c r="AM39" s="39">
        <v>0.40847784199999998</v>
      </c>
      <c r="AN39" s="39">
        <v>0.21579961459999999</v>
      </c>
      <c r="AO39" s="39">
        <v>0.81093749999999998</v>
      </c>
      <c r="AP39" s="38">
        <v>0.69741923898022473</v>
      </c>
      <c r="AQ39" s="38">
        <v>0.72246601399507171</v>
      </c>
      <c r="AR39" s="38">
        <v>6.5635826764911864E-2</v>
      </c>
      <c r="AS39" s="38">
        <v>0.67237246396537786</v>
      </c>
      <c r="AT39" s="38">
        <v>0.68642444167930383</v>
      </c>
      <c r="AU39" s="39">
        <v>216.87814695</v>
      </c>
      <c r="AV39" s="38">
        <v>0.74577572962857153</v>
      </c>
      <c r="AW39" s="39">
        <v>0.11290322579999999</v>
      </c>
      <c r="AX39" s="39">
        <v>0.24731182799999998</v>
      </c>
      <c r="AY39" s="39">
        <v>0.37096774189999998</v>
      </c>
      <c r="AZ39" s="39">
        <v>0.2688172043</v>
      </c>
      <c r="BA39" s="39">
        <v>0.91927512359999997</v>
      </c>
      <c r="BB39" s="38">
        <v>0.6583204862514519</v>
      </c>
      <c r="BC39" s="39">
        <v>225.50653584</v>
      </c>
      <c r="BD39" s="38">
        <v>0.64618535585714287</v>
      </c>
      <c r="BE39" s="39">
        <v>0.14695340500000001</v>
      </c>
      <c r="BF39" s="39">
        <v>0.36200716849999998</v>
      </c>
      <c r="BG39" s="39">
        <v>0.34946236560000005</v>
      </c>
      <c r="BH39" s="39">
        <v>0.1415770609</v>
      </c>
      <c r="BI39" s="39">
        <v>0.91927512359999997</v>
      </c>
      <c r="BJ39" s="38">
        <v>0.606736637200466</v>
      </c>
      <c r="BK39" s="38">
        <v>0.61703222904679911</v>
      </c>
      <c r="BL39" s="39">
        <v>197.44032389</v>
      </c>
      <c r="BM39" s="38">
        <v>0.63591433275714293</v>
      </c>
      <c r="BN39" s="39">
        <v>0.17298187810000001</v>
      </c>
      <c r="BO39" s="39">
        <v>0.33443163100000001</v>
      </c>
      <c r="BP39" s="39">
        <v>0.36079077430000001</v>
      </c>
      <c r="BQ39" s="39">
        <v>0.1317957166</v>
      </c>
      <c r="BR39" s="39">
        <v>0.87716763009999998</v>
      </c>
      <c r="BS39" s="38">
        <v>0.59644104535413289</v>
      </c>
      <c r="BT39" s="39">
        <v>211.55826909999999</v>
      </c>
      <c r="BU39" s="38">
        <v>0.54935927862857137</v>
      </c>
      <c r="BV39" s="39">
        <v>0.207641196</v>
      </c>
      <c r="BW39" s="39">
        <v>0.42524916939999996</v>
      </c>
      <c r="BX39" s="39">
        <v>0.29235880399999997</v>
      </c>
      <c r="BY39" s="39">
        <v>7.4750830599999998E-2</v>
      </c>
      <c r="BZ39" s="39">
        <v>0.86994219650000004</v>
      </c>
      <c r="CA39" s="45">
        <v>0.92400000000000004</v>
      </c>
      <c r="CB39">
        <v>0.25</v>
      </c>
      <c r="CC39">
        <v>0.25</v>
      </c>
      <c r="CD39">
        <v>587.86644687499995</v>
      </c>
      <c r="CE39">
        <v>645.60448484848496</v>
      </c>
      <c r="CF39">
        <v>0.91056747694831242</v>
      </c>
      <c r="CG39">
        <v>8.9432523051687585E-2</v>
      </c>
      <c r="CH39">
        <v>601.55795188679201</v>
      </c>
      <c r="CI39">
        <v>706.06906074766403</v>
      </c>
      <c r="CJ39">
        <v>0.85198174701182339</v>
      </c>
      <c r="CK39">
        <v>0.14801825298817661</v>
      </c>
      <c r="CL39">
        <v>0</v>
      </c>
      <c r="CM39">
        <v>526.098612765957</v>
      </c>
      <c r="CN39">
        <v>539.26224795918404</v>
      </c>
      <c r="CO39">
        <v>0.97558954804820053</v>
      </c>
      <c r="CP39">
        <v>2.4410451951799472E-2</v>
      </c>
      <c r="CQ39">
        <v>537.64042830188703</v>
      </c>
      <c r="CR39">
        <v>582.94766666666703</v>
      </c>
      <c r="CS39">
        <v>0.92227906387575098</v>
      </c>
      <c r="CT39">
        <v>7.7720936124249018E-2</v>
      </c>
      <c r="CU39">
        <v>1</v>
      </c>
      <c r="CV39">
        <v>192.38612266666701</v>
      </c>
      <c r="CW39">
        <v>205.38903999999999</v>
      </c>
      <c r="CX39">
        <v>0.93669127946976627</v>
      </c>
      <c r="CY39">
        <v>6.3308720530233731E-2</v>
      </c>
      <c r="CZ39">
        <v>198.16225663716801</v>
      </c>
      <c r="DA39">
        <v>239.78018157894701</v>
      </c>
      <c r="DB39">
        <v>0.82643300765006555</v>
      </c>
      <c r="DC39">
        <v>0.17356699234993445</v>
      </c>
      <c r="DD39">
        <v>0</v>
      </c>
      <c r="DE39">
        <v>205.28837310924399</v>
      </c>
      <c r="DF39">
        <v>224.56681129032299</v>
      </c>
      <c r="DG39">
        <v>0.91415277230723302</v>
      </c>
      <c r="DH39">
        <v>8.5847227692766981E-2</v>
      </c>
      <c r="DI39">
        <v>208.19813893805301</v>
      </c>
      <c r="DJ39">
        <v>245.31768684210499</v>
      </c>
      <c r="DK39">
        <v>0.84868784480287629</v>
      </c>
      <c r="DL39">
        <v>0.15131215519712371</v>
      </c>
      <c r="DM39">
        <v>0</v>
      </c>
    </row>
    <row r="40" spans="1:117" ht="15" customHeight="1">
      <c r="A40" s="37">
        <v>3202900</v>
      </c>
      <c r="B40" s="37" t="s">
        <v>133</v>
      </c>
      <c r="C40" s="37">
        <v>0.71814380151106882</v>
      </c>
      <c r="D40" s="38">
        <v>0.70668988224338802</v>
      </c>
      <c r="E40" s="38">
        <v>0.67019852882639408</v>
      </c>
      <c r="F40" s="38">
        <v>0.58111776690001482</v>
      </c>
      <c r="G40" s="38">
        <v>5.8316288952243722E-2</v>
      </c>
      <c r="H40" s="38">
        <v>0.75927929075277345</v>
      </c>
      <c r="I40" s="38">
        <v>0.75762847944008893</v>
      </c>
      <c r="J40" s="39">
        <v>687.70148087999996</v>
      </c>
      <c r="K40" s="38">
        <v>0.88428571428571434</v>
      </c>
      <c r="L40" s="39">
        <v>7.0000000000000007E-2</v>
      </c>
      <c r="M40" s="39">
        <v>0.08</v>
      </c>
      <c r="N40" s="39">
        <v>0.4</v>
      </c>
      <c r="O40" s="39">
        <v>0.45</v>
      </c>
      <c r="P40" s="39">
        <v>0.93457943929999998</v>
      </c>
      <c r="Q40" s="38">
        <v>0.76175550772180034</v>
      </c>
      <c r="R40" s="39">
        <v>577.77756700999998</v>
      </c>
      <c r="S40" s="38">
        <v>0.89837997060000008</v>
      </c>
      <c r="T40" s="39">
        <v>3.0927835099999999E-2</v>
      </c>
      <c r="U40" s="39">
        <v>0.12371134019999999</v>
      </c>
      <c r="V40" s="39">
        <v>0.42268041240000004</v>
      </c>
      <c r="W40" s="39">
        <v>0.42268041240000004</v>
      </c>
      <c r="X40" s="39">
        <v>0.93269230769999989</v>
      </c>
      <c r="Y40" s="38">
        <v>0.70096300180052973</v>
      </c>
      <c r="Z40" s="38">
        <v>0.68069545959926236</v>
      </c>
      <c r="AA40" s="39">
        <v>646.33885027999997</v>
      </c>
      <c r="AB40" s="38">
        <v>0.7613019891142857</v>
      </c>
      <c r="AC40" s="39">
        <v>5.0632911399999994E-2</v>
      </c>
      <c r="AD40" s="39">
        <v>0.32911392409999995</v>
      </c>
      <c r="AE40" s="39">
        <v>0.2405063291</v>
      </c>
      <c r="AF40" s="39">
        <v>0.37974683539999998</v>
      </c>
      <c r="AG40" s="39">
        <v>0.87777777779999999</v>
      </c>
      <c r="AH40" s="38">
        <v>0.73136431510243072</v>
      </c>
      <c r="AI40" s="39">
        <v>561.14722891999998</v>
      </c>
      <c r="AJ40" s="38">
        <v>0.85025817552857152</v>
      </c>
      <c r="AK40" s="39">
        <v>6.0240963900000007E-2</v>
      </c>
      <c r="AL40" s="39">
        <v>0.156626506</v>
      </c>
      <c r="AM40" s="39">
        <v>0.42168674699999997</v>
      </c>
      <c r="AN40" s="39">
        <v>0.36144578309999997</v>
      </c>
      <c r="AO40" s="39">
        <v>0.92222222220000005</v>
      </c>
      <c r="AP40" s="38">
        <v>0.76142691236887905</v>
      </c>
      <c r="AQ40" s="38">
        <v>0.73724595739353915</v>
      </c>
      <c r="AR40" s="38">
        <v>6.7537402237033972E-2</v>
      </c>
      <c r="AS40" s="38">
        <v>0.78560786734421884</v>
      </c>
      <c r="AT40" s="38">
        <v>0.76989883874610987</v>
      </c>
      <c r="AU40" s="39">
        <v>240.07782177999999</v>
      </c>
      <c r="AV40" s="38">
        <v>0.86845827448571422</v>
      </c>
      <c r="AW40" s="39">
        <v>2.9702970299999999E-2</v>
      </c>
      <c r="AX40" s="39">
        <v>0.17821782180000001</v>
      </c>
      <c r="AY40" s="39">
        <v>0.38613861389999998</v>
      </c>
      <c r="AZ40" s="39">
        <v>0.4059405941</v>
      </c>
      <c r="BA40" s="39">
        <v>0.98058252429999992</v>
      </c>
      <c r="BB40" s="38">
        <v>0.80131689594232769</v>
      </c>
      <c r="BC40" s="39">
        <v>264.41623762</v>
      </c>
      <c r="BD40" s="38">
        <v>0.87411598311428562</v>
      </c>
      <c r="BE40" s="39">
        <v>2.9702970299999999E-2</v>
      </c>
      <c r="BF40" s="39">
        <v>0.1683168317</v>
      </c>
      <c r="BG40" s="39">
        <v>0.4158415842</v>
      </c>
      <c r="BH40" s="39">
        <v>0.38613861389999998</v>
      </c>
      <c r="BI40" s="39">
        <v>0.98058252429999992</v>
      </c>
      <c r="BJ40" s="38">
        <v>0.71807046510718486</v>
      </c>
      <c r="BK40" s="38">
        <v>0.71103811057312294</v>
      </c>
      <c r="BL40" s="39">
        <v>220.83003158</v>
      </c>
      <c r="BM40" s="38">
        <v>0.78796992481428563</v>
      </c>
      <c r="BN40" s="39">
        <v>7.36842105E-2</v>
      </c>
      <c r="BO40" s="39">
        <v>0.2421052632</v>
      </c>
      <c r="BP40" s="39">
        <v>0.4210526316</v>
      </c>
      <c r="BQ40" s="39">
        <v>0.26315789470000001</v>
      </c>
      <c r="BR40" s="39">
        <v>0.95</v>
      </c>
      <c r="BS40" s="38">
        <v>0.72510281964124679</v>
      </c>
      <c r="BT40" s="39">
        <v>243.08005263000001</v>
      </c>
      <c r="BU40" s="38">
        <v>0.75488721807142856</v>
      </c>
      <c r="BV40" s="39">
        <v>9.4736842099999996E-2</v>
      </c>
      <c r="BW40" s="39">
        <v>0.26315789470000001</v>
      </c>
      <c r="BX40" s="39">
        <v>0.34736842109999999</v>
      </c>
      <c r="BY40" s="39">
        <v>0.29473684210000001</v>
      </c>
      <c r="BZ40" s="39">
        <v>0.95</v>
      </c>
      <c r="CA40" s="45">
        <v>0.9890000000000001</v>
      </c>
      <c r="CB40">
        <v>0.50073922627131506</v>
      </c>
      <c r="CC40">
        <v>0.50073922627131506</v>
      </c>
      <c r="CD40">
        <v>586.32403529411795</v>
      </c>
      <c r="CE40">
        <v>695.54875000000004</v>
      </c>
      <c r="CF40">
        <v>0.8429661260898218</v>
      </c>
      <c r="CG40">
        <v>0.1570338739101782</v>
      </c>
      <c r="CH40">
        <v>659.95467083333301</v>
      </c>
      <c r="CI40">
        <v>739.67408399999999</v>
      </c>
      <c r="CJ40">
        <v>0.89222359564693499</v>
      </c>
      <c r="CK40">
        <v>0.10777640435306501</v>
      </c>
      <c r="CL40">
        <v>0.31367416679338855</v>
      </c>
      <c r="CM40">
        <v>509.71453750000001</v>
      </c>
      <c r="CN40">
        <v>617.38851052631605</v>
      </c>
      <c r="CO40">
        <v>0.82559770518805842</v>
      </c>
      <c r="CP40">
        <v>0.17440229481194158</v>
      </c>
      <c r="CQ40">
        <v>580.88088800000003</v>
      </c>
      <c r="CR40">
        <v>582.90040833333296</v>
      </c>
      <c r="CS40">
        <v>0.99653539386066436</v>
      </c>
      <c r="CT40">
        <v>3.4646061393356353E-3</v>
      </c>
      <c r="CU40">
        <v>1</v>
      </c>
      <c r="CV40">
        <v>187.45836499999999</v>
      </c>
      <c r="CW40">
        <v>233.61250000000001</v>
      </c>
      <c r="CX40">
        <v>0.80243293916207381</v>
      </c>
      <c r="CY40">
        <v>0.19756706083792619</v>
      </c>
      <c r="CZ40">
        <v>224.711916</v>
      </c>
      <c r="DA40">
        <v>258.56170800000001</v>
      </c>
      <c r="DB40">
        <v>0.86908428064684662</v>
      </c>
      <c r="DC40">
        <v>0.13091571935315338</v>
      </c>
      <c r="DD40">
        <v>0.3373605964581825</v>
      </c>
      <c r="DE40">
        <v>217.23830000000001</v>
      </c>
      <c r="DF40">
        <v>257.052031818182</v>
      </c>
      <c r="DG40">
        <v>0.84511411352568866</v>
      </c>
      <c r="DH40">
        <v>0.15488588647431134</v>
      </c>
      <c r="DI40">
        <v>255.061848</v>
      </c>
      <c r="DJ40">
        <v>283.52116799999999</v>
      </c>
      <c r="DK40">
        <v>0.89962188643353791</v>
      </c>
      <c r="DL40">
        <v>0.10037811356646209</v>
      </c>
      <c r="DM40">
        <v>0.35192214183368903</v>
      </c>
    </row>
    <row r="41" spans="1:117" ht="15" customHeight="1">
      <c r="A41" s="37">
        <v>3203007</v>
      </c>
      <c r="B41" s="37" t="s">
        <v>163</v>
      </c>
      <c r="C41" s="37">
        <v>0.6275912242558922</v>
      </c>
      <c r="D41" s="38">
        <v>0.62426101304591508</v>
      </c>
      <c r="E41" s="38">
        <v>0.61709353744021489</v>
      </c>
      <c r="F41" s="38">
        <v>0.51366813072202033</v>
      </c>
      <c r="G41" s="38">
        <v>4.7590171661929137E-2</v>
      </c>
      <c r="H41" s="38">
        <v>0.72051894415840945</v>
      </c>
      <c r="I41" s="38">
        <v>0.72519954318911828</v>
      </c>
      <c r="J41" s="39">
        <v>668.55528564999997</v>
      </c>
      <c r="K41" s="38">
        <v>0.82738095235714282</v>
      </c>
      <c r="L41" s="39">
        <v>9.5588235299999991E-2</v>
      </c>
      <c r="M41" s="39">
        <v>0.13480392159999999</v>
      </c>
      <c r="N41" s="39">
        <v>0.33088235290000001</v>
      </c>
      <c r="O41" s="39">
        <v>0.43872549020000001</v>
      </c>
      <c r="P41" s="39">
        <v>0.92099322799999994</v>
      </c>
      <c r="Q41" s="38">
        <v>0.71349804561234631</v>
      </c>
      <c r="R41" s="39">
        <v>548.17933499000003</v>
      </c>
      <c r="S41" s="38">
        <v>0.83835519324285712</v>
      </c>
      <c r="T41" s="39">
        <v>4.9627791599999999E-2</v>
      </c>
      <c r="U41" s="39">
        <v>0.19602977670000002</v>
      </c>
      <c r="V41" s="39">
        <v>0.5012406948</v>
      </c>
      <c r="W41" s="39">
        <v>0.25310173699999999</v>
      </c>
      <c r="X41" s="39">
        <v>0.91176470589999992</v>
      </c>
      <c r="Y41" s="38">
        <v>0.67292877249648031</v>
      </c>
      <c r="Z41" s="38">
        <v>0.66446948854271359</v>
      </c>
      <c r="AA41" s="39">
        <v>619.92308299000001</v>
      </c>
      <c r="AB41" s="38">
        <v>0.73901098897142858</v>
      </c>
      <c r="AC41" s="39">
        <v>0.1071428571</v>
      </c>
      <c r="AD41" s="39">
        <v>0.2692307692</v>
      </c>
      <c r="AE41" s="39">
        <v>0.46428571429999999</v>
      </c>
      <c r="AF41" s="39">
        <v>0.15934065929999999</v>
      </c>
      <c r="AG41" s="39">
        <v>0.91687657430000002</v>
      </c>
      <c r="AH41" s="38">
        <v>0.68561769842713038</v>
      </c>
      <c r="AI41" s="39">
        <v>535.45980178000002</v>
      </c>
      <c r="AJ41" s="38">
        <v>0.82671174972857131</v>
      </c>
      <c r="AK41" s="39">
        <v>2.9585798799999997E-2</v>
      </c>
      <c r="AL41" s="39">
        <v>0.25147928990000001</v>
      </c>
      <c r="AM41" s="39">
        <v>0.55917159760000001</v>
      </c>
      <c r="AN41" s="39">
        <v>0.15976331359999998</v>
      </c>
      <c r="AO41" s="39">
        <v>0.86005089060000006</v>
      </c>
      <c r="AP41" s="38">
        <v>0.63501222645446531</v>
      </c>
      <c r="AQ41" s="38">
        <v>0.60959920331009054</v>
      </c>
      <c r="AR41" s="38">
        <v>5.1114474887646644E-2</v>
      </c>
      <c r="AS41" s="38">
        <v>0.66042524959884008</v>
      </c>
      <c r="AT41" s="38">
        <v>0.66812717398099741</v>
      </c>
      <c r="AU41" s="39">
        <v>211.64240000000001</v>
      </c>
      <c r="AV41" s="38">
        <v>0.71660231661428575</v>
      </c>
      <c r="AW41" s="39">
        <v>0.1135135135</v>
      </c>
      <c r="AX41" s="39">
        <v>0.29729729729999999</v>
      </c>
      <c r="AY41" s="39">
        <v>0.38918918920000001</v>
      </c>
      <c r="AZ41" s="39">
        <v>0.2</v>
      </c>
      <c r="BA41" s="39">
        <v>0.90909090910000001</v>
      </c>
      <c r="BB41" s="38">
        <v>0.65272332521668264</v>
      </c>
      <c r="BC41" s="39">
        <v>223.97343395999999</v>
      </c>
      <c r="BD41" s="38">
        <v>0.64266461300000011</v>
      </c>
      <c r="BE41" s="39">
        <v>0.16172506740000001</v>
      </c>
      <c r="BF41" s="39">
        <v>0.34231805929999998</v>
      </c>
      <c r="BG41" s="39">
        <v>0.36927223720000002</v>
      </c>
      <c r="BH41" s="39">
        <v>0.1266846361</v>
      </c>
      <c r="BI41" s="39">
        <v>0.91154791149999992</v>
      </c>
      <c r="BJ41" s="38">
        <v>0.60931077471119344</v>
      </c>
      <c r="BK41" s="38">
        <v>0.62520586571414016</v>
      </c>
      <c r="BL41" s="39">
        <v>206.10160417</v>
      </c>
      <c r="BM41" s="38">
        <v>0.66031746037142858</v>
      </c>
      <c r="BN41" s="39">
        <v>0.16666666670000002</v>
      </c>
      <c r="BO41" s="39">
        <v>0.30277777780000004</v>
      </c>
      <c r="BP41" s="39">
        <v>0.32500000000000001</v>
      </c>
      <c r="BQ41" s="39">
        <v>0.2055555556</v>
      </c>
      <c r="BR41" s="39">
        <v>0.82949308759999996</v>
      </c>
      <c r="BS41" s="38">
        <v>0.59341568370824682</v>
      </c>
      <c r="BT41" s="39">
        <v>215.31649167</v>
      </c>
      <c r="BU41" s="38">
        <v>0.55039682537142864</v>
      </c>
      <c r="BV41" s="39">
        <v>0.23055555559999999</v>
      </c>
      <c r="BW41" s="39">
        <v>0.38333333330000002</v>
      </c>
      <c r="BX41" s="39">
        <v>0.27777777780000001</v>
      </c>
      <c r="BY41" s="39">
        <v>0.1083333333</v>
      </c>
      <c r="BZ41" s="39">
        <v>0.82949308759999996</v>
      </c>
      <c r="CA41" s="45">
        <v>0.94499999999999995</v>
      </c>
      <c r="CB41">
        <v>0.32572343415834415</v>
      </c>
      <c r="CC41">
        <v>0.32572343415834415</v>
      </c>
      <c r="CD41">
        <v>605.16892950819704</v>
      </c>
      <c r="CE41">
        <v>642.85351967213103</v>
      </c>
      <c r="CF41">
        <v>0.94137919602096298</v>
      </c>
      <c r="CG41">
        <v>5.8620803979037017E-2</v>
      </c>
      <c r="CH41">
        <v>630.89564761904796</v>
      </c>
      <c r="CI41">
        <v>716.70317386363604</v>
      </c>
      <c r="CJ41">
        <v>0.88027466687218225</v>
      </c>
      <c r="CK41">
        <v>0.11972533312781775</v>
      </c>
      <c r="CL41">
        <v>0</v>
      </c>
      <c r="CM41">
        <v>514.669716666667</v>
      </c>
      <c r="CN41">
        <v>560.98046065573806</v>
      </c>
      <c r="CO41">
        <v>0.91744677892178672</v>
      </c>
      <c r="CP41">
        <v>8.2553221078213279E-2</v>
      </c>
      <c r="CQ41">
        <v>525.66866941176499</v>
      </c>
      <c r="CR41">
        <v>576.03696046511595</v>
      </c>
      <c r="CS41">
        <v>0.91256066101612376</v>
      </c>
      <c r="CT41">
        <v>8.7439338983876236E-2</v>
      </c>
      <c r="CU41">
        <v>1</v>
      </c>
      <c r="CV41">
        <v>186.10603432835799</v>
      </c>
      <c r="CW41">
        <v>238.67006513888899</v>
      </c>
      <c r="CX41">
        <v>0.77976278348965766</v>
      </c>
      <c r="CY41">
        <v>0.22023721651034234</v>
      </c>
      <c r="CZ41">
        <v>198.99876533333301</v>
      </c>
      <c r="DA41">
        <v>241.41592368421101</v>
      </c>
      <c r="DB41">
        <v>0.82429842363520878</v>
      </c>
      <c r="DC41">
        <v>0.17570157636479122</v>
      </c>
      <c r="DD41">
        <v>0.20221668640395171</v>
      </c>
      <c r="DE41">
        <v>198.43099253731299</v>
      </c>
      <c r="DF41">
        <v>245.18589305555599</v>
      </c>
      <c r="DG41">
        <v>0.80930835809689528</v>
      </c>
      <c r="DH41">
        <v>0.19069164190310472</v>
      </c>
      <c r="DI41">
        <v>207.40266578947401</v>
      </c>
      <c r="DJ41">
        <v>250.33313947368401</v>
      </c>
      <c r="DK41">
        <v>0.82850663010710568</v>
      </c>
      <c r="DL41">
        <v>0.17149336989289432</v>
      </c>
      <c r="DM41">
        <v>0.10067705022942502</v>
      </c>
    </row>
    <row r="42" spans="1:117" ht="15" customHeight="1">
      <c r="A42" s="37">
        <v>3203056</v>
      </c>
      <c r="B42" s="37" t="s">
        <v>207</v>
      </c>
      <c r="C42" s="37">
        <v>0.61008915151003817</v>
      </c>
      <c r="D42" s="38">
        <v>0.50384164501434026</v>
      </c>
      <c r="E42" s="38">
        <v>0.48008733274657478</v>
      </c>
      <c r="F42" s="38">
        <v>0.24870216325559324</v>
      </c>
      <c r="G42" s="38">
        <v>5.4541987192937569E-3</v>
      </c>
      <c r="H42" s="38">
        <v>0.71147250223755631</v>
      </c>
      <c r="I42" s="38">
        <v>0.72887220037097278</v>
      </c>
      <c r="J42" s="39">
        <v>670.57051624999997</v>
      </c>
      <c r="K42" s="38">
        <v>0.83483111247142838</v>
      </c>
      <c r="L42" s="39">
        <v>0.10195227770000001</v>
      </c>
      <c r="M42" s="39">
        <v>0.11062906720000001</v>
      </c>
      <c r="N42" s="39">
        <v>0.33405639909999996</v>
      </c>
      <c r="O42" s="39">
        <v>0.45336225599999996</v>
      </c>
      <c r="P42" s="39">
        <v>0.92200000000000004</v>
      </c>
      <c r="Q42" s="38">
        <v>0.68537295503743179</v>
      </c>
      <c r="R42" s="39">
        <v>533.08745633000001</v>
      </c>
      <c r="S42" s="38">
        <v>0.7732376793857143</v>
      </c>
      <c r="T42" s="39">
        <v>7.2052401699999991E-2</v>
      </c>
      <c r="U42" s="39">
        <v>0.27074235810000002</v>
      </c>
      <c r="V42" s="39">
        <v>0.44541484720000002</v>
      </c>
      <c r="W42" s="39">
        <v>0.21179039299999999</v>
      </c>
      <c r="X42" s="39">
        <v>0.92152917509999999</v>
      </c>
      <c r="Y42" s="38">
        <v>0.70601830351826256</v>
      </c>
      <c r="Z42" s="38">
        <v>0.69745566500123379</v>
      </c>
      <c r="AA42" s="39">
        <v>644.54855780000003</v>
      </c>
      <c r="AB42" s="38">
        <v>0.7824219867571427</v>
      </c>
      <c r="AC42" s="39">
        <v>0.10420841680000001</v>
      </c>
      <c r="AD42" s="39">
        <v>0.19839679360000001</v>
      </c>
      <c r="AE42" s="39">
        <v>0.35470941879999995</v>
      </c>
      <c r="AF42" s="39">
        <v>0.34268537069999999</v>
      </c>
      <c r="AG42" s="39">
        <v>0.92923649909999995</v>
      </c>
      <c r="AH42" s="38">
        <v>0.71886226129380582</v>
      </c>
      <c r="AI42" s="39">
        <v>552.20691683999996</v>
      </c>
      <c r="AJ42" s="38">
        <v>0.83483048394285697</v>
      </c>
      <c r="AK42" s="39">
        <v>4.46247465E-2</v>
      </c>
      <c r="AL42" s="39">
        <v>0.2109533469</v>
      </c>
      <c r="AM42" s="39">
        <v>0.46653144019999998</v>
      </c>
      <c r="AN42" s="39">
        <v>0.27789046649999999</v>
      </c>
      <c r="AO42" s="39">
        <v>0.92149532710000004</v>
      </c>
      <c r="AP42" s="38">
        <v>0.53947311341598836</v>
      </c>
      <c r="AQ42" s="38">
        <v>0.39807075595565272</v>
      </c>
      <c r="AR42" s="38">
        <v>2.3899397244860898E-2</v>
      </c>
      <c r="AS42" s="38">
        <v>0.68087547087632405</v>
      </c>
      <c r="AT42" s="38">
        <v>0.6889453885964314</v>
      </c>
      <c r="AU42" s="39">
        <v>216.06233634</v>
      </c>
      <c r="AV42" s="38">
        <v>0.75362786197142861</v>
      </c>
      <c r="AW42" s="39">
        <v>7.2234762999999994E-2</v>
      </c>
      <c r="AX42" s="39">
        <v>0.30474040629999999</v>
      </c>
      <c r="AY42" s="39">
        <v>0.40180586910000005</v>
      </c>
      <c r="AZ42" s="39">
        <v>0.22121896159999999</v>
      </c>
      <c r="BA42" s="39">
        <v>0.92677824269999998</v>
      </c>
      <c r="BB42" s="38">
        <v>0.67280555315621671</v>
      </c>
      <c r="BC42" s="39">
        <v>229.19986682000001</v>
      </c>
      <c r="BD42" s="38">
        <v>0.66978394065714286</v>
      </c>
      <c r="BE42" s="39">
        <v>0.13544018060000002</v>
      </c>
      <c r="BF42" s="39">
        <v>0.34085778779999998</v>
      </c>
      <c r="BG42" s="39">
        <v>0.34537246049999998</v>
      </c>
      <c r="BH42" s="39">
        <v>0.1783295711</v>
      </c>
      <c r="BI42" s="39">
        <v>0.92677824269999998</v>
      </c>
      <c r="BJ42" s="38">
        <v>0.65697607363146315</v>
      </c>
      <c r="BK42" s="38">
        <v>0.66452966493086008</v>
      </c>
      <c r="BL42" s="39">
        <v>207.46090287999999</v>
      </c>
      <c r="BM42" s="38">
        <v>0.69618864814285708</v>
      </c>
      <c r="BN42" s="39">
        <v>0.1305182342</v>
      </c>
      <c r="BO42" s="39">
        <v>0.30326295590000002</v>
      </c>
      <c r="BP42" s="39">
        <v>0.36468330129999998</v>
      </c>
      <c r="BQ42" s="39">
        <v>0.2015355086</v>
      </c>
      <c r="BR42" s="39">
        <v>0.94213381559999998</v>
      </c>
      <c r="BS42" s="38">
        <v>0.64942248233206612</v>
      </c>
      <c r="BT42" s="39">
        <v>221.75088868</v>
      </c>
      <c r="BU42" s="38">
        <v>0.61502604885714285</v>
      </c>
      <c r="BV42" s="39">
        <v>0.1919385797</v>
      </c>
      <c r="BW42" s="39">
        <v>0.33781190019999996</v>
      </c>
      <c r="BX42" s="39">
        <v>0.33781190019999996</v>
      </c>
      <c r="BY42" s="39">
        <v>0.13243762000000001</v>
      </c>
      <c r="BZ42" s="39">
        <v>0.94213381559999998</v>
      </c>
      <c r="CA42" s="45">
        <v>0.96599999999999997</v>
      </c>
      <c r="CB42">
        <v>0.75</v>
      </c>
      <c r="CC42">
        <v>0.75</v>
      </c>
      <c r="CD42">
        <v>615.37847934782599</v>
      </c>
      <c r="CE42">
        <v>696.456084761905</v>
      </c>
      <c r="CF42">
        <v>0.88358547338731808</v>
      </c>
      <c r="CG42">
        <v>0.11641452661268192</v>
      </c>
      <c r="CH42">
        <v>647.969915841584</v>
      </c>
      <c r="CI42">
        <v>718.03233899999998</v>
      </c>
      <c r="CJ42">
        <v>0.90242441829849673</v>
      </c>
      <c r="CK42">
        <v>9.7575581701503267E-2</v>
      </c>
      <c r="CL42">
        <v>1</v>
      </c>
      <c r="CM42">
        <v>534.02468387096803</v>
      </c>
      <c r="CN42">
        <v>590.89185428571398</v>
      </c>
      <c r="CO42">
        <v>0.90376044279119649</v>
      </c>
      <c r="CP42">
        <v>9.6239557208803506E-2</v>
      </c>
      <c r="CQ42">
        <v>508.79264851485198</v>
      </c>
      <c r="CR42">
        <v>571.39511300000004</v>
      </c>
      <c r="CS42">
        <v>0.89043927212386209</v>
      </c>
      <c r="CT42">
        <v>0.10956072787613791</v>
      </c>
      <c r="CU42">
        <v>0</v>
      </c>
      <c r="CV42">
        <v>193.73926886792501</v>
      </c>
      <c r="CW42">
        <v>231.36958717948701</v>
      </c>
      <c r="CX42">
        <v>0.83735840665017935</v>
      </c>
      <c r="CY42">
        <v>0.16264159334982065</v>
      </c>
      <c r="CZ42">
        <v>211.32066222222201</v>
      </c>
      <c r="DA42">
        <v>229.77915888888899</v>
      </c>
      <c r="DB42">
        <v>0.91966853410063754</v>
      </c>
      <c r="DC42">
        <v>8.0331465899362464E-2</v>
      </c>
      <c r="DD42">
        <v>1</v>
      </c>
      <c r="DE42">
        <v>208.44735471698101</v>
      </c>
      <c r="DF42">
        <v>246.745464102564</v>
      </c>
      <c r="DG42">
        <v>0.84478697703774719</v>
      </c>
      <c r="DH42">
        <v>0.15521302296225281</v>
      </c>
      <c r="DI42">
        <v>221.80532666666701</v>
      </c>
      <c r="DJ42">
        <v>243.04020444444399</v>
      </c>
      <c r="DK42">
        <v>0.91262812740666943</v>
      </c>
      <c r="DL42">
        <v>8.7371872593330568E-2</v>
      </c>
      <c r="DM42">
        <v>1</v>
      </c>
    </row>
    <row r="43" spans="1:117" ht="15" customHeight="1">
      <c r="A43" s="37">
        <v>3203106</v>
      </c>
      <c r="B43" s="37" t="s">
        <v>87</v>
      </c>
      <c r="C43" s="37">
        <v>0.50822669409524157</v>
      </c>
      <c r="D43" s="38">
        <v>0.46246670585034511</v>
      </c>
      <c r="E43" s="38">
        <v>0.46279390341046123</v>
      </c>
      <c r="F43" s="38">
        <v>0.22161359572439751</v>
      </c>
      <c r="G43" s="38">
        <v>1.1464638072853361E-3</v>
      </c>
      <c r="H43" s="38">
        <v>0.70397421109652492</v>
      </c>
      <c r="I43" s="38">
        <v>0.71578954189032884</v>
      </c>
      <c r="J43" s="39">
        <v>660.87305389999995</v>
      </c>
      <c r="K43" s="38">
        <v>0.79036348267142853</v>
      </c>
      <c r="L43" s="39">
        <v>0.1420118343</v>
      </c>
      <c r="M43" s="39">
        <v>0.1183431953</v>
      </c>
      <c r="N43" s="39">
        <v>0.30177514789999998</v>
      </c>
      <c r="O43" s="39">
        <v>0.43786982250000001</v>
      </c>
      <c r="P43" s="39">
        <v>0.94413407820000006</v>
      </c>
      <c r="Q43" s="38">
        <v>0.68625121490581908</v>
      </c>
      <c r="R43" s="39">
        <v>527.51528143999997</v>
      </c>
      <c r="S43" s="38">
        <v>0.77587681784285711</v>
      </c>
      <c r="T43" s="39">
        <v>8.3832335300000005E-2</v>
      </c>
      <c r="U43" s="39">
        <v>0.24550898199999999</v>
      </c>
      <c r="V43" s="39">
        <v>0.49101796409999998</v>
      </c>
      <c r="W43" s="39">
        <v>0.1796407186</v>
      </c>
      <c r="X43" s="39">
        <v>0.94350282489999993</v>
      </c>
      <c r="Y43" s="38">
        <v>0.70282774728923958</v>
      </c>
      <c r="Z43" s="38">
        <v>0.69895798385196239</v>
      </c>
      <c r="AA43" s="39">
        <v>632.34174232999999</v>
      </c>
      <c r="AB43" s="38">
        <v>0.78921078921428556</v>
      </c>
      <c r="AC43" s="39">
        <v>9.0909090900000003E-2</v>
      </c>
      <c r="AD43" s="39">
        <v>0.20979020980000002</v>
      </c>
      <c r="AE43" s="39">
        <v>0.47552447549999999</v>
      </c>
      <c r="AF43" s="39">
        <v>0.22377622379999998</v>
      </c>
      <c r="AG43" s="39">
        <v>0.96621621619999998</v>
      </c>
      <c r="AH43" s="38">
        <v>0.70863239244515541</v>
      </c>
      <c r="AI43" s="39">
        <v>531.99478872999998</v>
      </c>
      <c r="AJ43" s="38">
        <v>0.8259557343285715</v>
      </c>
      <c r="AK43" s="39">
        <v>4.9295774600000002E-2</v>
      </c>
      <c r="AL43" s="39">
        <v>0.21830985920000001</v>
      </c>
      <c r="AM43" s="39">
        <v>0.54929577460000001</v>
      </c>
      <c r="AN43" s="39">
        <v>0.18309859150000002</v>
      </c>
      <c r="AO43" s="39">
        <v>0.96598639460000002</v>
      </c>
      <c r="AP43" s="38">
        <v>0.46197590951017092</v>
      </c>
      <c r="AQ43" s="38">
        <v>0.23214324639195358</v>
      </c>
      <c r="AR43" s="38">
        <v>2.5512990938657554E-3</v>
      </c>
      <c r="AS43" s="38">
        <v>0.69180857262838824</v>
      </c>
      <c r="AT43" s="38">
        <v>0.69815024454696173</v>
      </c>
      <c r="AU43" s="39">
        <v>216.60662879</v>
      </c>
      <c r="AV43" s="38">
        <v>0.73593073594285707</v>
      </c>
      <c r="AW43" s="39">
        <v>0.12121212119999999</v>
      </c>
      <c r="AX43" s="39">
        <v>0.25</v>
      </c>
      <c r="AY43" s="39">
        <v>0.3484848485</v>
      </c>
      <c r="AZ43" s="39">
        <v>0.28030303029999998</v>
      </c>
      <c r="BA43" s="39">
        <v>0.97777777779999997</v>
      </c>
      <c r="BB43" s="38">
        <v>0.68546690070981464</v>
      </c>
      <c r="BC43" s="39">
        <v>228.09079242000001</v>
      </c>
      <c r="BD43" s="38">
        <v>0.6774891774285714</v>
      </c>
      <c r="BE43" s="39">
        <v>0.13636363640000002</v>
      </c>
      <c r="BF43" s="39">
        <v>0.32575757580000003</v>
      </c>
      <c r="BG43" s="39">
        <v>0.39393939389999999</v>
      </c>
      <c r="BH43" s="39">
        <v>0.14393939389999999</v>
      </c>
      <c r="BI43" s="39">
        <v>0.97777777779999997</v>
      </c>
      <c r="BJ43" s="38">
        <v>0.68925727353452249</v>
      </c>
      <c r="BK43" s="38">
        <v>0.6832203026932776</v>
      </c>
      <c r="BL43" s="39">
        <v>212.22158977000001</v>
      </c>
      <c r="BM43" s="38">
        <v>0.70454545457142859</v>
      </c>
      <c r="BN43" s="39">
        <v>0.1136363636</v>
      </c>
      <c r="BO43" s="39">
        <v>0.31818181820000002</v>
      </c>
      <c r="BP43" s="39">
        <v>0.31818181820000002</v>
      </c>
      <c r="BQ43" s="39">
        <v>0.25</v>
      </c>
      <c r="BR43" s="39">
        <v>0.97777777779999997</v>
      </c>
      <c r="BS43" s="38">
        <v>0.69529424437576737</v>
      </c>
      <c r="BT43" s="39">
        <v>228.65998863999999</v>
      </c>
      <c r="BU43" s="38">
        <v>0.71266233762857145</v>
      </c>
      <c r="BV43" s="39">
        <v>7.9545454500000001E-2</v>
      </c>
      <c r="BW43" s="39">
        <v>0.36363636360000001</v>
      </c>
      <c r="BX43" s="39">
        <v>0.48863636360000001</v>
      </c>
      <c r="BY43" s="39">
        <v>6.8181818200000008E-2</v>
      </c>
      <c r="BZ43" s="39">
        <v>0.97777777779999997</v>
      </c>
      <c r="CA43" s="45">
        <v>0.98</v>
      </c>
      <c r="CB43">
        <v>0.25</v>
      </c>
      <c r="CC43">
        <v>0.25</v>
      </c>
      <c r="CD43">
        <v>595.40378529411805</v>
      </c>
      <c r="CE43">
        <v>670.252170588235</v>
      </c>
      <c r="CF43">
        <v>0.88832802252855436</v>
      </c>
      <c r="CG43">
        <v>0.11167197747144564</v>
      </c>
      <c r="CH43">
        <v>624.75561707317104</v>
      </c>
      <c r="CI43">
        <v>720.851765</v>
      </c>
      <c r="CJ43">
        <v>0.86669083354907372</v>
      </c>
      <c r="CK43">
        <v>0.13330916645092628</v>
      </c>
      <c r="CL43">
        <v>0</v>
      </c>
      <c r="CM43">
        <v>500.38285757575801</v>
      </c>
      <c r="CN43">
        <v>550.88770882352901</v>
      </c>
      <c r="CO43">
        <v>0.90832096915789118</v>
      </c>
      <c r="CP43">
        <v>9.1679030842108822E-2</v>
      </c>
      <c r="CQ43">
        <v>511.31803250000002</v>
      </c>
      <c r="CR43">
        <v>561.10400975609798</v>
      </c>
      <c r="CS43">
        <v>0.91127139284258718</v>
      </c>
      <c r="CT43">
        <v>8.872860715741282E-2</v>
      </c>
      <c r="CU43">
        <v>1</v>
      </c>
      <c r="CV43">
        <v>199.39329473684199</v>
      </c>
      <c r="CW43">
        <v>236.175414285714</v>
      </c>
      <c r="CX43">
        <v>0.84425932030175377</v>
      </c>
      <c r="CY43">
        <v>0.15574067969824623</v>
      </c>
      <c r="CZ43">
        <v>196.805346875</v>
      </c>
      <c r="DA43">
        <v>233.56389375000001</v>
      </c>
      <c r="DB43">
        <v>0.84261888134839336</v>
      </c>
      <c r="DC43">
        <v>0.15738111865160664</v>
      </c>
      <c r="DD43">
        <v>0</v>
      </c>
      <c r="DE43">
        <v>226.62903157894701</v>
      </c>
      <c r="DF43">
        <v>244.78635714285701</v>
      </c>
      <c r="DG43">
        <v>0.92582378456119019</v>
      </c>
      <c r="DH43">
        <v>7.4176215438809812E-2</v>
      </c>
      <c r="DI43">
        <v>209.7813759375</v>
      </c>
      <c r="DJ43">
        <v>244.39531249999999</v>
      </c>
      <c r="DK43">
        <v>0.85836906523115086</v>
      </c>
      <c r="DL43">
        <v>0.14163093476884914</v>
      </c>
      <c r="DM43">
        <v>0</v>
      </c>
    </row>
    <row r="44" spans="1:117" ht="15" customHeight="1">
      <c r="A44" s="37">
        <v>3203130</v>
      </c>
      <c r="B44" s="37" t="s">
        <v>175</v>
      </c>
      <c r="C44" s="37">
        <v>0.51673299442339038</v>
      </c>
      <c r="D44" s="38">
        <v>0.42876796575218601</v>
      </c>
      <c r="E44" s="38">
        <v>0.48880188398462482</v>
      </c>
      <c r="F44" s="38">
        <v>0.28604782179650456</v>
      </c>
      <c r="G44" s="38">
        <v>1.1393058237183062E-2</v>
      </c>
      <c r="H44" s="38">
        <v>0.69155594617274507</v>
      </c>
      <c r="I44" s="38">
        <v>0.70974842350031553</v>
      </c>
      <c r="J44" s="39">
        <v>667.04724309000005</v>
      </c>
      <c r="K44" s="38">
        <v>0.84177215192857135</v>
      </c>
      <c r="L44" s="39">
        <v>0.10759493669999999</v>
      </c>
      <c r="M44" s="39">
        <v>8.8607594899999989E-2</v>
      </c>
      <c r="N44" s="39">
        <v>0.41772151899999999</v>
      </c>
      <c r="O44" s="39">
        <v>0.38607594940000001</v>
      </c>
      <c r="P44" s="39">
        <v>0.84946236559999999</v>
      </c>
      <c r="Q44" s="38">
        <v>0.66426723018138945</v>
      </c>
      <c r="R44" s="39">
        <v>522.63124259999995</v>
      </c>
      <c r="S44" s="38">
        <v>0.74133558747142847</v>
      </c>
      <c r="T44" s="39">
        <v>8.28402367E-2</v>
      </c>
      <c r="U44" s="39">
        <v>0.3076923077</v>
      </c>
      <c r="V44" s="39">
        <v>0.44378698219999996</v>
      </c>
      <c r="W44" s="39">
        <v>0.1656804734</v>
      </c>
      <c r="X44" s="39">
        <v>0.90860215049999993</v>
      </c>
      <c r="Y44" s="38">
        <v>0.68016288793556201</v>
      </c>
      <c r="Z44" s="38">
        <v>0.70276908431869667</v>
      </c>
      <c r="AA44" s="39">
        <v>649.05872035000004</v>
      </c>
      <c r="AB44" s="38">
        <v>0.8139329805714286</v>
      </c>
      <c r="AC44" s="39">
        <v>8.0246913599999997E-2</v>
      </c>
      <c r="AD44" s="39">
        <v>0.18518518520000002</v>
      </c>
      <c r="AE44" s="39">
        <v>0.41975308640000003</v>
      </c>
      <c r="AF44" s="39">
        <v>0.31481481480000001</v>
      </c>
      <c r="AG44" s="39">
        <v>0.90502793299999995</v>
      </c>
      <c r="AH44" s="38">
        <v>0.64625359336085997</v>
      </c>
      <c r="AI44" s="39">
        <v>511.4637439</v>
      </c>
      <c r="AJ44" s="38">
        <v>0.70905923348571431</v>
      </c>
      <c r="AK44" s="39">
        <v>8.5365853699999994E-2</v>
      </c>
      <c r="AL44" s="39">
        <v>0.35975609759999999</v>
      </c>
      <c r="AM44" s="39">
        <v>0.40243902440000001</v>
      </c>
      <c r="AN44" s="39">
        <v>0.15243902439999998</v>
      </c>
      <c r="AO44" s="39">
        <v>0.91111111109999998</v>
      </c>
      <c r="AP44" s="38">
        <v>0.33871708840352777</v>
      </c>
      <c r="AQ44" s="38">
        <v>1.3150673056791445E-2</v>
      </c>
      <c r="AR44" s="38">
        <v>-2.5624106914402534E-2</v>
      </c>
      <c r="AS44" s="38">
        <v>0.66428350375026413</v>
      </c>
      <c r="AT44" s="38">
        <v>0.68946504877051773</v>
      </c>
      <c r="AU44" s="39">
        <v>220.46460256</v>
      </c>
      <c r="AV44" s="38">
        <v>0.74175824178571437</v>
      </c>
      <c r="AW44" s="39">
        <v>8.9743589700000015E-2</v>
      </c>
      <c r="AX44" s="39">
        <v>0.29487179489999998</v>
      </c>
      <c r="AY44" s="39">
        <v>0.33333333330000003</v>
      </c>
      <c r="AZ44" s="39">
        <v>0.28205128210000002</v>
      </c>
      <c r="BA44" s="39">
        <v>0.91228070179999998</v>
      </c>
      <c r="BB44" s="38">
        <v>0.63910195873001052</v>
      </c>
      <c r="BC44" s="39">
        <v>221.51498076999999</v>
      </c>
      <c r="BD44" s="38">
        <v>0.60531135530000002</v>
      </c>
      <c r="BE44" s="39">
        <v>0.18589743590000002</v>
      </c>
      <c r="BF44" s="39">
        <v>0.3653846154</v>
      </c>
      <c r="BG44" s="39">
        <v>0.33333333330000003</v>
      </c>
      <c r="BH44" s="39">
        <v>0.1153846154</v>
      </c>
      <c r="BI44" s="39">
        <v>0.91228070179999998</v>
      </c>
      <c r="BJ44" s="38">
        <v>0.68990761066466666</v>
      </c>
      <c r="BK44" s="38">
        <v>0.69851017628051393</v>
      </c>
      <c r="BL44" s="39">
        <v>227.76539267999999</v>
      </c>
      <c r="BM44" s="38">
        <v>0.76132404177142865</v>
      </c>
      <c r="BN44" s="39">
        <v>0.10975609759999999</v>
      </c>
      <c r="BO44" s="39">
        <v>0.2256097561</v>
      </c>
      <c r="BP44" s="39">
        <v>0.25</v>
      </c>
      <c r="BQ44" s="39">
        <v>0.41463414630000001</v>
      </c>
      <c r="BR44" s="39">
        <v>0.88172043010000001</v>
      </c>
      <c r="BS44" s="38">
        <v>0.68130504504881939</v>
      </c>
      <c r="BT44" s="39">
        <v>236.35237805</v>
      </c>
      <c r="BU44" s="38">
        <v>0.69686411142857152</v>
      </c>
      <c r="BV44" s="39">
        <v>0.12195121950000001</v>
      </c>
      <c r="BW44" s="39">
        <v>0.31707317069999996</v>
      </c>
      <c r="BX44" s="39">
        <v>0.34146341460000001</v>
      </c>
      <c r="BY44" s="39">
        <v>0.2195121951</v>
      </c>
      <c r="BZ44" s="39">
        <v>0.88172043010000001</v>
      </c>
      <c r="CA44" s="45">
        <v>0.99900000000000011</v>
      </c>
      <c r="CB44">
        <v>0.44496945597906834</v>
      </c>
      <c r="CC44">
        <v>0.44496945597906834</v>
      </c>
      <c r="CD44">
        <v>618.64372000000003</v>
      </c>
      <c r="CE44">
        <v>683.80679411764697</v>
      </c>
      <c r="CF44">
        <v>0.90470543042537277</v>
      </c>
      <c r="CG44">
        <v>9.529456957462723E-2</v>
      </c>
      <c r="CH44">
        <v>644.06975862068998</v>
      </c>
      <c r="CI44">
        <v>715.97671333333301</v>
      </c>
      <c r="CJ44">
        <v>0.89956802592381835</v>
      </c>
      <c r="CK44">
        <v>0.10043197407618165</v>
      </c>
      <c r="CL44">
        <v>0</v>
      </c>
      <c r="CM44">
        <v>470.17746129032298</v>
      </c>
      <c r="CN44">
        <v>544.06436363636396</v>
      </c>
      <c r="CO44">
        <v>0.86419455622455588</v>
      </c>
      <c r="CP44">
        <v>0.13580544377544412</v>
      </c>
      <c r="CQ44">
        <v>512.06533103448305</v>
      </c>
      <c r="CR44">
        <v>553.70826</v>
      </c>
      <c r="CS44">
        <v>0.92479265350761253</v>
      </c>
      <c r="CT44">
        <v>7.5207346492387472E-2</v>
      </c>
      <c r="CU44">
        <v>1</v>
      </c>
      <c r="CV44">
        <v>204.70585625000001</v>
      </c>
      <c r="CW44">
        <v>261.31976388888899</v>
      </c>
      <c r="CX44">
        <v>0.78335390023174545</v>
      </c>
      <c r="CY44">
        <v>0.21664609976825455</v>
      </c>
      <c r="CZ44">
        <v>212.812132258064</v>
      </c>
      <c r="DA44">
        <v>246.15049032258099</v>
      </c>
      <c r="DB44">
        <v>0.86456107391528259</v>
      </c>
      <c r="DC44">
        <v>0.13543892608471741</v>
      </c>
      <c r="DD44">
        <v>0.3748379212476205</v>
      </c>
      <c r="DE44">
        <v>217.90035312500001</v>
      </c>
      <c r="DF44">
        <v>269.99525555555601</v>
      </c>
      <c r="DG44">
        <v>0.80705252644768566</v>
      </c>
      <c r="DH44">
        <v>0.19294747355231434</v>
      </c>
      <c r="DI44">
        <v>215.81046774193501</v>
      </c>
      <c r="DJ44">
        <v>243.79745161290299</v>
      </c>
      <c r="DK44">
        <v>0.88520395235547755</v>
      </c>
      <c r="DL44">
        <v>0.11479604764452245</v>
      </c>
      <c r="DM44">
        <v>0.40503990266865297</v>
      </c>
    </row>
    <row r="45" spans="1:117" ht="15" customHeight="1">
      <c r="A45" s="37">
        <v>3203163</v>
      </c>
      <c r="B45" s="37" t="s">
        <v>57</v>
      </c>
      <c r="C45" s="37">
        <v>0.78476860146805183</v>
      </c>
      <c r="D45" s="38">
        <v>0.70024085924007395</v>
      </c>
      <c r="E45" s="38">
        <v>0.75605428985721468</v>
      </c>
      <c r="F45" s="38">
        <v>0.71363241466549765</v>
      </c>
      <c r="G45" s="38">
        <v>7.9389310767608468E-2</v>
      </c>
      <c r="H45" s="38">
        <v>0.7984761650489316</v>
      </c>
      <c r="I45" s="38">
        <v>0.79268414293341993</v>
      </c>
      <c r="J45" s="39">
        <v>712.87109100999999</v>
      </c>
      <c r="K45" s="38">
        <v>0.9338624338</v>
      </c>
      <c r="L45" s="39">
        <v>1.8518518500000001E-2</v>
      </c>
      <c r="M45" s="39">
        <v>8.3333333300000006E-2</v>
      </c>
      <c r="N45" s="39">
        <v>0.33333333330000003</v>
      </c>
      <c r="O45" s="39">
        <v>0.56481481479999995</v>
      </c>
      <c r="P45" s="39">
        <v>0.94736842109999997</v>
      </c>
      <c r="Q45" s="38">
        <v>0.80716419822219909</v>
      </c>
      <c r="R45" s="39">
        <v>606.63382406999995</v>
      </c>
      <c r="S45" s="38">
        <v>0.93915343925714301</v>
      </c>
      <c r="T45" s="39">
        <v>1.8518518500000001E-2</v>
      </c>
      <c r="U45" s="39">
        <v>7.4074074099999998E-2</v>
      </c>
      <c r="V45" s="39">
        <v>0.30555555559999997</v>
      </c>
      <c r="W45" s="39">
        <v>0.60185185190000001</v>
      </c>
      <c r="X45" s="39">
        <v>0.9642857143000001</v>
      </c>
      <c r="Y45" s="38">
        <v>0.71908685428132313</v>
      </c>
      <c r="Z45" s="38">
        <v>0.6977949275143106</v>
      </c>
      <c r="AA45" s="39">
        <v>644.92396859999997</v>
      </c>
      <c r="AB45" s="38">
        <v>0.79675994109999992</v>
      </c>
      <c r="AC45" s="39">
        <v>6.1855670099999996E-2</v>
      </c>
      <c r="AD45" s="39">
        <v>0.24742268039999998</v>
      </c>
      <c r="AE45" s="39">
        <v>0.3711340206</v>
      </c>
      <c r="AF45" s="39">
        <v>0.31958762889999998</v>
      </c>
      <c r="AG45" s="39">
        <v>0.91509433959999997</v>
      </c>
      <c r="AH45" s="38">
        <v>0.75102474443184208</v>
      </c>
      <c r="AI45" s="39">
        <v>574.25345832999994</v>
      </c>
      <c r="AJ45" s="38">
        <v>0.89583333338571414</v>
      </c>
      <c r="AK45" s="39">
        <v>2.08333333E-2</v>
      </c>
      <c r="AL45" s="39">
        <v>0.14583333330000001</v>
      </c>
      <c r="AM45" s="39">
        <v>0.41666666669999997</v>
      </c>
      <c r="AN45" s="39">
        <v>0.41666666669999997</v>
      </c>
      <c r="AO45" s="39">
        <v>0.90566037739999994</v>
      </c>
      <c r="AP45" s="38">
        <v>0.61652071331436309</v>
      </c>
      <c r="AQ45" s="38">
        <v>0.46607717144835159</v>
      </c>
      <c r="AR45" s="38">
        <v>3.2649047237517159E-2</v>
      </c>
      <c r="AS45" s="38">
        <v>0.76696425518037459</v>
      </c>
      <c r="AT45" s="38">
        <v>0.76490839290781498</v>
      </c>
      <c r="AU45" s="39">
        <v>240.24181944</v>
      </c>
      <c r="AV45" s="38">
        <v>0.88888888894285711</v>
      </c>
      <c r="AW45" s="39">
        <v>3.7037037000000002E-2</v>
      </c>
      <c r="AX45" s="39">
        <v>0.12962962960000002</v>
      </c>
      <c r="AY45" s="39">
        <v>0.41666666669999997</v>
      </c>
      <c r="AZ45" s="39">
        <v>0.41666666669999997</v>
      </c>
      <c r="BA45" s="39">
        <v>0.93913043480000002</v>
      </c>
      <c r="BB45" s="38">
        <v>0.7690201174529343</v>
      </c>
      <c r="BC45" s="39">
        <v>255.58862963000001</v>
      </c>
      <c r="BD45" s="38">
        <v>0.85052910048571428</v>
      </c>
      <c r="BE45" s="39">
        <v>2.77777778E-2</v>
      </c>
      <c r="BF45" s="39">
        <v>0.21296296300000001</v>
      </c>
      <c r="BG45" s="39">
        <v>0.4259259259</v>
      </c>
      <c r="BH45" s="39">
        <v>0.33333333330000003</v>
      </c>
      <c r="BI45" s="39">
        <v>0.93913043480000002</v>
      </c>
      <c r="BJ45" s="38">
        <v>0.73431520794285743</v>
      </c>
      <c r="BK45" s="38">
        <v>0.74231888630193532</v>
      </c>
      <c r="BL45" s="39">
        <v>230.15158647000001</v>
      </c>
      <c r="BM45" s="38">
        <v>0.82491944150000007</v>
      </c>
      <c r="BN45" s="39">
        <v>3.7593985000000003E-2</v>
      </c>
      <c r="BO45" s="39">
        <v>0.24060150380000001</v>
      </c>
      <c r="BP45" s="39">
        <v>0.37593984959999999</v>
      </c>
      <c r="BQ45" s="39">
        <v>0.34586466170000002</v>
      </c>
      <c r="BR45" s="39">
        <v>0.97794117650000001</v>
      </c>
      <c r="BS45" s="38">
        <v>0.72631152958377954</v>
      </c>
      <c r="BT45" s="39">
        <v>241.79231579</v>
      </c>
      <c r="BU45" s="38">
        <v>0.741138560742857</v>
      </c>
      <c r="BV45" s="39">
        <v>0.14285714289999998</v>
      </c>
      <c r="BW45" s="39">
        <v>0.20300751880000001</v>
      </c>
      <c r="BX45" s="39">
        <v>0.4210526316</v>
      </c>
      <c r="BY45" s="39">
        <v>0.23308270679999998</v>
      </c>
      <c r="BZ45" s="39">
        <v>0.97794117650000001</v>
      </c>
      <c r="CA45" s="45">
        <v>0.96400000000000008</v>
      </c>
      <c r="CB45">
        <v>1</v>
      </c>
      <c r="CC45">
        <v>1</v>
      </c>
      <c r="CD45">
        <v>640.14209565217402</v>
      </c>
      <c r="CE45">
        <v>652.122808695652</v>
      </c>
      <c r="CF45">
        <v>0.98162813371389157</v>
      </c>
      <c r="CG45">
        <v>1.8371866286108429E-2</v>
      </c>
      <c r="CH45">
        <v>704.86925384615404</v>
      </c>
      <c r="CI45">
        <v>729.75927307692302</v>
      </c>
      <c r="CJ45">
        <v>0.96589283596791597</v>
      </c>
      <c r="CK45">
        <v>3.4107164032084025E-2</v>
      </c>
      <c r="CL45">
        <v>1</v>
      </c>
      <c r="CM45">
        <v>556.18717391304301</v>
      </c>
      <c r="CN45">
        <v>591.97766363636401</v>
      </c>
      <c r="CO45">
        <v>0.93954081053756422</v>
      </c>
      <c r="CP45">
        <v>6.0459189462435781E-2</v>
      </c>
      <c r="CQ45">
        <v>604.91517999999996</v>
      </c>
      <c r="CR45">
        <v>625.82843846153798</v>
      </c>
      <c r="CS45">
        <v>0.966583080639562</v>
      </c>
      <c r="CT45">
        <v>3.3416919360438002E-2</v>
      </c>
      <c r="CU45">
        <v>1</v>
      </c>
      <c r="CV45">
        <v>216.22299696969699</v>
      </c>
      <c r="CW45">
        <v>257.02273437500003</v>
      </c>
      <c r="CX45">
        <v>0.84126020017444991</v>
      </c>
      <c r="CY45">
        <v>0.15873979982555009</v>
      </c>
      <c r="CZ45">
        <v>232.37897307692299</v>
      </c>
      <c r="DA45">
        <v>248.37694999999999</v>
      </c>
      <c r="DB45">
        <v>0.9355899292463451</v>
      </c>
      <c r="DC45">
        <v>6.4410070753654902E-2</v>
      </c>
      <c r="DD45">
        <v>1</v>
      </c>
      <c r="DE45">
        <v>219.70529393939401</v>
      </c>
      <c r="DF45">
        <v>264.38966875</v>
      </c>
      <c r="DG45">
        <v>0.83099046561891809</v>
      </c>
      <c r="DH45">
        <v>0.16900953438108191</v>
      </c>
      <c r="DI45">
        <v>251.38251923076899</v>
      </c>
      <c r="DJ45">
        <v>273.43596538461497</v>
      </c>
      <c r="DK45">
        <v>0.91934694427331232</v>
      </c>
      <c r="DL45">
        <v>8.0653055726687684E-2</v>
      </c>
      <c r="DM45">
        <v>1</v>
      </c>
    </row>
    <row r="46" spans="1:117" ht="15" customHeight="1">
      <c r="A46" s="37">
        <v>3203205</v>
      </c>
      <c r="B46" s="37" t="s">
        <v>177</v>
      </c>
      <c r="C46" s="37">
        <v>0.5852085008098511</v>
      </c>
      <c r="D46" s="38">
        <v>0.55470768482432831</v>
      </c>
      <c r="E46" s="38">
        <v>0.59559654278229579</v>
      </c>
      <c r="F46" s="38">
        <v>0.52370836036109003</v>
      </c>
      <c r="G46" s="38">
        <v>4.9186810084798638E-2</v>
      </c>
      <c r="H46" s="38">
        <v>0.66748472520350166</v>
      </c>
      <c r="I46" s="38">
        <v>0.68450939580592229</v>
      </c>
      <c r="J46" s="39">
        <v>645.58255981000002</v>
      </c>
      <c r="K46" s="38">
        <v>0.78384975257142853</v>
      </c>
      <c r="L46" s="39">
        <v>0.13858566679999998</v>
      </c>
      <c r="M46" s="39">
        <v>0.1357380161</v>
      </c>
      <c r="N46" s="39">
        <v>0.3711438064</v>
      </c>
      <c r="O46" s="39">
        <v>0.35453251070000003</v>
      </c>
      <c r="P46" s="39">
        <v>0.87282518640000006</v>
      </c>
      <c r="Q46" s="38">
        <v>0.64194771929987082</v>
      </c>
      <c r="R46" s="39">
        <v>510.01252720000002</v>
      </c>
      <c r="S46" s="38">
        <v>0.71676494241428579</v>
      </c>
      <c r="T46" s="39">
        <v>9.6153846200000004E-2</v>
      </c>
      <c r="U46" s="39">
        <v>0.32739212010000002</v>
      </c>
      <c r="V46" s="39">
        <v>0.44136960600000003</v>
      </c>
      <c r="W46" s="39">
        <v>0.13508442779999999</v>
      </c>
      <c r="X46" s="39">
        <v>0.89167712249999997</v>
      </c>
      <c r="Y46" s="38">
        <v>0.61829791511870302</v>
      </c>
      <c r="Z46" s="38">
        <v>0.63236416564919018</v>
      </c>
      <c r="AA46" s="39">
        <v>603.17933886000003</v>
      </c>
      <c r="AB46" s="38">
        <v>0.69365382000000009</v>
      </c>
      <c r="AC46" s="39">
        <v>0.18922783599999998</v>
      </c>
      <c r="AD46" s="39">
        <v>0.204957102</v>
      </c>
      <c r="AE46" s="39">
        <v>0.42612011440000003</v>
      </c>
      <c r="AF46" s="39">
        <v>0.17969494759999999</v>
      </c>
      <c r="AG46" s="39">
        <v>0.88560574079999999</v>
      </c>
      <c r="AH46" s="38">
        <v>0.59719853932297218</v>
      </c>
      <c r="AI46" s="39">
        <v>491.56982725</v>
      </c>
      <c r="AJ46" s="38">
        <v>0.63072645115714288</v>
      </c>
      <c r="AK46" s="39">
        <v>0.12652068129999999</v>
      </c>
      <c r="AL46" s="39">
        <v>0.42481751820000002</v>
      </c>
      <c r="AM46" s="39">
        <v>0.36350364959999998</v>
      </c>
      <c r="AN46" s="39">
        <v>8.5158150900000007E-2</v>
      </c>
      <c r="AO46" s="39">
        <v>0.86855452240000008</v>
      </c>
      <c r="AP46" s="38">
        <v>0.49337439788737703</v>
      </c>
      <c r="AQ46" s="38">
        <v>0.33904583820399375</v>
      </c>
      <c r="AR46" s="38">
        <v>1.6305299431724651E-2</v>
      </c>
      <c r="AS46" s="38">
        <v>0.64770295757076024</v>
      </c>
      <c r="AT46" s="38">
        <v>0.66449430896958173</v>
      </c>
      <c r="AU46" s="39">
        <v>214.13700349999999</v>
      </c>
      <c r="AV46" s="38">
        <v>0.72537543311428576</v>
      </c>
      <c r="AW46" s="39">
        <v>0.1110512129</v>
      </c>
      <c r="AX46" s="39">
        <v>0.2862533693</v>
      </c>
      <c r="AY46" s="39">
        <v>0.36603773580000004</v>
      </c>
      <c r="AZ46" s="39">
        <v>0.23665768190000003</v>
      </c>
      <c r="BA46" s="39">
        <v>0.86966713549999997</v>
      </c>
      <c r="BB46" s="38">
        <v>0.63091160617193864</v>
      </c>
      <c r="BC46" s="39">
        <v>222.18348545000001</v>
      </c>
      <c r="BD46" s="38">
        <v>0.60983682258571426</v>
      </c>
      <c r="BE46" s="39">
        <v>0.171875</v>
      </c>
      <c r="BF46" s="39">
        <v>0.38200431029999998</v>
      </c>
      <c r="BG46" s="39">
        <v>0.30387931029999998</v>
      </c>
      <c r="BH46" s="39">
        <v>0.1422413793</v>
      </c>
      <c r="BI46" s="39">
        <v>0.87013595870000005</v>
      </c>
      <c r="BJ46" s="38">
        <v>0.63139765813903559</v>
      </c>
      <c r="BK46" s="38">
        <v>0.6407675884065841</v>
      </c>
      <c r="BL46" s="39">
        <v>204.97382872</v>
      </c>
      <c r="BM46" s="38">
        <v>0.6532765400142857</v>
      </c>
      <c r="BN46" s="39">
        <v>0.18027522940000001</v>
      </c>
      <c r="BO46" s="39">
        <v>0.29128440369999997</v>
      </c>
      <c r="BP46" s="39">
        <v>0.31834862390000002</v>
      </c>
      <c r="BQ46" s="39">
        <v>0.21009174309999998</v>
      </c>
      <c r="BR46" s="39">
        <v>0.90606816290000003</v>
      </c>
      <c r="BS46" s="38">
        <v>0.62202772787148708</v>
      </c>
      <c r="BT46" s="39">
        <v>217.21023807</v>
      </c>
      <c r="BU46" s="38">
        <v>0.57450851901428568</v>
      </c>
      <c r="BV46" s="39">
        <v>0.2087155963</v>
      </c>
      <c r="BW46" s="39">
        <v>0.37935779819999998</v>
      </c>
      <c r="BX46" s="39">
        <v>0.28486238530000002</v>
      </c>
      <c r="BY46" s="39">
        <v>0.12706422019999999</v>
      </c>
      <c r="BZ46" s="39">
        <v>0.90606816290000003</v>
      </c>
      <c r="CA46" s="45">
        <v>0.96400000000000008</v>
      </c>
      <c r="CB46">
        <v>0.34875414288547557</v>
      </c>
      <c r="CC46">
        <v>0.34875414288547557</v>
      </c>
      <c r="CD46">
        <v>580.18105736677103</v>
      </c>
      <c r="CE46">
        <v>652.79492894736802</v>
      </c>
      <c r="CF46">
        <v>0.88876465125474113</v>
      </c>
      <c r="CG46">
        <v>0.11123534874525887</v>
      </c>
      <c r="CH46">
        <v>624.86292234636903</v>
      </c>
      <c r="CI46">
        <v>694.67503414634098</v>
      </c>
      <c r="CJ46">
        <v>0.89950392864519546</v>
      </c>
      <c r="CK46">
        <v>0.10049607135480454</v>
      </c>
      <c r="CL46">
        <v>9.6545545202977243E-2</v>
      </c>
      <c r="CM46">
        <v>481.981216025641</v>
      </c>
      <c r="CN46">
        <v>524.14442682215702</v>
      </c>
      <c r="CO46">
        <v>0.9195580289727624</v>
      </c>
      <c r="CP46">
        <v>8.0441971027237602E-2</v>
      </c>
      <c r="CQ46">
        <v>492.59237493113</v>
      </c>
      <c r="CR46">
        <v>537.06184919354803</v>
      </c>
      <c r="CS46">
        <v>0.91719859764905409</v>
      </c>
      <c r="CT46">
        <v>8.2801402350945907E-2</v>
      </c>
      <c r="CU46">
        <v>1</v>
      </c>
      <c r="CV46">
        <v>190.24776322916699</v>
      </c>
      <c r="CW46">
        <v>233.789936873508</v>
      </c>
      <c r="CX46">
        <v>0.8137551417882477</v>
      </c>
      <c r="CY46">
        <v>0.1862448582117523</v>
      </c>
      <c r="CZ46">
        <v>199.45584729344699</v>
      </c>
      <c r="DA46">
        <v>234.48200937499999</v>
      </c>
      <c r="DB46">
        <v>0.8506232432291353</v>
      </c>
      <c r="DC46">
        <v>0.1493767567708647</v>
      </c>
      <c r="DD46">
        <v>0.19795500286493903</v>
      </c>
      <c r="DE46">
        <v>204.300087760417</v>
      </c>
      <c r="DF46">
        <v>242.32696945107401</v>
      </c>
      <c r="DG46">
        <v>0.84307614717092128</v>
      </c>
      <c r="DH46">
        <v>0.15692385282907872</v>
      </c>
      <c r="DI46">
        <v>208.590674074074</v>
      </c>
      <c r="DJ46">
        <v>242.872205113636</v>
      </c>
      <c r="DK46">
        <v>0.85884950884551725</v>
      </c>
      <c r="DL46">
        <v>0.14115049115448275</v>
      </c>
      <c r="DM46">
        <v>0.10051602347398583</v>
      </c>
    </row>
    <row r="47" spans="1:117" ht="15" customHeight="1">
      <c r="A47" s="37">
        <v>3203304</v>
      </c>
      <c r="B47" s="37" t="s">
        <v>73</v>
      </c>
      <c r="C47" s="37">
        <v>0.81334067783181274</v>
      </c>
      <c r="D47" s="38">
        <v>0.83843171528006133</v>
      </c>
      <c r="E47" s="38">
        <v>0.82508609063513982</v>
      </c>
      <c r="F47" s="38">
        <v>0.8320105474607844</v>
      </c>
      <c r="G47" s="38">
        <v>9.821428609616234E-2</v>
      </c>
      <c r="H47" s="38">
        <v>0.81816163380949525</v>
      </c>
      <c r="I47" s="38">
        <v>0.82673095209103087</v>
      </c>
      <c r="J47" s="39">
        <v>747.56525605000002</v>
      </c>
      <c r="K47" s="38">
        <v>0.96497695854285703</v>
      </c>
      <c r="L47" s="39">
        <v>1.2903225799999999E-2</v>
      </c>
      <c r="M47" s="39">
        <v>3.8709677400000003E-2</v>
      </c>
      <c r="N47" s="39">
        <v>0.2193548387</v>
      </c>
      <c r="O47" s="39">
        <v>0.72903225809999994</v>
      </c>
      <c r="P47" s="39">
        <v>0.94512195119999998</v>
      </c>
      <c r="Q47" s="38">
        <v>0.80530765638719171</v>
      </c>
      <c r="R47" s="39">
        <v>610.36599999999999</v>
      </c>
      <c r="S47" s="38">
        <v>0.94360902257142876</v>
      </c>
      <c r="T47" s="39">
        <v>0</v>
      </c>
      <c r="U47" s="39">
        <v>9.8684210500000008E-2</v>
      </c>
      <c r="V47" s="39">
        <v>0.28947368420000003</v>
      </c>
      <c r="W47" s="39">
        <v>0.61184210530000005</v>
      </c>
      <c r="X47" s="39">
        <v>0.93827160489999994</v>
      </c>
      <c r="Y47" s="38">
        <v>0.71994734771333291</v>
      </c>
      <c r="Z47" s="38">
        <v>0.7145453753838602</v>
      </c>
      <c r="AA47" s="39">
        <v>655.01753063000001</v>
      </c>
      <c r="AB47" s="38">
        <v>0.83600583089999991</v>
      </c>
      <c r="AC47" s="39">
        <v>9.6938775500000005E-2</v>
      </c>
      <c r="AD47" s="39">
        <v>0.11734693879999999</v>
      </c>
      <c r="AE47" s="39">
        <v>0.41836734689999999</v>
      </c>
      <c r="AF47" s="39">
        <v>0.36734693880000002</v>
      </c>
      <c r="AG47" s="39">
        <v>0.91162790700000007</v>
      </c>
      <c r="AH47" s="38">
        <v>0.72805030620754208</v>
      </c>
      <c r="AI47" s="39">
        <v>571.00062887000001</v>
      </c>
      <c r="AJ47" s="38">
        <v>0.81958762887142866</v>
      </c>
      <c r="AK47" s="39">
        <v>5.6701030899999998E-2</v>
      </c>
      <c r="AL47" s="39">
        <v>0.2164948454</v>
      </c>
      <c r="AM47" s="39">
        <v>0.28350515460000003</v>
      </c>
      <c r="AN47" s="39">
        <v>0.4432989691</v>
      </c>
      <c r="AO47" s="39">
        <v>0.90232558139999997</v>
      </c>
      <c r="AP47" s="38">
        <v>0.85845015224744348</v>
      </c>
      <c r="AQ47" s="38">
        <v>0.93734991694391123</v>
      </c>
      <c r="AR47" s="38">
        <v>9.3282614589806356E-2</v>
      </c>
      <c r="AS47" s="38">
        <v>0.77955038755097572</v>
      </c>
      <c r="AT47" s="38">
        <v>0.77378987447673553</v>
      </c>
      <c r="AU47" s="39">
        <v>246.48220859</v>
      </c>
      <c r="AV47" s="38">
        <v>0.87554776508571419</v>
      </c>
      <c r="AW47" s="39">
        <v>3.6809816000000002E-2</v>
      </c>
      <c r="AX47" s="39">
        <v>0.15337423310000001</v>
      </c>
      <c r="AY47" s="39">
        <v>0.26993865029999997</v>
      </c>
      <c r="AZ47" s="39">
        <v>0.53987730059999994</v>
      </c>
      <c r="BA47" s="39">
        <v>0.94767441860000001</v>
      </c>
      <c r="BB47" s="38">
        <v>0.78531090062521602</v>
      </c>
      <c r="BC47" s="39">
        <v>263.67608589000002</v>
      </c>
      <c r="BD47" s="38">
        <v>0.84837861531428571</v>
      </c>
      <c r="BE47" s="39">
        <v>4.2944785300000003E-2</v>
      </c>
      <c r="BF47" s="39">
        <v>0.1901840491</v>
      </c>
      <c r="BG47" s="39">
        <v>0.33742331290000005</v>
      </c>
      <c r="BH47" s="39">
        <v>0.42944785279999997</v>
      </c>
      <c r="BI47" s="39">
        <v>0.94767441860000001</v>
      </c>
      <c r="BJ47" s="38">
        <v>0.68626777296116936</v>
      </c>
      <c r="BK47" s="38">
        <v>0.68392899845196553</v>
      </c>
      <c r="BL47" s="39">
        <v>222.33366235</v>
      </c>
      <c r="BM47" s="38">
        <v>0.76554621851428573</v>
      </c>
      <c r="BN47" s="39">
        <v>0.1</v>
      </c>
      <c r="BO47" s="39">
        <v>0.23529411759999999</v>
      </c>
      <c r="BP47" s="39">
        <v>0.36470588239999996</v>
      </c>
      <c r="BQ47" s="39">
        <v>0.3</v>
      </c>
      <c r="BR47" s="39">
        <v>0.8542713568000001</v>
      </c>
      <c r="BS47" s="38">
        <v>0.6886065474703732</v>
      </c>
      <c r="BT47" s="39">
        <v>239.09166471</v>
      </c>
      <c r="BU47" s="38">
        <v>0.73361344538571438</v>
      </c>
      <c r="BV47" s="39">
        <v>8.8235294100000014E-2</v>
      </c>
      <c r="BW47" s="39">
        <v>0.31176470589999999</v>
      </c>
      <c r="BX47" s="39">
        <v>0.4</v>
      </c>
      <c r="BY47" s="39">
        <v>0.2</v>
      </c>
      <c r="BZ47" s="39">
        <v>0.8542713568000001</v>
      </c>
      <c r="CA47" s="45">
        <v>0.99900000000000011</v>
      </c>
      <c r="CB47">
        <v>0.51058984757179848</v>
      </c>
      <c r="CC47">
        <v>0.51058984757179848</v>
      </c>
      <c r="CD47">
        <v>622.96996153846203</v>
      </c>
      <c r="CE47">
        <v>693.33295499999997</v>
      </c>
      <c r="CF47">
        <v>0.89851485789891816</v>
      </c>
      <c r="CG47">
        <v>0.10148514210108184</v>
      </c>
      <c r="CH47">
        <v>717.82043142857196</v>
      </c>
      <c r="CI47">
        <v>759.46263428571399</v>
      </c>
      <c r="CJ47">
        <v>0.94516885890468183</v>
      </c>
      <c r="CK47">
        <v>5.483114109531817E-2</v>
      </c>
      <c r="CL47">
        <v>1</v>
      </c>
      <c r="CM47">
        <v>565.82864871794902</v>
      </c>
      <c r="CN47">
        <v>612.20208157894695</v>
      </c>
      <c r="CO47">
        <v>0.92425142897032475</v>
      </c>
      <c r="CP47">
        <v>7.5748571029675249E-2</v>
      </c>
      <c r="CQ47">
        <v>599.12941142857096</v>
      </c>
      <c r="CR47">
        <v>623.58147142857194</v>
      </c>
      <c r="CS47">
        <v>0.9607877059849399</v>
      </c>
      <c r="CT47">
        <v>3.9212294015060101E-2</v>
      </c>
      <c r="CU47">
        <v>1</v>
      </c>
      <c r="CV47">
        <v>204.12529052631601</v>
      </c>
      <c r="CW47">
        <v>238.35992894736799</v>
      </c>
      <c r="CX47">
        <v>0.85637418767392193</v>
      </c>
      <c r="CY47">
        <v>0.14362581232607807</v>
      </c>
      <c r="CZ47">
        <v>234.85231052631599</v>
      </c>
      <c r="DA47">
        <v>272.30576578947398</v>
      </c>
      <c r="DB47">
        <v>0.86245808951355751</v>
      </c>
      <c r="DC47">
        <v>0.13754191048644249</v>
      </c>
      <c r="DD47">
        <v>4.2359390287193766E-2</v>
      </c>
      <c r="DE47">
        <v>217.22913421052601</v>
      </c>
      <c r="DF47">
        <v>250.57581842105299</v>
      </c>
      <c r="DG47">
        <v>0.86691978331886299</v>
      </c>
      <c r="DH47">
        <v>0.13308021668113701</v>
      </c>
      <c r="DI47">
        <v>249.10977368421101</v>
      </c>
      <c r="DJ47">
        <v>292.34479210526302</v>
      </c>
      <c r="DK47">
        <v>0.85210949677022252</v>
      </c>
      <c r="DL47">
        <v>0.14789050322977748</v>
      </c>
      <c r="DM47">
        <v>0</v>
      </c>
    </row>
    <row r="48" spans="1:117" ht="15" customHeight="1">
      <c r="A48" s="37">
        <v>3203320</v>
      </c>
      <c r="B48" s="37" t="s">
        <v>89</v>
      </c>
      <c r="C48" s="37">
        <v>0.80360600721591113</v>
      </c>
      <c r="D48" s="38">
        <v>0.73036572459415883</v>
      </c>
      <c r="E48" s="38">
        <v>0.77454542883302124</v>
      </c>
      <c r="F48" s="38">
        <v>0.83494439961001043</v>
      </c>
      <c r="G48" s="38">
        <v>9.8680839276404808E-2</v>
      </c>
      <c r="H48" s="38">
        <v>0.71414645805603205</v>
      </c>
      <c r="I48" s="38">
        <v>0.72471290697639457</v>
      </c>
      <c r="J48" s="39">
        <v>666.54819678000001</v>
      </c>
      <c r="K48" s="38">
        <v>0.85527544357142848</v>
      </c>
      <c r="L48" s="39">
        <v>8.496732030000001E-2</v>
      </c>
      <c r="M48" s="39">
        <v>0.1045751634</v>
      </c>
      <c r="N48" s="39">
        <v>0.42156862750000001</v>
      </c>
      <c r="O48" s="39">
        <v>0.38888888889999995</v>
      </c>
      <c r="P48" s="39">
        <v>0.89736070379999999</v>
      </c>
      <c r="Q48" s="38">
        <v>0.69829678467548817</v>
      </c>
      <c r="R48" s="39">
        <v>537.80080551000003</v>
      </c>
      <c r="S48" s="38">
        <v>0.81454040291428575</v>
      </c>
      <c r="T48" s="39">
        <v>4.3760129699999997E-2</v>
      </c>
      <c r="U48" s="39">
        <v>0.24797406809999997</v>
      </c>
      <c r="V48" s="39">
        <v>0.49432739060000003</v>
      </c>
      <c r="W48" s="39">
        <v>0.21393841170000003</v>
      </c>
      <c r="X48" s="39">
        <v>0.91407407410000008</v>
      </c>
      <c r="Y48" s="38">
        <v>0.61546561877962724</v>
      </c>
      <c r="Z48" s="38">
        <v>0.62589949784905474</v>
      </c>
      <c r="AA48" s="39">
        <v>602.26076508999995</v>
      </c>
      <c r="AB48" s="38">
        <v>0.68513119535714295</v>
      </c>
      <c r="AC48" s="39">
        <v>0.1496598639</v>
      </c>
      <c r="AD48" s="39">
        <v>0.28911564630000003</v>
      </c>
      <c r="AE48" s="39">
        <v>0.41496598640000004</v>
      </c>
      <c r="AF48" s="39">
        <v>0.14625850339999999</v>
      </c>
      <c r="AG48" s="39">
        <v>0.87111111109999995</v>
      </c>
      <c r="AH48" s="38">
        <v>0.59981480017548616</v>
      </c>
      <c r="AI48" s="39">
        <v>493.19408946999999</v>
      </c>
      <c r="AJ48" s="38">
        <v>0.6566416039285714</v>
      </c>
      <c r="AK48" s="39">
        <v>0.1087719298</v>
      </c>
      <c r="AL48" s="39">
        <v>0.41052631580000004</v>
      </c>
      <c r="AM48" s="39">
        <v>0.42280701749999999</v>
      </c>
      <c r="AN48" s="39">
        <v>5.7894736800000006E-2</v>
      </c>
      <c r="AO48" s="39">
        <v>0.84695393760000004</v>
      </c>
      <c r="AP48" s="38">
        <v>0.66409616823586504</v>
      </c>
      <c r="AQ48" s="38">
        <v>0.64159930830137035</v>
      </c>
      <c r="AR48" s="38">
        <v>5.5231582316018768E-2</v>
      </c>
      <c r="AS48" s="38">
        <v>0.68659302817035961</v>
      </c>
      <c r="AT48" s="38">
        <v>0.69903327233286483</v>
      </c>
      <c r="AU48" s="39">
        <v>221.83078938</v>
      </c>
      <c r="AV48" s="38">
        <v>0.78100470954285728</v>
      </c>
      <c r="AW48" s="39">
        <v>7.8754578800000002E-2</v>
      </c>
      <c r="AX48" s="39">
        <v>0.24542124539999999</v>
      </c>
      <c r="AY48" s="39">
        <v>0.38278388280000003</v>
      </c>
      <c r="AZ48" s="39">
        <v>0.29304029300000001</v>
      </c>
      <c r="BA48" s="39">
        <v>0.90247933880000009</v>
      </c>
      <c r="BB48" s="38">
        <v>0.67415278400785439</v>
      </c>
      <c r="BC48" s="39">
        <v>230.25425734999999</v>
      </c>
      <c r="BD48" s="38">
        <v>0.69511554617142857</v>
      </c>
      <c r="BE48" s="39">
        <v>0.1011029412</v>
      </c>
      <c r="BF48" s="39">
        <v>0.35661764709999999</v>
      </c>
      <c r="BG48" s="39">
        <v>0.39154411760000002</v>
      </c>
      <c r="BH48" s="39">
        <v>0.1507352941</v>
      </c>
      <c r="BI48" s="39">
        <v>0.89917355369999996</v>
      </c>
      <c r="BJ48" s="38">
        <v>0.63136144585434084</v>
      </c>
      <c r="BK48" s="38">
        <v>0.63845417425350648</v>
      </c>
      <c r="BL48" s="39">
        <v>205.77951303</v>
      </c>
      <c r="BM48" s="38">
        <v>0.6908387721</v>
      </c>
      <c r="BN48" s="39">
        <v>0.13705583760000001</v>
      </c>
      <c r="BO48" s="39">
        <v>0.30118443319999999</v>
      </c>
      <c r="BP48" s="39">
        <v>0.39086294420000001</v>
      </c>
      <c r="BQ48" s="39">
        <v>0.17089678509999998</v>
      </c>
      <c r="BR48" s="39">
        <v>0.85404624279999997</v>
      </c>
      <c r="BS48" s="38">
        <v>0.6242687174551752</v>
      </c>
      <c r="BT48" s="39">
        <v>219.24067851000001</v>
      </c>
      <c r="BU48" s="38">
        <v>0.62073966644285716</v>
      </c>
      <c r="BV48" s="39">
        <v>0.14043993229999999</v>
      </c>
      <c r="BW48" s="39">
        <v>0.41793570219999998</v>
      </c>
      <c r="BX48" s="39">
        <v>0.36040609140000002</v>
      </c>
      <c r="BY48" s="39">
        <v>8.1218274100000001E-2</v>
      </c>
      <c r="BZ48" s="39">
        <v>0.85404624279999997</v>
      </c>
      <c r="CA48" s="45">
        <v>0.94900000000000007</v>
      </c>
      <c r="CB48">
        <v>1</v>
      </c>
      <c r="CC48">
        <v>1</v>
      </c>
      <c r="CD48">
        <v>580.36469504950503</v>
      </c>
      <c r="CE48">
        <v>644.01341224489795</v>
      </c>
      <c r="CF48">
        <v>0.90116864651385653</v>
      </c>
      <c r="CG48">
        <v>9.8831353486143469E-2</v>
      </c>
      <c r="CH48">
        <v>658.00755798319301</v>
      </c>
      <c r="CI48">
        <v>695.47302941176497</v>
      </c>
      <c r="CJ48">
        <v>0.94612951208149587</v>
      </c>
      <c r="CK48">
        <v>5.3870487918504129E-2</v>
      </c>
      <c r="CL48">
        <v>1</v>
      </c>
      <c r="CM48">
        <v>491.25804455445501</v>
      </c>
      <c r="CN48">
        <v>521.72882371134006</v>
      </c>
      <c r="CO48">
        <v>0.94159651954797152</v>
      </c>
      <c r="CP48">
        <v>5.8403480452028478E-2</v>
      </c>
      <c r="CQ48">
        <v>528.99578750000001</v>
      </c>
      <c r="CR48">
        <v>555.97616333333303</v>
      </c>
      <c r="CS48">
        <v>0.95147206370939852</v>
      </c>
      <c r="CT48">
        <v>4.8527936290601481E-2</v>
      </c>
      <c r="CU48">
        <v>1</v>
      </c>
      <c r="CV48">
        <v>191.100897</v>
      </c>
      <c r="CW48">
        <v>222.91145932203401</v>
      </c>
      <c r="CX48">
        <v>0.8572950784191038</v>
      </c>
      <c r="CY48">
        <v>0.1427049215808962</v>
      </c>
      <c r="CZ48">
        <v>218.20463749999999</v>
      </c>
      <c r="DA48">
        <v>236.335608333333</v>
      </c>
      <c r="DB48">
        <v>0.92328294935665944</v>
      </c>
      <c r="DC48">
        <v>7.6717050643340556E-2</v>
      </c>
      <c r="DD48">
        <v>1</v>
      </c>
      <c r="DE48">
        <v>209.30275750000001</v>
      </c>
      <c r="DF48">
        <v>232.96217372881401</v>
      </c>
      <c r="DG48">
        <v>0.89844095352426023</v>
      </c>
      <c r="DH48">
        <v>0.10155904647573977</v>
      </c>
      <c r="DI48">
        <v>226.86134793388399</v>
      </c>
      <c r="DJ48">
        <v>244.60878083333299</v>
      </c>
      <c r="DK48">
        <v>0.92744564263397633</v>
      </c>
      <c r="DL48">
        <v>7.255435736602367E-2</v>
      </c>
      <c r="DM48">
        <v>1</v>
      </c>
    </row>
    <row r="49" spans="1:117" ht="15" customHeight="1">
      <c r="A49" s="37">
        <v>3203346</v>
      </c>
      <c r="B49" s="37" t="s">
        <v>115</v>
      </c>
      <c r="C49" s="37">
        <v>0.61868817080017557</v>
      </c>
      <c r="D49" s="38">
        <v>0.54482631546062121</v>
      </c>
      <c r="E49" s="38">
        <v>0.61377309601502061</v>
      </c>
      <c r="F49" s="38">
        <v>0.49522794160621891</v>
      </c>
      <c r="G49" s="38">
        <v>4.4657737292828736E-2</v>
      </c>
      <c r="H49" s="38">
        <v>0.73231825042382237</v>
      </c>
      <c r="I49" s="38">
        <v>0.75420759714600671</v>
      </c>
      <c r="J49" s="39">
        <v>685.91817950999996</v>
      </c>
      <c r="K49" s="38">
        <v>0.90644257709999987</v>
      </c>
      <c r="L49" s="39">
        <v>5.0980392200000002E-2</v>
      </c>
      <c r="M49" s="39">
        <v>7.4509803900000005E-2</v>
      </c>
      <c r="N49" s="39">
        <v>0.40784313729999999</v>
      </c>
      <c r="O49" s="39">
        <v>0.46666666669999995</v>
      </c>
      <c r="P49" s="39">
        <v>0.90425531910000001</v>
      </c>
      <c r="Q49" s="38">
        <v>0.69948423034054574</v>
      </c>
      <c r="R49" s="39">
        <v>537.40620635000005</v>
      </c>
      <c r="S49" s="38">
        <v>0.83163265307142853</v>
      </c>
      <c r="T49" s="39">
        <v>5.9523809500000004E-2</v>
      </c>
      <c r="U49" s="39">
        <v>0.1904761905</v>
      </c>
      <c r="V49" s="39">
        <v>0.56349206350000003</v>
      </c>
      <c r="W49" s="39">
        <v>0.1865079365</v>
      </c>
      <c r="X49" s="39">
        <v>0.90322580650000006</v>
      </c>
      <c r="Y49" s="38">
        <v>0.68766051313099363</v>
      </c>
      <c r="Z49" s="38">
        <v>0.69602786742395573</v>
      </c>
      <c r="AA49" s="39">
        <v>642.06083306000005</v>
      </c>
      <c r="AB49" s="38">
        <v>0.79176755448571423</v>
      </c>
      <c r="AC49" s="39">
        <v>0.11864406779999999</v>
      </c>
      <c r="AD49" s="39">
        <v>0.15677966100000001</v>
      </c>
      <c r="AE49" s="39">
        <v>0.37711864409999996</v>
      </c>
      <c r="AF49" s="39">
        <v>0.3474576271</v>
      </c>
      <c r="AG49" s="39">
        <v>0.921875</v>
      </c>
      <c r="AH49" s="38">
        <v>0.67510948169155061</v>
      </c>
      <c r="AI49" s="39">
        <v>527.10397898999997</v>
      </c>
      <c r="AJ49" s="38">
        <v>0.75030012001428581</v>
      </c>
      <c r="AK49" s="39">
        <v>5.0420168099999996E-2</v>
      </c>
      <c r="AL49" s="39">
        <v>0.34873949580000002</v>
      </c>
      <c r="AM49" s="39">
        <v>0.40336134450000005</v>
      </c>
      <c r="AN49" s="39">
        <v>0.19747899159999999</v>
      </c>
      <c r="AO49" s="39">
        <v>0.92607003890000006</v>
      </c>
      <c r="AP49" s="38">
        <v>0.441406144629022</v>
      </c>
      <c r="AQ49" s="38">
        <v>0.16631292019468372</v>
      </c>
      <c r="AR49" s="38">
        <v>-5.9183770235343713E-3</v>
      </c>
      <c r="AS49" s="38">
        <v>0.71649936906336031</v>
      </c>
      <c r="AT49" s="38">
        <v>0.72258924461327889</v>
      </c>
      <c r="AU49" s="39">
        <v>225.31761825999999</v>
      </c>
      <c r="AV49" s="38">
        <v>0.8026081802142857</v>
      </c>
      <c r="AW49" s="39">
        <v>4.5643153500000005E-2</v>
      </c>
      <c r="AX49" s="39">
        <v>0.26556016599999999</v>
      </c>
      <c r="AY49" s="39">
        <v>0.41493775929999999</v>
      </c>
      <c r="AZ49" s="39">
        <v>0.27385892119999999</v>
      </c>
      <c r="BA49" s="39">
        <v>0.95256916999999997</v>
      </c>
      <c r="BB49" s="38">
        <v>0.71040949351344185</v>
      </c>
      <c r="BC49" s="39">
        <v>239.24695851000001</v>
      </c>
      <c r="BD49" s="38">
        <v>0.72139893300000013</v>
      </c>
      <c r="BE49" s="39">
        <v>0.1244813278</v>
      </c>
      <c r="BF49" s="39">
        <v>0.26970954359999999</v>
      </c>
      <c r="BG49" s="39">
        <v>0.356846473</v>
      </c>
      <c r="BH49" s="39">
        <v>0.2489626556</v>
      </c>
      <c r="BI49" s="39">
        <v>0.95256916999999997</v>
      </c>
      <c r="BJ49" s="38">
        <v>0.72241774608689469</v>
      </c>
      <c r="BK49" s="38">
        <v>0.72106586519557048</v>
      </c>
      <c r="BL49" s="39">
        <v>227.63423743999999</v>
      </c>
      <c r="BM49" s="38">
        <v>0.79609817485714296</v>
      </c>
      <c r="BN49" s="39">
        <v>7.0484581500000004E-2</v>
      </c>
      <c r="BO49" s="39">
        <v>0.2334801762</v>
      </c>
      <c r="BP49" s="39">
        <v>0.34801762110000001</v>
      </c>
      <c r="BQ49" s="39">
        <v>0.34801762110000001</v>
      </c>
      <c r="BR49" s="39">
        <v>0.93801652889999998</v>
      </c>
      <c r="BS49" s="38">
        <v>0.72376962697821889</v>
      </c>
      <c r="BT49" s="39">
        <v>244.73277092999999</v>
      </c>
      <c r="BU49" s="38">
        <v>0.74952800507142847</v>
      </c>
      <c r="BV49" s="39">
        <v>9.6916299600000005E-2</v>
      </c>
      <c r="BW49" s="39">
        <v>0.26872246700000002</v>
      </c>
      <c r="BX49" s="39">
        <v>0.3392070485</v>
      </c>
      <c r="BY49" s="39">
        <v>0.29515418500000001</v>
      </c>
      <c r="BZ49" s="39">
        <v>0.93801652889999998</v>
      </c>
      <c r="CA49" s="45">
        <v>0.9840000000000001</v>
      </c>
      <c r="CB49">
        <v>0.59806499985160499</v>
      </c>
      <c r="CC49">
        <v>0.59806499985160499</v>
      </c>
      <c r="CD49">
        <v>626.31113191489396</v>
      </c>
      <c r="CE49">
        <v>704.03858775510196</v>
      </c>
      <c r="CF49">
        <v>0.88959773343099013</v>
      </c>
      <c r="CG49">
        <v>0.11040226656900987</v>
      </c>
      <c r="CH49">
        <v>658.46838163265295</v>
      </c>
      <c r="CI49">
        <v>712.49654693877505</v>
      </c>
      <c r="CJ49">
        <v>0.92417062856198695</v>
      </c>
      <c r="CK49">
        <v>7.5829371438013049E-2</v>
      </c>
      <c r="CL49">
        <v>1</v>
      </c>
      <c r="CM49">
        <v>506.81393617021303</v>
      </c>
      <c r="CN49">
        <v>565.50143265306099</v>
      </c>
      <c r="CO49">
        <v>0.8962204282887235</v>
      </c>
      <c r="CP49">
        <v>0.1037795717112765</v>
      </c>
      <c r="CQ49">
        <v>517.55763877550999</v>
      </c>
      <c r="CR49">
        <v>555.79922040816302</v>
      </c>
      <c r="CS49">
        <v>0.9311953305645706</v>
      </c>
      <c r="CT49">
        <v>6.88046694354294E-2</v>
      </c>
      <c r="CU49">
        <v>1</v>
      </c>
      <c r="CV49">
        <v>212.828704255319</v>
      </c>
      <c r="CW49">
        <v>256.46392941176498</v>
      </c>
      <c r="CX49">
        <v>0.8298582367644084</v>
      </c>
      <c r="CY49">
        <v>0.1701417632355916</v>
      </c>
      <c r="CZ49">
        <v>214.128589795918</v>
      </c>
      <c r="DA49">
        <v>243.59404285714299</v>
      </c>
      <c r="DB49">
        <v>0.87903869603861717</v>
      </c>
      <c r="DC49">
        <v>0.12096130396138283</v>
      </c>
      <c r="DD49">
        <v>0.28905577524848891</v>
      </c>
      <c r="DE49">
        <v>232.58971702127701</v>
      </c>
      <c r="DF49">
        <v>278.100688235294</v>
      </c>
      <c r="DG49">
        <v>0.83635074223364991</v>
      </c>
      <c r="DH49">
        <v>0.16364925776635009</v>
      </c>
      <c r="DI49">
        <v>225.66751428571399</v>
      </c>
      <c r="DJ49">
        <v>264.48303469387798</v>
      </c>
      <c r="DK49">
        <v>0.85324003691544736</v>
      </c>
      <c r="DL49">
        <v>0.14675996308455264</v>
      </c>
      <c r="DM49">
        <v>0.10320422415793117</v>
      </c>
    </row>
    <row r="50" spans="1:117" ht="15" customHeight="1">
      <c r="A50" s="37">
        <v>3203353</v>
      </c>
      <c r="B50" s="37" t="s">
        <v>135</v>
      </c>
      <c r="C50" s="37">
        <v>0.66237770253530259</v>
      </c>
      <c r="D50" s="38">
        <v>0.66051168038787056</v>
      </c>
      <c r="E50" s="38">
        <v>0.67804419427455898</v>
      </c>
      <c r="F50" s="38">
        <v>0.61335434734119054</v>
      </c>
      <c r="G50" s="38">
        <v>6.3442681953656543E-2</v>
      </c>
      <c r="H50" s="38">
        <v>0.7427340412079273</v>
      </c>
      <c r="I50" s="38">
        <v>0.73977679723764622</v>
      </c>
      <c r="J50" s="39">
        <v>681.24440292999998</v>
      </c>
      <c r="K50" s="38">
        <v>0.83732452518571443</v>
      </c>
      <c r="L50" s="39">
        <v>8.6705202299999992E-2</v>
      </c>
      <c r="M50" s="39">
        <v>0.13294797689999999</v>
      </c>
      <c r="N50" s="39">
        <v>0.27167630060000003</v>
      </c>
      <c r="O50" s="39">
        <v>0.50867052020000003</v>
      </c>
      <c r="P50" s="39">
        <v>0.93010752690000009</v>
      </c>
      <c r="Q50" s="38">
        <v>0.74716990716334886</v>
      </c>
      <c r="R50" s="39">
        <v>570.59612864999997</v>
      </c>
      <c r="S50" s="38">
        <v>0.86549707611428583</v>
      </c>
      <c r="T50" s="39">
        <v>4.0935672500000006E-2</v>
      </c>
      <c r="U50" s="39">
        <v>0.16374269009999998</v>
      </c>
      <c r="V50" s="39">
        <v>0.41520467840000003</v>
      </c>
      <c r="W50" s="39">
        <v>0.38011695909999998</v>
      </c>
      <c r="X50" s="39">
        <v>0.93442622949999998</v>
      </c>
      <c r="Y50" s="38">
        <v>0.67929135925427075</v>
      </c>
      <c r="Z50" s="38">
        <v>0.67461368456231707</v>
      </c>
      <c r="AA50" s="39">
        <v>634.86424838000005</v>
      </c>
      <c r="AB50" s="38">
        <v>0.76899696057142863</v>
      </c>
      <c r="AC50" s="39">
        <v>0.11347517729999999</v>
      </c>
      <c r="AD50" s="39">
        <v>0.2056737589</v>
      </c>
      <c r="AE50" s="39">
        <v>0.43971631210000001</v>
      </c>
      <c r="AF50" s="39">
        <v>0.24113475179999999</v>
      </c>
      <c r="AG50" s="39">
        <v>0.88124999999999998</v>
      </c>
      <c r="AH50" s="38">
        <v>0.68630787129220128</v>
      </c>
      <c r="AI50" s="39">
        <v>533.77504895000004</v>
      </c>
      <c r="AJ50" s="38">
        <v>0.81318681321428588</v>
      </c>
      <c r="AK50" s="39">
        <v>6.2937062900000007E-2</v>
      </c>
      <c r="AL50" s="39">
        <v>0.21678321680000001</v>
      </c>
      <c r="AM50" s="39">
        <v>0.51048951050000002</v>
      </c>
      <c r="AN50" s="39">
        <v>0.20979020980000002</v>
      </c>
      <c r="AO50" s="39">
        <v>0.88271604940000004</v>
      </c>
      <c r="AP50" s="38">
        <v>0.63421290955783793</v>
      </c>
      <c r="AQ50" s="38">
        <v>0.56252261407907755</v>
      </c>
      <c r="AR50" s="38">
        <v>4.5057639284193374E-2</v>
      </c>
      <c r="AS50" s="38">
        <v>0.70590320503659842</v>
      </c>
      <c r="AT50" s="38">
        <v>0.71756880957006031</v>
      </c>
      <c r="AU50" s="39">
        <v>227.28916429</v>
      </c>
      <c r="AV50" s="38">
        <v>0.81326530609999981</v>
      </c>
      <c r="AW50" s="39">
        <v>6.4285714300000005E-2</v>
      </c>
      <c r="AX50" s="39">
        <v>0.21428571430000001</v>
      </c>
      <c r="AY50" s="39">
        <v>0.4142857143</v>
      </c>
      <c r="AZ50" s="39">
        <v>0.3071428571</v>
      </c>
      <c r="BA50" s="39">
        <v>0.90909090910000001</v>
      </c>
      <c r="BB50" s="38">
        <v>0.69423760050313654</v>
      </c>
      <c r="BC50" s="39">
        <v>235.62209999999999</v>
      </c>
      <c r="BD50" s="38">
        <v>0.72653061231428584</v>
      </c>
      <c r="BE50" s="39">
        <v>0.11428571429999999</v>
      </c>
      <c r="BF50" s="39">
        <v>0.2785714286</v>
      </c>
      <c r="BG50" s="39">
        <v>0.4428571429</v>
      </c>
      <c r="BH50" s="39">
        <v>0.16428571430000002</v>
      </c>
      <c r="BI50" s="39">
        <v>0.90909090910000001</v>
      </c>
      <c r="BJ50" s="38">
        <v>0.66084556575240505</v>
      </c>
      <c r="BK50" s="38">
        <v>0.66450288758330489</v>
      </c>
      <c r="BL50" s="39">
        <v>212.59352580999999</v>
      </c>
      <c r="BM50" s="38">
        <v>0.69861751151428575</v>
      </c>
      <c r="BN50" s="39">
        <v>0.16129032259999998</v>
      </c>
      <c r="BO50" s="39">
        <v>0.24516129029999997</v>
      </c>
      <c r="BP50" s="39">
        <v>0.34838709680000002</v>
      </c>
      <c r="BQ50" s="39">
        <v>0.24516129029999997</v>
      </c>
      <c r="BR50" s="39">
        <v>0.9064327485</v>
      </c>
      <c r="BS50" s="38">
        <v>0.65718824392150532</v>
      </c>
      <c r="BT50" s="39">
        <v>228.0598129</v>
      </c>
      <c r="BU50" s="38">
        <v>0.63594470042857143</v>
      </c>
      <c r="BV50" s="39">
        <v>0.13548387100000001</v>
      </c>
      <c r="BW50" s="39">
        <v>0.4</v>
      </c>
      <c r="BX50" s="39">
        <v>0.28387096769999998</v>
      </c>
      <c r="BY50" s="39">
        <v>0.18064516130000002</v>
      </c>
      <c r="BZ50" s="39">
        <v>0.9064327485</v>
      </c>
      <c r="CA50" s="45">
        <v>0.99900000000000011</v>
      </c>
      <c r="CB50">
        <v>0.33446350842528821</v>
      </c>
      <c r="CC50">
        <v>0.33446350842528821</v>
      </c>
      <c r="CD50">
        <v>574.30688695652202</v>
      </c>
      <c r="CE50">
        <v>679.431065517241</v>
      </c>
      <c r="CF50">
        <v>0.84527616722869525</v>
      </c>
      <c r="CG50">
        <v>0.15472383277130475</v>
      </c>
      <c r="CH50">
        <v>629.65793055555605</v>
      </c>
      <c r="CI50">
        <v>724.19115277777803</v>
      </c>
      <c r="CJ50">
        <v>0.86946371567835212</v>
      </c>
      <c r="CK50">
        <v>0.13053628432164788</v>
      </c>
      <c r="CL50">
        <v>0.15632723166448551</v>
      </c>
      <c r="CM50">
        <v>506.63421739130399</v>
      </c>
      <c r="CN50">
        <v>579.97427931034497</v>
      </c>
      <c r="CO50">
        <v>0.87354600965020279</v>
      </c>
      <c r="CP50">
        <v>0.12645399034979721</v>
      </c>
      <c r="CQ50">
        <v>547.68918055555605</v>
      </c>
      <c r="CR50">
        <v>601.31760277777801</v>
      </c>
      <c r="CS50">
        <v>0.91081514664715246</v>
      </c>
      <c r="CT50">
        <v>8.9184853352847537E-2</v>
      </c>
      <c r="CU50">
        <v>1</v>
      </c>
      <c r="CV50">
        <v>192.031369230769</v>
      </c>
      <c r="CW50">
        <v>257.430482352941</v>
      </c>
      <c r="CX50">
        <v>0.74595427657044577</v>
      </c>
      <c r="CY50">
        <v>0.25404572342955423</v>
      </c>
      <c r="CZ50">
        <v>208.11748275862101</v>
      </c>
      <c r="DA50">
        <v>264.00467931034501</v>
      </c>
      <c r="DB50">
        <v>0.78830982580415931</v>
      </c>
      <c r="DC50">
        <v>0.21169017419584069</v>
      </c>
      <c r="DD50">
        <v>0.16672411824896768</v>
      </c>
      <c r="DE50">
        <v>222.82091538461501</v>
      </c>
      <c r="DF50">
        <v>265.20555882352897</v>
      </c>
      <c r="DG50">
        <v>0.84018191916136553</v>
      </c>
      <c r="DH50">
        <v>0.15981808083863447</v>
      </c>
      <c r="DI50">
        <v>220.355282758621</v>
      </c>
      <c r="DJ50">
        <v>261.53450344827598</v>
      </c>
      <c r="DK50">
        <v>0.84254765567557688</v>
      </c>
      <c r="DL50">
        <v>0.15745234432442312</v>
      </c>
      <c r="DM50">
        <v>1.4802683787699781E-2</v>
      </c>
    </row>
    <row r="51" spans="1:117" ht="15" customHeight="1">
      <c r="A51" s="37">
        <v>3203403</v>
      </c>
      <c r="B51" s="37" t="s">
        <v>91</v>
      </c>
      <c r="C51" s="37">
        <v>0.70675517865257109</v>
      </c>
      <c r="D51" s="38">
        <v>0.73978720880430482</v>
      </c>
      <c r="E51" s="38">
        <v>0.71707448006630692</v>
      </c>
      <c r="F51" s="38">
        <v>0.71096542201704938</v>
      </c>
      <c r="G51" s="38">
        <v>7.8965194677728112E-2</v>
      </c>
      <c r="H51" s="38">
        <v>0.72318353811556435</v>
      </c>
      <c r="I51" s="38">
        <v>0.72200076653020862</v>
      </c>
      <c r="J51" s="39">
        <v>670.84882059999995</v>
      </c>
      <c r="K51" s="38">
        <v>0.82433114590000012</v>
      </c>
      <c r="L51" s="39">
        <v>8.8339222599999989E-2</v>
      </c>
      <c r="M51" s="39">
        <v>0.13427561839999999</v>
      </c>
      <c r="N51" s="39">
        <v>0.35335689049999996</v>
      </c>
      <c r="O51" s="39">
        <v>0.41342756180000001</v>
      </c>
      <c r="P51" s="39">
        <v>0.9041533545999999</v>
      </c>
      <c r="Q51" s="38">
        <v>0.7249576954935979</v>
      </c>
      <c r="R51" s="39">
        <v>561.83213522999995</v>
      </c>
      <c r="S51" s="38">
        <v>0.83400402415714292</v>
      </c>
      <c r="T51" s="39">
        <v>6.6901408499999995E-2</v>
      </c>
      <c r="U51" s="39">
        <v>0.1549295775</v>
      </c>
      <c r="V51" s="39">
        <v>0.38028169010000001</v>
      </c>
      <c r="W51" s="39">
        <v>0.38732394370000001</v>
      </c>
      <c r="X51" s="39">
        <v>0.91025641030000004</v>
      </c>
      <c r="Y51" s="38">
        <v>0.64421834343783624</v>
      </c>
      <c r="Z51" s="38">
        <v>0.65490733186894956</v>
      </c>
      <c r="AA51" s="39">
        <v>612.30832313999997</v>
      </c>
      <c r="AB51" s="38">
        <v>0.72236244319999998</v>
      </c>
      <c r="AC51" s="39">
        <v>0.14840989399999999</v>
      </c>
      <c r="AD51" s="39">
        <v>0.22614840990000001</v>
      </c>
      <c r="AE51" s="39">
        <v>0.41342756180000001</v>
      </c>
      <c r="AF51" s="39">
        <v>0.21201413429999999</v>
      </c>
      <c r="AG51" s="39">
        <v>0.91883116880000004</v>
      </c>
      <c r="AH51" s="38">
        <v>0.6281848607911662</v>
      </c>
      <c r="AI51" s="39">
        <v>505.58994095999998</v>
      </c>
      <c r="AJ51" s="38">
        <v>0.68740115965714277</v>
      </c>
      <c r="AK51" s="39">
        <v>9.9630996299999997E-2</v>
      </c>
      <c r="AL51" s="39">
        <v>0.37269372689999997</v>
      </c>
      <c r="AM51" s="39">
        <v>0.40959409590000001</v>
      </c>
      <c r="AN51" s="39">
        <v>0.1180811808</v>
      </c>
      <c r="AO51" s="39">
        <v>0.88273615640000003</v>
      </c>
      <c r="AP51" s="38">
        <v>0.77385630191130161</v>
      </c>
      <c r="AQ51" s="38">
        <v>0.85896485717519233</v>
      </c>
      <c r="AR51" s="38">
        <v>8.3197656683101751E-2</v>
      </c>
      <c r="AS51" s="38">
        <v>0.6887477466474109</v>
      </c>
      <c r="AT51" s="38">
        <v>0.70931177558850389</v>
      </c>
      <c r="AU51" s="39">
        <v>225.52756890000001</v>
      </c>
      <c r="AV51" s="38">
        <v>0.77284199891428562</v>
      </c>
      <c r="AW51" s="39">
        <v>7.7738515899999999E-2</v>
      </c>
      <c r="AX51" s="39">
        <v>0.26148409890000002</v>
      </c>
      <c r="AY51" s="39">
        <v>0.31802120140000001</v>
      </c>
      <c r="AZ51" s="39">
        <v>0.34275618369999994</v>
      </c>
      <c r="BA51" s="39">
        <v>0.92786885249999995</v>
      </c>
      <c r="BB51" s="38">
        <v>0.6681837177063179</v>
      </c>
      <c r="BC51" s="39">
        <v>228.57870317999999</v>
      </c>
      <c r="BD51" s="38">
        <v>0.65471983848571436</v>
      </c>
      <c r="BE51" s="39">
        <v>0.16961130740000002</v>
      </c>
      <c r="BF51" s="39">
        <v>0.30742049469999999</v>
      </c>
      <c r="BG51" s="39">
        <v>0.37102473499999999</v>
      </c>
      <c r="BH51" s="39">
        <v>0.15194346289999999</v>
      </c>
      <c r="BI51" s="39">
        <v>0.92786885249999995</v>
      </c>
      <c r="BJ51" s="38">
        <v>0.60555008996430915</v>
      </c>
      <c r="BK51" s="38">
        <v>0.61629947144706509</v>
      </c>
      <c r="BL51" s="39">
        <v>196.26472996999999</v>
      </c>
      <c r="BM51" s="38">
        <v>0.61523145844285709</v>
      </c>
      <c r="BN51" s="39">
        <v>0.2195121951</v>
      </c>
      <c r="BO51" s="39">
        <v>0.28919860629999999</v>
      </c>
      <c r="BP51" s="39">
        <v>0.34146341460000001</v>
      </c>
      <c r="BQ51" s="39">
        <v>0.14982578399999999</v>
      </c>
      <c r="BR51" s="39">
        <v>0.90251572330000007</v>
      </c>
      <c r="BS51" s="38">
        <v>0.59480070848155309</v>
      </c>
      <c r="BT51" s="39">
        <v>210.56924566999999</v>
      </c>
      <c r="BU51" s="38">
        <v>0.51112209585714286</v>
      </c>
      <c r="BV51" s="39">
        <v>0.2733564014</v>
      </c>
      <c r="BW51" s="39">
        <v>0.37716262980000004</v>
      </c>
      <c r="BX51" s="39">
        <v>0.25259515570000002</v>
      </c>
      <c r="BY51" s="39">
        <v>9.6885813099999996E-2</v>
      </c>
      <c r="BZ51" s="39">
        <v>0.90880503140000002</v>
      </c>
      <c r="CA51" s="45">
        <v>0.97099999999999997</v>
      </c>
      <c r="CB51">
        <v>0.2883608832637185</v>
      </c>
      <c r="CC51">
        <v>0.2883608832637185</v>
      </c>
      <c r="CD51">
        <v>608.09497796610196</v>
      </c>
      <c r="CE51">
        <v>650.78499672131204</v>
      </c>
      <c r="CF51">
        <v>0.9344022696124149</v>
      </c>
      <c r="CG51">
        <v>6.5597730387585096E-2</v>
      </c>
      <c r="CH51">
        <v>644.32655384615396</v>
      </c>
      <c r="CI51">
        <v>728.05457812500003</v>
      </c>
      <c r="CJ51">
        <v>0.8849975993633945</v>
      </c>
      <c r="CK51">
        <v>0.1150024006366055</v>
      </c>
      <c r="CL51">
        <v>0</v>
      </c>
      <c r="CM51">
        <v>500.806498275862</v>
      </c>
      <c r="CN51">
        <v>537.67995666666695</v>
      </c>
      <c r="CO51">
        <v>0.93142117734981045</v>
      </c>
      <c r="CP51">
        <v>6.8578822650189553E-2</v>
      </c>
      <c r="CQ51">
        <v>572.15480781250005</v>
      </c>
      <c r="CR51">
        <v>576.259789230769</v>
      </c>
      <c r="CS51">
        <v>0.99287650900690372</v>
      </c>
      <c r="CT51">
        <v>7.123490993096282E-3</v>
      </c>
      <c r="CU51">
        <v>1</v>
      </c>
      <c r="CV51">
        <v>187.87936677966101</v>
      </c>
      <c r="CW51">
        <v>226.46992063492101</v>
      </c>
      <c r="CX51">
        <v>0.82959964949398479</v>
      </c>
      <c r="CY51">
        <v>0.17040035050601521</v>
      </c>
      <c r="CZ51">
        <v>208.50569850746299</v>
      </c>
      <c r="DA51">
        <v>248.421647692308</v>
      </c>
      <c r="DB51">
        <v>0.83932177587726009</v>
      </c>
      <c r="DC51">
        <v>0.16067822412273991</v>
      </c>
      <c r="DD51">
        <v>5.7054614937145344E-2</v>
      </c>
      <c r="DE51">
        <v>199.441931147541</v>
      </c>
      <c r="DF51">
        <v>231.670731746032</v>
      </c>
      <c r="DG51">
        <v>0.86088531617441566</v>
      </c>
      <c r="DH51">
        <v>0.13911468382558434</v>
      </c>
      <c r="DI51">
        <v>217.61060447761199</v>
      </c>
      <c r="DJ51">
        <v>248.89853692307699</v>
      </c>
      <c r="DK51">
        <v>0.87429443004265361</v>
      </c>
      <c r="DL51">
        <v>0.12570556995734639</v>
      </c>
      <c r="DM51">
        <v>9.6388918117728609E-2</v>
      </c>
    </row>
    <row r="52" spans="1:117" ht="15" customHeight="1">
      <c r="A52" s="37">
        <v>3203502</v>
      </c>
      <c r="B52" s="37" t="s">
        <v>187</v>
      </c>
      <c r="C52" s="37">
        <v>0.58757708435873746</v>
      </c>
      <c r="D52" s="38">
        <v>0.50471091814718749</v>
      </c>
      <c r="E52" s="38">
        <v>0.5106575491394445</v>
      </c>
      <c r="F52" s="38">
        <v>0.359884792141206</v>
      </c>
      <c r="G52" s="38">
        <v>2.3134915557047053E-2</v>
      </c>
      <c r="H52" s="38">
        <v>0.66143030613768306</v>
      </c>
      <c r="I52" s="38">
        <v>0.66355254666326302</v>
      </c>
      <c r="J52" s="39">
        <v>643.66056915000001</v>
      </c>
      <c r="K52" s="38">
        <v>0.77734877735714292</v>
      </c>
      <c r="L52" s="39">
        <v>0.1171171171</v>
      </c>
      <c r="M52" s="39">
        <v>0.18468468470000002</v>
      </c>
      <c r="N52" s="39">
        <v>0.40090090089999997</v>
      </c>
      <c r="O52" s="39">
        <v>0.29729729729999999</v>
      </c>
      <c r="P52" s="39">
        <v>0.80144404329999996</v>
      </c>
      <c r="Q52" s="38">
        <v>0.65824694534931305</v>
      </c>
      <c r="R52" s="39">
        <v>527.40305405000004</v>
      </c>
      <c r="S52" s="38">
        <v>0.80051480050000012</v>
      </c>
      <c r="T52" s="39">
        <v>6.3063063099999997E-2</v>
      </c>
      <c r="U52" s="39">
        <v>0.23873873870000001</v>
      </c>
      <c r="V52" s="39">
        <v>0.55855855860000003</v>
      </c>
      <c r="W52" s="39">
        <v>0.1396396396</v>
      </c>
      <c r="X52" s="39">
        <v>0.80727272729999999</v>
      </c>
      <c r="Y52" s="38">
        <v>0.638295390580636</v>
      </c>
      <c r="Z52" s="38">
        <v>0.64067289202617372</v>
      </c>
      <c r="AA52" s="39">
        <v>626.60062587000004</v>
      </c>
      <c r="AB52" s="38">
        <v>0.73329712120000001</v>
      </c>
      <c r="AC52" s="39">
        <v>0.1102661597</v>
      </c>
      <c r="AD52" s="39">
        <v>0.27376425860000003</v>
      </c>
      <c r="AE52" s="39">
        <v>0.3574144487</v>
      </c>
      <c r="AF52" s="39">
        <v>0.2585551331</v>
      </c>
      <c r="AG52" s="39">
        <v>0.80674846630000008</v>
      </c>
      <c r="AH52" s="38">
        <v>0.63472913841232947</v>
      </c>
      <c r="AI52" s="39">
        <v>518.29849809999996</v>
      </c>
      <c r="AJ52" s="38">
        <v>0.75122216190000013</v>
      </c>
      <c r="AK52" s="39">
        <v>8.3650190099999994E-2</v>
      </c>
      <c r="AL52" s="39">
        <v>0.288973384</v>
      </c>
      <c r="AM52" s="39">
        <v>0.47528517110000001</v>
      </c>
      <c r="AN52" s="39">
        <v>0.15209125480000002</v>
      </c>
      <c r="AO52" s="39">
        <v>0.79696969699999998</v>
      </c>
      <c r="AP52" s="38">
        <v>0.49579097165880204</v>
      </c>
      <c r="AQ52" s="38">
        <v>0.35226414048551868</v>
      </c>
      <c r="AR52" s="38">
        <v>1.8005955430464793E-2</v>
      </c>
      <c r="AS52" s="38">
        <v>0.63931780283208539</v>
      </c>
      <c r="AT52" s="38">
        <v>0.65258618795020085</v>
      </c>
      <c r="AU52" s="39">
        <v>207.59648472000001</v>
      </c>
      <c r="AV52" s="38">
        <v>0.66999376165714286</v>
      </c>
      <c r="AW52" s="39">
        <v>0.15283842789999999</v>
      </c>
      <c r="AX52" s="39">
        <v>0.3100436681</v>
      </c>
      <c r="AY52" s="39">
        <v>0.34497816589999997</v>
      </c>
      <c r="AZ52" s="39">
        <v>0.192139738</v>
      </c>
      <c r="BA52" s="39">
        <v>0.91967871489999997</v>
      </c>
      <c r="BB52" s="38">
        <v>0.62604941771397005</v>
      </c>
      <c r="BC52" s="39">
        <v>216.17204803000001</v>
      </c>
      <c r="BD52" s="38">
        <v>0.58452900814285713</v>
      </c>
      <c r="BE52" s="39">
        <v>0.16593886460000001</v>
      </c>
      <c r="BF52" s="39">
        <v>0.43668122269999998</v>
      </c>
      <c r="BG52" s="39">
        <v>0.3231441048</v>
      </c>
      <c r="BH52" s="39">
        <v>7.4235807900000006E-2</v>
      </c>
      <c r="BI52" s="39">
        <v>0.91967871489999997</v>
      </c>
      <c r="BJ52" s="38">
        <v>0.6213118474016206</v>
      </c>
      <c r="BK52" s="38">
        <v>0.63442605174671685</v>
      </c>
      <c r="BL52" s="39">
        <v>198.51533147000001</v>
      </c>
      <c r="BM52" s="38">
        <v>0.62237762247142858</v>
      </c>
      <c r="BN52" s="39">
        <v>0.1958041958</v>
      </c>
      <c r="BO52" s="39">
        <v>0.31818181820000002</v>
      </c>
      <c r="BP52" s="39">
        <v>0.3461538462</v>
      </c>
      <c r="BQ52" s="39">
        <v>0.13986013990000001</v>
      </c>
      <c r="BR52" s="39">
        <v>0.95333333330000003</v>
      </c>
      <c r="BS52" s="38">
        <v>0.60819764305652435</v>
      </c>
      <c r="BT52" s="39">
        <v>208.94912891999999</v>
      </c>
      <c r="BU52" s="38">
        <v>0.52862120454285721</v>
      </c>
      <c r="BV52" s="39">
        <v>0.19860627180000001</v>
      </c>
      <c r="BW52" s="39">
        <v>0.47735191639999996</v>
      </c>
      <c r="BX52" s="39">
        <v>0.26829268290000002</v>
      </c>
      <c r="BY52" s="39">
        <v>5.57491289E-2</v>
      </c>
      <c r="BZ52" s="39">
        <v>0.9566666667</v>
      </c>
      <c r="CA52" s="45">
        <v>0.96</v>
      </c>
      <c r="CB52">
        <v>0.60186294437137511</v>
      </c>
      <c r="CC52">
        <v>0.60186294437137511</v>
      </c>
      <c r="CD52">
        <v>604.40100638297895</v>
      </c>
      <c r="CE52">
        <v>650.37887435897403</v>
      </c>
      <c r="CF52">
        <v>0.92930602485926106</v>
      </c>
      <c r="CG52">
        <v>7.0693975140738941E-2</v>
      </c>
      <c r="CH52">
        <v>617.21353999999997</v>
      </c>
      <c r="CI52">
        <v>683.28309999999999</v>
      </c>
      <c r="CJ52">
        <v>0.90330573081640686</v>
      </c>
      <c r="CK52">
        <v>9.669426918359314E-2</v>
      </c>
      <c r="CL52">
        <v>1</v>
      </c>
      <c r="CM52">
        <v>508.42373191489401</v>
      </c>
      <c r="CN52">
        <v>532.59946666666701</v>
      </c>
      <c r="CO52">
        <v>0.95460803800071459</v>
      </c>
      <c r="CP52">
        <v>4.5391961999285413E-2</v>
      </c>
      <c r="CQ52">
        <v>521.487121568627</v>
      </c>
      <c r="CR52">
        <v>547.40801224489803</v>
      </c>
      <c r="CS52">
        <v>0.95264795162575255</v>
      </c>
      <c r="CT52">
        <v>4.7352048374247446E-2</v>
      </c>
      <c r="CU52">
        <v>1</v>
      </c>
      <c r="CV52">
        <v>181.572194642857</v>
      </c>
      <c r="CW52">
        <v>226.94539354838699</v>
      </c>
      <c r="CX52">
        <v>0.80006997191658802</v>
      </c>
      <c r="CY52">
        <v>0.19993002808341198</v>
      </c>
      <c r="CZ52">
        <v>192.69805319148901</v>
      </c>
      <c r="DA52">
        <v>229.423642553192</v>
      </c>
      <c r="DB52">
        <v>0.83992238570971112</v>
      </c>
      <c r="DC52">
        <v>0.16007761429028888</v>
      </c>
      <c r="DD52">
        <v>0.19933180710851717</v>
      </c>
      <c r="DE52">
        <v>194.20839107142899</v>
      </c>
      <c r="DF52">
        <v>232.95733548387099</v>
      </c>
      <c r="DG52">
        <v>0.83366506003360075</v>
      </c>
      <c r="DH52">
        <v>0.16633493996639925</v>
      </c>
      <c r="DI52">
        <v>202.73064042553199</v>
      </c>
      <c r="DJ52">
        <v>233.484606382979</v>
      </c>
      <c r="DK52">
        <v>0.868282682812065</v>
      </c>
      <c r="DL52">
        <v>0.131717317187935</v>
      </c>
      <c r="DM52">
        <v>0.20811997037698296</v>
      </c>
    </row>
    <row r="53" spans="1:117" ht="15" customHeight="1">
      <c r="A53" s="37">
        <v>3203601</v>
      </c>
      <c r="B53" s="37" t="s">
        <v>189</v>
      </c>
      <c r="C53" s="37">
        <v>0.61195610969493242</v>
      </c>
      <c r="D53" s="38">
        <v>0.67708015670704635</v>
      </c>
      <c r="E53" s="38">
        <v>0.76146105041339063</v>
      </c>
      <c r="F53" s="38">
        <v>0.7797646844162176</v>
      </c>
      <c r="G53" s="38">
        <v>8.9905935055233144E-2</v>
      </c>
      <c r="H53" s="38">
        <v>0.74315741641056365</v>
      </c>
      <c r="I53" s="38">
        <v>0.76784746889737954</v>
      </c>
      <c r="J53" s="39">
        <v>696.55095503999996</v>
      </c>
      <c r="K53" s="38">
        <v>0.87731092434285729</v>
      </c>
      <c r="L53" s="39">
        <v>8.2352941200000002E-2</v>
      </c>
      <c r="M53" s="39">
        <v>7.0588235299999996E-2</v>
      </c>
      <c r="N53" s="39">
        <v>0.27058823530000004</v>
      </c>
      <c r="O53" s="39">
        <v>0.57647058819999997</v>
      </c>
      <c r="P53" s="39">
        <v>0.95505617980000002</v>
      </c>
      <c r="Q53" s="38">
        <v>0.70612233768033983</v>
      </c>
      <c r="R53" s="39">
        <v>550.17528916000003</v>
      </c>
      <c r="S53" s="38">
        <v>0.75903614464285718</v>
      </c>
      <c r="T53" s="39">
        <v>9.6385542199999993E-2</v>
      </c>
      <c r="U53" s="39">
        <v>0.25301204820000001</v>
      </c>
      <c r="V53" s="39">
        <v>0.30120481929999998</v>
      </c>
      <c r="W53" s="39">
        <v>0.34939759039999996</v>
      </c>
      <c r="X53" s="39">
        <v>0.95402298849999989</v>
      </c>
      <c r="Y53" s="38">
        <v>0.65325148135533051</v>
      </c>
      <c r="Z53" s="38">
        <v>0.62146499824942014</v>
      </c>
      <c r="AA53" s="39">
        <v>597.45193735999999</v>
      </c>
      <c r="AB53" s="38">
        <v>0.60714285711428573</v>
      </c>
      <c r="AC53" s="39">
        <v>0.2045454545</v>
      </c>
      <c r="AD53" s="39">
        <v>0.3295454545</v>
      </c>
      <c r="AE53" s="39">
        <v>0.26136363639999999</v>
      </c>
      <c r="AF53" s="39">
        <v>0.2045454545</v>
      </c>
      <c r="AG53" s="39">
        <v>0.94623655909999993</v>
      </c>
      <c r="AH53" s="38">
        <v>0.70093120601419612</v>
      </c>
      <c r="AI53" s="39">
        <v>536.94384883999999</v>
      </c>
      <c r="AJ53" s="38">
        <v>0.79734219267142847</v>
      </c>
      <c r="AK53" s="39">
        <v>6.9767441900000005E-2</v>
      </c>
      <c r="AL53" s="39">
        <v>0.23255813950000001</v>
      </c>
      <c r="AM53" s="39">
        <v>0.45348837209999998</v>
      </c>
      <c r="AN53" s="39">
        <v>0.24418604649999998</v>
      </c>
      <c r="AO53" s="39">
        <v>0.9450549451000001</v>
      </c>
      <c r="AP53" s="38">
        <v>0.55050881614753</v>
      </c>
      <c r="AQ53" s="38">
        <v>0.41810471237841462</v>
      </c>
      <c r="AR53" s="38">
        <v>2.6476949750714018E-2</v>
      </c>
      <c r="AS53" s="38">
        <v>0.68291291991664549</v>
      </c>
      <c r="AT53" s="38">
        <v>0.69608715670421573</v>
      </c>
      <c r="AU53" s="39">
        <v>219.27070968000001</v>
      </c>
      <c r="AV53" s="38">
        <v>0.74884792625714269</v>
      </c>
      <c r="AW53" s="39">
        <v>0.11290322579999999</v>
      </c>
      <c r="AX53" s="39">
        <v>0.2419354839</v>
      </c>
      <c r="AY53" s="39">
        <v>0.33870967739999996</v>
      </c>
      <c r="AZ53" s="39">
        <v>0.3064516129</v>
      </c>
      <c r="BA53" s="39">
        <v>0.93939393940000004</v>
      </c>
      <c r="BB53" s="38">
        <v>0.66973868312907525</v>
      </c>
      <c r="BC53" s="39">
        <v>228.21277419</v>
      </c>
      <c r="BD53" s="38">
        <v>0.65207373279999992</v>
      </c>
      <c r="BE53" s="39">
        <v>8.064516129999999E-2</v>
      </c>
      <c r="BF53" s="39">
        <v>0.46774193549999998</v>
      </c>
      <c r="BG53" s="39">
        <v>0.32258064519999996</v>
      </c>
      <c r="BH53" s="39">
        <v>0.12903225809999999</v>
      </c>
      <c r="BI53" s="39">
        <v>0.93939393940000004</v>
      </c>
      <c r="BJ53" s="38">
        <v>0.65643597016593147</v>
      </c>
      <c r="BK53" s="38">
        <v>0.66272939702621669</v>
      </c>
      <c r="BL53" s="39">
        <v>207.77513999999999</v>
      </c>
      <c r="BM53" s="38">
        <v>0.72000000000000008</v>
      </c>
      <c r="BN53" s="39">
        <v>0.12</v>
      </c>
      <c r="BO53" s="39">
        <v>0.28000000000000003</v>
      </c>
      <c r="BP53" s="39">
        <v>0.42</v>
      </c>
      <c r="BQ53" s="39">
        <v>0.18</v>
      </c>
      <c r="BR53" s="39">
        <v>0.90909090910000001</v>
      </c>
      <c r="BS53" s="38">
        <v>0.65014254330564614</v>
      </c>
      <c r="BT53" s="39">
        <v>222.47128000000001</v>
      </c>
      <c r="BU53" s="38">
        <v>0.64571428571428569</v>
      </c>
      <c r="BV53" s="39">
        <v>0.16</v>
      </c>
      <c r="BW53" s="39">
        <v>0.34</v>
      </c>
      <c r="BX53" s="39">
        <v>0.42</v>
      </c>
      <c r="BY53" s="39">
        <v>0.08</v>
      </c>
      <c r="BZ53" s="39">
        <v>0.90909090910000001</v>
      </c>
      <c r="CA53" s="45">
        <v>0.92</v>
      </c>
      <c r="CB53">
        <v>0</v>
      </c>
      <c r="CC53">
        <v>0</v>
      </c>
      <c r="CD53">
        <v>538.77271176470595</v>
      </c>
      <c r="CE53">
        <v>582.87090000000001</v>
      </c>
      <c r="CF53">
        <v>0.92434312943862174</v>
      </c>
      <c r="CG53">
        <v>7.5656870561378264E-2</v>
      </c>
      <c r="CH53">
        <v>645.13125263157895</v>
      </c>
      <c r="CI53">
        <v>772.35541578947402</v>
      </c>
      <c r="CJ53">
        <v>0.8352776965668699</v>
      </c>
      <c r="CK53">
        <v>0.1647223034331301</v>
      </c>
      <c r="CL53">
        <v>0</v>
      </c>
      <c r="CM53">
        <v>501.271811764706</v>
      </c>
      <c r="CN53">
        <v>554.98857499999997</v>
      </c>
      <c r="CO53">
        <v>0.9032110467584058</v>
      </c>
      <c r="CP53">
        <v>9.67889532415942E-2</v>
      </c>
      <c r="CQ53">
        <v>534.82145263157895</v>
      </c>
      <c r="CR53">
        <v>599.92089999999996</v>
      </c>
      <c r="CS53">
        <v>0.89148661537142482</v>
      </c>
      <c r="CT53">
        <v>0.10851338462857518</v>
      </c>
      <c r="CU53">
        <v>0</v>
      </c>
      <c r="CV53">
        <v>197.94081</v>
      </c>
      <c r="CW53">
        <v>206.91783636363601</v>
      </c>
      <c r="CX53">
        <v>0.95661550245547777</v>
      </c>
      <c r="CY53">
        <v>4.3384497544522227E-2</v>
      </c>
      <c r="CZ53">
        <v>189.4306</v>
      </c>
      <c r="DA53">
        <v>255.511153846154</v>
      </c>
      <c r="DB53">
        <v>0.74137898541234792</v>
      </c>
      <c r="DC53">
        <v>0.25862101458765208</v>
      </c>
      <c r="DD53">
        <v>0</v>
      </c>
      <c r="DE53">
        <v>202.59227000000001</v>
      </c>
      <c r="DF53">
        <v>240.800581818182</v>
      </c>
      <c r="DG53">
        <v>0.84132799210995513</v>
      </c>
      <c r="DH53">
        <v>0.15867200789004487</v>
      </c>
      <c r="DI53">
        <v>203.94171538461501</v>
      </c>
      <c r="DJ53">
        <v>259.98079230769201</v>
      </c>
      <c r="DK53">
        <v>0.78444916478001292</v>
      </c>
      <c r="DL53">
        <v>0.21555083521998708</v>
      </c>
      <c r="DM53">
        <v>0</v>
      </c>
    </row>
    <row r="54" spans="1:117" ht="15" customHeight="1">
      <c r="A54" s="37">
        <v>3203700</v>
      </c>
      <c r="B54" s="37" t="s">
        <v>165</v>
      </c>
      <c r="C54" s="37">
        <v>0.67088404032006621</v>
      </c>
      <c r="D54" s="38">
        <v>0.6366504494268479</v>
      </c>
      <c r="E54" s="38">
        <v>0.69240850979970259</v>
      </c>
      <c r="F54" s="38">
        <v>0.57887715984835719</v>
      </c>
      <c r="G54" s="38">
        <v>5.7959978445628613E-2</v>
      </c>
      <c r="H54" s="38">
        <v>0.80593985975104787</v>
      </c>
      <c r="I54" s="38">
        <v>0.7982812276498803</v>
      </c>
      <c r="J54" s="39">
        <v>714.03294621999999</v>
      </c>
      <c r="K54" s="38">
        <v>0.93465727098571427</v>
      </c>
      <c r="L54" s="39">
        <v>4.4843049300000007E-2</v>
      </c>
      <c r="M54" s="39">
        <v>3.5874439500000001E-2</v>
      </c>
      <c r="N54" s="39">
        <v>0.31838565019999998</v>
      </c>
      <c r="O54" s="39">
        <v>0.60089686100000006</v>
      </c>
      <c r="P54" s="39">
        <v>0.96536796540000003</v>
      </c>
      <c r="Q54" s="38">
        <v>0.81742780790279923</v>
      </c>
      <c r="R54" s="39">
        <v>613.49211312</v>
      </c>
      <c r="S54" s="38">
        <v>0.95345830648571417</v>
      </c>
      <c r="T54" s="39">
        <v>1.80995475E-2</v>
      </c>
      <c r="U54" s="39">
        <v>4.9773755700000005E-2</v>
      </c>
      <c r="V54" s="39">
        <v>0.25339366520000001</v>
      </c>
      <c r="W54" s="39">
        <v>0.67873303169999999</v>
      </c>
      <c r="X54" s="39">
        <v>0.96506550219999998</v>
      </c>
      <c r="Y54" s="38">
        <v>0.74797988130541926</v>
      </c>
      <c r="Z54" s="38">
        <v>0.71741376325937245</v>
      </c>
      <c r="AA54" s="39">
        <v>659.64855848000002</v>
      </c>
      <c r="AB54" s="38">
        <v>0.84954407298571433</v>
      </c>
      <c r="AC54" s="39">
        <v>5.31914894E-2</v>
      </c>
      <c r="AD54" s="39">
        <v>0.17021276600000002</v>
      </c>
      <c r="AE54" s="39">
        <v>0.42553191490000003</v>
      </c>
      <c r="AF54" s="39">
        <v>0.3510638298</v>
      </c>
      <c r="AG54" s="39">
        <v>0.89523809519999997</v>
      </c>
      <c r="AH54" s="38">
        <v>0.79382905837448925</v>
      </c>
      <c r="AI54" s="39">
        <v>613.14589418000003</v>
      </c>
      <c r="AJ54" s="38">
        <v>0.92970521541428552</v>
      </c>
      <c r="AK54" s="39">
        <v>1.5873015899999999E-2</v>
      </c>
      <c r="AL54" s="39">
        <v>9.5238095199999998E-2</v>
      </c>
      <c r="AM54" s="39">
        <v>0.23280423280000001</v>
      </c>
      <c r="AN54" s="39">
        <v>0.6560846561</v>
      </c>
      <c r="AO54" s="39">
        <v>0.89573459720000004</v>
      </c>
      <c r="AP54" s="38">
        <v>0.55301335886756575</v>
      </c>
      <c r="AQ54" s="38">
        <v>0.36967025613953214</v>
      </c>
      <c r="AR54" s="38">
        <v>2.0245412084678005E-2</v>
      </c>
      <c r="AS54" s="38">
        <v>0.73635646159559942</v>
      </c>
      <c r="AT54" s="38">
        <v>0.75265858239730665</v>
      </c>
      <c r="AU54" s="39">
        <v>239.30477784000001</v>
      </c>
      <c r="AV54" s="38">
        <v>0.83873343150000013</v>
      </c>
      <c r="AW54" s="39">
        <v>6.7010309300000001E-2</v>
      </c>
      <c r="AX54" s="39">
        <v>0.16494845359999999</v>
      </c>
      <c r="AY54" s="39">
        <v>0.29896907220000002</v>
      </c>
      <c r="AZ54" s="39">
        <v>0.46907216490000003</v>
      </c>
      <c r="BA54" s="39">
        <v>0.94634146340000003</v>
      </c>
      <c r="BB54" s="38">
        <v>0.72005434079389219</v>
      </c>
      <c r="BC54" s="39">
        <v>241.62911855999999</v>
      </c>
      <c r="BD54" s="38">
        <v>0.74889543440000006</v>
      </c>
      <c r="BE54" s="39">
        <v>9.7938144299999988E-2</v>
      </c>
      <c r="BF54" s="39">
        <v>0.2680412371</v>
      </c>
      <c r="BG54" s="39">
        <v>0.3711340206</v>
      </c>
      <c r="BH54" s="39">
        <v>0.26288659790000002</v>
      </c>
      <c r="BI54" s="39">
        <v>0.94634146340000003</v>
      </c>
      <c r="BJ54" s="38">
        <v>0.71611104951092142</v>
      </c>
      <c r="BK54" s="38">
        <v>0.72028206018720042</v>
      </c>
      <c r="BL54" s="39">
        <v>225.9689071</v>
      </c>
      <c r="BM54" s="38">
        <v>0.80327868852857143</v>
      </c>
      <c r="BN54" s="39">
        <v>6.5573770500000003E-2</v>
      </c>
      <c r="BO54" s="39">
        <v>0.2295081967</v>
      </c>
      <c r="BP54" s="39">
        <v>0.37704918030000001</v>
      </c>
      <c r="BQ54" s="39">
        <v>0.32786885249999997</v>
      </c>
      <c r="BR54" s="39">
        <v>0.93846153849999991</v>
      </c>
      <c r="BS54" s="38">
        <v>0.71194003883464241</v>
      </c>
      <c r="BT54" s="39">
        <v>238.60524043999999</v>
      </c>
      <c r="BU54" s="38">
        <v>0.74629195940000004</v>
      </c>
      <c r="BV54" s="39">
        <v>0.10382513660000001</v>
      </c>
      <c r="BW54" s="39">
        <v>0.26229508200000001</v>
      </c>
      <c r="BX54" s="39">
        <v>0.4262295082</v>
      </c>
      <c r="BY54" s="39">
        <v>0.20765027320000001</v>
      </c>
      <c r="BZ54" s="39">
        <v>0.93846153849999991</v>
      </c>
      <c r="CA54" s="45">
        <v>0.998</v>
      </c>
      <c r="CB54">
        <v>0.50352483814181792</v>
      </c>
      <c r="CC54">
        <v>0.50352483814181792</v>
      </c>
      <c r="CD54">
        <v>666.23405853658505</v>
      </c>
      <c r="CE54">
        <v>692.07003589743601</v>
      </c>
      <c r="CF54">
        <v>0.96266855083915259</v>
      </c>
      <c r="CG54">
        <v>3.7331449160847407E-2</v>
      </c>
      <c r="CH54">
        <v>686.75754117647102</v>
      </c>
      <c r="CI54">
        <v>740.29221372549</v>
      </c>
      <c r="CJ54">
        <v>0.92768440413602626</v>
      </c>
      <c r="CK54">
        <v>7.2315595863973736E-2</v>
      </c>
      <c r="CL54">
        <v>1</v>
      </c>
      <c r="CM54">
        <v>591.53295365853705</v>
      </c>
      <c r="CN54">
        <v>645.02659743589697</v>
      </c>
      <c r="CO54">
        <v>0.91706753800539809</v>
      </c>
      <c r="CP54">
        <v>8.2932461994601914E-2</v>
      </c>
      <c r="CQ54">
        <v>604.57974901960802</v>
      </c>
      <c r="CR54">
        <v>626.23092941176503</v>
      </c>
      <c r="CS54">
        <v>0.96542620401631307</v>
      </c>
      <c r="CT54">
        <v>3.4573795983686928E-2</v>
      </c>
      <c r="CU54">
        <v>1</v>
      </c>
      <c r="CV54">
        <v>211.943448571429</v>
      </c>
      <c r="CW54">
        <v>248.581578378378</v>
      </c>
      <c r="CX54">
        <v>0.852611243174342</v>
      </c>
      <c r="CY54">
        <v>0.147388756825658</v>
      </c>
      <c r="CZ54">
        <v>222.710658666667</v>
      </c>
      <c r="DA54">
        <v>260.574984444444</v>
      </c>
      <c r="DB54">
        <v>0.85468932922127883</v>
      </c>
      <c r="DC54">
        <v>0.14531067077872117</v>
      </c>
      <c r="DD54">
        <v>1.409935256727168E-2</v>
      </c>
      <c r="DE54">
        <v>230.68679142857101</v>
      </c>
      <c r="DF54">
        <v>266.199594594595</v>
      </c>
      <c r="DG54">
        <v>0.86659332362955799</v>
      </c>
      <c r="DH54">
        <v>0.13340667637044201</v>
      </c>
      <c r="DI54">
        <v>215.596933333333</v>
      </c>
      <c r="DJ54">
        <v>262.57118888888903</v>
      </c>
      <c r="DK54">
        <v>0.82109897222793204</v>
      </c>
      <c r="DL54">
        <v>0.17890102777206796</v>
      </c>
      <c r="DM54">
        <v>0</v>
      </c>
    </row>
    <row r="55" spans="1:117" ht="15" customHeight="1">
      <c r="A55" s="37">
        <v>3203809</v>
      </c>
      <c r="B55" s="37" t="s">
        <v>93</v>
      </c>
      <c r="C55" s="37">
        <v>0.74282038484081359</v>
      </c>
      <c r="D55" s="38">
        <v>0.68118992121379385</v>
      </c>
      <c r="E55" s="38">
        <v>0.70712038168143287</v>
      </c>
      <c r="F55" s="38">
        <v>0.69689356344017328</v>
      </c>
      <c r="G55" s="38">
        <v>7.6727430115292483E-2</v>
      </c>
      <c r="H55" s="38">
        <v>0.71734719992269236</v>
      </c>
      <c r="I55" s="38">
        <v>0.711630962335142</v>
      </c>
      <c r="J55" s="39">
        <v>648.44273063000003</v>
      </c>
      <c r="K55" s="38">
        <v>0.78195488728571427</v>
      </c>
      <c r="L55" s="39">
        <v>0.1052631579</v>
      </c>
      <c r="M55" s="39">
        <v>0.19736842110000002</v>
      </c>
      <c r="N55" s="39">
        <v>0.33552631580000003</v>
      </c>
      <c r="O55" s="39">
        <v>0.36184210529999999</v>
      </c>
      <c r="P55" s="39">
        <v>0.97435897440000008</v>
      </c>
      <c r="Q55" s="38">
        <v>0.72592155630401789</v>
      </c>
      <c r="R55" s="39">
        <v>545.79422819000001</v>
      </c>
      <c r="S55" s="38">
        <v>0.8475551295</v>
      </c>
      <c r="T55" s="39">
        <v>3.3557047E-2</v>
      </c>
      <c r="U55" s="39">
        <v>0.20805369129999998</v>
      </c>
      <c r="V55" s="39">
        <v>0.53691275169999997</v>
      </c>
      <c r="W55" s="39">
        <v>0.2214765101</v>
      </c>
      <c r="X55" s="39">
        <v>0.96129032260000002</v>
      </c>
      <c r="Y55" s="38">
        <v>0.64061976980739987</v>
      </c>
      <c r="Z55" s="38">
        <v>0.63403555133099121</v>
      </c>
      <c r="AA55" s="39">
        <v>601.56108565</v>
      </c>
      <c r="AB55" s="38">
        <v>0.67545787547142855</v>
      </c>
      <c r="AC55" s="39">
        <v>0.14871794869999999</v>
      </c>
      <c r="AD55" s="39">
        <v>0.3076923077</v>
      </c>
      <c r="AE55" s="39">
        <v>0.3435897436</v>
      </c>
      <c r="AF55" s="39">
        <v>0.2</v>
      </c>
      <c r="AG55" s="39">
        <v>0.91549295770000005</v>
      </c>
      <c r="AH55" s="38">
        <v>0.65049609752201276</v>
      </c>
      <c r="AI55" s="39">
        <v>526.71869832000004</v>
      </c>
      <c r="AJ55" s="38">
        <v>0.73503591388571432</v>
      </c>
      <c r="AK55" s="39">
        <v>8.9385474899999998E-2</v>
      </c>
      <c r="AL55" s="39">
        <v>0.3072625698</v>
      </c>
      <c r="AM55" s="39">
        <v>0.37988826819999999</v>
      </c>
      <c r="AN55" s="39">
        <v>0.22346368720000001</v>
      </c>
      <c r="AO55" s="39">
        <v>0.84433962260000006</v>
      </c>
      <c r="AP55" s="38">
        <v>0.64229423051233536</v>
      </c>
      <c r="AQ55" s="38">
        <v>0.58113751703567096</v>
      </c>
      <c r="AR55" s="38">
        <v>4.7452617527605434E-2</v>
      </c>
      <c r="AS55" s="38">
        <v>0.70345094398899966</v>
      </c>
      <c r="AT55" s="38">
        <v>0.70672136711930067</v>
      </c>
      <c r="AU55" s="39">
        <v>220.08127673000001</v>
      </c>
      <c r="AV55" s="38">
        <v>0.76190476187142864</v>
      </c>
      <c r="AW55" s="39">
        <v>9.4339622599999992E-2</v>
      </c>
      <c r="AX55" s="39">
        <v>0.25157232700000004</v>
      </c>
      <c r="AY55" s="39">
        <v>0.37106918239999997</v>
      </c>
      <c r="AZ55" s="39">
        <v>0.28301886790000003</v>
      </c>
      <c r="BA55" s="39">
        <v>0.96363636360000005</v>
      </c>
      <c r="BB55" s="38">
        <v>0.70018052085869864</v>
      </c>
      <c r="BC55" s="39">
        <v>232.70136478000001</v>
      </c>
      <c r="BD55" s="38">
        <v>0.71698113208571435</v>
      </c>
      <c r="BE55" s="39">
        <v>0.106918239</v>
      </c>
      <c r="BF55" s="39">
        <v>0.3081761006</v>
      </c>
      <c r="BG55" s="39">
        <v>0.40251572330000002</v>
      </c>
      <c r="BH55" s="39">
        <v>0.18238993709999998</v>
      </c>
      <c r="BI55" s="39">
        <v>0.96363636360000005</v>
      </c>
      <c r="BJ55" s="38">
        <v>0.65599832646139422</v>
      </c>
      <c r="BK55" s="38">
        <v>0.65371624785020499</v>
      </c>
      <c r="BL55" s="39">
        <v>206.55821797999999</v>
      </c>
      <c r="BM55" s="38">
        <v>0.65409309784285719</v>
      </c>
      <c r="BN55" s="39">
        <v>0.18539325840000001</v>
      </c>
      <c r="BO55" s="39">
        <v>0.2808988764</v>
      </c>
      <c r="BP55" s="39">
        <v>0.32584269659999998</v>
      </c>
      <c r="BQ55" s="39">
        <v>0.20786516850000003</v>
      </c>
      <c r="BR55" s="39">
        <v>0.94680851059999993</v>
      </c>
      <c r="BS55" s="38">
        <v>0.65828040507258356</v>
      </c>
      <c r="BT55" s="39">
        <v>224.82919774000001</v>
      </c>
      <c r="BU55" s="38">
        <v>0.62873284900000015</v>
      </c>
      <c r="BV55" s="39">
        <v>0.20338983050000001</v>
      </c>
      <c r="BW55" s="39">
        <v>0.29378531070000002</v>
      </c>
      <c r="BX55" s="39">
        <v>0.29378531070000002</v>
      </c>
      <c r="BY55" s="39">
        <v>0.20903954800000002</v>
      </c>
      <c r="BZ55" s="39">
        <v>0.94148936169999997</v>
      </c>
      <c r="CA55" s="45">
        <v>0.96</v>
      </c>
      <c r="CB55">
        <v>0.81324959994105273</v>
      </c>
      <c r="CC55">
        <v>0.81324959994105273</v>
      </c>
      <c r="CD55">
        <v>590.60614210526296</v>
      </c>
      <c r="CE55">
        <v>649.01210000000003</v>
      </c>
      <c r="CF55">
        <v>0.91000790602403703</v>
      </c>
      <c r="CG55">
        <v>8.9992093975962972E-2</v>
      </c>
      <c r="CH55">
        <v>634.42795000000001</v>
      </c>
      <c r="CI55">
        <v>685.90518235294098</v>
      </c>
      <c r="CJ55">
        <v>0.92494992941101195</v>
      </c>
      <c r="CK55">
        <v>7.5050070588988049E-2</v>
      </c>
      <c r="CL55">
        <v>1</v>
      </c>
      <c r="CM55">
        <v>522.07616486486495</v>
      </c>
      <c r="CN55">
        <v>561.08433333333301</v>
      </c>
      <c r="CO55">
        <v>0.93047717401638119</v>
      </c>
      <c r="CP55">
        <v>6.9522825983618808E-2</v>
      </c>
      <c r="CQ55">
        <v>562.40968823529397</v>
      </c>
      <c r="CR55">
        <v>564.88840000000005</v>
      </c>
      <c r="CS55">
        <v>0.99561203281089494</v>
      </c>
      <c r="CT55">
        <v>4.3879671891050576E-3</v>
      </c>
      <c r="CU55">
        <v>1</v>
      </c>
      <c r="CV55">
        <v>190.476441666667</v>
      </c>
      <c r="CW55">
        <v>234.41306499999999</v>
      </c>
      <c r="CX55">
        <v>0.81256751481265355</v>
      </c>
      <c r="CY55">
        <v>0.18743248518734645</v>
      </c>
      <c r="CZ55">
        <v>215.499531428571</v>
      </c>
      <c r="DA55">
        <v>237.84244000000001</v>
      </c>
      <c r="DB55">
        <v>0.90606004306284027</v>
      </c>
      <c r="DC55">
        <v>9.393995693715973E-2</v>
      </c>
      <c r="DD55">
        <v>1</v>
      </c>
      <c r="DE55">
        <v>208.46034</v>
      </c>
      <c r="DF55">
        <v>249.47336749999999</v>
      </c>
      <c r="DG55">
        <v>0.83560157979588745</v>
      </c>
      <c r="DH55">
        <v>0.16439842020411255</v>
      </c>
      <c r="DI55">
        <v>224.193442857143</v>
      </c>
      <c r="DJ55">
        <v>255.58019428571399</v>
      </c>
      <c r="DK55">
        <v>0.87719411703129224</v>
      </c>
      <c r="DL55">
        <v>0.12280588296870776</v>
      </c>
      <c r="DM55">
        <v>0.2529983997642109</v>
      </c>
    </row>
    <row r="56" spans="1:117" ht="15" customHeight="1">
      <c r="A56" s="37">
        <v>3203908</v>
      </c>
      <c r="B56" s="37" t="s">
        <v>191</v>
      </c>
      <c r="C56" s="37">
        <v>0.7053808838447968</v>
      </c>
      <c r="D56" s="38">
        <v>0.6564926144018266</v>
      </c>
      <c r="E56" s="38">
        <v>0.67786715838701594</v>
      </c>
      <c r="F56" s="38">
        <v>0.6015297647261425</v>
      </c>
      <c r="G56" s="38">
        <v>6.1562288415234478E-2</v>
      </c>
      <c r="H56" s="38">
        <v>0.75420455204788928</v>
      </c>
      <c r="I56" s="38">
        <v>0.76095862183517327</v>
      </c>
      <c r="J56" s="39">
        <v>695.40109044999997</v>
      </c>
      <c r="K56" s="38">
        <v>0.90706234188571433</v>
      </c>
      <c r="L56" s="39">
        <v>4.3478260899999996E-2</v>
      </c>
      <c r="M56" s="39">
        <v>8.3735909799999994E-2</v>
      </c>
      <c r="N56" s="39">
        <v>0.36553945249999997</v>
      </c>
      <c r="O56" s="39">
        <v>0.50563607089999996</v>
      </c>
      <c r="P56" s="39">
        <v>0.9013062409</v>
      </c>
      <c r="Q56" s="38">
        <v>0.74407344736696324</v>
      </c>
      <c r="R56" s="39">
        <v>566.92476623000005</v>
      </c>
      <c r="S56" s="38">
        <v>0.89141004858571415</v>
      </c>
      <c r="T56" s="39">
        <v>4.2139384099999996E-2</v>
      </c>
      <c r="U56" s="39">
        <v>0.113452188</v>
      </c>
      <c r="V56" s="39">
        <v>0.52512155589999998</v>
      </c>
      <c r="W56" s="39">
        <v>0.31766612640000003</v>
      </c>
      <c r="X56" s="39">
        <v>0.91002949849999992</v>
      </c>
      <c r="Y56" s="38">
        <v>0.6926422636326548</v>
      </c>
      <c r="Z56" s="38">
        <v>0.69077137799154475</v>
      </c>
      <c r="AA56" s="39">
        <v>640.62734640999997</v>
      </c>
      <c r="AB56" s="38">
        <v>0.79049341248571414</v>
      </c>
      <c r="AC56" s="39">
        <v>8.8607594899999989E-2</v>
      </c>
      <c r="AD56" s="39">
        <v>0.21157323689999999</v>
      </c>
      <c r="AE56" s="39">
        <v>0.42495479199999997</v>
      </c>
      <c r="AF56" s="39">
        <v>0.27486437609999997</v>
      </c>
      <c r="AG56" s="39">
        <v>0.90655737700000005</v>
      </c>
      <c r="AH56" s="38">
        <v>0.69544859209431997</v>
      </c>
      <c r="AI56" s="39">
        <v>541.32216908999999</v>
      </c>
      <c r="AJ56" s="38">
        <v>0.80519480521428577</v>
      </c>
      <c r="AK56" s="39">
        <v>5.4545454500000007E-2</v>
      </c>
      <c r="AL56" s="39">
        <v>0.24545454549999998</v>
      </c>
      <c r="AM56" s="39">
        <v>0.44909090910000005</v>
      </c>
      <c r="AN56" s="39">
        <v>0.25090909090000002</v>
      </c>
      <c r="AO56" s="39">
        <v>0.89869281049999994</v>
      </c>
      <c r="AP56" s="38">
        <v>0.6244307984240427</v>
      </c>
      <c r="AQ56" s="38">
        <v>0.51531813243358349</v>
      </c>
      <c r="AR56" s="38">
        <v>3.8984349146924169E-2</v>
      </c>
      <c r="AS56" s="38">
        <v>0.73354346441450202</v>
      </c>
      <c r="AT56" s="38">
        <v>0.73962059592141904</v>
      </c>
      <c r="AU56" s="39">
        <v>234.75757274</v>
      </c>
      <c r="AV56" s="38">
        <v>0.8260983951428571</v>
      </c>
      <c r="AW56" s="39">
        <v>4.2357274399999999E-2</v>
      </c>
      <c r="AX56" s="39">
        <v>0.23020257829999999</v>
      </c>
      <c r="AY56" s="39">
        <v>0.34806629829999997</v>
      </c>
      <c r="AZ56" s="39">
        <v>0.37937384899999999</v>
      </c>
      <c r="BA56" s="39">
        <v>0.9362068966</v>
      </c>
      <c r="BB56" s="38">
        <v>0.727466332907585</v>
      </c>
      <c r="BC56" s="39">
        <v>245.95554595999999</v>
      </c>
      <c r="BD56" s="38">
        <v>0.75551470591428582</v>
      </c>
      <c r="BE56" s="39">
        <v>9.0073529400000005E-2</v>
      </c>
      <c r="BF56" s="39">
        <v>0.2702205882</v>
      </c>
      <c r="BG56" s="39">
        <v>0.34375</v>
      </c>
      <c r="BH56" s="39">
        <v>0.29595588240000004</v>
      </c>
      <c r="BI56" s="39">
        <v>0.93793103450000004</v>
      </c>
      <c r="BJ56" s="38">
        <v>0.69455911526757785</v>
      </c>
      <c r="BK56" s="38">
        <v>0.69980004057930523</v>
      </c>
      <c r="BL56" s="39">
        <v>222.63662338</v>
      </c>
      <c r="BM56" s="38">
        <v>0.76623376618571426</v>
      </c>
      <c r="BN56" s="39">
        <v>9.2764378500000008E-2</v>
      </c>
      <c r="BO56" s="39">
        <v>0.24675324679999999</v>
      </c>
      <c r="BP56" s="39">
        <v>0.35064935060000002</v>
      </c>
      <c r="BQ56" s="39">
        <v>0.30983302410000002</v>
      </c>
      <c r="BR56" s="39">
        <v>0.91511035649999994</v>
      </c>
      <c r="BS56" s="38">
        <v>0.68931818995585048</v>
      </c>
      <c r="BT56" s="39">
        <v>235.20999076999999</v>
      </c>
      <c r="BU56" s="38">
        <v>0.69873484454285706</v>
      </c>
      <c r="BV56" s="39">
        <v>0.1125461255</v>
      </c>
      <c r="BW56" s="39">
        <v>0.3302583026</v>
      </c>
      <c r="BX56" s="39">
        <v>0.34132841329999997</v>
      </c>
      <c r="BY56" s="39">
        <v>0.21586715869999998</v>
      </c>
      <c r="BZ56" s="39">
        <v>0.92020373509999998</v>
      </c>
      <c r="CA56" s="45">
        <v>0.99</v>
      </c>
      <c r="CB56">
        <v>0.64890702509012133</v>
      </c>
      <c r="CC56">
        <v>0.64890702509012133</v>
      </c>
      <c r="CD56">
        <v>597.09194070796502</v>
      </c>
      <c r="CE56">
        <v>687.16655128205105</v>
      </c>
      <c r="CF56">
        <v>0.86891880810258704</v>
      </c>
      <c r="CG56">
        <v>0.13108119189741296</v>
      </c>
      <c r="CH56">
        <v>682.600058865248</v>
      </c>
      <c r="CI56">
        <v>723.24157762237803</v>
      </c>
      <c r="CJ56">
        <v>0.94380644031730443</v>
      </c>
      <c r="CK56">
        <v>5.6193559682695571E-2</v>
      </c>
      <c r="CL56">
        <v>1</v>
      </c>
      <c r="CM56">
        <v>510.37812500000001</v>
      </c>
      <c r="CN56">
        <v>580.12856837606796</v>
      </c>
      <c r="CO56">
        <v>0.87976726681239348</v>
      </c>
      <c r="CP56">
        <v>0.12023273318760652</v>
      </c>
      <c r="CQ56">
        <v>549.98597194244599</v>
      </c>
      <c r="CR56">
        <v>586.93023286713299</v>
      </c>
      <c r="CS56">
        <v>0.93705510662789404</v>
      </c>
      <c r="CT56">
        <v>6.2944893372105959E-2</v>
      </c>
      <c r="CU56">
        <v>1</v>
      </c>
      <c r="CV56">
        <v>198.75749532710299</v>
      </c>
      <c r="CW56">
        <v>252.960788429752</v>
      </c>
      <c r="CX56">
        <v>0.78572452497829937</v>
      </c>
      <c r="CY56">
        <v>0.21427547502170063</v>
      </c>
      <c r="CZ56">
        <v>215.928311382114</v>
      </c>
      <c r="DA56">
        <v>255.157045454545</v>
      </c>
      <c r="DB56">
        <v>0.84625651232734855</v>
      </c>
      <c r="DC56">
        <v>0.15374348767265145</v>
      </c>
      <c r="DD56">
        <v>0.28249610620589616</v>
      </c>
      <c r="DE56">
        <v>208.692555555556</v>
      </c>
      <c r="DF56">
        <v>268.916682644628</v>
      </c>
      <c r="DG56">
        <v>0.77604912236457313</v>
      </c>
      <c r="DH56">
        <v>0.22395087763542687</v>
      </c>
      <c r="DI56">
        <v>226.43306178861801</v>
      </c>
      <c r="DJ56">
        <v>267.59592231404997</v>
      </c>
      <c r="DK56">
        <v>0.8461753072712247</v>
      </c>
      <c r="DL56">
        <v>0.1538246927287753</v>
      </c>
      <c r="DM56">
        <v>0.31313199415458903</v>
      </c>
    </row>
    <row r="57" spans="1:117" ht="15" customHeight="1">
      <c r="A57" s="37">
        <v>3204005</v>
      </c>
      <c r="B57" s="37" t="s">
        <v>137</v>
      </c>
      <c r="C57" s="37">
        <v>0.70239478523013066</v>
      </c>
      <c r="D57" s="38">
        <v>0.60514871382854984</v>
      </c>
      <c r="E57" s="38">
        <v>0.56821646821476046</v>
      </c>
      <c r="F57" s="38">
        <v>0.3893866426174894</v>
      </c>
      <c r="G57" s="38">
        <v>2.7826420603195512E-2</v>
      </c>
      <c r="H57" s="38">
        <v>0.74704629381203147</v>
      </c>
      <c r="I57" s="38">
        <v>0.74084242816485113</v>
      </c>
      <c r="J57" s="39">
        <v>675.01480785000001</v>
      </c>
      <c r="K57" s="38">
        <v>0.86559139787142858</v>
      </c>
      <c r="L57" s="39">
        <v>6.9892473099999991E-2</v>
      </c>
      <c r="M57" s="39">
        <v>0.11290322579999999</v>
      </c>
      <c r="N57" s="39">
        <v>0.39784946239999996</v>
      </c>
      <c r="O57" s="39">
        <v>0.41935483870000001</v>
      </c>
      <c r="P57" s="39">
        <v>0.92537313430000001</v>
      </c>
      <c r="Q57" s="38">
        <v>0.75635209228280176</v>
      </c>
      <c r="R57" s="39">
        <v>582.79393406999998</v>
      </c>
      <c r="S57" s="38">
        <v>0.87127158558571427</v>
      </c>
      <c r="T57" s="39">
        <v>4.3956044E-2</v>
      </c>
      <c r="U57" s="39">
        <v>0.14835164839999998</v>
      </c>
      <c r="V57" s="39">
        <v>0.33516483520000001</v>
      </c>
      <c r="W57" s="39">
        <v>0.47252747249999999</v>
      </c>
      <c r="X57" s="39">
        <v>0.91919191919999998</v>
      </c>
      <c r="Y57" s="38">
        <v>0.71921987320883596</v>
      </c>
      <c r="Z57" s="38">
        <v>0.70657334758954149</v>
      </c>
      <c r="AA57" s="39">
        <v>649.87108875000001</v>
      </c>
      <c r="AB57" s="38">
        <v>0.8470496894142856</v>
      </c>
      <c r="AC57" s="39">
        <v>3.8043478300000003E-2</v>
      </c>
      <c r="AD57" s="39">
        <v>0.20108695650000002</v>
      </c>
      <c r="AE57" s="39">
        <v>0.50543478259999997</v>
      </c>
      <c r="AF57" s="39">
        <v>0.25543478260000002</v>
      </c>
      <c r="AG57" s="39">
        <v>0.8846153846</v>
      </c>
      <c r="AH57" s="38">
        <v>0.73818966163777766</v>
      </c>
      <c r="AI57" s="39">
        <v>569.09360962999995</v>
      </c>
      <c r="AJ57" s="38">
        <v>0.86631016034285713</v>
      </c>
      <c r="AK57" s="39">
        <v>2.67379679E-2</v>
      </c>
      <c r="AL57" s="39">
        <v>0.18716577539999998</v>
      </c>
      <c r="AM57" s="39">
        <v>0.36363636360000001</v>
      </c>
      <c r="AN57" s="39">
        <v>0.42245989299999998</v>
      </c>
      <c r="AO57" s="39">
        <v>0.90338164250000008</v>
      </c>
      <c r="AP57" s="38">
        <v>0.66054708224923386</v>
      </c>
      <c r="AQ57" s="38">
        <v>0.62250366461461815</v>
      </c>
      <c r="AR57" s="38">
        <v>5.277475236206397E-2</v>
      </c>
      <c r="AS57" s="38">
        <v>0.69859049988384947</v>
      </c>
      <c r="AT57" s="38">
        <v>0.70957201928346969</v>
      </c>
      <c r="AU57" s="39">
        <v>225.09782927000001</v>
      </c>
      <c r="AV57" s="38">
        <v>0.78832752604285716</v>
      </c>
      <c r="AW57" s="39">
        <v>0.1036585366</v>
      </c>
      <c r="AX57" s="39">
        <v>0.1890243902</v>
      </c>
      <c r="AY57" s="39">
        <v>0.34146341460000001</v>
      </c>
      <c r="AZ57" s="39">
        <v>0.36585365850000001</v>
      </c>
      <c r="BA57" s="39">
        <v>0.91620111730000009</v>
      </c>
      <c r="BB57" s="38">
        <v>0.68760898048422925</v>
      </c>
      <c r="BC57" s="39">
        <v>235.19727438999999</v>
      </c>
      <c r="BD57" s="38">
        <v>0.69599303138571433</v>
      </c>
      <c r="BE57" s="39">
        <v>0.11585365850000001</v>
      </c>
      <c r="BF57" s="39">
        <v>0.32926829269999996</v>
      </c>
      <c r="BG57" s="39">
        <v>0.32317073169999999</v>
      </c>
      <c r="BH57" s="39">
        <v>0.23170731709999998</v>
      </c>
      <c r="BI57" s="39">
        <v>0.91620111730000009</v>
      </c>
      <c r="BJ57" s="38">
        <v>0.6458157475217855</v>
      </c>
      <c r="BK57" s="38">
        <v>0.6658903198214321</v>
      </c>
      <c r="BL57" s="39">
        <v>208.51559692999999</v>
      </c>
      <c r="BM57" s="38">
        <v>0.7055214724714286</v>
      </c>
      <c r="BN57" s="39">
        <v>0.14723926379999999</v>
      </c>
      <c r="BO57" s="39">
        <v>0.2576687117</v>
      </c>
      <c r="BP57" s="39">
        <v>0.38650306749999996</v>
      </c>
      <c r="BQ57" s="39">
        <v>0.2085889571</v>
      </c>
      <c r="BR57" s="39">
        <v>0.93142857140000002</v>
      </c>
      <c r="BS57" s="38">
        <v>0.6257411752221389</v>
      </c>
      <c r="BT57" s="39">
        <v>215.82641104000001</v>
      </c>
      <c r="BU57" s="38">
        <v>0.57405784402857152</v>
      </c>
      <c r="BV57" s="39">
        <v>0.2085889571</v>
      </c>
      <c r="BW57" s="39">
        <v>0.3803680982</v>
      </c>
      <c r="BX57" s="39">
        <v>0.32515337420000001</v>
      </c>
      <c r="BY57" s="39">
        <v>8.5889570600000006E-2</v>
      </c>
      <c r="BZ57" s="39">
        <v>0.93142857140000002</v>
      </c>
      <c r="CA57" s="45">
        <v>0.998</v>
      </c>
      <c r="CB57">
        <v>0.86060457033430493</v>
      </c>
      <c r="CC57">
        <v>0.86060457033430493</v>
      </c>
      <c r="CD57">
        <v>638.09008571428603</v>
      </c>
      <c r="CE57">
        <v>677.97463902438994</v>
      </c>
      <c r="CF57">
        <v>0.94117102467505565</v>
      </c>
      <c r="CG57">
        <v>5.8828975324944355E-2</v>
      </c>
      <c r="CH57">
        <v>655.66887499999996</v>
      </c>
      <c r="CI57">
        <v>708.24274090909103</v>
      </c>
      <c r="CJ57">
        <v>0.92576857781611999</v>
      </c>
      <c r="CK57">
        <v>7.4231422183880014E-2</v>
      </c>
      <c r="CL57">
        <v>1</v>
      </c>
      <c r="CM57">
        <v>560.21833333333302</v>
      </c>
      <c r="CN57">
        <v>582.61825750000003</v>
      </c>
      <c r="CO57">
        <v>0.96155299996470334</v>
      </c>
      <c r="CP57">
        <v>3.8447000035296663E-2</v>
      </c>
      <c r="CQ57">
        <v>571.97173863636397</v>
      </c>
      <c r="CR57">
        <v>603.06713023255804</v>
      </c>
      <c r="CS57">
        <v>0.94843792666298543</v>
      </c>
      <c r="CT57">
        <v>5.1562073337014569E-2</v>
      </c>
      <c r="CU57">
        <v>1</v>
      </c>
      <c r="CV57">
        <v>184.264261212121</v>
      </c>
      <c r="CW57">
        <v>233.67423846153801</v>
      </c>
      <c r="CX57">
        <v>0.78855188498859818</v>
      </c>
      <c r="CY57">
        <v>0.21144811501140182</v>
      </c>
      <c r="CZ57">
        <v>220.23317368421101</v>
      </c>
      <c r="DA57">
        <v>249.66905641025599</v>
      </c>
      <c r="DB57">
        <v>0.88210039662393736</v>
      </c>
      <c r="DC57">
        <v>0.11789960337606264</v>
      </c>
      <c r="DD57">
        <v>0.44241828133721978</v>
      </c>
      <c r="DE57">
        <v>194.49107878787899</v>
      </c>
      <c r="DF57">
        <v>227.793182051282</v>
      </c>
      <c r="DG57">
        <v>0.85380553112469426</v>
      </c>
      <c r="DH57">
        <v>0.14619446887530574</v>
      </c>
      <c r="DI57">
        <v>236.61531842105299</v>
      </c>
      <c r="DJ57">
        <v>254.012328205128</v>
      </c>
      <c r="DK57">
        <v>0.9315111596866037</v>
      </c>
      <c r="DL57">
        <v>6.8488840313396304E-2</v>
      </c>
      <c r="DM57">
        <v>1</v>
      </c>
    </row>
    <row r="58" spans="1:117" ht="15" customHeight="1">
      <c r="A58" s="37">
        <v>3204054</v>
      </c>
      <c r="B58" s="37" t="s">
        <v>209</v>
      </c>
      <c r="C58" s="37">
        <v>0.55096366545327136</v>
      </c>
      <c r="D58" s="38">
        <v>0.45623908371080557</v>
      </c>
      <c r="E58" s="38">
        <v>0.42477403725445978</v>
      </c>
      <c r="F58" s="38">
        <v>0.13561606436905713</v>
      </c>
      <c r="G58" s="38">
        <v>-1.2529215710995412E-2</v>
      </c>
      <c r="H58" s="38">
        <v>0.71393201013986241</v>
      </c>
      <c r="I58" s="38">
        <v>0.72196592059016074</v>
      </c>
      <c r="J58" s="39">
        <v>668.64977971999997</v>
      </c>
      <c r="K58" s="38">
        <v>0.81678004531428572</v>
      </c>
      <c r="L58" s="39">
        <v>0.1015873016</v>
      </c>
      <c r="M58" s="39">
        <v>0.14285714289999998</v>
      </c>
      <c r="N58" s="39">
        <v>0.33650793649999999</v>
      </c>
      <c r="O58" s="39">
        <v>0.41904761899999998</v>
      </c>
      <c r="P58" s="39">
        <v>0.91836734689999999</v>
      </c>
      <c r="Q58" s="38">
        <v>0.70188114446441485</v>
      </c>
      <c r="R58" s="39">
        <v>542.07445513000005</v>
      </c>
      <c r="S58" s="38">
        <v>0.81181318674285718</v>
      </c>
      <c r="T58" s="39">
        <v>6.7307692299999999E-2</v>
      </c>
      <c r="U58" s="39">
        <v>0.2115384615</v>
      </c>
      <c r="V58" s="39">
        <v>0.45833333330000003</v>
      </c>
      <c r="W58" s="39">
        <v>0.26282051280000002</v>
      </c>
      <c r="X58" s="39">
        <v>0.91495601169999996</v>
      </c>
      <c r="Y58" s="38">
        <v>0.72646122585085782</v>
      </c>
      <c r="Z58" s="38">
        <v>0.68543335829340646</v>
      </c>
      <c r="AA58" s="39">
        <v>636.18697853000003</v>
      </c>
      <c r="AB58" s="38">
        <v>0.7827285255571429</v>
      </c>
      <c r="AC58" s="39">
        <v>9.9678456600000007E-2</v>
      </c>
      <c r="AD58" s="39">
        <v>0.20578778140000001</v>
      </c>
      <c r="AE58" s="39">
        <v>0.4180064309</v>
      </c>
      <c r="AF58" s="39">
        <v>0.2765273312</v>
      </c>
      <c r="AG58" s="39">
        <v>0.90670553940000009</v>
      </c>
      <c r="AH58" s="38">
        <v>0.78800302718703463</v>
      </c>
      <c r="AI58" s="39">
        <v>605.31708250999998</v>
      </c>
      <c r="AJ58" s="38">
        <v>0.95096652527142855</v>
      </c>
      <c r="AK58" s="39">
        <v>1.32013201E-2</v>
      </c>
      <c r="AL58" s="39">
        <v>6.2706270600000003E-2</v>
      </c>
      <c r="AM58" s="39">
        <v>0.37623762380000003</v>
      </c>
      <c r="AN58" s="39">
        <v>0.5478547855</v>
      </c>
      <c r="AO58" s="39">
        <v>0.88081395349999991</v>
      </c>
      <c r="AP58" s="38">
        <v>0.50343665339532429</v>
      </c>
      <c r="AQ58" s="38">
        <v>0.34915268917535569</v>
      </c>
      <c r="AR58" s="38">
        <v>1.7605638640704857E-2</v>
      </c>
      <c r="AS58" s="38">
        <v>0.65772061761529288</v>
      </c>
      <c r="AT58" s="38">
        <v>0.67351094139951784</v>
      </c>
      <c r="AU58" s="39">
        <v>210.46430881000001</v>
      </c>
      <c r="AV58" s="38">
        <v>0.71234866829999999</v>
      </c>
      <c r="AW58" s="39">
        <v>0.12881355929999999</v>
      </c>
      <c r="AX58" s="39">
        <v>0.27796610170000002</v>
      </c>
      <c r="AY58" s="39">
        <v>0.38644067800000004</v>
      </c>
      <c r="AZ58" s="39">
        <v>0.206779661</v>
      </c>
      <c r="BA58" s="39">
        <v>0.94249201279999995</v>
      </c>
      <c r="BB58" s="38">
        <v>0.64193029383106792</v>
      </c>
      <c r="BC58" s="39">
        <v>219.57864746000001</v>
      </c>
      <c r="BD58" s="38">
        <v>0.60048426142857136</v>
      </c>
      <c r="BE58" s="39">
        <v>0.17288135590000001</v>
      </c>
      <c r="BF58" s="39">
        <v>0.39661016949999994</v>
      </c>
      <c r="BG58" s="39">
        <v>0.2983050847</v>
      </c>
      <c r="BH58" s="39">
        <v>0.13220338979999999</v>
      </c>
      <c r="BI58" s="39">
        <v>0.94249201279999995</v>
      </c>
      <c r="BJ58" s="38">
        <v>0.64011497897458802</v>
      </c>
      <c r="BK58" s="38">
        <v>0.64443767661784834</v>
      </c>
      <c r="BL58" s="39">
        <v>203.91027769999999</v>
      </c>
      <c r="BM58" s="38">
        <v>0.64907914382857146</v>
      </c>
      <c r="BN58" s="39">
        <v>0.14982578399999999</v>
      </c>
      <c r="BO58" s="39">
        <v>0.3519163763</v>
      </c>
      <c r="BP58" s="39">
        <v>0.31010452960000001</v>
      </c>
      <c r="BQ58" s="39">
        <v>0.18815331010000003</v>
      </c>
      <c r="BR58" s="39">
        <v>0.93181818179999998</v>
      </c>
      <c r="BS58" s="38">
        <v>0.6357922813313277</v>
      </c>
      <c r="BT58" s="39">
        <v>219.54381882000001</v>
      </c>
      <c r="BU58" s="38">
        <v>0.58685913392857136</v>
      </c>
      <c r="BV58" s="39">
        <v>0.20209059230000001</v>
      </c>
      <c r="BW58" s="39">
        <v>0.36933797910000005</v>
      </c>
      <c r="BX58" s="39">
        <v>0.2961672474</v>
      </c>
      <c r="BY58" s="39">
        <v>0.1324041812</v>
      </c>
      <c r="BZ58" s="39">
        <v>0.93181818179999998</v>
      </c>
      <c r="CA58" s="45">
        <v>0.98</v>
      </c>
      <c r="CB58">
        <v>0.56397537903805006</v>
      </c>
      <c r="CC58">
        <v>0.56397537903805006</v>
      </c>
      <c r="CD58">
        <v>595.36906935483898</v>
      </c>
      <c r="CE58">
        <v>680.41565538461498</v>
      </c>
      <c r="CF58">
        <v>0.87500789354750785</v>
      </c>
      <c r="CG58">
        <v>0.12499210645249215</v>
      </c>
      <c r="CH58">
        <v>653.30147499999998</v>
      </c>
      <c r="CI58">
        <v>713.92395277777803</v>
      </c>
      <c r="CJ58">
        <v>0.91508552480708272</v>
      </c>
      <c r="CK58">
        <v>8.4914475192917283E-2</v>
      </c>
      <c r="CL58">
        <v>1</v>
      </c>
      <c r="CM58">
        <v>574.46492258064495</v>
      </c>
      <c r="CN58">
        <v>636.35977384615398</v>
      </c>
      <c r="CO58">
        <v>0.90273607193707894</v>
      </c>
      <c r="CP58">
        <v>9.7263928062921057E-2</v>
      </c>
      <c r="CQ58">
        <v>528.25367042253504</v>
      </c>
      <c r="CR58">
        <v>568.93683194444395</v>
      </c>
      <c r="CS58">
        <v>0.92849265641166723</v>
      </c>
      <c r="CT58">
        <v>7.1507343588332772E-2</v>
      </c>
      <c r="CU58">
        <v>1</v>
      </c>
      <c r="CV58">
        <v>180.81958354838699</v>
      </c>
      <c r="CW58">
        <v>238.50962753623199</v>
      </c>
      <c r="CX58">
        <v>0.7581227869760464</v>
      </c>
      <c r="CY58">
        <v>0.2418772130239536</v>
      </c>
      <c r="CZ58">
        <v>184.32585136363599</v>
      </c>
      <c r="DA58">
        <v>233.84948030302999</v>
      </c>
      <c r="DB58">
        <v>0.78822433611902998</v>
      </c>
      <c r="DC58">
        <v>0.21177566388097002</v>
      </c>
      <c r="DD58">
        <v>0.1244497105231759</v>
      </c>
      <c r="DE58">
        <v>198.19149999999999</v>
      </c>
      <c r="DF58">
        <v>248.45545072463801</v>
      </c>
      <c r="DG58">
        <v>0.79769431269050595</v>
      </c>
      <c r="DH58">
        <v>0.20230568730949405</v>
      </c>
      <c r="DI58">
        <v>200.68045000000001</v>
      </c>
      <c r="DJ58">
        <v>243.45921363636401</v>
      </c>
      <c r="DK58">
        <v>0.82428776057635966</v>
      </c>
      <c r="DL58">
        <v>0.17571223942364034</v>
      </c>
      <c r="DM58">
        <v>0.13145180562902398</v>
      </c>
    </row>
    <row r="59" spans="1:117" ht="15" customHeight="1">
      <c r="A59" s="37">
        <v>3204104</v>
      </c>
      <c r="B59" s="37" t="s">
        <v>193</v>
      </c>
      <c r="C59" s="37">
        <v>0.69884952726826755</v>
      </c>
      <c r="D59" s="38">
        <v>0.66205172491077424</v>
      </c>
      <c r="E59" s="38">
        <v>0.64293529013004713</v>
      </c>
      <c r="F59" s="38">
        <v>0.55930416867660693</v>
      </c>
      <c r="G59" s="38">
        <v>5.4847401255790795E-2</v>
      </c>
      <c r="H59" s="38">
        <v>0.72656641158348745</v>
      </c>
      <c r="I59" s="38">
        <v>0.74435817355161782</v>
      </c>
      <c r="J59" s="39">
        <v>685.99206046999996</v>
      </c>
      <c r="K59" s="38">
        <v>0.86917293224285708</v>
      </c>
      <c r="L59" s="39">
        <v>8.0701754399999992E-2</v>
      </c>
      <c r="M59" s="39">
        <v>8.7719298200000004E-2</v>
      </c>
      <c r="N59" s="39">
        <v>0.32280701749999996</v>
      </c>
      <c r="O59" s="39">
        <v>0.50877192979999997</v>
      </c>
      <c r="P59" s="39">
        <v>0.9018987342</v>
      </c>
      <c r="Q59" s="38">
        <v>0.69987876863129195</v>
      </c>
      <c r="R59" s="39">
        <v>539.72175000000004</v>
      </c>
      <c r="S59" s="38">
        <v>0.84438775515714282</v>
      </c>
      <c r="T59" s="39">
        <v>5.3571428599999998E-2</v>
      </c>
      <c r="U59" s="39">
        <v>0.1785714286</v>
      </c>
      <c r="V59" s="39">
        <v>0.6</v>
      </c>
      <c r="W59" s="39">
        <v>0.16785714290000001</v>
      </c>
      <c r="X59" s="39">
        <v>0.88328075709999998</v>
      </c>
      <c r="Y59" s="38">
        <v>0.67171901032769665</v>
      </c>
      <c r="Z59" s="38">
        <v>0.67810265376178958</v>
      </c>
      <c r="AA59" s="39">
        <v>633.81009900000004</v>
      </c>
      <c r="AB59" s="38">
        <v>0.76970005087142856</v>
      </c>
      <c r="AC59" s="39">
        <v>0.12455516010000001</v>
      </c>
      <c r="AD59" s="39">
        <v>0.1850533808</v>
      </c>
      <c r="AE59" s="39">
        <v>0.39857651250000004</v>
      </c>
      <c r="AF59" s="39">
        <v>0.29181494659999996</v>
      </c>
      <c r="AG59" s="39">
        <v>0.89776357829999998</v>
      </c>
      <c r="AH59" s="38">
        <v>0.66214354517655738</v>
      </c>
      <c r="AI59" s="39">
        <v>521.69589715999996</v>
      </c>
      <c r="AJ59" s="38">
        <v>0.74974670720000003</v>
      </c>
      <c r="AK59" s="39">
        <v>6.3829787200000002E-2</v>
      </c>
      <c r="AL59" s="39">
        <v>0.3262411348</v>
      </c>
      <c r="AM59" s="39">
        <v>0.44680851060000004</v>
      </c>
      <c r="AN59" s="39">
        <v>0.1631205674</v>
      </c>
      <c r="AO59" s="39">
        <v>0.89523809519999997</v>
      </c>
      <c r="AP59" s="38">
        <v>0.69072637708186502</v>
      </c>
      <c r="AQ59" s="38">
        <v>0.71616748394102892</v>
      </c>
      <c r="AR59" s="38">
        <v>6.4825463021405683E-2</v>
      </c>
      <c r="AS59" s="38">
        <v>0.66528527022270112</v>
      </c>
      <c r="AT59" s="38">
        <v>0.67644102310075804</v>
      </c>
      <c r="AU59" s="39">
        <v>214.16134170000001</v>
      </c>
      <c r="AV59" s="38">
        <v>0.72084805657142847</v>
      </c>
      <c r="AW59" s="39">
        <v>0.109540636</v>
      </c>
      <c r="AX59" s="39">
        <v>0.29681978799999997</v>
      </c>
      <c r="AY59" s="39">
        <v>0.35335689049999996</v>
      </c>
      <c r="AZ59" s="39">
        <v>0.24028268550000001</v>
      </c>
      <c r="BA59" s="39">
        <v>0.92182410419999994</v>
      </c>
      <c r="BB59" s="38">
        <v>0.6541295173446442</v>
      </c>
      <c r="BC59" s="39">
        <v>224.10570670999999</v>
      </c>
      <c r="BD59" s="38">
        <v>0.63705199398571422</v>
      </c>
      <c r="BE59" s="39">
        <v>0.17314487629999997</v>
      </c>
      <c r="BF59" s="39">
        <v>0.33215547700000003</v>
      </c>
      <c r="BG59" s="39">
        <v>0.37809187280000001</v>
      </c>
      <c r="BH59" s="39">
        <v>0.1166077739</v>
      </c>
      <c r="BI59" s="39">
        <v>0.92182410419999994</v>
      </c>
      <c r="BJ59" s="38">
        <v>0.60045980720129544</v>
      </c>
      <c r="BK59" s="38">
        <v>0.6071651591722691</v>
      </c>
      <c r="BL59" s="39">
        <v>196.65774783000001</v>
      </c>
      <c r="BM59" s="38">
        <v>0.59405501327142851</v>
      </c>
      <c r="BN59" s="39">
        <v>0.20186335399999999</v>
      </c>
      <c r="BO59" s="39">
        <v>0.35714285709999999</v>
      </c>
      <c r="BP59" s="39">
        <v>0.26397515529999999</v>
      </c>
      <c r="BQ59" s="39">
        <v>0.17701863349999999</v>
      </c>
      <c r="BR59" s="39">
        <v>0.8846153846</v>
      </c>
      <c r="BS59" s="38">
        <v>0.59375445523032178</v>
      </c>
      <c r="BT59" s="39">
        <v>211.06265938000001</v>
      </c>
      <c r="BU59" s="38">
        <v>0.53303571428571428</v>
      </c>
      <c r="BV59" s="39">
        <v>0.24374999999999999</v>
      </c>
      <c r="BW59" s="39">
        <v>0.390625</v>
      </c>
      <c r="BX59" s="39">
        <v>0.26874999999999999</v>
      </c>
      <c r="BY59" s="39">
        <v>9.6875000000000003E-2</v>
      </c>
      <c r="BZ59" s="39">
        <v>0.87912087909999992</v>
      </c>
      <c r="CA59" s="45">
        <v>0.98299999999999998</v>
      </c>
      <c r="CB59">
        <v>0.58642213220483752</v>
      </c>
      <c r="CC59">
        <v>0.58642213220483752</v>
      </c>
      <c r="CD59">
        <v>614.32044599999995</v>
      </c>
      <c r="CE59">
        <v>693.38541272727298</v>
      </c>
      <c r="CF59">
        <v>0.88597255541288489</v>
      </c>
      <c r="CG59">
        <v>0.11402744458711511</v>
      </c>
      <c r="CH59">
        <v>665.03061451612905</v>
      </c>
      <c r="CI59">
        <v>721.71332096774199</v>
      </c>
      <c r="CJ59">
        <v>0.92146091141063136</v>
      </c>
      <c r="CK59">
        <v>7.8539088589368644E-2</v>
      </c>
      <c r="CL59">
        <v>1</v>
      </c>
      <c r="CM59">
        <v>517.50206000000003</v>
      </c>
      <c r="CN59">
        <v>545.61618909090896</v>
      </c>
      <c r="CO59">
        <v>0.94847269994361427</v>
      </c>
      <c r="CP59">
        <v>5.1527300056385728E-2</v>
      </c>
      <c r="CQ59">
        <v>525.37779672131205</v>
      </c>
      <c r="CR59">
        <v>577.19685967741896</v>
      </c>
      <c r="CS59">
        <v>0.9102228952093272</v>
      </c>
      <c r="CT59">
        <v>8.9777104790672801E-2</v>
      </c>
      <c r="CU59">
        <v>1</v>
      </c>
      <c r="CV59">
        <v>171.909168923077</v>
      </c>
      <c r="CW59">
        <v>230.04475138888901</v>
      </c>
      <c r="CX59">
        <v>0.74728576890009446</v>
      </c>
      <c r="CY59">
        <v>0.25271423109990554</v>
      </c>
      <c r="CZ59">
        <v>194.01398358208999</v>
      </c>
      <c r="DA59">
        <v>245.239667164179</v>
      </c>
      <c r="DB59">
        <v>0.79111991067988496</v>
      </c>
      <c r="DC59">
        <v>0.20888008932011504</v>
      </c>
      <c r="DD59">
        <v>0.17345339670428592</v>
      </c>
      <c r="DE59">
        <v>192.45272923076899</v>
      </c>
      <c r="DF59">
        <v>240.746495833333</v>
      </c>
      <c r="DG59">
        <v>0.79939991884244321</v>
      </c>
      <c r="DH59">
        <v>0.20060008115755679</v>
      </c>
      <c r="DI59">
        <v>211.75187313432801</v>
      </c>
      <c r="DJ59">
        <v>253.914259701492</v>
      </c>
      <c r="DK59">
        <v>0.83395030032290762</v>
      </c>
      <c r="DL59">
        <v>0.16604969967709238</v>
      </c>
      <c r="DM59">
        <v>0.17223513211506428</v>
      </c>
    </row>
    <row r="60" spans="1:117" ht="15" customHeight="1">
      <c r="A60" s="37">
        <v>3204203</v>
      </c>
      <c r="B60" s="37" t="s">
        <v>221</v>
      </c>
      <c r="C60" s="37">
        <v>0.49838262770916897</v>
      </c>
      <c r="D60" s="38">
        <v>0.50776089672738434</v>
      </c>
      <c r="E60" s="38">
        <v>0.42656819025680764</v>
      </c>
      <c r="F60" s="38">
        <v>0.16376802939792837</v>
      </c>
      <c r="G60" s="38">
        <v>-8.0523749752551277E-3</v>
      </c>
      <c r="H60" s="38">
        <v>0.68936835111568695</v>
      </c>
      <c r="I60" s="38">
        <v>0.696779915129492</v>
      </c>
      <c r="J60" s="39">
        <v>647.98687653000002</v>
      </c>
      <c r="K60" s="38">
        <v>0.78670360108571424</v>
      </c>
      <c r="L60" s="39">
        <v>0.1135734072</v>
      </c>
      <c r="M60" s="39">
        <v>0.1745152355</v>
      </c>
      <c r="N60" s="39">
        <v>0.37396121880000005</v>
      </c>
      <c r="O60" s="39">
        <v>0.33795013849999994</v>
      </c>
      <c r="P60" s="39">
        <v>0.91161616159999992</v>
      </c>
      <c r="Q60" s="38">
        <v>0.67825100509497949</v>
      </c>
      <c r="R60" s="39">
        <v>525.60818785000004</v>
      </c>
      <c r="S60" s="38">
        <v>0.77348066298571416</v>
      </c>
      <c r="T60" s="39">
        <v>4.9723756899999999E-2</v>
      </c>
      <c r="U60" s="39">
        <v>0.30939226519999996</v>
      </c>
      <c r="V60" s="39">
        <v>0.47513812150000001</v>
      </c>
      <c r="W60" s="39">
        <v>0.16574585639999997</v>
      </c>
      <c r="X60" s="39">
        <v>0.92111959290000001</v>
      </c>
      <c r="Y60" s="38">
        <v>0.69742072609094208</v>
      </c>
      <c r="Z60" s="38">
        <v>0.68448244553833137</v>
      </c>
      <c r="AA60" s="39">
        <v>626.4175017</v>
      </c>
      <c r="AB60" s="38">
        <v>0.77025440317142857</v>
      </c>
      <c r="AC60" s="39">
        <v>0.101369863</v>
      </c>
      <c r="AD60" s="39">
        <v>0.22465753419999998</v>
      </c>
      <c r="AE60" s="39">
        <v>0.47671232879999997</v>
      </c>
      <c r="AF60" s="39">
        <v>0.19726027399999999</v>
      </c>
      <c r="AG60" s="39">
        <v>0.94559585490000009</v>
      </c>
      <c r="AH60" s="38">
        <v>0.71682814691985808</v>
      </c>
      <c r="AI60" s="39">
        <v>552.24054520000004</v>
      </c>
      <c r="AJ60" s="38">
        <v>0.83333333328571435</v>
      </c>
      <c r="AK60" s="39">
        <v>4.2372881400000006E-2</v>
      </c>
      <c r="AL60" s="39">
        <v>0.21751412429999997</v>
      </c>
      <c r="AM60" s="39">
        <v>0.42655367230000002</v>
      </c>
      <c r="AN60" s="39">
        <v>0.31355932200000003</v>
      </c>
      <c r="AO60" s="39">
        <v>0.91472868219999992</v>
      </c>
      <c r="AP60" s="38">
        <v>0.62954995643324918</v>
      </c>
      <c r="AQ60" s="38">
        <v>0.54053852999843011</v>
      </c>
      <c r="AR60" s="38">
        <v>4.2229184943213705E-2</v>
      </c>
      <c r="AS60" s="38">
        <v>0.71856138286806837</v>
      </c>
      <c r="AT60" s="38">
        <v>0.72521411017441628</v>
      </c>
      <c r="AU60" s="39">
        <v>228.29282499999999</v>
      </c>
      <c r="AV60" s="38">
        <v>0.80803571428571419</v>
      </c>
      <c r="AW60" s="39">
        <v>6.8750000000000006E-2</v>
      </c>
      <c r="AX60" s="39">
        <v>0.21562500000000001</v>
      </c>
      <c r="AY60" s="39">
        <v>0.38124999999999998</v>
      </c>
      <c r="AZ60" s="39">
        <v>0.33437499999999998</v>
      </c>
      <c r="BA60" s="39">
        <v>0.9384164223</v>
      </c>
      <c r="BB60" s="38">
        <v>0.71190865556172056</v>
      </c>
      <c r="BC60" s="39">
        <v>237.57316822000001</v>
      </c>
      <c r="BD60" s="38">
        <v>0.75077881621428577</v>
      </c>
      <c r="BE60" s="39">
        <v>8.7227414299999986E-2</v>
      </c>
      <c r="BF60" s="39">
        <v>0.28348909659999999</v>
      </c>
      <c r="BG60" s="39">
        <v>0.44548286599999998</v>
      </c>
      <c r="BH60" s="39">
        <v>0.1838006231</v>
      </c>
      <c r="BI60" s="39">
        <v>0.94134897359999992</v>
      </c>
      <c r="BJ60" s="38">
        <v>0.67633219792485466</v>
      </c>
      <c r="BK60" s="38">
        <v>0.68003057479960216</v>
      </c>
      <c r="BL60" s="39">
        <v>213.02841269999999</v>
      </c>
      <c r="BM60" s="38">
        <v>0.73514739225714276</v>
      </c>
      <c r="BN60" s="39">
        <v>7.6190476199999996E-2</v>
      </c>
      <c r="BO60" s="39">
        <v>0.33015873020000003</v>
      </c>
      <c r="BP60" s="39">
        <v>0.38412698409999996</v>
      </c>
      <c r="BQ60" s="39">
        <v>0.20952380949999999</v>
      </c>
      <c r="BR60" s="39">
        <v>0.92920353980000003</v>
      </c>
      <c r="BS60" s="38">
        <v>0.67263382105010716</v>
      </c>
      <c r="BT60" s="39">
        <v>228.88851428999999</v>
      </c>
      <c r="BU60" s="38">
        <v>0.66893424041428573</v>
      </c>
      <c r="BV60" s="39">
        <v>0.1333333333</v>
      </c>
      <c r="BW60" s="39">
        <v>0.34603174600000003</v>
      </c>
      <c r="BX60" s="39">
        <v>0.37777777779999999</v>
      </c>
      <c r="BY60" s="39">
        <v>0.14285714289999998</v>
      </c>
      <c r="BZ60" s="39">
        <v>0.92920353980000003</v>
      </c>
      <c r="CA60" s="45">
        <v>0.95299999999999996</v>
      </c>
      <c r="CB60">
        <v>0</v>
      </c>
      <c r="CC60">
        <v>0</v>
      </c>
      <c r="CD60">
        <v>599.56988615384603</v>
      </c>
      <c r="CE60">
        <v>667.79370158730205</v>
      </c>
      <c r="CF60">
        <v>0.89783698877169327</v>
      </c>
      <c r="CG60">
        <v>0.10216301122830673</v>
      </c>
      <c r="CH60">
        <v>602.92357922077895</v>
      </c>
      <c r="CI60">
        <v>702.71716153846205</v>
      </c>
      <c r="CJ60">
        <v>0.85798897795635942</v>
      </c>
      <c r="CK60">
        <v>0.14201102204364058</v>
      </c>
      <c r="CL60">
        <v>0</v>
      </c>
      <c r="CM60">
        <v>543.64546250000001</v>
      </c>
      <c r="CN60">
        <v>570.62494531250002</v>
      </c>
      <c r="CO60">
        <v>0.95271941222666878</v>
      </c>
      <c r="CP60">
        <v>4.7280587773331217E-2</v>
      </c>
      <c r="CQ60">
        <v>503.10743026315799</v>
      </c>
      <c r="CR60">
        <v>569.75718831168797</v>
      </c>
      <c r="CS60">
        <v>0.88302076846800759</v>
      </c>
      <c r="CT60">
        <v>0.11697923153199241</v>
      </c>
      <c r="CU60">
        <v>0</v>
      </c>
      <c r="CV60">
        <v>194.3027625</v>
      </c>
      <c r="CW60">
        <v>228.893280882353</v>
      </c>
      <c r="CX60">
        <v>0.8488792757523892</v>
      </c>
      <c r="CY60">
        <v>0.1511207242476108</v>
      </c>
      <c r="CZ60">
        <v>206.50406571428601</v>
      </c>
      <c r="DA60">
        <v>262.40159999999997</v>
      </c>
      <c r="DB60">
        <v>0.78697715911140032</v>
      </c>
      <c r="DC60">
        <v>0.21302284088859968</v>
      </c>
      <c r="DD60">
        <v>0</v>
      </c>
      <c r="DE60">
        <v>217.77205624999999</v>
      </c>
      <c r="DF60">
        <v>246.62489705882399</v>
      </c>
      <c r="DG60">
        <v>0.88300921296708279</v>
      </c>
      <c r="DH60">
        <v>0.11699078703291721</v>
      </c>
      <c r="DI60">
        <v>215.24174428571399</v>
      </c>
      <c r="DJ60">
        <v>266.73083428571402</v>
      </c>
      <c r="DK60">
        <v>0.80696236287085399</v>
      </c>
      <c r="DL60">
        <v>0.19303763712914601</v>
      </c>
      <c r="DM60">
        <v>0</v>
      </c>
    </row>
    <row r="61" spans="1:117" ht="15" customHeight="1">
      <c r="A61" s="37">
        <v>3204252</v>
      </c>
      <c r="B61" s="37" t="s">
        <v>195</v>
      </c>
      <c r="C61" s="37">
        <v>0.72376975544384647</v>
      </c>
      <c r="D61" s="38">
        <v>0.70652363595577405</v>
      </c>
      <c r="E61" s="38">
        <v>0.81745598494345173</v>
      </c>
      <c r="F61" s="38">
        <v>0.83090298263652984</v>
      </c>
      <c r="G61" s="38">
        <v>9.8038156603332594E-2</v>
      </c>
      <c r="H61" s="38">
        <v>0.80400898725037373</v>
      </c>
      <c r="I61" s="38">
        <v>0.79199242424904748</v>
      </c>
      <c r="J61" s="39">
        <v>721.16752270999996</v>
      </c>
      <c r="K61" s="38">
        <v>0.9591836733857142</v>
      </c>
      <c r="L61" s="39">
        <v>0</v>
      </c>
      <c r="M61" s="39">
        <v>7.1428571400000002E-2</v>
      </c>
      <c r="N61" s="39">
        <v>0.32142857139999997</v>
      </c>
      <c r="O61" s="39">
        <v>0.60714285709999993</v>
      </c>
      <c r="P61" s="39">
        <v>0.89361702129999998</v>
      </c>
      <c r="Q61" s="38">
        <v>0.82203383175236311</v>
      </c>
      <c r="R61" s="39">
        <v>625.36911627999996</v>
      </c>
      <c r="S61" s="38">
        <v>0.98671096342857156</v>
      </c>
      <c r="T61" s="39">
        <v>0</v>
      </c>
      <c r="U61" s="39">
        <v>2.3255814E-2</v>
      </c>
      <c r="V61" s="39">
        <v>0.24418604649999998</v>
      </c>
      <c r="W61" s="39">
        <v>0.73255813950000004</v>
      </c>
      <c r="X61" s="39">
        <v>0.9052631579</v>
      </c>
      <c r="Y61" s="38">
        <v>0.70597083064704114</v>
      </c>
      <c r="Z61" s="38">
        <v>0.6663866490330328</v>
      </c>
      <c r="AA61" s="39">
        <v>623.84918630000004</v>
      </c>
      <c r="AB61" s="38">
        <v>0.71592775042857137</v>
      </c>
      <c r="AC61" s="39">
        <v>3.4482758599999996E-2</v>
      </c>
      <c r="AD61" s="39">
        <v>0.43678160920000003</v>
      </c>
      <c r="AE61" s="39">
        <v>0.34482758619999998</v>
      </c>
      <c r="AF61" s="39">
        <v>0.18390804599999999</v>
      </c>
      <c r="AG61" s="39">
        <v>0.93548387099999997</v>
      </c>
      <c r="AH61" s="38">
        <v>0.76534710306805365</v>
      </c>
      <c r="AI61" s="39">
        <v>579.20621175999997</v>
      </c>
      <c r="AJ61" s="38">
        <v>0.92605042007142868</v>
      </c>
      <c r="AK61" s="39">
        <v>0</v>
      </c>
      <c r="AL61" s="39">
        <v>0.12941176470000001</v>
      </c>
      <c r="AM61" s="39">
        <v>0.43529411760000003</v>
      </c>
      <c r="AN61" s="39">
        <v>0.43529411760000003</v>
      </c>
      <c r="AO61" s="39">
        <v>0.91397849460000002</v>
      </c>
      <c r="AP61" s="38">
        <v>0.54012511247425743</v>
      </c>
      <c r="AQ61" s="38">
        <v>0.40292202181639131</v>
      </c>
      <c r="AR61" s="38">
        <v>2.4523557156764242E-2</v>
      </c>
      <c r="AS61" s="38">
        <v>0.6773282031321235</v>
      </c>
      <c r="AT61" s="38">
        <v>0.68527981203858657</v>
      </c>
      <c r="AU61" s="39">
        <v>211.36341999999999</v>
      </c>
      <c r="AV61" s="38">
        <v>0.71571428571428575</v>
      </c>
      <c r="AW61" s="39">
        <v>0.09</v>
      </c>
      <c r="AX61" s="39">
        <v>0.34</v>
      </c>
      <c r="AY61" s="39">
        <v>0.35</v>
      </c>
      <c r="AZ61" s="39">
        <v>0.22</v>
      </c>
      <c r="BA61" s="39">
        <v>0.98039215690000003</v>
      </c>
      <c r="BB61" s="38">
        <v>0.66937659422566032</v>
      </c>
      <c r="BC61" s="39">
        <v>225.21261999999999</v>
      </c>
      <c r="BD61" s="38">
        <v>0.63142857142857145</v>
      </c>
      <c r="BE61" s="39">
        <v>0.22</v>
      </c>
      <c r="BF61" s="39">
        <v>0.26</v>
      </c>
      <c r="BG61" s="39">
        <v>0.34</v>
      </c>
      <c r="BH61" s="39">
        <v>0.18</v>
      </c>
      <c r="BI61" s="39">
        <v>0.98039215690000003</v>
      </c>
      <c r="BJ61" s="38">
        <v>0.65280464597535925</v>
      </c>
      <c r="BK61" s="38">
        <v>0.65962891867429374</v>
      </c>
      <c r="BL61" s="39">
        <v>205.88917778000001</v>
      </c>
      <c r="BM61" s="38">
        <v>0.67142857138571443</v>
      </c>
      <c r="BN61" s="39">
        <v>0.14444444440000001</v>
      </c>
      <c r="BO61" s="39">
        <v>0.32222222219999996</v>
      </c>
      <c r="BP61" s="39">
        <v>0.33333333330000003</v>
      </c>
      <c r="BQ61" s="39">
        <v>0.2</v>
      </c>
      <c r="BR61" s="39">
        <v>0.95744680849999997</v>
      </c>
      <c r="BS61" s="38">
        <v>0.64598037327642477</v>
      </c>
      <c r="BT61" s="39">
        <v>218.94295556</v>
      </c>
      <c r="BU61" s="38">
        <v>0.60634920637142853</v>
      </c>
      <c r="BV61" s="39">
        <v>0.22222222219999999</v>
      </c>
      <c r="BW61" s="39">
        <v>0.3</v>
      </c>
      <c r="BX61" s="39">
        <v>0.37777777779999999</v>
      </c>
      <c r="BY61" s="39">
        <v>0.1</v>
      </c>
      <c r="BZ61" s="39">
        <v>0.95744680849999997</v>
      </c>
      <c r="CA61" s="45">
        <v>0.99099999999999999</v>
      </c>
      <c r="CB61">
        <v>0.5370214018320314</v>
      </c>
      <c r="CC61">
        <v>0.5370214018320314</v>
      </c>
      <c r="CD61">
        <v>599.79693750000001</v>
      </c>
      <c r="CE61">
        <v>634.0956625</v>
      </c>
      <c r="CF61">
        <v>0.9459092262754597</v>
      </c>
      <c r="CG61">
        <v>5.4090773724540298E-2</v>
      </c>
      <c r="CH61">
        <v>706.25830526315804</v>
      </c>
      <c r="CI61">
        <v>750.54923684210496</v>
      </c>
      <c r="CJ61">
        <v>0.94098863951244749</v>
      </c>
      <c r="CK61">
        <v>5.9011360487552511E-2</v>
      </c>
      <c r="CL61">
        <v>1</v>
      </c>
      <c r="CM61">
        <v>580.06759375000001</v>
      </c>
      <c r="CN61">
        <v>589.14311874999999</v>
      </c>
      <c r="CO61">
        <v>0.98459538147665082</v>
      </c>
      <c r="CP61">
        <v>1.5404618523349178E-2</v>
      </c>
      <c r="CQ61">
        <v>626.33811052631597</v>
      </c>
      <c r="CR61">
        <v>635.31044736842102</v>
      </c>
      <c r="CS61">
        <v>0.98587724020709844</v>
      </c>
      <c r="CT61">
        <v>1.4122759792901562E-2</v>
      </c>
      <c r="CU61">
        <v>1</v>
      </c>
      <c r="CV61">
        <v>189.99027000000001</v>
      </c>
      <c r="CW61">
        <v>242.275418181818</v>
      </c>
      <c r="CX61">
        <v>0.78419127877604122</v>
      </c>
      <c r="CY61">
        <v>0.21580872122395878</v>
      </c>
      <c r="CZ61">
        <v>186.24056666666701</v>
      </c>
      <c r="DA61">
        <v>240.16968333333301</v>
      </c>
      <c r="DB61">
        <v>0.77545410428918526</v>
      </c>
      <c r="DC61">
        <v>0.22454589571081474</v>
      </c>
      <c r="DD61">
        <v>0</v>
      </c>
      <c r="DE61">
        <v>194.099175</v>
      </c>
      <c r="DF61">
        <v>262.30718636363599</v>
      </c>
      <c r="DG61">
        <v>0.73996895659168349</v>
      </c>
      <c r="DH61">
        <v>0.26003104340831651</v>
      </c>
      <c r="DI61">
        <v>194.22332499999999</v>
      </c>
      <c r="DJ61">
        <v>249.49179166666701</v>
      </c>
      <c r="DK61">
        <v>0.77847581157897028</v>
      </c>
      <c r="DL61">
        <v>0.22152418842102972</v>
      </c>
      <c r="DM61">
        <v>0.14808560732812578</v>
      </c>
    </row>
    <row r="62" spans="1:117" ht="15" customHeight="1">
      <c r="A62" s="37">
        <v>3204302</v>
      </c>
      <c r="B62" s="37" t="s">
        <v>95</v>
      </c>
      <c r="C62" s="37">
        <v>0.70226279879159081</v>
      </c>
      <c r="D62" s="38">
        <v>0.67879908576610015</v>
      </c>
      <c r="E62" s="38">
        <v>0.67243862572674096</v>
      </c>
      <c r="F62" s="38">
        <v>0.64233292628062499</v>
      </c>
      <c r="G62" s="38">
        <v>6.8050974217691351E-2</v>
      </c>
      <c r="H62" s="38">
        <v>0.70254432517285692</v>
      </c>
      <c r="I62" s="38">
        <v>0.7053650515120613</v>
      </c>
      <c r="J62" s="39">
        <v>648.70182877000002</v>
      </c>
      <c r="K62" s="38">
        <v>0.8050101556999999</v>
      </c>
      <c r="L62" s="39">
        <v>9.4786729899999991E-2</v>
      </c>
      <c r="M62" s="39">
        <v>0.17535545020000001</v>
      </c>
      <c r="N62" s="39">
        <v>0.40758293839999998</v>
      </c>
      <c r="O62" s="39">
        <v>0.3222748815</v>
      </c>
      <c r="P62" s="39">
        <v>0.92543859650000004</v>
      </c>
      <c r="Q62" s="38">
        <v>0.69831323566405024</v>
      </c>
      <c r="R62" s="39">
        <v>539.95843269</v>
      </c>
      <c r="S62" s="38">
        <v>0.78777472528571435</v>
      </c>
      <c r="T62" s="39">
        <v>5.2884615400000001E-2</v>
      </c>
      <c r="U62" s="39">
        <v>0.2788461538</v>
      </c>
      <c r="V62" s="39">
        <v>0.375</v>
      </c>
      <c r="W62" s="39">
        <v>0.2932692308</v>
      </c>
      <c r="X62" s="39">
        <v>0.93273542600000003</v>
      </c>
      <c r="Y62" s="38">
        <v>0.63449335095516557</v>
      </c>
      <c r="Z62" s="38">
        <v>0.62868092355142635</v>
      </c>
      <c r="AA62" s="39">
        <v>608.93962954999995</v>
      </c>
      <c r="AB62" s="38">
        <v>0.69243697472857135</v>
      </c>
      <c r="AC62" s="39">
        <v>0.17647058820000003</v>
      </c>
      <c r="AD62" s="39">
        <v>0.22941176469999999</v>
      </c>
      <c r="AE62" s="39">
        <v>0.35882352939999995</v>
      </c>
      <c r="AF62" s="39">
        <v>0.23529411759999999</v>
      </c>
      <c r="AG62" s="39">
        <v>0.8542713568000001</v>
      </c>
      <c r="AH62" s="38">
        <v>0.64321199206077428</v>
      </c>
      <c r="AI62" s="39">
        <v>512.37117240999999</v>
      </c>
      <c r="AJ62" s="38">
        <v>0.7257799671428572</v>
      </c>
      <c r="AK62" s="39">
        <v>5.7471264399999999E-2</v>
      </c>
      <c r="AL62" s="39">
        <v>0.37931034480000003</v>
      </c>
      <c r="AM62" s="39">
        <v>0.45977011490000003</v>
      </c>
      <c r="AN62" s="39">
        <v>0.1034482759</v>
      </c>
      <c r="AO62" s="39">
        <v>0.87878787880000009</v>
      </c>
      <c r="AP62" s="38">
        <v>0.68833977582513906</v>
      </c>
      <c r="AQ62" s="38">
        <v>0.6942735799155676</v>
      </c>
      <c r="AR62" s="38">
        <v>6.2008611172830297E-2</v>
      </c>
      <c r="AS62" s="38">
        <v>0.68240597173471063</v>
      </c>
      <c r="AT62" s="38">
        <v>0.70176079692242388</v>
      </c>
      <c r="AU62" s="39">
        <v>217.09729533999999</v>
      </c>
      <c r="AV62" s="38">
        <v>0.77424130277142855</v>
      </c>
      <c r="AW62" s="39">
        <v>5.6994818699999998E-2</v>
      </c>
      <c r="AX62" s="39">
        <v>0.29533678759999998</v>
      </c>
      <c r="AY62" s="39">
        <v>0.4352331606</v>
      </c>
      <c r="AZ62" s="39">
        <v>0.21243523320000002</v>
      </c>
      <c r="BA62" s="39">
        <v>0.95073891630000007</v>
      </c>
      <c r="BB62" s="38">
        <v>0.66305114654699726</v>
      </c>
      <c r="BC62" s="39">
        <v>223.88220724999999</v>
      </c>
      <c r="BD62" s="38">
        <v>0.64544781647142857</v>
      </c>
      <c r="BE62" s="39">
        <v>0.1088082902</v>
      </c>
      <c r="BF62" s="39">
        <v>0.43005181349999999</v>
      </c>
      <c r="BG62" s="39">
        <v>0.36269430049999996</v>
      </c>
      <c r="BH62" s="39">
        <v>9.8445595899999988E-2</v>
      </c>
      <c r="BI62" s="39">
        <v>0.95073891630000007</v>
      </c>
      <c r="BJ62" s="38">
        <v>0.62039736056188033</v>
      </c>
      <c r="BK62" s="38">
        <v>0.63048824307895124</v>
      </c>
      <c r="BL62" s="39">
        <v>201.60779500000001</v>
      </c>
      <c r="BM62" s="38">
        <v>0.63500000000000001</v>
      </c>
      <c r="BN62" s="39">
        <v>0.20499999999999999</v>
      </c>
      <c r="BO62" s="39">
        <v>0.28000000000000003</v>
      </c>
      <c r="BP62" s="39">
        <v>0.32</v>
      </c>
      <c r="BQ62" s="39">
        <v>0.19500000000000001</v>
      </c>
      <c r="BR62" s="39">
        <v>0.90497737560000002</v>
      </c>
      <c r="BS62" s="38">
        <v>0.61030647804480942</v>
      </c>
      <c r="BT62" s="39">
        <v>212.90492499999999</v>
      </c>
      <c r="BU62" s="38">
        <v>0.55999999999999994</v>
      </c>
      <c r="BV62" s="39">
        <v>0.22</v>
      </c>
      <c r="BW62" s="39">
        <v>0.38500000000000001</v>
      </c>
      <c r="BX62" s="39">
        <v>0.32</v>
      </c>
      <c r="BY62" s="39">
        <v>7.4999999999999997E-2</v>
      </c>
      <c r="BZ62" s="39">
        <v>0.90497737560000002</v>
      </c>
      <c r="CA62" s="45">
        <v>0.94799999999999995</v>
      </c>
      <c r="CB62">
        <v>0.56602292503547091</v>
      </c>
      <c r="CC62">
        <v>0.56602292503547091</v>
      </c>
      <c r="CD62">
        <v>627.94524137931</v>
      </c>
      <c r="CE62">
        <v>658.68671212121205</v>
      </c>
      <c r="CF62">
        <v>0.95332914695834192</v>
      </c>
      <c r="CG62">
        <v>4.6670853041658078E-2</v>
      </c>
      <c r="CH62">
        <v>632.34938139534904</v>
      </c>
      <c r="CI62">
        <v>685.47766279069799</v>
      </c>
      <c r="CJ62">
        <v>0.92249451108435165</v>
      </c>
      <c r="CK62">
        <v>7.7505488915648346E-2</v>
      </c>
      <c r="CL62">
        <v>1</v>
      </c>
      <c r="CM62">
        <v>517.54762413793105</v>
      </c>
      <c r="CN62">
        <v>533.48793124999997</v>
      </c>
      <c r="CO62">
        <v>0.97012058534347789</v>
      </c>
      <c r="CP62">
        <v>2.9879414656522107E-2</v>
      </c>
      <c r="CQ62">
        <v>528.63082439024402</v>
      </c>
      <c r="CR62">
        <v>553.01148139534905</v>
      </c>
      <c r="CS62">
        <v>0.95591292798553085</v>
      </c>
      <c r="CT62">
        <v>4.4087072014469153E-2</v>
      </c>
      <c r="CU62">
        <v>1</v>
      </c>
      <c r="CV62">
        <v>187.43787317073199</v>
      </c>
      <c r="CW62">
        <v>229.8765425</v>
      </c>
      <c r="CX62">
        <v>0.81538495025316471</v>
      </c>
      <c r="CY62">
        <v>0.18461504974683529</v>
      </c>
      <c r="CZ62">
        <v>197.95523414634101</v>
      </c>
      <c r="DA62">
        <v>229.077668292683</v>
      </c>
      <c r="DB62">
        <v>0.86414025261258487</v>
      </c>
      <c r="DC62">
        <v>0.13585974738741513</v>
      </c>
      <c r="DD62">
        <v>0.26409170014188366</v>
      </c>
      <c r="DE62">
        <v>203.93595609756099</v>
      </c>
      <c r="DF62">
        <v>232.03523749999999</v>
      </c>
      <c r="DG62">
        <v>0.87890080099390511</v>
      </c>
      <c r="DH62">
        <v>0.12109919900609489</v>
      </c>
      <c r="DI62">
        <v>212.93396097561001</v>
      </c>
      <c r="DJ62">
        <v>243.83789512195099</v>
      </c>
      <c r="DK62">
        <v>0.87326033088136301</v>
      </c>
      <c r="DL62">
        <v>0.12673966911863699</v>
      </c>
      <c r="DM62">
        <v>0</v>
      </c>
    </row>
    <row r="63" spans="1:117" ht="15" customHeight="1">
      <c r="A63" s="37">
        <v>3204351</v>
      </c>
      <c r="B63" s="37" t="s">
        <v>179</v>
      </c>
      <c r="C63" s="37">
        <v>0.50453478989183853</v>
      </c>
      <c r="D63" s="38">
        <v>0.50254856843878692</v>
      </c>
      <c r="E63" s="38">
        <v>0.50722027716714679</v>
      </c>
      <c r="F63" s="38">
        <v>0.30616858744630021</v>
      </c>
      <c r="G63" s="38">
        <v>1.4592744767160992E-2</v>
      </c>
      <c r="H63" s="38">
        <v>0.70827196688799332</v>
      </c>
      <c r="I63" s="38">
        <v>0.72359402130993777</v>
      </c>
      <c r="J63" s="39">
        <v>668.26735478000001</v>
      </c>
      <c r="K63" s="38">
        <v>0.83432539688571439</v>
      </c>
      <c r="L63" s="39">
        <v>0.10416666669999999</v>
      </c>
      <c r="M63" s="39">
        <v>0.10763888890000001</v>
      </c>
      <c r="N63" s="39">
        <v>0.35416666669999997</v>
      </c>
      <c r="O63" s="39">
        <v>0.43402777780000001</v>
      </c>
      <c r="P63" s="39">
        <v>0.90851735020000002</v>
      </c>
      <c r="Q63" s="38">
        <v>0.68528888525507647</v>
      </c>
      <c r="R63" s="39">
        <v>534.76053819000003</v>
      </c>
      <c r="S63" s="38">
        <v>0.77380952384285717</v>
      </c>
      <c r="T63" s="39">
        <v>8.3333333300000006E-2</v>
      </c>
      <c r="U63" s="39">
        <v>0.25</v>
      </c>
      <c r="V63" s="39">
        <v>0.43402777780000001</v>
      </c>
      <c r="W63" s="39">
        <v>0.23263888890000001</v>
      </c>
      <c r="X63" s="39">
        <v>0.91428571430000005</v>
      </c>
      <c r="Y63" s="38">
        <v>0.69367922212083233</v>
      </c>
      <c r="Z63" s="38">
        <v>0.67958938736127095</v>
      </c>
      <c r="AA63" s="39">
        <v>639.83907564000003</v>
      </c>
      <c r="AB63" s="38">
        <v>0.79381443299999987</v>
      </c>
      <c r="AC63" s="39">
        <v>0.12371134019999999</v>
      </c>
      <c r="AD63" s="39">
        <v>0.1443298969</v>
      </c>
      <c r="AE63" s="39">
        <v>0.42955326460000004</v>
      </c>
      <c r="AF63" s="39">
        <v>0.30240549829999996</v>
      </c>
      <c r="AG63" s="39">
        <v>0.86094674560000006</v>
      </c>
      <c r="AH63" s="38">
        <v>0.71481397426017423</v>
      </c>
      <c r="AI63" s="39">
        <v>560.85663087</v>
      </c>
      <c r="AJ63" s="38">
        <v>0.82310642382857147</v>
      </c>
      <c r="AK63" s="39">
        <v>6.3758389299999996E-2</v>
      </c>
      <c r="AL63" s="39">
        <v>0.19798657720000001</v>
      </c>
      <c r="AM63" s="39">
        <v>0.36241610739999996</v>
      </c>
      <c r="AN63" s="39">
        <v>0.37583892619999998</v>
      </c>
      <c r="AO63" s="39">
        <v>0.88427299700000006</v>
      </c>
      <c r="AP63" s="38">
        <v>0.49554100534624701</v>
      </c>
      <c r="AQ63" s="38">
        <v>0.34549957839434231</v>
      </c>
      <c r="AR63" s="38">
        <v>1.7135632384873034E-2</v>
      </c>
      <c r="AS63" s="38">
        <v>0.64558243229815171</v>
      </c>
      <c r="AT63" s="38">
        <v>0.66579359727403986</v>
      </c>
      <c r="AU63" s="39">
        <v>213.31551475000001</v>
      </c>
      <c r="AV63" s="38">
        <v>0.71736896192857147</v>
      </c>
      <c r="AW63" s="39">
        <v>0.10791366910000001</v>
      </c>
      <c r="AX63" s="39">
        <v>0.30575539569999999</v>
      </c>
      <c r="AY63" s="39">
        <v>0.36330935250000002</v>
      </c>
      <c r="AZ63" s="39">
        <v>0.2230215827</v>
      </c>
      <c r="BA63" s="39">
        <v>0.88817891370000002</v>
      </c>
      <c r="BB63" s="38">
        <v>0.62537126732226356</v>
      </c>
      <c r="BC63" s="39">
        <v>219.60270503999999</v>
      </c>
      <c r="BD63" s="38">
        <v>0.58838643374285704</v>
      </c>
      <c r="BE63" s="39">
        <v>0.19784172659999999</v>
      </c>
      <c r="BF63" s="39">
        <v>0.3741007194</v>
      </c>
      <c r="BG63" s="39">
        <v>0.30215827340000001</v>
      </c>
      <c r="BH63" s="39">
        <v>0.1258992806</v>
      </c>
      <c r="BI63" s="39">
        <v>0.88817891370000002</v>
      </c>
      <c r="BJ63" s="38">
        <v>0.62844679991327868</v>
      </c>
      <c r="BK63" s="38">
        <v>0.63657390725623642</v>
      </c>
      <c r="BL63" s="39">
        <v>206.25540943999999</v>
      </c>
      <c r="BM63" s="38">
        <v>0.66233766237142866</v>
      </c>
      <c r="BN63" s="39">
        <v>0.16783216779999999</v>
      </c>
      <c r="BO63" s="39">
        <v>0.29720279719999998</v>
      </c>
      <c r="BP63" s="39">
        <v>0.31118881120000003</v>
      </c>
      <c r="BQ63" s="39">
        <v>0.22377622379999998</v>
      </c>
      <c r="BR63" s="39">
        <v>0.87195121949999999</v>
      </c>
      <c r="BS63" s="38">
        <v>0.62031969257032094</v>
      </c>
      <c r="BT63" s="39">
        <v>217.81445804000001</v>
      </c>
      <c r="BU63" s="38">
        <v>0.59740259742857138</v>
      </c>
      <c r="BV63" s="39">
        <v>0.1888111888</v>
      </c>
      <c r="BW63" s="39">
        <v>0.37412587409999998</v>
      </c>
      <c r="BX63" s="39">
        <v>0.3461538462</v>
      </c>
      <c r="BY63" s="39">
        <v>9.0909090900000003E-2</v>
      </c>
      <c r="BZ63" s="39">
        <v>0.87195121949999999</v>
      </c>
      <c r="CA63" s="45">
        <v>0.96099999999999997</v>
      </c>
      <c r="CB63">
        <v>5.7338613231251612E-2</v>
      </c>
      <c r="CC63">
        <v>5.7338613231251612E-2</v>
      </c>
      <c r="CD63">
        <v>629.45599833333301</v>
      </c>
      <c r="CE63">
        <v>694.71111230769202</v>
      </c>
      <c r="CF63">
        <v>0.906068705655802</v>
      </c>
      <c r="CG63">
        <v>9.3931294344198002E-2</v>
      </c>
      <c r="CH63">
        <v>628.59638955223897</v>
      </c>
      <c r="CI63">
        <v>711.01150149253704</v>
      </c>
      <c r="CJ63">
        <v>0.8840875122732974</v>
      </c>
      <c r="CK63">
        <v>0.1159124877267026</v>
      </c>
      <c r="CL63">
        <v>0</v>
      </c>
      <c r="CM63">
        <v>549.29512372881402</v>
      </c>
      <c r="CN63">
        <v>599.31286515151498</v>
      </c>
      <c r="CO63">
        <v>0.91654151891090185</v>
      </c>
      <c r="CP63">
        <v>8.3458481089098147E-2</v>
      </c>
      <c r="CQ63">
        <v>494.80379545454599</v>
      </c>
      <c r="CR63">
        <v>559.46893538461495</v>
      </c>
      <c r="CS63">
        <v>0.88441692497973279</v>
      </c>
      <c r="CT63">
        <v>0.11558307502026721</v>
      </c>
      <c r="CU63">
        <v>0</v>
      </c>
      <c r="CV63">
        <v>190.691042857143</v>
      </c>
      <c r="CW63">
        <v>236.41756874999999</v>
      </c>
      <c r="CX63">
        <v>0.80658575361118556</v>
      </c>
      <c r="CY63">
        <v>0.19341424638881444</v>
      </c>
      <c r="CZ63">
        <v>200.97001333333299</v>
      </c>
      <c r="DA63">
        <v>237.32696999999999</v>
      </c>
      <c r="DB63">
        <v>0.84680646844871021</v>
      </c>
      <c r="DC63">
        <v>0.15319353155128979</v>
      </c>
      <c r="DD63">
        <v>0.20795114935158521</v>
      </c>
      <c r="DE63">
        <v>206.180780701754</v>
      </c>
      <c r="DF63">
        <v>245.06804374999999</v>
      </c>
      <c r="DG63">
        <v>0.84132054733371986</v>
      </c>
      <c r="DH63">
        <v>0.15867945266628014</v>
      </c>
      <c r="DI63">
        <v>206.64614</v>
      </c>
      <c r="DJ63">
        <v>244.63363000000001</v>
      </c>
      <c r="DK63">
        <v>0.84471681183000058</v>
      </c>
      <c r="DL63">
        <v>0.15528318816999942</v>
      </c>
      <c r="DM63">
        <v>2.1403303573421243E-2</v>
      </c>
    </row>
    <row r="64" spans="1:117" ht="15" customHeight="1">
      <c r="A64" s="37">
        <v>3204401</v>
      </c>
      <c r="B64" s="37" t="s">
        <v>97</v>
      </c>
      <c r="C64" s="37">
        <v>0.71191404711909989</v>
      </c>
      <c r="D64" s="38">
        <v>0.69793345721693356</v>
      </c>
      <c r="E64" s="38">
        <v>0.75804447220125404</v>
      </c>
      <c r="F64" s="38">
        <v>0.75421585624993259</v>
      </c>
      <c r="G64" s="38">
        <v>8.5843055800873702E-2</v>
      </c>
      <c r="H64" s="38">
        <v>0.76187308815257559</v>
      </c>
      <c r="I64" s="38">
        <v>0.76736235925965335</v>
      </c>
      <c r="J64" s="39">
        <v>700.08429343</v>
      </c>
      <c r="K64" s="38">
        <v>0.9022556390571429</v>
      </c>
      <c r="L64" s="39">
        <v>6.7669172900000005E-2</v>
      </c>
      <c r="M64" s="39">
        <v>5.2631578899999996E-2</v>
      </c>
      <c r="N64" s="39">
        <v>0.32330827069999996</v>
      </c>
      <c r="O64" s="39">
        <v>0.55639097739999999</v>
      </c>
      <c r="P64" s="39">
        <v>0.91724137929999994</v>
      </c>
      <c r="Q64" s="38">
        <v>0.75363918149195896</v>
      </c>
      <c r="R64" s="39">
        <v>579.91958647000001</v>
      </c>
      <c r="S64" s="38">
        <v>0.87325456501428567</v>
      </c>
      <c r="T64" s="39">
        <v>4.5112781999999997E-2</v>
      </c>
      <c r="U64" s="39">
        <v>0.14285714289999998</v>
      </c>
      <c r="V64" s="39">
        <v>0.3383458647</v>
      </c>
      <c r="W64" s="39">
        <v>0.47368421050000004</v>
      </c>
      <c r="X64" s="39">
        <v>0.91724137929999994</v>
      </c>
      <c r="Y64" s="38">
        <v>0.67603003235170189</v>
      </c>
      <c r="Z64" s="38">
        <v>0.68964831760316969</v>
      </c>
      <c r="AA64" s="39">
        <v>640.35088326000005</v>
      </c>
      <c r="AB64" s="38">
        <v>0.79545454547142846</v>
      </c>
      <c r="AC64" s="39">
        <v>0.14393939389999999</v>
      </c>
      <c r="AD64" s="39">
        <v>0.1060606061</v>
      </c>
      <c r="AE64" s="39">
        <v>0.43181818179999998</v>
      </c>
      <c r="AF64" s="39">
        <v>0.31818181820000002</v>
      </c>
      <c r="AG64" s="39">
        <v>0.89795918369999994</v>
      </c>
      <c r="AH64" s="38">
        <v>0.65560260447450025</v>
      </c>
      <c r="AI64" s="39">
        <v>522.61211810999998</v>
      </c>
      <c r="AJ64" s="38">
        <v>0.7514060742571429</v>
      </c>
      <c r="AK64" s="39">
        <v>5.5118110199999994E-2</v>
      </c>
      <c r="AL64" s="39">
        <v>0.33858267720000002</v>
      </c>
      <c r="AM64" s="39">
        <v>0.42519685039999999</v>
      </c>
      <c r="AN64" s="39">
        <v>0.18110236220000001</v>
      </c>
      <c r="AO64" s="39">
        <v>0.86394557820000006</v>
      </c>
      <c r="AP64" s="38">
        <v>0.60776693474045307</v>
      </c>
      <c r="AQ64" s="38">
        <v>0.4841253693762409</v>
      </c>
      <c r="AR64" s="38">
        <v>3.4971113673795795E-2</v>
      </c>
      <c r="AS64" s="38">
        <v>0.73140850010466529</v>
      </c>
      <c r="AT64" s="38">
        <v>0.74313321066162563</v>
      </c>
      <c r="AU64" s="39">
        <v>233.42577778</v>
      </c>
      <c r="AV64" s="38">
        <v>0.82312925172857143</v>
      </c>
      <c r="AW64" s="39">
        <v>3.1746031700000003E-2</v>
      </c>
      <c r="AX64" s="39">
        <v>0.253968254</v>
      </c>
      <c r="AY64" s="39">
        <v>0.30952380949999997</v>
      </c>
      <c r="AZ64" s="39">
        <v>0.40476190480000002</v>
      </c>
      <c r="BA64" s="39">
        <v>0.96183206109999997</v>
      </c>
      <c r="BB64" s="38">
        <v>0.71968378954770507</v>
      </c>
      <c r="BC64" s="39">
        <v>239.21945238000001</v>
      </c>
      <c r="BD64" s="38">
        <v>0.74943310658571427</v>
      </c>
      <c r="BE64" s="39">
        <v>8.7301587299999997E-2</v>
      </c>
      <c r="BF64" s="39">
        <v>0.28571428569999996</v>
      </c>
      <c r="BG64" s="39">
        <v>0.43650793649999997</v>
      </c>
      <c r="BH64" s="39">
        <v>0.1904761905</v>
      </c>
      <c r="BI64" s="39">
        <v>0.96183206109999997</v>
      </c>
      <c r="BJ64" s="38">
        <v>0.6964373864308695</v>
      </c>
      <c r="BK64" s="38">
        <v>0.71372068079273876</v>
      </c>
      <c r="BL64" s="39">
        <v>226.30674647999999</v>
      </c>
      <c r="BM64" s="38">
        <v>0.80885311872857146</v>
      </c>
      <c r="BN64" s="39">
        <v>4.2253521100000004E-2</v>
      </c>
      <c r="BO64" s="39">
        <v>0.26056338029999998</v>
      </c>
      <c r="BP64" s="39">
        <v>0.38028169010000001</v>
      </c>
      <c r="BQ64" s="39">
        <v>0.31690140849999998</v>
      </c>
      <c r="BR64" s="39">
        <v>0.90445859870000012</v>
      </c>
      <c r="BS64" s="38">
        <v>0.67915409206900035</v>
      </c>
      <c r="BT64" s="39">
        <v>231.85697887000001</v>
      </c>
      <c r="BU64" s="38">
        <v>0.69818913475714295</v>
      </c>
      <c r="BV64" s="39">
        <v>0.14084507039999999</v>
      </c>
      <c r="BW64" s="39">
        <v>0.28169014079999999</v>
      </c>
      <c r="BX64" s="39">
        <v>0.39436619720000005</v>
      </c>
      <c r="BY64" s="39">
        <v>0.18309859150000002</v>
      </c>
      <c r="BZ64" s="39">
        <v>0.90445859870000012</v>
      </c>
      <c r="CA64" s="45">
        <v>0.94499999999999995</v>
      </c>
      <c r="CB64">
        <v>0.54407084711497622</v>
      </c>
      <c r="CC64">
        <v>0.54407084711497622</v>
      </c>
      <c r="CD64">
        <v>637.24933181818199</v>
      </c>
      <c r="CE64">
        <v>693.35505999999998</v>
      </c>
      <c r="CF64">
        <v>0.91908081238807426</v>
      </c>
      <c r="CG64">
        <v>8.0919187611925736E-2</v>
      </c>
      <c r="CH64">
        <v>695.71784285714295</v>
      </c>
      <c r="CI64">
        <v>720.36495714285695</v>
      </c>
      <c r="CJ64">
        <v>0.96578523977142028</v>
      </c>
      <c r="CK64">
        <v>3.4214760228579721E-2</v>
      </c>
      <c r="CL64">
        <v>1</v>
      </c>
      <c r="CM64">
        <v>522.630359090909</v>
      </c>
      <c r="CN64">
        <v>536.32150000000001</v>
      </c>
      <c r="CO64">
        <v>0.9744721386163131</v>
      </c>
      <c r="CP64">
        <v>2.5527861383686901E-2</v>
      </c>
      <c r="CQ64">
        <v>572.93822499999999</v>
      </c>
      <c r="CR64">
        <v>596.79295000000002</v>
      </c>
      <c r="CS64">
        <v>0.96002847386183088</v>
      </c>
      <c r="CT64">
        <v>3.9971526138169122E-2</v>
      </c>
      <c r="CU64">
        <v>1</v>
      </c>
      <c r="CV64">
        <v>200.50286538461501</v>
      </c>
      <c r="CW64">
        <v>255.22876969697001</v>
      </c>
      <c r="CX64">
        <v>0.78558097358173851</v>
      </c>
      <c r="CY64">
        <v>0.21441902641826149</v>
      </c>
      <c r="CZ64">
        <v>207.263546666667</v>
      </c>
      <c r="DA64">
        <v>262.705463333333</v>
      </c>
      <c r="DB64">
        <v>0.78895788476116047</v>
      </c>
      <c r="DC64">
        <v>0.21104211523883953</v>
      </c>
      <c r="DD64">
        <v>1.5749120942442435E-2</v>
      </c>
      <c r="DE64">
        <v>214.613780769231</v>
      </c>
      <c r="DF64">
        <v>254.577363636364</v>
      </c>
      <c r="DG64">
        <v>0.84301988874306744</v>
      </c>
      <c r="DH64">
        <v>0.15698011125693256</v>
      </c>
      <c r="DI64">
        <v>221.234106666667</v>
      </c>
      <c r="DJ64">
        <v>254.81325000000001</v>
      </c>
      <c r="DK64">
        <v>0.86822057591850887</v>
      </c>
      <c r="DL64">
        <v>0.13177942408149113</v>
      </c>
      <c r="DM64">
        <v>0.1605342675174625</v>
      </c>
    </row>
    <row r="65" spans="1:117" ht="15" customHeight="1">
      <c r="A65" s="37">
        <v>3204500</v>
      </c>
      <c r="B65" s="37" t="s">
        <v>117</v>
      </c>
      <c r="C65" s="37">
        <v>0.69822668040705627</v>
      </c>
      <c r="D65" s="38">
        <v>0.72106602150780019</v>
      </c>
      <c r="E65" s="38">
        <v>0.86469115125337326</v>
      </c>
      <c r="F65" s="38">
        <v>0.95877469117124359</v>
      </c>
      <c r="G65" s="38">
        <v>0.11837283921358122</v>
      </c>
      <c r="H65" s="38">
        <v>0.77060761133550293</v>
      </c>
      <c r="I65" s="38">
        <v>0.76616820045481904</v>
      </c>
      <c r="J65" s="39">
        <v>700.39673215000005</v>
      </c>
      <c r="K65" s="38">
        <v>0.87884267635714275</v>
      </c>
      <c r="L65" s="39">
        <v>8.8607594899999989E-2</v>
      </c>
      <c r="M65" s="39">
        <v>5.6962025299999997E-2</v>
      </c>
      <c r="N65" s="39">
        <v>0.28481012659999999</v>
      </c>
      <c r="O65" s="39">
        <v>0.56962025319999998</v>
      </c>
      <c r="P65" s="39">
        <v>0.93491124260000003</v>
      </c>
      <c r="Q65" s="38">
        <v>0.77726672765652871</v>
      </c>
      <c r="R65" s="39">
        <v>592.40194155999995</v>
      </c>
      <c r="S65" s="38">
        <v>0.91558441555714276</v>
      </c>
      <c r="T65" s="39">
        <v>3.24675325E-2</v>
      </c>
      <c r="U65" s="39">
        <v>9.0909090900000003E-2</v>
      </c>
      <c r="V65" s="39">
        <v>0.32467532470000005</v>
      </c>
      <c r="W65" s="39">
        <v>0.55194805189999996</v>
      </c>
      <c r="X65" s="39">
        <v>0.92215568860000008</v>
      </c>
      <c r="Y65" s="38">
        <v>0.65223477212192171</v>
      </c>
      <c r="Z65" s="38">
        <v>0.64789337927895929</v>
      </c>
      <c r="AA65" s="39">
        <v>624.05323891</v>
      </c>
      <c r="AB65" s="38">
        <v>0.73287671231428575</v>
      </c>
      <c r="AC65" s="39">
        <v>0.15753424660000001</v>
      </c>
      <c r="AD65" s="39">
        <v>0.19178082190000001</v>
      </c>
      <c r="AE65" s="39">
        <v>0.36301369859999999</v>
      </c>
      <c r="AF65" s="39">
        <v>0.28767123290000002</v>
      </c>
      <c r="AG65" s="39">
        <v>0.84393063580000005</v>
      </c>
      <c r="AH65" s="38">
        <v>0.6587468613863654</v>
      </c>
      <c r="AI65" s="39">
        <v>526.66993196999999</v>
      </c>
      <c r="AJ65" s="38">
        <v>0.76773566572857144</v>
      </c>
      <c r="AK65" s="39">
        <v>8.8435374099999992E-2</v>
      </c>
      <c r="AL65" s="39">
        <v>0.25170068029999998</v>
      </c>
      <c r="AM65" s="39">
        <v>0.49659863949999999</v>
      </c>
      <c r="AN65" s="39">
        <v>0.16326530609999998</v>
      </c>
      <c r="AO65" s="39">
        <v>0.84482758619999998</v>
      </c>
      <c r="AP65" s="38">
        <v>0.50562832688944082</v>
      </c>
      <c r="AQ65" s="38">
        <v>0.35134047343253699</v>
      </c>
      <c r="AR65" s="38">
        <v>1.7887117180208745E-2</v>
      </c>
      <c r="AS65" s="38">
        <v>0.65991618034634469</v>
      </c>
      <c r="AT65" s="38">
        <v>0.67893631606622362</v>
      </c>
      <c r="AU65" s="39">
        <v>212.89188766999999</v>
      </c>
      <c r="AV65" s="38">
        <v>0.73091976522857138</v>
      </c>
      <c r="AW65" s="39">
        <v>8.9041095899999992E-2</v>
      </c>
      <c r="AX65" s="39">
        <v>0.31506849320000002</v>
      </c>
      <c r="AY65" s="39">
        <v>0.39726027399999997</v>
      </c>
      <c r="AZ65" s="39">
        <v>0.19863013699999998</v>
      </c>
      <c r="BA65" s="39">
        <v>0.92993630569999997</v>
      </c>
      <c r="BB65" s="38">
        <v>0.64089604462646577</v>
      </c>
      <c r="BC65" s="39">
        <v>220.38199320000001</v>
      </c>
      <c r="BD65" s="38">
        <v>0.59669582119999987</v>
      </c>
      <c r="BE65" s="39">
        <v>0.1700680272</v>
      </c>
      <c r="BF65" s="39">
        <v>0.40816326529999997</v>
      </c>
      <c r="BG65" s="39">
        <v>0.28571428569999996</v>
      </c>
      <c r="BH65" s="39">
        <v>0.13605442180000002</v>
      </c>
      <c r="BI65" s="39">
        <v>0.93630573249999993</v>
      </c>
      <c r="BJ65" s="38">
        <v>0.64202906316613595</v>
      </c>
      <c r="BK65" s="38">
        <v>0.65541577935480466</v>
      </c>
      <c r="BL65" s="39">
        <v>206.6145641</v>
      </c>
      <c r="BM65" s="38">
        <v>0.69505494505714283</v>
      </c>
      <c r="BN65" s="39">
        <v>0.12179487180000001</v>
      </c>
      <c r="BO65" s="39">
        <v>0.32051282049999996</v>
      </c>
      <c r="BP65" s="39">
        <v>0.35256410260000004</v>
      </c>
      <c r="BQ65" s="39">
        <v>0.20512820510000002</v>
      </c>
      <c r="BR65" s="39">
        <v>0.91228070179999998</v>
      </c>
      <c r="BS65" s="38">
        <v>0.62864234697746724</v>
      </c>
      <c r="BT65" s="39">
        <v>218.94195483999999</v>
      </c>
      <c r="BU65" s="38">
        <v>0.58801843317142855</v>
      </c>
      <c r="BV65" s="39">
        <v>0.16129032259999998</v>
      </c>
      <c r="BW65" s="39">
        <v>0.4387096774</v>
      </c>
      <c r="BX65" s="39">
        <v>0.28387096769999998</v>
      </c>
      <c r="BY65" s="39">
        <v>0.1161290323</v>
      </c>
      <c r="BZ65" s="39">
        <v>0.9064327485</v>
      </c>
      <c r="CA65" s="45">
        <v>0.96799999999999997</v>
      </c>
      <c r="CB65">
        <v>0.32186976901064102</v>
      </c>
      <c r="CC65">
        <v>0.32186976901064102</v>
      </c>
      <c r="CD65">
        <v>568.19052333333298</v>
      </c>
      <c r="CE65">
        <v>652.66555517241397</v>
      </c>
      <c r="CF65">
        <v>0.87056918942694117</v>
      </c>
      <c r="CG65">
        <v>0.12943081057305883</v>
      </c>
      <c r="CH65">
        <v>651.27243793103401</v>
      </c>
      <c r="CI65">
        <v>753.05088214285695</v>
      </c>
      <c r="CJ65">
        <v>0.86484519622073142</v>
      </c>
      <c r="CK65">
        <v>0.13515480377926858</v>
      </c>
      <c r="CL65">
        <v>0</v>
      </c>
      <c r="CM65">
        <v>475.36328275862098</v>
      </c>
      <c r="CN65">
        <v>554.980337931034</v>
      </c>
      <c r="CO65">
        <v>0.8565407641841416</v>
      </c>
      <c r="CP65">
        <v>0.1434592358158584</v>
      </c>
      <c r="CQ65">
        <v>566.58696551724097</v>
      </c>
      <c r="CR65">
        <v>631.09616896551699</v>
      </c>
      <c r="CS65">
        <v>0.89778229274625687</v>
      </c>
      <c r="CT65">
        <v>0.10221770725374313</v>
      </c>
      <c r="CU65">
        <v>0.28747907604256395</v>
      </c>
      <c r="CV65">
        <v>192.62463529411801</v>
      </c>
      <c r="CW65">
        <v>229.17447647058799</v>
      </c>
      <c r="CX65">
        <v>0.84051521906209847</v>
      </c>
      <c r="CY65">
        <v>0.15948478093790153</v>
      </c>
      <c r="CZ65">
        <v>206.62066533333299</v>
      </c>
      <c r="DA65">
        <v>228.20315161290301</v>
      </c>
      <c r="DB65">
        <v>0.90542424095798635</v>
      </c>
      <c r="DC65">
        <v>9.4575759042013652E-2</v>
      </c>
      <c r="DD65">
        <v>1</v>
      </c>
      <c r="DE65">
        <v>205.53589705882399</v>
      </c>
      <c r="DF65">
        <v>238.222229411765</v>
      </c>
      <c r="DG65">
        <v>0.8627905866146397</v>
      </c>
      <c r="DH65">
        <v>0.1372094133853603</v>
      </c>
      <c r="DI65">
        <v>200.31597741935499</v>
      </c>
      <c r="DJ65">
        <v>237.849793548387</v>
      </c>
      <c r="DK65">
        <v>0.84219529658159531</v>
      </c>
      <c r="DL65">
        <v>0.15780470341840469</v>
      </c>
      <c r="DM65">
        <v>0</v>
      </c>
    </row>
    <row r="66" spans="1:117" ht="15" customHeight="1">
      <c r="A66" s="37">
        <v>3204559</v>
      </c>
      <c r="B66" s="37" t="s">
        <v>59</v>
      </c>
      <c r="C66" s="37">
        <v>0.75970067492315163</v>
      </c>
      <c r="D66" s="38">
        <v>0.70632088017197581</v>
      </c>
      <c r="E66" s="38">
        <v>0.75924893610935706</v>
      </c>
      <c r="F66" s="38">
        <v>0.73949898847799356</v>
      </c>
      <c r="G66" s="38">
        <v>8.3502719235509559E-2</v>
      </c>
      <c r="H66" s="38">
        <v>0.77899888374072068</v>
      </c>
      <c r="I66" s="38">
        <v>0.77521086513619963</v>
      </c>
      <c r="J66" s="39">
        <v>707.17769307000003</v>
      </c>
      <c r="K66" s="38">
        <v>0.8929734759857143</v>
      </c>
      <c r="L66" s="39">
        <v>5.8631921800000007E-2</v>
      </c>
      <c r="M66" s="39">
        <v>8.469055369999999E-2</v>
      </c>
      <c r="N66" s="39">
        <v>0.27035830620000001</v>
      </c>
      <c r="O66" s="39">
        <v>0.58631921819999999</v>
      </c>
      <c r="P66" s="39">
        <v>0.93597560979999994</v>
      </c>
      <c r="Q66" s="38">
        <v>0.7846809116475022</v>
      </c>
      <c r="R66" s="39">
        <v>590.6167557</v>
      </c>
      <c r="S66" s="38">
        <v>0.93531875288571442</v>
      </c>
      <c r="T66" s="39">
        <v>1.6286644999999999E-2</v>
      </c>
      <c r="U66" s="39">
        <v>8.469055369999999E-2</v>
      </c>
      <c r="V66" s="39">
        <v>0.42671009769999996</v>
      </c>
      <c r="W66" s="39">
        <v>0.47231270360000005</v>
      </c>
      <c r="X66" s="39">
        <v>0.93883792049999992</v>
      </c>
      <c r="Y66" s="38">
        <v>0.69549616450521112</v>
      </c>
      <c r="Z66" s="38">
        <v>0.68605489167435729</v>
      </c>
      <c r="AA66" s="39">
        <v>632.46492590000003</v>
      </c>
      <c r="AB66" s="38">
        <v>0.77074128625714278</v>
      </c>
      <c r="AC66" s="39">
        <v>0.1134020619</v>
      </c>
      <c r="AD66" s="39">
        <v>0.20274914089999999</v>
      </c>
      <c r="AE66" s="39">
        <v>0.39862542959999997</v>
      </c>
      <c r="AF66" s="39">
        <v>0.28522336770000001</v>
      </c>
      <c r="AG66" s="39">
        <v>0.93269230769999989</v>
      </c>
      <c r="AH66" s="38">
        <v>0.70965807375149204</v>
      </c>
      <c r="AI66" s="39">
        <v>544.44444407000003</v>
      </c>
      <c r="AJ66" s="38">
        <v>0.80338983060000002</v>
      </c>
      <c r="AK66" s="39">
        <v>4.7457627100000004E-2</v>
      </c>
      <c r="AL66" s="39">
        <v>0.26101694920000001</v>
      </c>
      <c r="AM66" s="39">
        <v>0.38305084750000001</v>
      </c>
      <c r="AN66" s="39">
        <v>0.30847457630000003</v>
      </c>
      <c r="AO66" s="39">
        <v>0.94551282049999996</v>
      </c>
      <c r="AP66" s="38">
        <v>0.62692879626590381</v>
      </c>
      <c r="AQ66" s="38">
        <v>0.52101769196141634</v>
      </c>
      <c r="AR66" s="38">
        <v>3.9717649830683932E-2</v>
      </c>
      <c r="AS66" s="38">
        <v>0.73283990057039117</v>
      </c>
      <c r="AT66" s="38">
        <v>0.72802217841296724</v>
      </c>
      <c r="AU66" s="39">
        <v>225.94803447999999</v>
      </c>
      <c r="AV66" s="38">
        <v>0.82512315271428571</v>
      </c>
      <c r="AW66" s="39">
        <v>4.4827586200000005E-2</v>
      </c>
      <c r="AX66" s="39">
        <v>0.2275862069</v>
      </c>
      <c r="AY66" s="39">
        <v>0.45172413789999999</v>
      </c>
      <c r="AZ66" s="39">
        <v>0.27586206899999999</v>
      </c>
      <c r="BA66" s="39">
        <v>0.94771241829999997</v>
      </c>
      <c r="BB66" s="38">
        <v>0.7376576227278151</v>
      </c>
      <c r="BC66" s="39">
        <v>245.45335517000001</v>
      </c>
      <c r="BD66" s="38">
        <v>0.79014778322857138</v>
      </c>
      <c r="BE66" s="39">
        <v>7.586206899999999E-2</v>
      </c>
      <c r="BF66" s="39">
        <v>0.23448275859999998</v>
      </c>
      <c r="BG66" s="39">
        <v>0.43448275860000002</v>
      </c>
      <c r="BH66" s="39">
        <v>0.2551724138</v>
      </c>
      <c r="BI66" s="39">
        <v>0.94771241829999997</v>
      </c>
      <c r="BJ66" s="38">
        <v>0.69312225073970724</v>
      </c>
      <c r="BK66" s="38">
        <v>0.69453310165074045</v>
      </c>
      <c r="BL66" s="39">
        <v>218.51941303999999</v>
      </c>
      <c r="BM66" s="38">
        <v>0.77898550721428572</v>
      </c>
      <c r="BN66" s="39">
        <v>4.7101449300000001E-2</v>
      </c>
      <c r="BO66" s="39">
        <v>0.3043478261</v>
      </c>
      <c r="BP66" s="39">
        <v>0.40579710140000003</v>
      </c>
      <c r="BQ66" s="39">
        <v>0.24275362319999999</v>
      </c>
      <c r="BR66" s="39">
        <v>0.90789473679999999</v>
      </c>
      <c r="BS66" s="38">
        <v>0.69171139982867391</v>
      </c>
      <c r="BT66" s="39">
        <v>235.65384420000001</v>
      </c>
      <c r="BU66" s="38">
        <v>0.71739130431428566</v>
      </c>
      <c r="BV66" s="39">
        <v>9.4202898600000001E-2</v>
      </c>
      <c r="BW66" s="39">
        <v>0.3297101449</v>
      </c>
      <c r="BX66" s="39">
        <v>0.39130434780000001</v>
      </c>
      <c r="BY66" s="39">
        <v>0.18478260869999999</v>
      </c>
      <c r="BZ66" s="39">
        <v>0.90789473679999999</v>
      </c>
      <c r="CA66" s="45">
        <v>0.96400000000000008</v>
      </c>
      <c r="CB66">
        <v>0.80450705868512451</v>
      </c>
      <c r="CC66">
        <v>0.80450705868512451</v>
      </c>
      <c r="CD66">
        <v>598.382969090909</v>
      </c>
      <c r="CE66">
        <v>661.82579622641504</v>
      </c>
      <c r="CF66">
        <v>0.90413968827258917</v>
      </c>
      <c r="CG66">
        <v>9.586031172741083E-2</v>
      </c>
      <c r="CH66">
        <v>710.44110294117604</v>
      </c>
      <c r="CI66">
        <v>729.95653478260897</v>
      </c>
      <c r="CJ66">
        <v>0.97326493988132468</v>
      </c>
      <c r="CK66">
        <v>2.6735060118675325E-2</v>
      </c>
      <c r="CL66">
        <v>1</v>
      </c>
      <c r="CM66">
        <v>509.54174545454498</v>
      </c>
      <c r="CN66">
        <v>578.79123018867904</v>
      </c>
      <c r="CO66">
        <v>0.88035498618118391</v>
      </c>
      <c r="CP66">
        <v>0.11964501381881609</v>
      </c>
      <c r="CQ66">
        <v>589.53673857142905</v>
      </c>
      <c r="CR66">
        <v>599.44686811594204</v>
      </c>
      <c r="CS66">
        <v>0.9834678766849505</v>
      </c>
      <c r="CT66">
        <v>1.6532123315049496E-2</v>
      </c>
      <c r="CU66">
        <v>1</v>
      </c>
      <c r="CV66">
        <v>197.95634166666699</v>
      </c>
      <c r="CW66">
        <v>233.18628688524601</v>
      </c>
      <c r="CX66">
        <v>0.84891930958223061</v>
      </c>
      <c r="CY66">
        <v>0.15108069041776939</v>
      </c>
      <c r="CZ66">
        <v>214.579853125</v>
      </c>
      <c r="DA66">
        <v>243.32666875000001</v>
      </c>
      <c r="DB66">
        <v>0.88185916581739254</v>
      </c>
      <c r="DC66">
        <v>0.11814083418260746</v>
      </c>
      <c r="DD66">
        <v>0.21802823474049801</v>
      </c>
      <c r="DE66">
        <v>219.90492333333299</v>
      </c>
      <c r="DF66">
        <v>250.14533442622999</v>
      </c>
      <c r="DG66">
        <v>0.87910863433747088</v>
      </c>
      <c r="DH66">
        <v>0.12089136566252912</v>
      </c>
      <c r="DI66">
        <v>239.24718125000001</v>
      </c>
      <c r="DJ66">
        <v>259.11000156249997</v>
      </c>
      <c r="DK66">
        <v>0.92334213194117543</v>
      </c>
      <c r="DL66">
        <v>7.6657868058824574E-2</v>
      </c>
      <c r="DM66">
        <v>1</v>
      </c>
    </row>
    <row r="67" spans="1:117" ht="15" customHeight="1">
      <c r="A67" s="37">
        <v>3204609</v>
      </c>
      <c r="B67" s="37" t="s">
        <v>105</v>
      </c>
      <c r="C67" s="37">
        <v>0.73563073183594796</v>
      </c>
      <c r="D67" s="38">
        <v>0.75891442559648281</v>
      </c>
      <c r="E67" s="38">
        <v>0.68729942094593721</v>
      </c>
      <c r="F67" s="38">
        <v>0.63117494019364706</v>
      </c>
      <c r="G67" s="38">
        <v>6.6276585588273207E-2</v>
      </c>
      <c r="H67" s="38">
        <v>0.74342390169822736</v>
      </c>
      <c r="I67" s="38">
        <v>0.75933329317797493</v>
      </c>
      <c r="J67" s="39">
        <v>704.16729741999995</v>
      </c>
      <c r="K67" s="38">
        <v>0.91428571431428585</v>
      </c>
      <c r="L67" s="39">
        <v>4.8648648599999997E-2</v>
      </c>
      <c r="M67" s="39">
        <v>6.4864864899999999E-2</v>
      </c>
      <c r="N67" s="39">
        <v>0.33513513510000004</v>
      </c>
      <c r="O67" s="39">
        <v>0.55135135140000002</v>
      </c>
      <c r="P67" s="39">
        <v>0.8604651163</v>
      </c>
      <c r="Q67" s="38">
        <v>0.71955981447860606</v>
      </c>
      <c r="R67" s="39">
        <v>560.02302072999998</v>
      </c>
      <c r="S67" s="38">
        <v>0.84011843079999982</v>
      </c>
      <c r="T67" s="39">
        <v>4.1450777199999997E-2</v>
      </c>
      <c r="U67" s="39">
        <v>0.207253886</v>
      </c>
      <c r="V67" s="39">
        <v>0.37823834200000001</v>
      </c>
      <c r="W67" s="39">
        <v>0.37305699479999999</v>
      </c>
      <c r="X67" s="39">
        <v>0.88940092169999996</v>
      </c>
      <c r="Y67" s="38">
        <v>0.67714731610995416</v>
      </c>
      <c r="Z67" s="38">
        <v>0.66684341884765019</v>
      </c>
      <c r="AA67" s="39">
        <v>627.66902181</v>
      </c>
      <c r="AB67" s="38">
        <v>0.7619047619142858</v>
      </c>
      <c r="AC67" s="39">
        <v>0.1415525114</v>
      </c>
      <c r="AD67" s="39">
        <v>0.1689497717</v>
      </c>
      <c r="AE67" s="39">
        <v>0.44748858450000001</v>
      </c>
      <c r="AF67" s="39">
        <v>0.24200913239999999</v>
      </c>
      <c r="AG67" s="39">
        <v>0.87951807230000001</v>
      </c>
      <c r="AH67" s="38">
        <v>0.6926031620034101</v>
      </c>
      <c r="AI67" s="39">
        <v>544.76303226000005</v>
      </c>
      <c r="AJ67" s="38">
        <v>0.80447662941428566</v>
      </c>
      <c r="AK67" s="39">
        <v>6.9124424000000004E-2</v>
      </c>
      <c r="AL67" s="39">
        <v>0.22119815670000001</v>
      </c>
      <c r="AM67" s="39">
        <v>0.4331797235</v>
      </c>
      <c r="AN67" s="39">
        <v>0.27649769590000001</v>
      </c>
      <c r="AO67" s="39">
        <v>0.875</v>
      </c>
      <c r="AP67" s="38">
        <v>0.86633693257230115</v>
      </c>
      <c r="AQ67" s="38">
        <v>0.97808692456865642</v>
      </c>
      <c r="AR67" s="38">
        <v>9.8523804790500824E-2</v>
      </c>
      <c r="AS67" s="38">
        <v>0.754586940575946</v>
      </c>
      <c r="AT67" s="38">
        <v>0.76229436438933029</v>
      </c>
      <c r="AU67" s="39">
        <v>240.84290093999999</v>
      </c>
      <c r="AV67" s="38">
        <v>0.86725067388571431</v>
      </c>
      <c r="AW67" s="39">
        <v>5.1886792500000001E-2</v>
      </c>
      <c r="AX67" s="39">
        <v>0.14150943399999999</v>
      </c>
      <c r="AY67" s="39">
        <v>0.32547169809999998</v>
      </c>
      <c r="AZ67" s="39">
        <v>0.48113207549999998</v>
      </c>
      <c r="BA67" s="39">
        <v>0.94642857140000003</v>
      </c>
      <c r="BB67" s="38">
        <v>0.7468795167625617</v>
      </c>
      <c r="BC67" s="39">
        <v>251.03814623</v>
      </c>
      <c r="BD67" s="38">
        <v>0.78773584898571436</v>
      </c>
      <c r="BE67" s="39">
        <v>8.0188679200000001E-2</v>
      </c>
      <c r="BF67" s="39">
        <v>0.23113207549999998</v>
      </c>
      <c r="BG67" s="39">
        <v>0.37264150940000001</v>
      </c>
      <c r="BH67" s="39">
        <v>0.3160377358</v>
      </c>
      <c r="BI67" s="39">
        <v>0.94642857140000003</v>
      </c>
      <c r="BJ67" s="38">
        <v>0.65606313578544517</v>
      </c>
      <c r="BK67" s="38">
        <v>0.66960722919483517</v>
      </c>
      <c r="BL67" s="39">
        <v>214.08971503999999</v>
      </c>
      <c r="BM67" s="38">
        <v>0.72125435540000005</v>
      </c>
      <c r="BN67" s="39">
        <v>0.1138211382</v>
      </c>
      <c r="BO67" s="39">
        <v>0.28861788620000001</v>
      </c>
      <c r="BP67" s="39">
        <v>0.35365853660000002</v>
      </c>
      <c r="BQ67" s="39">
        <v>0.24390243900000003</v>
      </c>
      <c r="BR67" s="39">
        <v>0.8945454545</v>
      </c>
      <c r="BS67" s="38">
        <v>0.64251904237605517</v>
      </c>
      <c r="BT67" s="39">
        <v>222.9872561</v>
      </c>
      <c r="BU67" s="38">
        <v>0.62601626017142853</v>
      </c>
      <c r="BV67" s="39">
        <v>0.162601626</v>
      </c>
      <c r="BW67" s="39">
        <v>0.36991869919999998</v>
      </c>
      <c r="BX67" s="39">
        <v>0.3495934959</v>
      </c>
      <c r="BY67" s="39">
        <v>0.1178861789</v>
      </c>
      <c r="BZ67" s="39">
        <v>0.8945454545</v>
      </c>
      <c r="CA67" s="45">
        <v>0.998</v>
      </c>
      <c r="CB67">
        <v>0.36460422612273319</v>
      </c>
      <c r="CC67">
        <v>0.36460422612273319</v>
      </c>
      <c r="CD67">
        <v>619.0407725</v>
      </c>
      <c r="CE67">
        <v>677.73399347826103</v>
      </c>
      <c r="CF67">
        <v>0.91339784997792994</v>
      </c>
      <c r="CG67">
        <v>8.6602150022070057E-2</v>
      </c>
      <c r="CH67">
        <v>679.79078095238106</v>
      </c>
      <c r="CI67">
        <v>756.96605853658502</v>
      </c>
      <c r="CJ67">
        <v>0.89804658119889269</v>
      </c>
      <c r="CK67">
        <v>0.10195341880110731</v>
      </c>
      <c r="CL67">
        <v>0</v>
      </c>
      <c r="CM67">
        <v>530.48034871794903</v>
      </c>
      <c r="CN67">
        <v>586.39965217391295</v>
      </c>
      <c r="CO67">
        <v>0.90463960330014059</v>
      </c>
      <c r="CP67">
        <v>9.5360396699859407E-2</v>
      </c>
      <c r="CQ67">
        <v>546.88172142857104</v>
      </c>
      <c r="CR67">
        <v>592.89333170731697</v>
      </c>
      <c r="CS67">
        <v>0.92239479208469211</v>
      </c>
      <c r="CT67">
        <v>7.7605207915307894E-2</v>
      </c>
      <c r="CU67">
        <v>1</v>
      </c>
      <c r="CV67">
        <v>191.900440425532</v>
      </c>
      <c r="CW67">
        <v>244.8913</v>
      </c>
      <c r="CX67">
        <v>0.78361477286262105</v>
      </c>
      <c r="CY67">
        <v>0.21638522713737895</v>
      </c>
      <c r="CZ67">
        <v>226.14692826087</v>
      </c>
      <c r="DA67">
        <v>257.11894565217398</v>
      </c>
      <c r="DB67">
        <v>0.87954206442180116</v>
      </c>
      <c r="DC67">
        <v>0.12045793557819884</v>
      </c>
      <c r="DD67">
        <v>0.44331719326790114</v>
      </c>
      <c r="DE67">
        <v>207.44946170212799</v>
      </c>
      <c r="DF67">
        <v>246.44005740740701</v>
      </c>
      <c r="DG67">
        <v>0.8417846671703173</v>
      </c>
      <c r="DH67">
        <v>0.1582153328296827</v>
      </c>
      <c r="DI67">
        <v>237.72891521739101</v>
      </c>
      <c r="DJ67">
        <v>281.61138260869598</v>
      </c>
      <c r="DK67">
        <v>0.84417367300710133</v>
      </c>
      <c r="DL67">
        <v>0.15582632699289867</v>
      </c>
      <c r="DM67">
        <v>1.5099711223031541E-2</v>
      </c>
    </row>
    <row r="68" spans="1:117" ht="15" customHeight="1">
      <c r="A68" s="37">
        <v>3204658</v>
      </c>
      <c r="B68" s="37" t="s">
        <v>139</v>
      </c>
      <c r="C68" s="37">
        <v>0.69697066049006384</v>
      </c>
      <c r="D68" s="38">
        <v>0.64768816196743317</v>
      </c>
      <c r="E68" s="38">
        <v>0.6504664269871725</v>
      </c>
      <c r="F68" s="38">
        <v>0.52337221043151816</v>
      </c>
      <c r="G68" s="38">
        <v>4.9133354146768005E-2</v>
      </c>
      <c r="H68" s="38">
        <v>0.77756064354282683</v>
      </c>
      <c r="I68" s="38">
        <v>0.76550134783114032</v>
      </c>
      <c r="J68" s="39">
        <v>708.76729739999996</v>
      </c>
      <c r="K68" s="38">
        <v>0.90544707087142851</v>
      </c>
      <c r="L68" s="39">
        <v>5.75539568E-2</v>
      </c>
      <c r="M68" s="39">
        <v>6.4748201399999997E-2</v>
      </c>
      <c r="N68" s="39">
        <v>0.31654676259999998</v>
      </c>
      <c r="O68" s="39">
        <v>0.56115107909999995</v>
      </c>
      <c r="P68" s="39">
        <v>0.87974683539999998</v>
      </c>
      <c r="Q68" s="38">
        <v>0.7956495871103566</v>
      </c>
      <c r="R68" s="39">
        <v>615.79438405999997</v>
      </c>
      <c r="S68" s="38">
        <v>0.94927536234285714</v>
      </c>
      <c r="T68" s="39">
        <v>2.1739130400000001E-2</v>
      </c>
      <c r="U68" s="39">
        <v>5.0724637699999998E-2</v>
      </c>
      <c r="V68" s="39">
        <v>0.31884057970000002</v>
      </c>
      <c r="W68" s="39">
        <v>0.60869565219999999</v>
      </c>
      <c r="X68" s="39">
        <v>0.87341772149999997</v>
      </c>
      <c r="Y68" s="38">
        <v>0.72842728939605883</v>
      </c>
      <c r="Z68" s="38">
        <v>0.70850222500790649</v>
      </c>
      <c r="AA68" s="39">
        <v>652.80741568999997</v>
      </c>
      <c r="AB68" s="38">
        <v>0.8378926038714285</v>
      </c>
      <c r="AC68" s="39">
        <v>2.8368794300000003E-2</v>
      </c>
      <c r="AD68" s="39">
        <v>0.2340425532</v>
      </c>
      <c r="AE68" s="39">
        <v>0.46099290779999996</v>
      </c>
      <c r="AF68" s="39">
        <v>0.27659574469999998</v>
      </c>
      <c r="AG68" s="39">
        <v>0.89240506330000002</v>
      </c>
      <c r="AH68" s="38">
        <v>0.75831488597828733</v>
      </c>
      <c r="AI68" s="39">
        <v>585.50512057000003</v>
      </c>
      <c r="AJ68" s="38">
        <v>0.89564336382857157</v>
      </c>
      <c r="AK68" s="39">
        <v>3.5460992900000002E-2</v>
      </c>
      <c r="AL68" s="39">
        <v>0.1205673759</v>
      </c>
      <c r="AM68" s="39">
        <v>0.3262411348</v>
      </c>
      <c r="AN68" s="39">
        <v>0.51773049650000003</v>
      </c>
      <c r="AO68" s="39">
        <v>0.89240506330000002</v>
      </c>
      <c r="AP68" s="38">
        <v>0.64352076443782424</v>
      </c>
      <c r="AQ68" s="38">
        <v>0.587561890459257</v>
      </c>
      <c r="AR68" s="38">
        <v>4.8279172176475815E-2</v>
      </c>
      <c r="AS68" s="38">
        <v>0.69947963841639138</v>
      </c>
      <c r="AT68" s="38">
        <v>0.70307644243562917</v>
      </c>
      <c r="AU68" s="39">
        <v>227.50446667</v>
      </c>
      <c r="AV68" s="38">
        <v>0.75782312921428563</v>
      </c>
      <c r="AW68" s="39">
        <v>9.5238095199999998E-2</v>
      </c>
      <c r="AX68" s="39">
        <v>0.25714285710000001</v>
      </c>
      <c r="AY68" s="39">
        <v>0.29523809519999999</v>
      </c>
      <c r="AZ68" s="39">
        <v>0.3523809524</v>
      </c>
      <c r="BA68" s="39">
        <v>0.90517241380000002</v>
      </c>
      <c r="BB68" s="38">
        <v>0.69588283439715359</v>
      </c>
      <c r="BC68" s="39">
        <v>240.62429524000001</v>
      </c>
      <c r="BD68" s="38">
        <v>0.70068027209999995</v>
      </c>
      <c r="BE68" s="39">
        <v>0.11428571429999999</v>
      </c>
      <c r="BF68" s="39">
        <v>0.32380952379999994</v>
      </c>
      <c r="BG68" s="39">
        <v>0.28571428569999996</v>
      </c>
      <c r="BH68" s="39">
        <v>0.27619047619999998</v>
      </c>
      <c r="BI68" s="39">
        <v>0.90517241380000002</v>
      </c>
      <c r="BJ68" s="38">
        <v>0.65120046623991557</v>
      </c>
      <c r="BK68" s="38">
        <v>0.66053117080669943</v>
      </c>
      <c r="BL68" s="39">
        <v>206.02256446000001</v>
      </c>
      <c r="BM68" s="38">
        <v>0.67886658795714294</v>
      </c>
      <c r="BN68" s="39">
        <v>9.9173553699999986E-2</v>
      </c>
      <c r="BO68" s="39">
        <v>0.38842975209999997</v>
      </c>
      <c r="BP68" s="39">
        <v>0.33884297519999995</v>
      </c>
      <c r="BQ68" s="39">
        <v>0.17355371900000002</v>
      </c>
      <c r="BR68" s="39">
        <v>0.9527559055</v>
      </c>
      <c r="BS68" s="38">
        <v>0.64186976167313159</v>
      </c>
      <c r="BT68" s="39">
        <v>220.18166941999999</v>
      </c>
      <c r="BU68" s="38">
        <v>0.58559622197142858</v>
      </c>
      <c r="BV68" s="39">
        <v>0.17355371900000002</v>
      </c>
      <c r="BW68" s="39">
        <v>0.42148760330000001</v>
      </c>
      <c r="BX68" s="39">
        <v>0.2561983471</v>
      </c>
      <c r="BY68" s="39">
        <v>0.14876033059999999</v>
      </c>
      <c r="BZ68" s="39">
        <v>0.9527559055</v>
      </c>
      <c r="CA68" s="45">
        <v>0.998</v>
      </c>
      <c r="CB68">
        <v>0.62592631408573773</v>
      </c>
      <c r="CC68">
        <v>0.62592631408573773</v>
      </c>
      <c r="CD68">
        <v>637.022337037037</v>
      </c>
      <c r="CE68">
        <v>679.42956129032302</v>
      </c>
      <c r="CF68">
        <v>0.93758407542240385</v>
      </c>
      <c r="CG68">
        <v>6.2415924577596149E-2</v>
      </c>
      <c r="CH68">
        <v>674.90266562500005</v>
      </c>
      <c r="CI68">
        <v>740.32810909090904</v>
      </c>
      <c r="CJ68">
        <v>0.91162642257870152</v>
      </c>
      <c r="CK68">
        <v>8.8373577421298477E-2</v>
      </c>
      <c r="CL68">
        <v>1</v>
      </c>
      <c r="CM68">
        <v>560.68334814814796</v>
      </c>
      <c r="CN68">
        <v>595.97168064516097</v>
      </c>
      <c r="CO68">
        <v>0.94078857495575607</v>
      </c>
      <c r="CP68">
        <v>5.9211425044243926E-2</v>
      </c>
      <c r="CQ68">
        <v>606.19695624999997</v>
      </c>
      <c r="CR68">
        <v>634.89915151515197</v>
      </c>
      <c r="CS68">
        <v>0.95479251280040967</v>
      </c>
      <c r="CT68">
        <v>4.5207487199590335E-2</v>
      </c>
      <c r="CU68">
        <v>1</v>
      </c>
      <c r="CV68">
        <v>184.39159423076899</v>
      </c>
      <c r="CW68">
        <v>232.04202142857099</v>
      </c>
      <c r="CX68">
        <v>0.79464742246063336</v>
      </c>
      <c r="CY68">
        <v>0.20535257753936664</v>
      </c>
      <c r="CZ68">
        <v>213.2994875</v>
      </c>
      <c r="DA68">
        <v>252.56219200000001</v>
      </c>
      <c r="DB68">
        <v>0.8445424305630036</v>
      </c>
      <c r="DC68">
        <v>0.1554575694369964</v>
      </c>
      <c r="DD68">
        <v>0.24297239752349947</v>
      </c>
      <c r="DE68">
        <v>198.69263076923099</v>
      </c>
      <c r="DF68">
        <v>243.07644285714301</v>
      </c>
      <c r="DG68">
        <v>0.8174080072662715</v>
      </c>
      <c r="DH68">
        <v>0.1825919927337285</v>
      </c>
      <c r="DI68">
        <v>229.10669166666699</v>
      </c>
      <c r="DJ68">
        <v>264.858408</v>
      </c>
      <c r="DK68">
        <v>0.86501573952927702</v>
      </c>
      <c r="DL68">
        <v>0.13498426047072298</v>
      </c>
      <c r="DM68">
        <v>0.26073285881945135</v>
      </c>
    </row>
    <row r="69" spans="1:117" ht="15" customHeight="1">
      <c r="A69" s="37">
        <v>3204708</v>
      </c>
      <c r="B69" s="37" t="s">
        <v>197</v>
      </c>
      <c r="C69" s="37">
        <v>0.45695522893705653</v>
      </c>
      <c r="D69" s="38">
        <v>0.44138819831726206</v>
      </c>
      <c r="E69" s="38">
        <v>0.41637223555128999</v>
      </c>
      <c r="F69" s="38">
        <v>0.11925261070512855</v>
      </c>
      <c r="G69" s="38">
        <v>-1.5131399106184551E-2</v>
      </c>
      <c r="H69" s="38">
        <v>0.71349186039745138</v>
      </c>
      <c r="I69" s="38">
        <v>0.73170422302097937</v>
      </c>
      <c r="J69" s="39">
        <v>672.02468667999995</v>
      </c>
      <c r="K69" s="38">
        <v>0.84254143647142854</v>
      </c>
      <c r="L69" s="39">
        <v>0.11325966850000001</v>
      </c>
      <c r="M69" s="39">
        <v>7.734806629999999E-2</v>
      </c>
      <c r="N69" s="39">
        <v>0.37016574589999995</v>
      </c>
      <c r="O69" s="39">
        <v>0.43922651930000001</v>
      </c>
      <c r="P69" s="39">
        <v>0.92111959290000001</v>
      </c>
      <c r="Q69" s="38">
        <v>0.6861733164621594</v>
      </c>
      <c r="R69" s="39">
        <v>534.55655056000001</v>
      </c>
      <c r="S69" s="38">
        <v>0.77487961487142865</v>
      </c>
      <c r="T69" s="39">
        <v>7.5842696600000009E-2</v>
      </c>
      <c r="U69" s="39">
        <v>0.26123595510000003</v>
      </c>
      <c r="V69" s="39">
        <v>0.44101123600000003</v>
      </c>
      <c r="W69" s="39">
        <v>0.22191011240000003</v>
      </c>
      <c r="X69" s="39">
        <v>0.91752577319999995</v>
      </c>
      <c r="Y69" s="38">
        <v>0.72862325950363593</v>
      </c>
      <c r="Z69" s="38">
        <v>0.73113394778610186</v>
      </c>
      <c r="AA69" s="39">
        <v>662.45392247999996</v>
      </c>
      <c r="AB69" s="38">
        <v>0.85714285718571448</v>
      </c>
      <c r="AC69" s="39">
        <v>7.9019073600000003E-2</v>
      </c>
      <c r="AD69" s="39">
        <v>0.1117166213</v>
      </c>
      <c r="AE69" s="39">
        <v>0.42234332430000004</v>
      </c>
      <c r="AF69" s="39">
        <v>0.38692098090000004</v>
      </c>
      <c r="AG69" s="39">
        <v>0.93384223919999998</v>
      </c>
      <c r="AH69" s="38">
        <v>0.72485722707993694</v>
      </c>
      <c r="AI69" s="39">
        <v>551.41844204999995</v>
      </c>
      <c r="AJ69" s="38">
        <v>0.84405082794285713</v>
      </c>
      <c r="AK69" s="39">
        <v>2.96495957E-2</v>
      </c>
      <c r="AL69" s="39">
        <v>0.22102425879999998</v>
      </c>
      <c r="AM69" s="39">
        <v>0.47439353099999998</v>
      </c>
      <c r="AN69" s="39">
        <v>0.27493261460000001</v>
      </c>
      <c r="AO69" s="39">
        <v>0.9392405063</v>
      </c>
      <c r="AP69" s="38">
        <v>0.4789121424662201</v>
      </c>
      <c r="AQ69" s="38">
        <v>0.25436756309987951</v>
      </c>
      <c r="AR69" s="38">
        <v>5.4106615688835902E-3</v>
      </c>
      <c r="AS69" s="38">
        <v>0.70345672183256069</v>
      </c>
      <c r="AT69" s="38">
        <v>0.71847523079023112</v>
      </c>
      <c r="AU69" s="39">
        <v>225.96161280000001</v>
      </c>
      <c r="AV69" s="38">
        <v>0.80008710798571436</v>
      </c>
      <c r="AW69" s="39">
        <v>6.4024390200000003E-2</v>
      </c>
      <c r="AX69" s="39">
        <v>0.237804878</v>
      </c>
      <c r="AY69" s="39">
        <v>0.39024390240000001</v>
      </c>
      <c r="AZ69" s="39">
        <v>0.30792682930000004</v>
      </c>
      <c r="BA69" s="39">
        <v>0.93447293450000002</v>
      </c>
      <c r="BB69" s="38">
        <v>0.68843821287489038</v>
      </c>
      <c r="BC69" s="39">
        <v>233.31909755999999</v>
      </c>
      <c r="BD69" s="38">
        <v>0.69468641107142859</v>
      </c>
      <c r="BE69" s="39">
        <v>0.118902439</v>
      </c>
      <c r="BF69" s="39">
        <v>0.32621951220000001</v>
      </c>
      <c r="BG69" s="39">
        <v>0.36585365850000001</v>
      </c>
      <c r="BH69" s="39">
        <v>0.1890243902</v>
      </c>
      <c r="BI69" s="39">
        <v>0.93447293450000002</v>
      </c>
      <c r="BJ69" s="38">
        <v>0.6980460602636771</v>
      </c>
      <c r="BK69" s="38">
        <v>0.70616921406002953</v>
      </c>
      <c r="BL69" s="39">
        <v>223.28270232</v>
      </c>
      <c r="BM69" s="38">
        <v>0.77341532635714294</v>
      </c>
      <c r="BN69" s="39">
        <v>9.60264901E-2</v>
      </c>
      <c r="BO69" s="39">
        <v>0.22847682120000001</v>
      </c>
      <c r="BP69" s="39">
        <v>0.35761589399999999</v>
      </c>
      <c r="BQ69" s="39">
        <v>0.31788079469999997</v>
      </c>
      <c r="BR69" s="39">
        <v>0.92923076920000003</v>
      </c>
      <c r="BS69" s="38">
        <v>0.68992290646732457</v>
      </c>
      <c r="BT69" s="39">
        <v>235.65372092999999</v>
      </c>
      <c r="BU69" s="38">
        <v>0.69197911724285721</v>
      </c>
      <c r="BV69" s="39">
        <v>0.12956810629999999</v>
      </c>
      <c r="BW69" s="39">
        <v>0.3122923588</v>
      </c>
      <c r="BX69" s="39">
        <v>0.30564784049999999</v>
      </c>
      <c r="BY69" s="39">
        <v>0.25249169439999997</v>
      </c>
      <c r="BZ69" s="39">
        <v>0.92615384619999996</v>
      </c>
      <c r="CA69" s="45">
        <v>0.98199999999999998</v>
      </c>
      <c r="CB69">
        <v>4.5566007664876321E-3</v>
      </c>
      <c r="CC69">
        <v>4.5566007664876321E-3</v>
      </c>
      <c r="CD69">
        <v>638.08482285714297</v>
      </c>
      <c r="CE69">
        <v>701.13654615384598</v>
      </c>
      <c r="CF69">
        <v>0.91007211984230529</v>
      </c>
      <c r="CG69">
        <v>8.9927880157694706E-2</v>
      </c>
      <c r="CH69">
        <v>627.49972380952397</v>
      </c>
      <c r="CI69">
        <v>731.55994642857104</v>
      </c>
      <c r="CJ69">
        <v>0.85775571348997104</v>
      </c>
      <c r="CK69">
        <v>0.14224428651002896</v>
      </c>
      <c r="CL69">
        <v>0</v>
      </c>
      <c r="CM69">
        <v>534.16018028169003</v>
      </c>
      <c r="CN69">
        <v>582.37976794871804</v>
      </c>
      <c r="CO69">
        <v>0.91720250200849351</v>
      </c>
      <c r="CP69">
        <v>8.2797497991506486E-2</v>
      </c>
      <c r="CQ69">
        <v>489.38842439024398</v>
      </c>
      <c r="CR69">
        <v>576.71138414634197</v>
      </c>
      <c r="CS69">
        <v>0.84858464362489583</v>
      </c>
      <c r="CT69">
        <v>0.15141535637510417</v>
      </c>
      <c r="CU69">
        <v>0</v>
      </c>
      <c r="CV69">
        <v>199.88062147541001</v>
      </c>
      <c r="CW69">
        <v>242.310728571429</v>
      </c>
      <c r="CX69">
        <v>0.82489381569619058</v>
      </c>
      <c r="CY69">
        <v>0.17510618430380942</v>
      </c>
      <c r="CZ69">
        <v>203.31906025641001</v>
      </c>
      <c r="DA69">
        <v>245.529105128205</v>
      </c>
      <c r="DB69">
        <v>0.82808537159065243</v>
      </c>
      <c r="DC69">
        <v>0.17191462840934757</v>
      </c>
      <c r="DD69">
        <v>1.8226403065950528E-2</v>
      </c>
      <c r="DE69">
        <v>215.53936666666701</v>
      </c>
      <c r="DF69">
        <v>251.49343571428599</v>
      </c>
      <c r="DG69">
        <v>0.85703774356772755</v>
      </c>
      <c r="DH69">
        <v>0.14296225643227245</v>
      </c>
      <c r="DI69">
        <v>211.10389615384599</v>
      </c>
      <c r="DJ69">
        <v>258.04817564102598</v>
      </c>
      <c r="DK69">
        <v>0.81807939788543693</v>
      </c>
      <c r="DL69">
        <v>0.18192060211456307</v>
      </c>
      <c r="DM69">
        <v>0</v>
      </c>
    </row>
    <row r="70" spans="1:117" ht="15" customHeight="1">
      <c r="A70" s="37">
        <v>3204807</v>
      </c>
      <c r="B70" s="37" t="s">
        <v>167</v>
      </c>
      <c r="C70" s="37">
        <v>0.6733922805051622</v>
      </c>
      <c r="D70" s="38">
        <v>0.69367287887932905</v>
      </c>
      <c r="E70" s="38">
        <v>0.80493083529441445</v>
      </c>
      <c r="F70" s="38">
        <v>0.84383361551622971</v>
      </c>
      <c r="G70" s="38">
        <v>0.10009443878311564</v>
      </c>
      <c r="H70" s="38">
        <v>0.76602805507259908</v>
      </c>
      <c r="I70" s="38">
        <v>0.73332877546016728</v>
      </c>
      <c r="J70" s="39">
        <v>679.51070428000003</v>
      </c>
      <c r="K70" s="38">
        <v>0.84033613437142862</v>
      </c>
      <c r="L70" s="39">
        <v>8.8235294100000014E-2</v>
      </c>
      <c r="M70" s="39">
        <v>0.125</v>
      </c>
      <c r="N70" s="39">
        <v>0.3014705882</v>
      </c>
      <c r="O70" s="39">
        <v>0.48529411760000002</v>
      </c>
      <c r="P70" s="39">
        <v>0.90666666669999996</v>
      </c>
      <c r="Q70" s="38">
        <v>0.81507697449124694</v>
      </c>
      <c r="R70" s="39">
        <v>627.62539393999998</v>
      </c>
      <c r="S70" s="38">
        <v>0.96969696971428565</v>
      </c>
      <c r="T70" s="39">
        <v>0</v>
      </c>
      <c r="U70" s="39">
        <v>5.3030302999999994E-2</v>
      </c>
      <c r="V70" s="39">
        <v>0.28030303029999998</v>
      </c>
      <c r="W70" s="39">
        <v>0.66666666669999997</v>
      </c>
      <c r="X70" s="39">
        <v>0.88590604029999998</v>
      </c>
      <c r="Y70" s="38">
        <v>0.66593361628948344</v>
      </c>
      <c r="Z70" s="38">
        <v>0.64108006341703505</v>
      </c>
      <c r="AA70" s="39">
        <v>610.88480468</v>
      </c>
      <c r="AB70" s="38">
        <v>0.68300312820000009</v>
      </c>
      <c r="AC70" s="39">
        <v>0.17518248180000001</v>
      </c>
      <c r="AD70" s="39">
        <v>0.24817518249999998</v>
      </c>
      <c r="AE70" s="39">
        <v>0.37226277369999999</v>
      </c>
      <c r="AF70" s="39">
        <v>0.20437956199999999</v>
      </c>
      <c r="AG70" s="39">
        <v>0.90728476819999992</v>
      </c>
      <c r="AH70" s="38">
        <v>0.70321394559815598</v>
      </c>
      <c r="AI70" s="39">
        <v>555.42492247999996</v>
      </c>
      <c r="AJ70" s="38">
        <v>0.82724252489999994</v>
      </c>
      <c r="AK70" s="39">
        <v>6.2015503900000005E-2</v>
      </c>
      <c r="AL70" s="39">
        <v>0.19379844960000001</v>
      </c>
      <c r="AM70" s="39">
        <v>0.40310077519999998</v>
      </c>
      <c r="AN70" s="39">
        <v>0.34108527129999999</v>
      </c>
      <c r="AO70" s="39">
        <v>0.85430463579999993</v>
      </c>
      <c r="AP70" s="38">
        <v>0.52678594425670111</v>
      </c>
      <c r="AQ70" s="38">
        <v>0.40334076353980669</v>
      </c>
      <c r="AR70" s="38">
        <v>2.4577432125628018E-2</v>
      </c>
      <c r="AS70" s="38">
        <v>0.65023112497359548</v>
      </c>
      <c r="AT70" s="38">
        <v>0.66628174786944028</v>
      </c>
      <c r="AU70" s="39">
        <v>210.94699265</v>
      </c>
      <c r="AV70" s="38">
        <v>0.68487394960000003</v>
      </c>
      <c r="AW70" s="39">
        <v>0.1176470588</v>
      </c>
      <c r="AX70" s="39">
        <v>0.34558823529999999</v>
      </c>
      <c r="AY70" s="39">
        <v>0.31617647059999998</v>
      </c>
      <c r="AZ70" s="39">
        <v>0.22058823530000002</v>
      </c>
      <c r="BA70" s="39">
        <v>0.93793103450000004</v>
      </c>
      <c r="BB70" s="38">
        <v>0.63418050207775079</v>
      </c>
      <c r="BC70" s="39">
        <v>216.75872059</v>
      </c>
      <c r="BD70" s="38">
        <v>0.59453781509999992</v>
      </c>
      <c r="BE70" s="39">
        <v>0.22058823530000002</v>
      </c>
      <c r="BF70" s="39">
        <v>0.3235294118</v>
      </c>
      <c r="BG70" s="39">
        <v>0.33823529409999997</v>
      </c>
      <c r="BH70" s="39">
        <v>0.1176470588</v>
      </c>
      <c r="BI70" s="39">
        <v>0.93793103450000004</v>
      </c>
      <c r="BJ70" s="38">
        <v>0.62565369284796746</v>
      </c>
      <c r="BK70" s="38">
        <v>0.62391925539828774</v>
      </c>
      <c r="BL70" s="39">
        <v>196.80445075</v>
      </c>
      <c r="BM70" s="38">
        <v>0.60767590614285716</v>
      </c>
      <c r="BN70" s="39">
        <v>0.23880597009999999</v>
      </c>
      <c r="BO70" s="39">
        <v>0.2686567164</v>
      </c>
      <c r="BP70" s="39">
        <v>0.32089552240000002</v>
      </c>
      <c r="BQ70" s="39">
        <v>0.17164179099999999</v>
      </c>
      <c r="BR70" s="39">
        <v>0.93706293709999999</v>
      </c>
      <c r="BS70" s="38">
        <v>0.62738813029764706</v>
      </c>
      <c r="BT70" s="39">
        <v>216.3194403</v>
      </c>
      <c r="BU70" s="38">
        <v>0.57142857147142856</v>
      </c>
      <c r="BV70" s="39">
        <v>0.19402985070000001</v>
      </c>
      <c r="BW70" s="39">
        <v>0.41044776120000004</v>
      </c>
      <c r="BX70" s="39">
        <v>0.32089552240000002</v>
      </c>
      <c r="BY70" s="39">
        <v>7.4626865700000003E-2</v>
      </c>
      <c r="BZ70" s="39">
        <v>0.93706293709999999</v>
      </c>
      <c r="CA70" s="45">
        <v>0.97199999999999998</v>
      </c>
      <c r="CB70">
        <v>0.28014176859754625</v>
      </c>
      <c r="CC70">
        <v>0.28014176859754625</v>
      </c>
      <c r="CD70">
        <v>593.87542413793096</v>
      </c>
      <c r="CE70">
        <v>666.36427200000003</v>
      </c>
      <c r="CF70">
        <v>0.89121738528312178</v>
      </c>
      <c r="CG70">
        <v>0.10878261471687822</v>
      </c>
      <c r="CH70">
        <v>622.66020000000003</v>
      </c>
      <c r="CI70">
        <v>730.69599583333297</v>
      </c>
      <c r="CJ70">
        <v>0.85214672524635648</v>
      </c>
      <c r="CK70">
        <v>0.14785327475364352</v>
      </c>
      <c r="CL70">
        <v>0</v>
      </c>
      <c r="CM70">
        <v>549.89423703703699</v>
      </c>
      <c r="CN70">
        <v>562.00497199999995</v>
      </c>
      <c r="CO70">
        <v>0.97845084017697448</v>
      </c>
      <c r="CP70">
        <v>2.1549159823025521E-2</v>
      </c>
      <c r="CQ70">
        <v>624.35324400000002</v>
      </c>
      <c r="CR70">
        <v>659.25497272727296</v>
      </c>
      <c r="CS70">
        <v>0.94705883130029656</v>
      </c>
      <c r="CT70">
        <v>5.2941168699703445E-2</v>
      </c>
      <c r="CU70">
        <v>1</v>
      </c>
      <c r="CV70">
        <v>178.80218379310301</v>
      </c>
      <c r="CW70">
        <v>217.38949285714301</v>
      </c>
      <c r="CX70">
        <v>0.82249689919743474</v>
      </c>
      <c r="CY70">
        <v>0.17750310080256526</v>
      </c>
      <c r="CZ70">
        <v>188.80096333333299</v>
      </c>
      <c r="DA70">
        <v>233.81472666666701</v>
      </c>
      <c r="DB70">
        <v>0.80748106000394515</v>
      </c>
      <c r="DC70">
        <v>0.19251893999605485</v>
      </c>
      <c r="DD70">
        <v>0</v>
      </c>
      <c r="DE70">
        <v>199.43578965517199</v>
      </c>
      <c r="DF70">
        <v>240.94156785714301</v>
      </c>
      <c r="DG70">
        <v>0.82773508709555554</v>
      </c>
      <c r="DH70">
        <v>0.17226491290444446</v>
      </c>
      <c r="DI70">
        <v>204.09639999999999</v>
      </c>
      <c r="DJ70">
        <v>240.53659666666701</v>
      </c>
      <c r="DK70">
        <v>0.84850456366452442</v>
      </c>
      <c r="DL70">
        <v>0.15149543633547558</v>
      </c>
      <c r="DM70">
        <v>0.12056707439018492</v>
      </c>
    </row>
    <row r="71" spans="1:117" ht="15" customHeight="1">
      <c r="A71" s="37">
        <v>3204906</v>
      </c>
      <c r="B71" s="37" t="s">
        <v>211</v>
      </c>
      <c r="C71" s="37">
        <v>0.69274155029037809</v>
      </c>
      <c r="D71" s="38">
        <v>0.67104189375277756</v>
      </c>
      <c r="E71" s="38">
        <v>0.71599021683505226</v>
      </c>
      <c r="F71" s="38">
        <v>0.75562534761707367</v>
      </c>
      <c r="G71" s="38">
        <v>8.6067198888669538E-2</v>
      </c>
      <c r="H71" s="38">
        <v>0.67635508605303096</v>
      </c>
      <c r="I71" s="38">
        <v>0.69384015184173742</v>
      </c>
      <c r="J71" s="39">
        <v>650.34479362000002</v>
      </c>
      <c r="K71" s="38">
        <v>0.79152426515714291</v>
      </c>
      <c r="L71" s="39">
        <v>0.13738892690000001</v>
      </c>
      <c r="M71" s="39">
        <v>0.12440191390000001</v>
      </c>
      <c r="N71" s="39">
        <v>0.37320574159999997</v>
      </c>
      <c r="O71" s="39">
        <v>0.36500341759999999</v>
      </c>
      <c r="P71" s="39">
        <v>0.88774271839999996</v>
      </c>
      <c r="Q71" s="38">
        <v>0.65012748736997139</v>
      </c>
      <c r="R71" s="39">
        <v>514.92398628000001</v>
      </c>
      <c r="S71" s="38">
        <v>0.72643543014285716</v>
      </c>
      <c r="T71" s="39">
        <v>9.0534979399999993E-2</v>
      </c>
      <c r="U71" s="39">
        <v>0.32030178329999998</v>
      </c>
      <c r="V71" s="39">
        <v>0.4588477366</v>
      </c>
      <c r="W71" s="39">
        <v>0.1303155007</v>
      </c>
      <c r="X71" s="39">
        <v>0.89612784270000001</v>
      </c>
      <c r="Y71" s="38">
        <v>0.59028788716436142</v>
      </c>
      <c r="Z71" s="38">
        <v>0.59702057845316114</v>
      </c>
      <c r="AA71" s="39">
        <v>589.16323216000001</v>
      </c>
      <c r="AB71" s="38">
        <v>0.64126527678571432</v>
      </c>
      <c r="AC71" s="39">
        <v>0.22070452909999999</v>
      </c>
      <c r="AD71" s="39">
        <v>0.24155283969999999</v>
      </c>
      <c r="AE71" s="39">
        <v>0.3874910137</v>
      </c>
      <c r="AF71" s="39">
        <v>0.15025161750000002</v>
      </c>
      <c r="AG71" s="39">
        <v>0.83997584540000003</v>
      </c>
      <c r="AH71" s="38">
        <v>0.58018885023116185</v>
      </c>
      <c r="AI71" s="39">
        <v>485.40882664999998</v>
      </c>
      <c r="AJ71" s="38">
        <v>0.61512484649999999</v>
      </c>
      <c r="AK71" s="39">
        <v>0.14828080229999999</v>
      </c>
      <c r="AL71" s="39">
        <v>0.41404011460000001</v>
      </c>
      <c r="AM71" s="39">
        <v>0.37320916910000002</v>
      </c>
      <c r="AN71" s="39">
        <v>6.4469914000000003E-2</v>
      </c>
      <c r="AO71" s="39">
        <v>0.83944678289999997</v>
      </c>
      <c r="AP71" s="38">
        <v>0.6036194091293654</v>
      </c>
      <c r="AQ71" s="38">
        <v>0.58034978131260062</v>
      </c>
      <c r="AR71" s="38">
        <v>4.7351268091472942E-2</v>
      </c>
      <c r="AS71" s="38">
        <v>0.62688903694613018</v>
      </c>
      <c r="AT71" s="38">
        <v>0.64499054981575332</v>
      </c>
      <c r="AU71" s="39">
        <v>203.52926087</v>
      </c>
      <c r="AV71" s="38">
        <v>0.66838654201428571</v>
      </c>
      <c r="AW71" s="39">
        <v>0.13769751689999998</v>
      </c>
      <c r="AX71" s="39">
        <v>0.33935289689999998</v>
      </c>
      <c r="AY71" s="39">
        <v>0.3626787058</v>
      </c>
      <c r="AZ71" s="39">
        <v>0.16027088039999998</v>
      </c>
      <c r="BA71" s="39">
        <v>0.91718426500000005</v>
      </c>
      <c r="BB71" s="38">
        <v>0.60878752407650705</v>
      </c>
      <c r="BC71" s="39">
        <v>212.37524925</v>
      </c>
      <c r="BD71" s="38">
        <v>0.54625645437142856</v>
      </c>
      <c r="BE71" s="39">
        <v>0.2153614458</v>
      </c>
      <c r="BF71" s="39">
        <v>0.41716867469999996</v>
      </c>
      <c r="BG71" s="39">
        <v>0.29367469880000002</v>
      </c>
      <c r="BH71" s="39">
        <v>7.379518069999999E-2</v>
      </c>
      <c r="BI71" s="39">
        <v>0.91649413390000012</v>
      </c>
      <c r="BJ71" s="38">
        <v>0.57953776885465724</v>
      </c>
      <c r="BK71" s="38">
        <v>0.5968133602491057</v>
      </c>
      <c r="BL71" s="39">
        <v>194.46734577000001</v>
      </c>
      <c r="BM71" s="38">
        <v>0.5912812116285715</v>
      </c>
      <c r="BN71" s="39">
        <v>0.21633237820000001</v>
      </c>
      <c r="BO71" s="39">
        <v>0.33667621779999996</v>
      </c>
      <c r="BP71" s="39">
        <v>0.30945558740000001</v>
      </c>
      <c r="BQ71" s="39">
        <v>0.1375358166</v>
      </c>
      <c r="BR71" s="39">
        <v>0.86013555139999998</v>
      </c>
      <c r="BS71" s="38">
        <v>0.56226217746020868</v>
      </c>
      <c r="BT71" s="39">
        <v>204.28089663</v>
      </c>
      <c r="BU71" s="38">
        <v>0.4771818274857143</v>
      </c>
      <c r="BV71" s="39">
        <v>0.26848528360000001</v>
      </c>
      <c r="BW71" s="39">
        <v>0.44508255560000004</v>
      </c>
      <c r="BX71" s="39">
        <v>0.21679827710000002</v>
      </c>
      <c r="BY71" s="39">
        <v>6.9633883699999996E-2</v>
      </c>
      <c r="BZ71" s="39">
        <v>0.85828712260000006</v>
      </c>
      <c r="CA71" s="45">
        <v>0.92400000000000004</v>
      </c>
      <c r="CB71">
        <v>0.56274816442289299</v>
      </c>
      <c r="CC71">
        <v>0.56274816442289299</v>
      </c>
      <c r="CD71">
        <v>571.27822000000003</v>
      </c>
      <c r="CE71">
        <v>647.96317729083705</v>
      </c>
      <c r="CF71">
        <v>0.88165229139800771</v>
      </c>
      <c r="CG71">
        <v>0.11834770860199229</v>
      </c>
      <c r="CH71">
        <v>634.56790624999996</v>
      </c>
      <c r="CI71">
        <v>693.61701102941197</v>
      </c>
      <c r="CJ71">
        <v>0.91486785381492308</v>
      </c>
      <c r="CK71">
        <v>8.5132146185076918E-2</v>
      </c>
      <c r="CL71">
        <v>1</v>
      </c>
      <c r="CM71">
        <v>479.43561885964903</v>
      </c>
      <c r="CN71">
        <v>520.06666759999996</v>
      </c>
      <c r="CO71">
        <v>0.92187338418004217</v>
      </c>
      <c r="CP71">
        <v>7.8126615819957834E-2</v>
      </c>
      <c r="CQ71">
        <v>511.240284444444</v>
      </c>
      <c r="CR71">
        <v>535.08883616236199</v>
      </c>
      <c r="CS71">
        <v>0.95543066850551595</v>
      </c>
      <c r="CT71">
        <v>4.4569331494484055E-2</v>
      </c>
      <c r="CU71">
        <v>1</v>
      </c>
      <c r="CV71">
        <v>177.860374097744</v>
      </c>
      <c r="CW71">
        <v>218.05710357638901</v>
      </c>
      <c r="CX71">
        <v>0.81565961934111708</v>
      </c>
      <c r="CY71">
        <v>0.18434038065888292</v>
      </c>
      <c r="CZ71">
        <v>190.151453007519</v>
      </c>
      <c r="DA71">
        <v>225.956423420074</v>
      </c>
      <c r="DB71">
        <v>0.84154037371183632</v>
      </c>
      <c r="DC71">
        <v>0.15845962628816368</v>
      </c>
      <c r="DD71">
        <v>0.14039655488512254</v>
      </c>
      <c r="DE71">
        <v>193.59842490566001</v>
      </c>
      <c r="DF71">
        <v>224.55540171821301</v>
      </c>
      <c r="DG71">
        <v>0.86214102811296489</v>
      </c>
      <c r="DH71">
        <v>0.13785897188703511</v>
      </c>
      <c r="DI71">
        <v>202.77492209737801</v>
      </c>
      <c r="DJ71">
        <v>231.11211119403001</v>
      </c>
      <c r="DK71">
        <v>0.87738769314057485</v>
      </c>
      <c r="DL71">
        <v>0.12261230685942515</v>
      </c>
      <c r="DM71">
        <v>0.11059610280644948</v>
      </c>
    </row>
    <row r="72" spans="1:117" ht="15" customHeight="1">
      <c r="A72" s="37">
        <v>3204955</v>
      </c>
      <c r="B72" s="37" t="s">
        <v>141</v>
      </c>
      <c r="C72" s="37">
        <v>0.51671571118960569</v>
      </c>
      <c r="D72" s="38">
        <v>0.51492087677867449</v>
      </c>
      <c r="E72" s="38">
        <v>0.40341125983332354</v>
      </c>
      <c r="F72" s="38">
        <v>9.7483983454158527E-2</v>
      </c>
      <c r="G72" s="38">
        <v>-1.8593135334484923E-2</v>
      </c>
      <c r="H72" s="38">
        <v>0.70933853621248855</v>
      </c>
      <c r="I72" s="38">
        <v>0.72570091103066403</v>
      </c>
      <c r="J72" s="39">
        <v>662.79377208000005</v>
      </c>
      <c r="K72" s="38">
        <v>0.84197218712857125</v>
      </c>
      <c r="L72" s="39">
        <v>9.7345132700000003E-2</v>
      </c>
      <c r="M72" s="39">
        <v>0.10619469029999999</v>
      </c>
      <c r="N72" s="39">
        <v>0.37168141589999998</v>
      </c>
      <c r="O72" s="39">
        <v>0.42477876109999996</v>
      </c>
      <c r="P72" s="39">
        <v>0.92622950820000005</v>
      </c>
      <c r="Q72" s="38">
        <v>0.68479497398522526</v>
      </c>
      <c r="R72" s="39">
        <v>532.15358559000003</v>
      </c>
      <c r="S72" s="38">
        <v>0.77863577868571432</v>
      </c>
      <c r="T72" s="39">
        <v>7.2072072099999995E-2</v>
      </c>
      <c r="U72" s="39">
        <v>0.26126126129999999</v>
      </c>
      <c r="V72" s="39">
        <v>0.45045045049999999</v>
      </c>
      <c r="W72" s="39">
        <v>0.21621621619999998</v>
      </c>
      <c r="X72" s="39">
        <v>0.91735537190000005</v>
      </c>
      <c r="Y72" s="38">
        <v>0.72793167154697347</v>
      </c>
      <c r="Z72" s="38">
        <v>0.73386429325493374</v>
      </c>
      <c r="AA72" s="39">
        <v>657.7362938</v>
      </c>
      <c r="AB72" s="38">
        <v>0.86734693872857138</v>
      </c>
      <c r="AC72" s="39">
        <v>7.1428571400000002E-2</v>
      </c>
      <c r="AD72" s="39">
        <v>0.1071428571</v>
      </c>
      <c r="AE72" s="39">
        <v>0.5</v>
      </c>
      <c r="AF72" s="39">
        <v>0.32142857139999997</v>
      </c>
      <c r="AG72" s="39">
        <v>0.94915254239999991</v>
      </c>
      <c r="AH72" s="38">
        <v>0.71903273898503295</v>
      </c>
      <c r="AI72" s="39">
        <v>554.01189285999999</v>
      </c>
      <c r="AJ72" s="38">
        <v>0.80102040818571418</v>
      </c>
      <c r="AK72" s="39">
        <v>3.5714285700000001E-2</v>
      </c>
      <c r="AL72" s="39">
        <v>0.28571428569999996</v>
      </c>
      <c r="AM72" s="39">
        <v>0.33928571429999999</v>
      </c>
      <c r="AN72" s="39">
        <v>0.33928571429999999</v>
      </c>
      <c r="AO72" s="39">
        <v>0.94915254239999991</v>
      </c>
      <c r="AP72" s="38">
        <v>0.68218530219670104</v>
      </c>
      <c r="AQ72" s="38">
        <v>0.60361655684607129</v>
      </c>
      <c r="AR72" s="38">
        <v>5.0344752469390519E-2</v>
      </c>
      <c r="AS72" s="38">
        <v>0.76075404754733089</v>
      </c>
      <c r="AT72" s="38">
        <v>0.77529299117958539</v>
      </c>
      <c r="AU72" s="39">
        <v>244.20213636</v>
      </c>
      <c r="AV72" s="38">
        <v>0.88744588742857156</v>
      </c>
      <c r="AW72" s="39">
        <v>0</v>
      </c>
      <c r="AX72" s="39">
        <v>0.196969697</v>
      </c>
      <c r="AY72" s="39">
        <v>0.36363636360000001</v>
      </c>
      <c r="AZ72" s="39">
        <v>0.43939393940000004</v>
      </c>
      <c r="BA72" s="39">
        <v>0.95652173910000005</v>
      </c>
      <c r="BB72" s="38">
        <v>0.74621510391507639</v>
      </c>
      <c r="BC72" s="39">
        <v>246.28516667</v>
      </c>
      <c r="BD72" s="38">
        <v>0.80952380951428571</v>
      </c>
      <c r="BE72" s="39">
        <v>6.0606060599999997E-2</v>
      </c>
      <c r="BF72" s="39">
        <v>0.2272727273</v>
      </c>
      <c r="BG72" s="39">
        <v>0.43939393940000004</v>
      </c>
      <c r="BH72" s="39">
        <v>0.27272727270000002</v>
      </c>
      <c r="BI72" s="39">
        <v>0.95652173910000005</v>
      </c>
      <c r="BJ72" s="38">
        <v>0.71040929507794037</v>
      </c>
      <c r="BK72" s="38">
        <v>0.71121023548139595</v>
      </c>
      <c r="BL72" s="39">
        <v>223.68753125000001</v>
      </c>
      <c r="BM72" s="38">
        <v>0.77901785714285721</v>
      </c>
      <c r="BN72" s="39">
        <v>7.8125E-2</v>
      </c>
      <c r="BO72" s="39">
        <v>0.25</v>
      </c>
      <c r="BP72" s="39">
        <v>0.328125</v>
      </c>
      <c r="BQ72" s="39">
        <v>0.34375</v>
      </c>
      <c r="BR72" s="39">
        <v>0.94117647059999998</v>
      </c>
      <c r="BS72" s="38">
        <v>0.70960835467448469</v>
      </c>
      <c r="BT72" s="39">
        <v>239.20242186999999</v>
      </c>
      <c r="BU72" s="38">
        <v>0.72991071428571441</v>
      </c>
      <c r="BV72" s="39">
        <v>4.6875E-2</v>
      </c>
      <c r="BW72" s="39">
        <v>0.390625</v>
      </c>
      <c r="BX72" s="39">
        <v>0.359375</v>
      </c>
      <c r="BY72" s="39">
        <v>0.203125</v>
      </c>
      <c r="BZ72" s="39">
        <v>0.94117647059999998</v>
      </c>
      <c r="CA72" s="45">
        <v>1</v>
      </c>
      <c r="CB72">
        <v>4.180731629689053E-2</v>
      </c>
      <c r="CC72">
        <v>4.180731629689053E-2</v>
      </c>
      <c r="CD72">
        <v>623.92399166666701</v>
      </c>
      <c r="CE72">
        <v>698.25712142857196</v>
      </c>
      <c r="CF72">
        <v>0.89354475954383972</v>
      </c>
      <c r="CG72">
        <v>0.10645524045616028</v>
      </c>
      <c r="CH72">
        <v>635.07366785714305</v>
      </c>
      <c r="CI72">
        <v>732.31281481481506</v>
      </c>
      <c r="CJ72">
        <v>0.86721637940712326</v>
      </c>
      <c r="CK72">
        <v>0.13278362059287674</v>
      </c>
      <c r="CL72">
        <v>0</v>
      </c>
      <c r="CM72">
        <v>547.37579166666706</v>
      </c>
      <c r="CN72">
        <v>605.83582142857097</v>
      </c>
      <c r="CO72">
        <v>0.90350516147418591</v>
      </c>
      <c r="CP72">
        <v>9.6494838525814086E-2</v>
      </c>
      <c r="CQ72">
        <v>505.692542857143</v>
      </c>
      <c r="CR72">
        <v>583.30359259259296</v>
      </c>
      <c r="CS72">
        <v>0.86694570251060121</v>
      </c>
      <c r="CT72">
        <v>0.13305429748939879</v>
      </c>
      <c r="CU72">
        <v>0</v>
      </c>
      <c r="CV72">
        <v>205.41264166666701</v>
      </c>
      <c r="CW72">
        <v>259.05811538461501</v>
      </c>
      <c r="CX72">
        <v>0.7929210839880374</v>
      </c>
      <c r="CY72">
        <v>0.2070789160119626</v>
      </c>
      <c r="CZ72">
        <v>219.61578750000001</v>
      </c>
      <c r="DA72">
        <v>265.38045</v>
      </c>
      <c r="DB72">
        <v>0.8275507389485548</v>
      </c>
      <c r="DC72">
        <v>0.1724492610514452</v>
      </c>
      <c r="DD72">
        <v>0.16722926518756212</v>
      </c>
      <c r="DE72">
        <v>229.95167499999999</v>
      </c>
      <c r="DF72">
        <v>262.468353846154</v>
      </c>
      <c r="DG72">
        <v>0.87611200219126728</v>
      </c>
      <c r="DH72">
        <v>0.12388799780873272</v>
      </c>
      <c r="DI72">
        <v>220.13175000000001</v>
      </c>
      <c r="DJ72">
        <v>271.98196250000001</v>
      </c>
      <c r="DK72">
        <v>0.8093615766891159</v>
      </c>
      <c r="DL72">
        <v>0.1906384233108841</v>
      </c>
      <c r="DM72">
        <v>0</v>
      </c>
    </row>
    <row r="73" spans="1:117" ht="15" customHeight="1">
      <c r="A73" s="37">
        <v>3205002</v>
      </c>
      <c r="B73" s="37" t="s">
        <v>107</v>
      </c>
      <c r="C73" s="37">
        <v>0.56605406210760312</v>
      </c>
      <c r="D73" s="38">
        <v>0.49772008872514739</v>
      </c>
      <c r="E73" s="38">
        <v>0.51864260241086269</v>
      </c>
      <c r="F73" s="38">
        <v>0.38932591046805115</v>
      </c>
      <c r="G73" s="38">
        <v>2.7816762728148592E-2</v>
      </c>
      <c r="H73" s="38">
        <v>0.64795929435367416</v>
      </c>
      <c r="I73" s="38">
        <v>0.66481291322413449</v>
      </c>
      <c r="J73" s="39">
        <v>633.07705907000002</v>
      </c>
      <c r="K73" s="38">
        <v>0.75411920134285715</v>
      </c>
      <c r="L73" s="39">
        <v>0.1423835282</v>
      </c>
      <c r="M73" s="39">
        <v>0.18112022329999999</v>
      </c>
      <c r="N73" s="39">
        <v>0.39626592220000001</v>
      </c>
      <c r="O73" s="39">
        <v>0.2802303263</v>
      </c>
      <c r="P73" s="39">
        <v>0.86245297219999995</v>
      </c>
      <c r="Q73" s="38">
        <v>0.62267886604798361</v>
      </c>
      <c r="R73" s="39">
        <v>507.05936358999998</v>
      </c>
      <c r="S73" s="38">
        <v>0.69862380604285712</v>
      </c>
      <c r="T73" s="39">
        <v>0.1017253774</v>
      </c>
      <c r="U73" s="39">
        <v>0.3493889288</v>
      </c>
      <c r="V73" s="39">
        <v>0.43170381019999998</v>
      </c>
      <c r="W73" s="39">
        <v>0.1171818835</v>
      </c>
      <c r="X73" s="39">
        <v>0.84392537540000001</v>
      </c>
      <c r="Y73" s="38">
        <v>0.62014253162552557</v>
      </c>
      <c r="Z73" s="38">
        <v>0.6332092288525305</v>
      </c>
      <c r="AA73" s="39">
        <v>610.16194134</v>
      </c>
      <c r="AB73" s="38">
        <v>0.70237224379999996</v>
      </c>
      <c r="AC73" s="39">
        <v>0.17410387709999997</v>
      </c>
      <c r="AD73" s="39">
        <v>0.21616678859999999</v>
      </c>
      <c r="AE73" s="39">
        <v>0.40764447700000001</v>
      </c>
      <c r="AF73" s="39">
        <v>0.20208485740000001</v>
      </c>
      <c r="AG73" s="39">
        <v>0.85866834170000006</v>
      </c>
      <c r="AH73" s="38">
        <v>0.60054248578501834</v>
      </c>
      <c r="AI73" s="39">
        <v>495.64374096</v>
      </c>
      <c r="AJ73" s="38">
        <v>0.64836584090000005</v>
      </c>
      <c r="AK73" s="39">
        <v>0.11568265679999999</v>
      </c>
      <c r="AL73" s="39">
        <v>0.41291512920000001</v>
      </c>
      <c r="AM73" s="39">
        <v>0.37398523989999999</v>
      </c>
      <c r="AN73" s="39">
        <v>9.7416974199999992E-2</v>
      </c>
      <c r="AO73" s="39">
        <v>0.84886452619999997</v>
      </c>
      <c r="AP73" s="38">
        <v>0.46633631819657445</v>
      </c>
      <c r="AQ73" s="38">
        <v>0.33418406227116271</v>
      </c>
      <c r="AR73" s="38">
        <v>1.5679787302511516E-2</v>
      </c>
      <c r="AS73" s="38">
        <v>0.59848857412198619</v>
      </c>
      <c r="AT73" s="38">
        <v>0.62011425547723775</v>
      </c>
      <c r="AU73" s="39">
        <v>201.31624798000001</v>
      </c>
      <c r="AV73" s="38">
        <v>0.64764947505714288</v>
      </c>
      <c r="AW73" s="39">
        <v>0.17332268370000001</v>
      </c>
      <c r="AX73" s="39">
        <v>0.31329872200000003</v>
      </c>
      <c r="AY73" s="39">
        <v>0.35223642169999997</v>
      </c>
      <c r="AZ73" s="39">
        <v>0.16114217249999999</v>
      </c>
      <c r="BA73" s="39">
        <v>0.85271581819999998</v>
      </c>
      <c r="BB73" s="38">
        <v>0.57686289276673464</v>
      </c>
      <c r="BC73" s="39">
        <v>208.25725233</v>
      </c>
      <c r="BD73" s="38">
        <v>0.51566617031428563</v>
      </c>
      <c r="BE73" s="39">
        <v>0.2415797915</v>
      </c>
      <c r="BF73" s="39">
        <v>0.42481956699999995</v>
      </c>
      <c r="BG73" s="39">
        <v>0.26122694469999996</v>
      </c>
      <c r="BH73" s="39">
        <v>7.2373696900000006E-2</v>
      </c>
      <c r="BI73" s="39">
        <v>0.84931040350000009</v>
      </c>
      <c r="BJ73" s="38">
        <v>0.58280878681947468</v>
      </c>
      <c r="BK73" s="38">
        <v>0.59660270619058231</v>
      </c>
      <c r="BL73" s="39">
        <v>193.93922473999999</v>
      </c>
      <c r="BM73" s="38">
        <v>0.59591678434285722</v>
      </c>
      <c r="BN73" s="39">
        <v>0.2065154159</v>
      </c>
      <c r="BO73" s="39">
        <v>0.34574364940000002</v>
      </c>
      <c r="BP73" s="39">
        <v>0.314523948</v>
      </c>
      <c r="BQ73" s="39">
        <v>0.1332169866</v>
      </c>
      <c r="BR73" s="39">
        <v>0.85806988350000002</v>
      </c>
      <c r="BS73" s="38">
        <v>0.56901486744836705</v>
      </c>
      <c r="BT73" s="39">
        <v>205.67469543999999</v>
      </c>
      <c r="BU73" s="38">
        <v>0.49844115355714286</v>
      </c>
      <c r="BV73" s="39">
        <v>0.25915822290000001</v>
      </c>
      <c r="BW73" s="39">
        <v>0.42420109119999999</v>
      </c>
      <c r="BX73" s="39">
        <v>0.25896336710000001</v>
      </c>
      <c r="BY73" s="39">
        <v>5.7677318800000002E-2</v>
      </c>
      <c r="BZ73" s="39">
        <v>0.85391014979999991</v>
      </c>
      <c r="CA73" s="45">
        <v>0.95099999999999996</v>
      </c>
      <c r="CB73">
        <v>0.5</v>
      </c>
      <c r="CC73">
        <v>0.5</v>
      </c>
      <c r="CD73">
        <v>590.986139847716</v>
      </c>
      <c r="CE73">
        <v>654.95070190476201</v>
      </c>
      <c r="CF73">
        <v>0.90233682951858685</v>
      </c>
      <c r="CG73">
        <v>9.7663170481413153E-2</v>
      </c>
      <c r="CH73">
        <v>617.21777181719301</v>
      </c>
      <c r="CI73">
        <v>673.36146030534405</v>
      </c>
      <c r="CJ73">
        <v>0.91662176735999712</v>
      </c>
      <c r="CK73">
        <v>8.3378232640002881E-2</v>
      </c>
      <c r="CL73">
        <v>1</v>
      </c>
      <c r="CM73">
        <v>485.61300153452697</v>
      </c>
      <c r="CN73">
        <v>518.65231128265998</v>
      </c>
      <c r="CO73">
        <v>0.93629776821696853</v>
      </c>
      <c r="CP73">
        <v>6.3702231783031471E-2</v>
      </c>
      <c r="CQ73">
        <v>501.46237625418098</v>
      </c>
      <c r="CR73">
        <v>529.94761749723205</v>
      </c>
      <c r="CS73">
        <v>0.94624894932526071</v>
      </c>
      <c r="CT73">
        <v>5.3751050674739287E-2</v>
      </c>
      <c r="CU73">
        <v>1</v>
      </c>
      <c r="CV73">
        <v>183.89707758661899</v>
      </c>
      <c r="CW73">
        <v>215.18990326315799</v>
      </c>
      <c r="CX73">
        <v>0.85458041849542232</v>
      </c>
      <c r="CY73">
        <v>0.14541958150457768</v>
      </c>
      <c r="CZ73">
        <v>189.00199839816901</v>
      </c>
      <c r="DA73">
        <v>223.80716945080101</v>
      </c>
      <c r="DB73">
        <v>0.84448589766788884</v>
      </c>
      <c r="DC73">
        <v>0.15551410233211116</v>
      </c>
      <c r="DD73">
        <v>0</v>
      </c>
      <c r="DE73">
        <v>197.73229712230199</v>
      </c>
      <c r="DF73">
        <v>222.71234719626199</v>
      </c>
      <c r="DG73">
        <v>0.8878371568148995</v>
      </c>
      <c r="DH73">
        <v>0.1121628431851005</v>
      </c>
      <c r="DI73">
        <v>197.367839334862</v>
      </c>
      <c r="DJ73">
        <v>227.649968764302</v>
      </c>
      <c r="DK73">
        <v>0.8669794263807139</v>
      </c>
      <c r="DL73">
        <v>0.1330205736192861</v>
      </c>
      <c r="DM73">
        <v>0</v>
      </c>
    </row>
    <row r="74" spans="1:117" ht="15" customHeight="1">
      <c r="A74" s="37">
        <v>3205010</v>
      </c>
      <c r="B74" s="37" t="s">
        <v>181</v>
      </c>
      <c r="C74" s="37">
        <v>0.61669993012096247</v>
      </c>
      <c r="D74" s="38">
        <v>0.58964350671133636</v>
      </c>
      <c r="E74" s="38">
        <v>0.61796029534906971</v>
      </c>
      <c r="F74" s="38">
        <v>0.53819422497756786</v>
      </c>
      <c r="G74" s="38">
        <v>5.1490411582632234E-2</v>
      </c>
      <c r="H74" s="38">
        <v>0.69772636572057145</v>
      </c>
      <c r="I74" s="38">
        <v>0.71320288590658643</v>
      </c>
      <c r="J74" s="39">
        <v>662.16280772000005</v>
      </c>
      <c r="K74" s="38">
        <v>0.8015318015142856</v>
      </c>
      <c r="L74" s="39">
        <v>0.10256410259999998</v>
      </c>
      <c r="M74" s="39">
        <v>0.16783216779999999</v>
      </c>
      <c r="N74" s="39">
        <v>0.29603729600000001</v>
      </c>
      <c r="O74" s="39">
        <v>0.43356643360000002</v>
      </c>
      <c r="P74" s="39">
        <v>0.91862955029999993</v>
      </c>
      <c r="Q74" s="38">
        <v>0.6745115854415491</v>
      </c>
      <c r="R74" s="39">
        <v>522.61943601999997</v>
      </c>
      <c r="S74" s="38">
        <v>0.77555856462857142</v>
      </c>
      <c r="T74" s="39">
        <v>6.8720379100000006E-2</v>
      </c>
      <c r="U74" s="39">
        <v>0.27251184829999997</v>
      </c>
      <c r="V74" s="39">
        <v>0.53080568719999999</v>
      </c>
      <c r="W74" s="39">
        <v>0.1279620853</v>
      </c>
      <c r="X74" s="39">
        <v>0.91540130149999999</v>
      </c>
      <c r="Y74" s="38">
        <v>0.64623595413793922</v>
      </c>
      <c r="Z74" s="38">
        <v>0.63262606225937879</v>
      </c>
      <c r="AA74" s="39">
        <v>602.04607172999999</v>
      </c>
      <c r="AB74" s="38">
        <v>0.6767419662428571</v>
      </c>
      <c r="AC74" s="39">
        <v>0.2138084633</v>
      </c>
      <c r="AD74" s="39">
        <v>0.1915367483</v>
      </c>
      <c r="AE74" s="39">
        <v>0.39866369709999999</v>
      </c>
      <c r="AF74" s="39">
        <v>0.19599109129999998</v>
      </c>
      <c r="AG74" s="39">
        <v>0.90707070709999993</v>
      </c>
      <c r="AH74" s="38">
        <v>0.66665079195577992</v>
      </c>
      <c r="AI74" s="39">
        <v>523.44246726999995</v>
      </c>
      <c r="AJ74" s="38">
        <v>0.75782005800000007</v>
      </c>
      <c r="AK74" s="39">
        <v>6.5462753999999998E-2</v>
      </c>
      <c r="AL74" s="39">
        <v>0.30925507899999999</v>
      </c>
      <c r="AM74" s="39">
        <v>0.45146726860000003</v>
      </c>
      <c r="AN74" s="39">
        <v>0.1738148984</v>
      </c>
      <c r="AO74" s="39">
        <v>0.8985801216999999</v>
      </c>
      <c r="AP74" s="38">
        <v>0.54716832375473612</v>
      </c>
      <c r="AQ74" s="38">
        <v>0.4738521611752331</v>
      </c>
      <c r="AR74" s="38">
        <v>3.3649371079229051E-2</v>
      </c>
      <c r="AS74" s="38">
        <v>0.62048448633423914</v>
      </c>
      <c r="AT74" s="38">
        <v>0.65322043496840154</v>
      </c>
      <c r="AU74" s="39">
        <v>207.37265639</v>
      </c>
      <c r="AV74" s="38">
        <v>0.70103831008571427</v>
      </c>
      <c r="AW74" s="39">
        <v>0.13283208020000001</v>
      </c>
      <c r="AX74" s="39">
        <v>0.29072681700000003</v>
      </c>
      <c r="AY74" s="39">
        <v>0.38095238100000001</v>
      </c>
      <c r="AZ74" s="39">
        <v>0.19548872179999999</v>
      </c>
      <c r="BA74" s="39">
        <v>0.8926174496999999</v>
      </c>
      <c r="BB74" s="38">
        <v>0.58774853770007685</v>
      </c>
      <c r="BC74" s="39">
        <v>209.0413183</v>
      </c>
      <c r="BD74" s="38">
        <v>0.51020408167142861</v>
      </c>
      <c r="BE74" s="39">
        <v>0.24060150380000001</v>
      </c>
      <c r="BF74" s="39">
        <v>0.43609022559999999</v>
      </c>
      <c r="BG74" s="39">
        <v>0.24310776940000001</v>
      </c>
      <c r="BH74" s="39">
        <v>8.0200501299999991E-2</v>
      </c>
      <c r="BI74" s="39">
        <v>0.8926174496999999</v>
      </c>
      <c r="BJ74" s="38">
        <v>0.58683511525501009</v>
      </c>
      <c r="BK74" s="38">
        <v>0.60864454788572875</v>
      </c>
      <c r="BL74" s="39">
        <v>193.26746115</v>
      </c>
      <c r="BM74" s="38">
        <v>0.59318826869999997</v>
      </c>
      <c r="BN74" s="39">
        <v>0.2251655629</v>
      </c>
      <c r="BO74" s="39">
        <v>0.31788079469999997</v>
      </c>
      <c r="BP74" s="39">
        <v>0.33554083890000003</v>
      </c>
      <c r="BQ74" s="39">
        <v>0.1214128035</v>
      </c>
      <c r="BR74" s="39">
        <v>0.91330645160000001</v>
      </c>
      <c r="BS74" s="38">
        <v>0.56502568262429143</v>
      </c>
      <c r="BT74" s="39">
        <v>200.53699338000001</v>
      </c>
      <c r="BU74" s="38">
        <v>0.46042257960000005</v>
      </c>
      <c r="BV74" s="39">
        <v>0.29359823400000001</v>
      </c>
      <c r="BW74" s="39">
        <v>0.43046357620000003</v>
      </c>
      <c r="BX74" s="39">
        <v>0.23620309049999999</v>
      </c>
      <c r="BY74" s="39">
        <v>3.97350993E-2</v>
      </c>
      <c r="BZ74" s="39">
        <v>0.91330645160000001</v>
      </c>
      <c r="CA74" s="45">
        <v>0.995</v>
      </c>
      <c r="CB74">
        <v>0.36466316948684735</v>
      </c>
      <c r="CC74">
        <v>0.36466316948684735</v>
      </c>
      <c r="CD74">
        <v>594.30535999999995</v>
      </c>
      <c r="CE74">
        <v>635.49650615384598</v>
      </c>
      <c r="CF74">
        <v>0.93518273388607087</v>
      </c>
      <c r="CG74">
        <v>6.4817266113929128E-2</v>
      </c>
      <c r="CH74">
        <v>619.42143999999996</v>
      </c>
      <c r="CI74">
        <v>728.25384651162801</v>
      </c>
      <c r="CJ74">
        <v>0.85055704541357291</v>
      </c>
      <c r="CK74">
        <v>0.14944295458642709</v>
      </c>
      <c r="CL74">
        <v>0</v>
      </c>
      <c r="CM74">
        <v>538.39601896551699</v>
      </c>
      <c r="CN74">
        <v>542.11101384615404</v>
      </c>
      <c r="CO74">
        <v>0.99314716951740201</v>
      </c>
      <c r="CP74">
        <v>6.8528304825979935E-3</v>
      </c>
      <c r="CQ74">
        <v>504.86554000000001</v>
      </c>
      <c r="CR74">
        <v>548.213027906977</v>
      </c>
      <c r="CS74">
        <v>0.92092948233559246</v>
      </c>
      <c r="CT74">
        <v>7.9070517664407536E-2</v>
      </c>
      <c r="CU74">
        <v>1</v>
      </c>
      <c r="CV74">
        <v>166.309124</v>
      </c>
      <c r="CW74">
        <v>217.00834280000001</v>
      </c>
      <c r="CX74">
        <v>0.76637202908495738</v>
      </c>
      <c r="CY74">
        <v>0.23362797091504262</v>
      </c>
      <c r="CZ74">
        <v>194.19079413043499</v>
      </c>
      <c r="DA74">
        <v>234.236391666667</v>
      </c>
      <c r="DB74">
        <v>0.82903767748770907</v>
      </c>
      <c r="DC74">
        <v>0.17096232251229093</v>
      </c>
      <c r="DD74">
        <v>0.26822836391255422</v>
      </c>
      <c r="DE74">
        <v>178.47890933333301</v>
      </c>
      <c r="DF74">
        <v>217.723750666667</v>
      </c>
      <c r="DG74">
        <v>0.81974937868208286</v>
      </c>
      <c r="DH74">
        <v>0.18025062131791714</v>
      </c>
      <c r="DI74">
        <v>199.2045</v>
      </c>
      <c r="DJ74">
        <v>233.24047023809501</v>
      </c>
      <c r="DK74">
        <v>0.85407347960090008</v>
      </c>
      <c r="DL74">
        <v>0.14592652039909992</v>
      </c>
      <c r="DM74">
        <v>0.1904243140348352</v>
      </c>
    </row>
    <row r="75" spans="1:117" ht="15" customHeight="1">
      <c r="A75" s="37">
        <v>3205036</v>
      </c>
      <c r="B75" s="37" t="s">
        <v>99</v>
      </c>
      <c r="C75" s="37">
        <v>0.45121122015224796</v>
      </c>
      <c r="D75" s="38">
        <v>0.44089037569145662</v>
      </c>
      <c r="E75" s="38">
        <v>0.50619837344545959</v>
      </c>
      <c r="F75" s="38">
        <v>0.3145979008027352</v>
      </c>
      <c r="G75" s="38">
        <v>1.5933208687519906E-2</v>
      </c>
      <c r="H75" s="38">
        <v>0.6977988460881841</v>
      </c>
      <c r="I75" s="38">
        <v>0.71284679670331674</v>
      </c>
      <c r="J75" s="39">
        <v>662.07546792999995</v>
      </c>
      <c r="K75" s="38">
        <v>0.82064650677142847</v>
      </c>
      <c r="L75" s="39">
        <v>0.10218978099999999</v>
      </c>
      <c r="M75" s="39">
        <v>0.13503649640000001</v>
      </c>
      <c r="N75" s="39">
        <v>0.37956204380000003</v>
      </c>
      <c r="O75" s="39">
        <v>0.38321167879999996</v>
      </c>
      <c r="P75" s="39">
        <v>0.89836065570000001</v>
      </c>
      <c r="Q75" s="38">
        <v>0.67522692016548536</v>
      </c>
      <c r="R75" s="39">
        <v>528.68988043000002</v>
      </c>
      <c r="S75" s="38">
        <v>0.76293995854285712</v>
      </c>
      <c r="T75" s="39">
        <v>9.4202898600000001E-2</v>
      </c>
      <c r="U75" s="39">
        <v>0.25</v>
      </c>
      <c r="V75" s="39">
        <v>0.4456521739</v>
      </c>
      <c r="W75" s="39">
        <v>0.21014492749999999</v>
      </c>
      <c r="X75" s="39">
        <v>0.90789473679999999</v>
      </c>
      <c r="Y75" s="38">
        <v>0.68186563740066419</v>
      </c>
      <c r="Z75" s="38">
        <v>0.68019521098447233</v>
      </c>
      <c r="AA75" s="39">
        <v>632.68401216999996</v>
      </c>
      <c r="AB75" s="38">
        <v>0.79442508710000015</v>
      </c>
      <c r="AC75" s="39">
        <v>0.10569105690000001</v>
      </c>
      <c r="AD75" s="39">
        <v>0.174796748</v>
      </c>
      <c r="AE75" s="39">
        <v>0.45528455280000002</v>
      </c>
      <c r="AF75" s="39">
        <v>0.26422764230000001</v>
      </c>
      <c r="AG75" s="39">
        <v>0.88489208629999994</v>
      </c>
      <c r="AH75" s="38">
        <v>0.68437127702495193</v>
      </c>
      <c r="AI75" s="39">
        <v>542.02336929000001</v>
      </c>
      <c r="AJ75" s="38">
        <v>0.79312388851428572</v>
      </c>
      <c r="AK75" s="39">
        <v>4.5643153500000005E-2</v>
      </c>
      <c r="AL75" s="39">
        <v>0.28215767629999999</v>
      </c>
      <c r="AM75" s="39">
        <v>0.42323651449999999</v>
      </c>
      <c r="AN75" s="39">
        <v>0.2489626556</v>
      </c>
      <c r="AO75" s="39">
        <v>0.8637992832000001</v>
      </c>
      <c r="AP75" s="38">
        <v>0.34292837906045226</v>
      </c>
      <c r="AQ75" s="38">
        <v>0</v>
      </c>
      <c r="AR75" s="38">
        <v>-2.7316061792205693E-2</v>
      </c>
      <c r="AS75" s="38">
        <v>0.68585675812090452</v>
      </c>
      <c r="AT75" s="38">
        <v>0.69854199300059883</v>
      </c>
      <c r="AU75" s="39">
        <v>222.70442435000001</v>
      </c>
      <c r="AV75" s="38">
        <v>0.7739130434999999</v>
      </c>
      <c r="AW75" s="39">
        <v>8.6956521700000011E-2</v>
      </c>
      <c r="AX75" s="39">
        <v>0.24347826090000002</v>
      </c>
      <c r="AY75" s="39">
        <v>0.37391304349999999</v>
      </c>
      <c r="AZ75" s="39">
        <v>0.29565217389999998</v>
      </c>
      <c r="BA75" s="39">
        <v>0.90196078430000004</v>
      </c>
      <c r="BB75" s="38">
        <v>0.67317152324121021</v>
      </c>
      <c r="BC75" s="39">
        <v>231.30808696</v>
      </c>
      <c r="BD75" s="38">
        <v>0.68074534168571432</v>
      </c>
      <c r="BE75" s="39">
        <v>0.1130434783</v>
      </c>
      <c r="BF75" s="39">
        <v>0.36086956520000002</v>
      </c>
      <c r="BG75" s="39">
        <v>0.31304347830000001</v>
      </c>
      <c r="BH75" s="39">
        <v>0.21304347830000001</v>
      </c>
      <c r="BI75" s="39">
        <v>0.90196078430000004</v>
      </c>
      <c r="BJ75" s="38">
        <v>0.71317281991311021</v>
      </c>
      <c r="BK75" s="38">
        <v>0.71993915038781586</v>
      </c>
      <c r="BL75" s="39">
        <v>227.53897863</v>
      </c>
      <c r="BM75" s="38">
        <v>0.81257631261428576</v>
      </c>
      <c r="BN75" s="39">
        <v>5.5555555600000001E-2</v>
      </c>
      <c r="BO75" s="39">
        <v>0.2307692308</v>
      </c>
      <c r="BP75" s="39">
        <v>0.38888888889999995</v>
      </c>
      <c r="BQ75" s="39">
        <v>0.32478632480000003</v>
      </c>
      <c r="BR75" s="39">
        <v>0.91764705879999997</v>
      </c>
      <c r="BS75" s="38">
        <v>0.70640648943840467</v>
      </c>
      <c r="BT75" s="39">
        <v>241.14784614999999</v>
      </c>
      <c r="BU75" s="38">
        <v>0.72649572648571414</v>
      </c>
      <c r="BV75" s="39">
        <v>0.10256410259999998</v>
      </c>
      <c r="BW75" s="39">
        <v>0.29914529909999998</v>
      </c>
      <c r="BX75" s="39">
        <v>0.32051282049999996</v>
      </c>
      <c r="BY75" s="39">
        <v>0.27777777780000001</v>
      </c>
      <c r="BZ75" s="39">
        <v>0.91764705879999997</v>
      </c>
      <c r="CA75" s="45">
        <v>0.93599999999999994</v>
      </c>
      <c r="CB75">
        <v>1.4586381121522295E-2</v>
      </c>
      <c r="CC75">
        <v>1.4586381121522295E-2</v>
      </c>
      <c r="CD75">
        <v>609.04372444444402</v>
      </c>
      <c r="CE75">
        <v>694.48549795918404</v>
      </c>
      <c r="CF75">
        <v>0.87697111924465043</v>
      </c>
      <c r="CG75">
        <v>0.12302888075534957</v>
      </c>
      <c r="CH75">
        <v>616.92530909090897</v>
      </c>
      <c r="CI75">
        <v>697.76146000000006</v>
      </c>
      <c r="CJ75">
        <v>0.88414930381925783</v>
      </c>
      <c r="CK75">
        <v>0.11585069618074217</v>
      </c>
      <c r="CL75">
        <v>5.8345524486089179E-2</v>
      </c>
      <c r="CM75">
        <v>523.01628863636404</v>
      </c>
      <c r="CN75">
        <v>568.10636734693901</v>
      </c>
      <c r="CO75">
        <v>0.92063092177412831</v>
      </c>
      <c r="CP75">
        <v>7.9369078225871692E-2</v>
      </c>
      <c r="CQ75">
        <v>497.94313636363597</v>
      </c>
      <c r="CR75">
        <v>571.06545818181803</v>
      </c>
      <c r="CS75">
        <v>0.87195457058286807</v>
      </c>
      <c r="CT75">
        <v>0.12804542941713193</v>
      </c>
      <c r="CU75">
        <v>0</v>
      </c>
      <c r="CV75">
        <v>209.29490377358499</v>
      </c>
      <c r="CW75">
        <v>246.22179433962299</v>
      </c>
      <c r="CX75">
        <v>0.85002590585014037</v>
      </c>
      <c r="CY75">
        <v>0.14997409414985963</v>
      </c>
      <c r="CZ75">
        <v>212.06291999999999</v>
      </c>
      <c r="DA75">
        <v>250.79742115384599</v>
      </c>
      <c r="DB75">
        <v>0.84555462741347254</v>
      </c>
      <c r="DC75">
        <v>0.15444537258652746</v>
      </c>
      <c r="DD75">
        <v>0</v>
      </c>
      <c r="DE75">
        <v>223.21547169811299</v>
      </c>
      <c r="DF75">
        <v>260.28104528301901</v>
      </c>
      <c r="DG75">
        <v>0.85759403438463055</v>
      </c>
      <c r="DH75">
        <v>0.14240596561536945</v>
      </c>
      <c r="DI75">
        <v>218.27148800000001</v>
      </c>
      <c r="DJ75">
        <v>264.03419807692302</v>
      </c>
      <c r="DK75">
        <v>0.82667885292801868</v>
      </c>
      <c r="DL75">
        <v>0.17332114707198132</v>
      </c>
      <c r="DM75">
        <v>0</v>
      </c>
    </row>
    <row r="76" spans="1:117" ht="15" customHeight="1">
      <c r="A76" s="37">
        <v>3205069</v>
      </c>
      <c r="B76" s="37" t="s">
        <v>61</v>
      </c>
      <c r="C76" s="37">
        <v>0.76201751168823351</v>
      </c>
      <c r="D76" s="38">
        <v>0.71531073098319087</v>
      </c>
      <c r="E76" s="38">
        <v>0.776705909935137</v>
      </c>
      <c r="F76" s="38">
        <v>0.82129825059994899</v>
      </c>
      <c r="G76" s="38">
        <v>9.65107727921799E-2</v>
      </c>
      <c r="H76" s="38">
        <v>0.73211356927032489</v>
      </c>
      <c r="I76" s="38">
        <v>0.75302232678346692</v>
      </c>
      <c r="J76" s="39">
        <v>690.85150730999999</v>
      </c>
      <c r="K76" s="38">
        <v>0.90934065932857144</v>
      </c>
      <c r="L76" s="39">
        <v>5.7692307700000001E-2</v>
      </c>
      <c r="M76" s="39">
        <v>5.7692307700000001E-2</v>
      </c>
      <c r="N76" s="39">
        <v>0.3653846154</v>
      </c>
      <c r="O76" s="39">
        <v>0.5192307692</v>
      </c>
      <c r="P76" s="39">
        <v>0.88135593220000008</v>
      </c>
      <c r="Q76" s="38">
        <v>0.70075043300061179</v>
      </c>
      <c r="R76" s="39">
        <v>544.00604901999998</v>
      </c>
      <c r="S76" s="38">
        <v>0.84313725490000002</v>
      </c>
      <c r="T76" s="39">
        <v>3.9215686299999997E-2</v>
      </c>
      <c r="U76" s="39">
        <v>0.20588235290000001</v>
      </c>
      <c r="V76" s="39">
        <v>0.5</v>
      </c>
      <c r="W76" s="39">
        <v>0.25490196079999999</v>
      </c>
      <c r="X76" s="39">
        <v>0.87179487179999993</v>
      </c>
      <c r="Y76" s="38">
        <v>0.63560279647814499</v>
      </c>
      <c r="Z76" s="38">
        <v>0.65562348688817029</v>
      </c>
      <c r="AA76" s="39">
        <v>634.47709341999996</v>
      </c>
      <c r="AB76" s="38">
        <v>0.78030303030000003</v>
      </c>
      <c r="AC76" s="39">
        <v>9.84848485E-2</v>
      </c>
      <c r="AD76" s="39">
        <v>0.21212121209999998</v>
      </c>
      <c r="AE76" s="39">
        <v>0.39393939389999999</v>
      </c>
      <c r="AF76" s="39">
        <v>0.2954545455</v>
      </c>
      <c r="AG76" s="39">
        <v>0.79518072290000008</v>
      </c>
      <c r="AH76" s="38">
        <v>0.60557176086310716</v>
      </c>
      <c r="AI76" s="39">
        <v>502.01215151999997</v>
      </c>
      <c r="AJ76" s="38">
        <v>0.69805194811428573</v>
      </c>
      <c r="AK76" s="39">
        <v>9.84848485E-2</v>
      </c>
      <c r="AL76" s="39">
        <v>0.35606060610000001</v>
      </c>
      <c r="AM76" s="39">
        <v>0.46969696970000002</v>
      </c>
      <c r="AN76" s="39">
        <v>7.5757575800000004E-2</v>
      </c>
      <c r="AO76" s="39">
        <v>0.79518072290000008</v>
      </c>
      <c r="AP76" s="38">
        <v>0.62321796255527173</v>
      </c>
      <c r="AQ76" s="38">
        <v>0.54275349251416771</v>
      </c>
      <c r="AR76" s="38">
        <v>4.2514160215313401E-2</v>
      </c>
      <c r="AS76" s="38">
        <v>0.70368243259637575</v>
      </c>
      <c r="AT76" s="38">
        <v>0.7367838545501374</v>
      </c>
      <c r="AU76" s="39">
        <v>233.34916964000001</v>
      </c>
      <c r="AV76" s="38">
        <v>0.84948979589999984</v>
      </c>
      <c r="AW76" s="39">
        <v>1.7857142900000001E-2</v>
      </c>
      <c r="AX76" s="39">
        <v>0.23214285709999999</v>
      </c>
      <c r="AY76" s="39">
        <v>0.40178571429999999</v>
      </c>
      <c r="AZ76" s="39">
        <v>0.34821428570000001</v>
      </c>
      <c r="BA76" s="39">
        <v>0.91056910570000005</v>
      </c>
      <c r="BB76" s="38">
        <v>0.67058101064261422</v>
      </c>
      <c r="BC76" s="39">
        <v>228.99667857</v>
      </c>
      <c r="BD76" s="38">
        <v>0.67857142861428577</v>
      </c>
      <c r="BE76" s="39">
        <v>0.1071428571</v>
      </c>
      <c r="BF76" s="39">
        <v>0.375</v>
      </c>
      <c r="BG76" s="39">
        <v>0.36607142860000003</v>
      </c>
      <c r="BH76" s="39">
        <v>0.15178571429999999</v>
      </c>
      <c r="BI76" s="39">
        <v>0.91056910570000005</v>
      </c>
      <c r="BJ76" s="38">
        <v>0.66116827238106235</v>
      </c>
      <c r="BK76" s="38">
        <v>0.69426486965616918</v>
      </c>
      <c r="BL76" s="39">
        <v>220.37443137</v>
      </c>
      <c r="BM76" s="38">
        <v>0.75490196081428573</v>
      </c>
      <c r="BN76" s="39">
        <v>8.8235294100000014E-2</v>
      </c>
      <c r="BO76" s="39">
        <v>0.27450980390000002</v>
      </c>
      <c r="BP76" s="39">
        <v>0.3235294118</v>
      </c>
      <c r="BQ76" s="39">
        <v>0.31372549020000001</v>
      </c>
      <c r="BR76" s="39">
        <v>0.91891891889999999</v>
      </c>
      <c r="BS76" s="38">
        <v>0.62807167510595563</v>
      </c>
      <c r="BT76" s="39">
        <v>218.61434313999999</v>
      </c>
      <c r="BU76" s="38">
        <v>0.57563025211428565</v>
      </c>
      <c r="BV76" s="39">
        <v>0.24509803920000001</v>
      </c>
      <c r="BW76" s="39">
        <v>0.31372549020000001</v>
      </c>
      <c r="BX76" s="39">
        <v>0.29411764709999999</v>
      </c>
      <c r="BY76" s="39">
        <v>0.14705882349999999</v>
      </c>
      <c r="BZ76" s="39">
        <v>0.91891891889999999</v>
      </c>
      <c r="CA76" s="45">
        <v>0.99199999999999999</v>
      </c>
      <c r="CB76">
        <v>0.75</v>
      </c>
      <c r="CC76">
        <v>0.75</v>
      </c>
      <c r="CD76">
        <v>619.06777999999997</v>
      </c>
      <c r="CE76">
        <v>673.85234444444404</v>
      </c>
      <c r="CF76">
        <v>0.91869945263808339</v>
      </c>
      <c r="CG76">
        <v>8.1300547361916609E-2</v>
      </c>
      <c r="CH76">
        <v>660.69238181818196</v>
      </c>
      <c r="CI76">
        <v>729.21311363636403</v>
      </c>
      <c r="CJ76">
        <v>0.9060346961171748</v>
      </c>
      <c r="CK76">
        <v>9.3965303882825202E-2</v>
      </c>
      <c r="CL76">
        <v>1</v>
      </c>
      <c r="CM76">
        <v>480.61059999999998</v>
      </c>
      <c r="CN76">
        <v>557.621096153846</v>
      </c>
      <c r="CO76">
        <v>0.86189457915953904</v>
      </c>
      <c r="CP76">
        <v>0.13810542084046096</v>
      </c>
      <c r="CQ76">
        <v>533.56840909090897</v>
      </c>
      <c r="CR76">
        <v>547.767654545455</v>
      </c>
      <c r="CS76">
        <v>0.97407797752072678</v>
      </c>
      <c r="CT76">
        <v>2.5922022479273221E-2</v>
      </c>
      <c r="CU76">
        <v>1</v>
      </c>
      <c r="CV76">
        <v>215.389657142857</v>
      </c>
      <c r="CW76">
        <v>240.428313043478</v>
      </c>
      <c r="CX76">
        <v>0.89585812259934161</v>
      </c>
      <c r="CY76">
        <v>0.10414187740065839</v>
      </c>
      <c r="CZ76">
        <v>226.901376</v>
      </c>
      <c r="DA76">
        <v>263.61559583333297</v>
      </c>
      <c r="DB76">
        <v>0.86072819509303622</v>
      </c>
      <c r="DC76">
        <v>0.13927180490696378</v>
      </c>
      <c r="DD76">
        <v>0</v>
      </c>
      <c r="DE76">
        <v>196.129428571429</v>
      </c>
      <c r="DF76">
        <v>246.89880869565201</v>
      </c>
      <c r="DG76">
        <v>0.79437170882907915</v>
      </c>
      <c r="DH76">
        <v>0.20562829117092085</v>
      </c>
      <c r="DI76">
        <v>232.756316</v>
      </c>
      <c r="DJ76">
        <v>252.452791666667</v>
      </c>
      <c r="DK76">
        <v>0.92197956878736442</v>
      </c>
      <c r="DL76">
        <v>7.8020431212635577E-2</v>
      </c>
      <c r="DM76">
        <v>1</v>
      </c>
    </row>
    <row r="77" spans="1:117" ht="15" customHeight="1">
      <c r="A77" s="37">
        <v>3205101</v>
      </c>
      <c r="B77" s="37" t="s">
        <v>119</v>
      </c>
      <c r="C77" s="37">
        <v>0.66556759371832752</v>
      </c>
      <c r="D77" s="38">
        <v>0.61823786710874828</v>
      </c>
      <c r="E77" s="38">
        <v>0.58136020372312225</v>
      </c>
      <c r="F77" s="38">
        <v>0.44593646172419099</v>
      </c>
      <c r="G77" s="38">
        <v>3.6819204357934954E-2</v>
      </c>
      <c r="H77" s="38">
        <v>0.71678394572205351</v>
      </c>
      <c r="I77" s="38">
        <v>0.72132499602569389</v>
      </c>
      <c r="J77" s="39">
        <v>670.62028530999999</v>
      </c>
      <c r="K77" s="38">
        <v>0.82198952875714304</v>
      </c>
      <c r="L77" s="39">
        <v>0.1012216405</v>
      </c>
      <c r="M77" s="39">
        <v>0.13438045379999999</v>
      </c>
      <c r="N77" s="39">
        <v>0.32286212910000001</v>
      </c>
      <c r="O77" s="39">
        <v>0.44153577660000004</v>
      </c>
      <c r="P77" s="39">
        <v>0.90449881610000005</v>
      </c>
      <c r="Q77" s="38">
        <v>0.70997237026659299</v>
      </c>
      <c r="R77" s="39">
        <v>547.82408596000005</v>
      </c>
      <c r="S77" s="38">
        <v>0.8354636591857143</v>
      </c>
      <c r="T77" s="39">
        <v>5.1754385999999999E-2</v>
      </c>
      <c r="U77" s="39">
        <v>0.19736842110000002</v>
      </c>
      <c r="V77" s="39">
        <v>0.47543859650000003</v>
      </c>
      <c r="W77" s="39">
        <v>0.27543859650000002</v>
      </c>
      <c r="X77" s="39">
        <v>0.9018987342</v>
      </c>
      <c r="Y77" s="38">
        <v>0.67996474136411855</v>
      </c>
      <c r="Z77" s="38">
        <v>0.68570663150862965</v>
      </c>
      <c r="AA77" s="39">
        <v>634.00595033000002</v>
      </c>
      <c r="AB77" s="38">
        <v>0.77407498161428578</v>
      </c>
      <c r="AC77" s="39">
        <v>0.1166380789</v>
      </c>
      <c r="AD77" s="39">
        <v>0.19125214410000002</v>
      </c>
      <c r="AE77" s="39">
        <v>0.41938250429999996</v>
      </c>
      <c r="AF77" s="39">
        <v>0.27272727270000002</v>
      </c>
      <c r="AG77" s="39">
        <v>0.92319873320000001</v>
      </c>
      <c r="AH77" s="38">
        <v>0.67135190614735185</v>
      </c>
      <c r="AI77" s="39">
        <v>528.50725840999996</v>
      </c>
      <c r="AJ77" s="38">
        <v>0.75777496837142855</v>
      </c>
      <c r="AK77" s="39">
        <v>7.7876106200000003E-2</v>
      </c>
      <c r="AL77" s="39">
        <v>0.2876106195</v>
      </c>
      <c r="AM77" s="39">
        <v>0.41592920350000001</v>
      </c>
      <c r="AN77" s="39">
        <v>0.2185840708</v>
      </c>
      <c r="AO77" s="39">
        <v>0.89825119240000006</v>
      </c>
      <c r="AP77" s="38">
        <v>0.67355436218718723</v>
      </c>
      <c r="AQ77" s="38">
        <v>0.65714677964269841</v>
      </c>
      <c r="AR77" s="38">
        <v>5.7231907307740748E-2</v>
      </c>
      <c r="AS77" s="38">
        <v>0.68996194473167605</v>
      </c>
      <c r="AT77" s="38">
        <v>0.7056814429769882</v>
      </c>
      <c r="AU77" s="39">
        <v>222.71935743</v>
      </c>
      <c r="AV77" s="38">
        <v>0.78698727011428571</v>
      </c>
      <c r="AW77" s="39">
        <v>7.3267326699999996E-2</v>
      </c>
      <c r="AX77" s="39">
        <v>0.24455445539999998</v>
      </c>
      <c r="AY77" s="39">
        <v>0.3821782178</v>
      </c>
      <c r="AZ77" s="39">
        <v>0.3</v>
      </c>
      <c r="BA77" s="39">
        <v>0.91734786560000003</v>
      </c>
      <c r="BB77" s="38">
        <v>0.67424244648636389</v>
      </c>
      <c r="BC77" s="39">
        <v>229.89436534999999</v>
      </c>
      <c r="BD77" s="38">
        <v>0.67991513432857154</v>
      </c>
      <c r="BE77" s="39">
        <v>0.1237623762</v>
      </c>
      <c r="BF77" s="39">
        <v>0.34356435639999999</v>
      </c>
      <c r="BG77" s="39">
        <v>0.37128712870000002</v>
      </c>
      <c r="BH77" s="39">
        <v>0.16138613860000001</v>
      </c>
      <c r="BI77" s="39">
        <v>0.91734786560000003</v>
      </c>
      <c r="BJ77" s="38">
        <v>0.6327300374239353</v>
      </c>
      <c r="BK77" s="38">
        <v>0.64602006251005528</v>
      </c>
      <c r="BL77" s="39">
        <v>205.71259122999999</v>
      </c>
      <c r="BM77" s="38">
        <v>0.66930484102857135</v>
      </c>
      <c r="BN77" s="39">
        <v>0.14496768239999999</v>
      </c>
      <c r="BO77" s="39">
        <v>0.32502308399999996</v>
      </c>
      <c r="BP77" s="39">
        <v>0.32132963990000002</v>
      </c>
      <c r="BQ77" s="39">
        <v>0.2086795937</v>
      </c>
      <c r="BR77" s="39">
        <v>0.9062761506</v>
      </c>
      <c r="BS77" s="38">
        <v>0.61944001233781543</v>
      </c>
      <c r="BT77" s="39">
        <v>216.18718762</v>
      </c>
      <c r="BU77" s="38">
        <v>0.57222075521428573</v>
      </c>
      <c r="BV77" s="39">
        <v>0.1922365989</v>
      </c>
      <c r="BW77" s="39">
        <v>0.41219963030000001</v>
      </c>
      <c r="BX77" s="39">
        <v>0.28650646949999997</v>
      </c>
      <c r="BY77" s="39">
        <v>0.10905730130000001</v>
      </c>
      <c r="BZ77" s="39">
        <v>0.90543933050000003</v>
      </c>
      <c r="CA77" s="45">
        <v>0.99099999999999999</v>
      </c>
      <c r="CB77">
        <v>0.56100724494802512</v>
      </c>
      <c r="CC77">
        <v>0.56100724494802512</v>
      </c>
      <c r="CD77">
        <v>610.34579641025596</v>
      </c>
      <c r="CE77">
        <v>673.20402142857097</v>
      </c>
      <c r="CF77">
        <v>0.90662826867117208</v>
      </c>
      <c r="CG77">
        <v>9.3371731328827923E-2</v>
      </c>
      <c r="CH77">
        <v>648.09288018018003</v>
      </c>
      <c r="CI77">
        <v>707.05592666666701</v>
      </c>
      <c r="CJ77">
        <v>0.91660766247379977</v>
      </c>
      <c r="CK77">
        <v>8.3392337526200233E-2</v>
      </c>
      <c r="CL77">
        <v>1</v>
      </c>
      <c r="CM77">
        <v>520.07220625000002</v>
      </c>
      <c r="CN77">
        <v>545.80508375634497</v>
      </c>
      <c r="CO77">
        <v>0.9528533568627725</v>
      </c>
      <c r="CP77">
        <v>4.7146643137227495E-2</v>
      </c>
      <c r="CQ77">
        <v>549.99214403669703</v>
      </c>
      <c r="CR77">
        <v>561.76236053811704</v>
      </c>
      <c r="CS77">
        <v>0.97904769466906749</v>
      </c>
      <c r="CT77">
        <v>2.0952305330932508E-2</v>
      </c>
      <c r="CU77">
        <v>1</v>
      </c>
      <c r="CV77">
        <v>195.30302056872</v>
      </c>
      <c r="CW77">
        <v>227.37884114832499</v>
      </c>
      <c r="CX77">
        <v>0.85893225412877749</v>
      </c>
      <c r="CY77">
        <v>0.14106774587122251</v>
      </c>
      <c r="CZ77">
        <v>214.32257417840401</v>
      </c>
      <c r="DA77">
        <v>239.90700787036999</v>
      </c>
      <c r="DB77">
        <v>0.89335687223530325</v>
      </c>
      <c r="DC77">
        <v>0.10664312776469675</v>
      </c>
      <c r="DD77">
        <v>0.24402897979210067</v>
      </c>
      <c r="DE77">
        <v>209.70271523809501</v>
      </c>
      <c r="DF77">
        <v>232.12368428571401</v>
      </c>
      <c r="DG77">
        <v>0.90340938660950376</v>
      </c>
      <c r="DH77">
        <v>9.6590613390496238E-2</v>
      </c>
      <c r="DI77">
        <v>219.09808591549299</v>
      </c>
      <c r="DJ77">
        <v>246.17502361111099</v>
      </c>
      <c r="DK77">
        <v>0.89000940347875368</v>
      </c>
      <c r="DL77">
        <v>0.10999059652124632</v>
      </c>
      <c r="DM77">
        <v>0</v>
      </c>
    </row>
    <row r="78" spans="1:117" ht="15" customHeight="1">
      <c r="A78" s="37">
        <v>3205150</v>
      </c>
      <c r="B78" s="37" t="s">
        <v>199</v>
      </c>
      <c r="C78" s="37">
        <v>0.69284991465743062</v>
      </c>
      <c r="D78" s="38">
        <v>0.70704891951809024</v>
      </c>
      <c r="E78" s="38">
        <v>0.6697219290982116</v>
      </c>
      <c r="F78" s="38">
        <v>0.61140357053634076</v>
      </c>
      <c r="G78" s="38">
        <v>6.3132461439481702E-2</v>
      </c>
      <c r="H78" s="38">
        <v>0.72804028766008244</v>
      </c>
      <c r="I78" s="38">
        <v>0.74102043225549608</v>
      </c>
      <c r="J78" s="39">
        <v>677.50549517000002</v>
      </c>
      <c r="K78" s="38">
        <v>0.85714285717142857</v>
      </c>
      <c r="L78" s="39">
        <v>8.7719298200000004E-2</v>
      </c>
      <c r="M78" s="39">
        <v>9.6491228099999993E-2</v>
      </c>
      <c r="N78" s="39">
        <v>0.41228070180000004</v>
      </c>
      <c r="O78" s="39">
        <v>0.40350877190000001</v>
      </c>
      <c r="P78" s="39">
        <v>0.92682926830000001</v>
      </c>
      <c r="Q78" s="38">
        <v>0.7085700707669621</v>
      </c>
      <c r="R78" s="39">
        <v>544.07675228999994</v>
      </c>
      <c r="S78" s="38">
        <v>0.85976408904285728</v>
      </c>
      <c r="T78" s="39">
        <v>4.5871559599999993E-2</v>
      </c>
      <c r="U78" s="39">
        <v>0.16513761469999999</v>
      </c>
      <c r="V78" s="39">
        <v>0.56880733939999994</v>
      </c>
      <c r="W78" s="39">
        <v>0.2201834862</v>
      </c>
      <c r="X78" s="39">
        <v>0.88617886179999994</v>
      </c>
      <c r="Y78" s="38">
        <v>0.66490782622060074</v>
      </c>
      <c r="Z78" s="38">
        <v>0.67556320491882615</v>
      </c>
      <c r="AA78" s="39">
        <v>633.81644879999999</v>
      </c>
      <c r="AB78" s="38">
        <v>0.77267080741428573</v>
      </c>
      <c r="AC78" s="39">
        <v>0.1130434783</v>
      </c>
      <c r="AD78" s="39">
        <v>0.2</v>
      </c>
      <c r="AE78" s="39">
        <v>0.45217391300000004</v>
      </c>
      <c r="AF78" s="39">
        <v>0.23478260870000001</v>
      </c>
      <c r="AG78" s="39">
        <v>0.8846153846</v>
      </c>
      <c r="AH78" s="38">
        <v>0.64892475817326245</v>
      </c>
      <c r="AI78" s="39">
        <v>511.36631033999998</v>
      </c>
      <c r="AJ78" s="38">
        <v>0.73891625610000011</v>
      </c>
      <c r="AK78" s="39">
        <v>3.4482758599999996E-2</v>
      </c>
      <c r="AL78" s="39">
        <v>0.3965517241</v>
      </c>
      <c r="AM78" s="39">
        <v>0.43965517239999996</v>
      </c>
      <c r="AN78" s="39">
        <v>0.1293103448</v>
      </c>
      <c r="AO78" s="39">
        <v>0.89230769230000007</v>
      </c>
      <c r="AP78" s="38">
        <v>0.76303940514790813</v>
      </c>
      <c r="AQ78" s="38">
        <v>0.81756376714761103</v>
      </c>
      <c r="AR78" s="38">
        <v>7.7871026181679737E-2</v>
      </c>
      <c r="AS78" s="38">
        <v>0.70851504314820524</v>
      </c>
      <c r="AT78" s="38">
        <v>0.72398669580594854</v>
      </c>
      <c r="AU78" s="39">
        <v>225.87730769000001</v>
      </c>
      <c r="AV78" s="38">
        <v>0.83516483511428574</v>
      </c>
      <c r="AW78" s="39">
        <v>4.6153846200000001E-2</v>
      </c>
      <c r="AX78" s="39">
        <v>0.2076923077</v>
      </c>
      <c r="AY78" s="39">
        <v>0.4615384615</v>
      </c>
      <c r="AZ78" s="39">
        <v>0.28461538460000002</v>
      </c>
      <c r="BA78" s="39">
        <v>0.92198581559999992</v>
      </c>
      <c r="BB78" s="38">
        <v>0.69304339049046182</v>
      </c>
      <c r="BC78" s="39">
        <v>231.39716923</v>
      </c>
      <c r="BD78" s="38">
        <v>0.73956043957142859</v>
      </c>
      <c r="BE78" s="39">
        <v>0.1153846154</v>
      </c>
      <c r="BF78" s="39">
        <v>0.25384615379999997</v>
      </c>
      <c r="BG78" s="39">
        <v>0.48461538459999998</v>
      </c>
      <c r="BH78" s="39">
        <v>0.14615384619999999</v>
      </c>
      <c r="BI78" s="39">
        <v>0.92198581559999992</v>
      </c>
      <c r="BJ78" s="38">
        <v>0.6306440169665255</v>
      </c>
      <c r="BK78" s="38">
        <v>0.63861582480337664</v>
      </c>
      <c r="BL78" s="39">
        <v>204.71520799999999</v>
      </c>
      <c r="BM78" s="38">
        <v>0.64</v>
      </c>
      <c r="BN78" s="39">
        <v>0.2</v>
      </c>
      <c r="BO78" s="39">
        <v>0.28000000000000003</v>
      </c>
      <c r="BP78" s="39">
        <v>0.32799999999999996</v>
      </c>
      <c r="BQ78" s="39">
        <v>0.192</v>
      </c>
      <c r="BR78" s="39">
        <v>0.91240875909999997</v>
      </c>
      <c r="BS78" s="38">
        <v>0.62267220912967425</v>
      </c>
      <c r="BT78" s="39">
        <v>215.85811200000001</v>
      </c>
      <c r="BU78" s="38">
        <v>0.58057142857142863</v>
      </c>
      <c r="BV78" s="39">
        <v>0.2</v>
      </c>
      <c r="BW78" s="39">
        <v>0.38400000000000001</v>
      </c>
      <c r="BX78" s="39">
        <v>0.32799999999999996</v>
      </c>
      <c r="BY78" s="39">
        <v>8.8000000000000009E-2</v>
      </c>
      <c r="BZ78" s="39">
        <v>0.91240875909999997</v>
      </c>
      <c r="CA78" s="45">
        <v>0.995</v>
      </c>
      <c r="CB78">
        <v>0.3244378066317834</v>
      </c>
      <c r="CC78">
        <v>0.3244378066317834</v>
      </c>
      <c r="CD78">
        <v>626.74121304347796</v>
      </c>
      <c r="CE78">
        <v>657.29693999999995</v>
      </c>
      <c r="CF78">
        <v>0.95351305460737124</v>
      </c>
      <c r="CG78">
        <v>4.6486945392628765E-2</v>
      </c>
      <c r="CH78">
        <v>624.26075454545503</v>
      </c>
      <c r="CI78">
        <v>696.510040909091</v>
      </c>
      <c r="CJ78">
        <v>0.89626956953939163</v>
      </c>
      <c r="CK78">
        <v>0.10373043046060837</v>
      </c>
      <c r="CL78">
        <v>0</v>
      </c>
      <c r="CM78">
        <v>494.75130434782602</v>
      </c>
      <c r="CN78">
        <v>534.36842799999999</v>
      </c>
      <c r="CO78">
        <v>0.92586178079335557</v>
      </c>
      <c r="CP78">
        <v>7.4138219206644429E-2</v>
      </c>
      <c r="CQ78">
        <v>521.80657142857206</v>
      </c>
      <c r="CR78">
        <v>570.71057727272705</v>
      </c>
      <c r="CS78">
        <v>0.91431032156815084</v>
      </c>
      <c r="CT78">
        <v>8.5689678431849159E-2</v>
      </c>
      <c r="CU78">
        <v>1</v>
      </c>
      <c r="CV78">
        <v>187.28059999999999</v>
      </c>
      <c r="CW78">
        <v>235.57182499999999</v>
      </c>
      <c r="CX78">
        <v>0.7950042412754581</v>
      </c>
      <c r="CY78">
        <v>0.2049957587245419</v>
      </c>
      <c r="CZ78">
        <v>207.906444827586</v>
      </c>
      <c r="DA78">
        <v>242.86945</v>
      </c>
      <c r="DB78">
        <v>0.8560419798685508</v>
      </c>
      <c r="DC78">
        <v>0.1439580201314492</v>
      </c>
      <c r="DD78">
        <v>0.29775122652713359</v>
      </c>
      <c r="DE78">
        <v>212.481424</v>
      </c>
      <c r="DF78">
        <v>237.16902857142901</v>
      </c>
      <c r="DG78">
        <v>0.89590713121298737</v>
      </c>
      <c r="DH78">
        <v>0.10409286878701263</v>
      </c>
      <c r="DI78">
        <v>206.33646551724101</v>
      </c>
      <c r="DJ78">
        <v>247.83080333333299</v>
      </c>
      <c r="DK78">
        <v>0.83256989341925347</v>
      </c>
      <c r="DL78">
        <v>0.16743010658074653</v>
      </c>
      <c r="DM78">
        <v>0</v>
      </c>
    </row>
    <row r="79" spans="1:117" ht="15" customHeight="1">
      <c r="A79" s="37">
        <v>3205176</v>
      </c>
      <c r="B79" s="37" t="s">
        <v>201</v>
      </c>
      <c r="C79" s="37">
        <v>0.703134286203424</v>
      </c>
      <c r="D79" s="38">
        <v>0.68124993488758234</v>
      </c>
      <c r="E79" s="38">
        <v>0.71183982450271532</v>
      </c>
      <c r="F79" s="38">
        <v>0.64746368305011515</v>
      </c>
      <c r="G79" s="38">
        <v>6.8866888164986761E-2</v>
      </c>
      <c r="H79" s="38">
        <v>0.77621596595531539</v>
      </c>
      <c r="I79" s="38">
        <v>0.77265575431674582</v>
      </c>
      <c r="J79" s="39">
        <v>713.81303495999998</v>
      </c>
      <c r="K79" s="38">
        <v>0.89999999998571434</v>
      </c>
      <c r="L79" s="39">
        <v>4.6666666699999998E-2</v>
      </c>
      <c r="M79" s="39">
        <v>9.3333333300000001E-2</v>
      </c>
      <c r="N79" s="39">
        <v>0.24666666670000001</v>
      </c>
      <c r="O79" s="39">
        <v>0.61333333330000006</v>
      </c>
      <c r="P79" s="39">
        <v>0.89820359280000006</v>
      </c>
      <c r="Q79" s="38">
        <v>0.78155628341316974</v>
      </c>
      <c r="R79" s="39">
        <v>598.06836667000005</v>
      </c>
      <c r="S79" s="38">
        <v>0.93523809515714296</v>
      </c>
      <c r="T79" s="39">
        <v>0</v>
      </c>
      <c r="U79" s="39">
        <v>0.11333333330000001</v>
      </c>
      <c r="V79" s="39">
        <v>0.3533333333</v>
      </c>
      <c r="W79" s="39">
        <v>0.53333333329999999</v>
      </c>
      <c r="X79" s="39">
        <v>0.89820359280000006</v>
      </c>
      <c r="Y79" s="38">
        <v>0.70734907779032863</v>
      </c>
      <c r="Z79" s="38">
        <v>0.69765628290715198</v>
      </c>
      <c r="AA79" s="39">
        <v>648.42790150999997</v>
      </c>
      <c r="AB79" s="38">
        <v>0.80824544587142855</v>
      </c>
      <c r="AC79" s="39">
        <v>0.10738255029999999</v>
      </c>
      <c r="AD79" s="39">
        <v>0.1476510067</v>
      </c>
      <c r="AE79" s="39">
        <v>0.37583892619999998</v>
      </c>
      <c r="AF79" s="39">
        <v>0.3691275168</v>
      </c>
      <c r="AG79" s="39">
        <v>0.89221556889999998</v>
      </c>
      <c r="AH79" s="38">
        <v>0.7218882701150936</v>
      </c>
      <c r="AI79" s="39">
        <v>569.90200679999998</v>
      </c>
      <c r="AJ79" s="38">
        <v>0.82118561707142856</v>
      </c>
      <c r="AK79" s="39">
        <v>8.1632653099999994E-2</v>
      </c>
      <c r="AL79" s="39">
        <v>0.1700680272</v>
      </c>
      <c r="AM79" s="39">
        <v>0.2993197279</v>
      </c>
      <c r="AN79" s="39">
        <v>0.44897959180000002</v>
      </c>
      <c r="AO79" s="39">
        <v>0.88023952100000002</v>
      </c>
      <c r="AP79" s="38">
        <v>0.63536510046488293</v>
      </c>
      <c r="AQ79" s="38">
        <v>0.55556062892659042</v>
      </c>
      <c r="AR79" s="38">
        <v>4.4161915948431441E-2</v>
      </c>
      <c r="AS79" s="38">
        <v>0.71516957200317544</v>
      </c>
      <c r="AT79" s="38">
        <v>0.71116508638215592</v>
      </c>
      <c r="AU79" s="39">
        <v>224.71342537000001</v>
      </c>
      <c r="AV79" s="38">
        <v>0.7697228145142857</v>
      </c>
      <c r="AW79" s="39">
        <v>8.9552238800000003E-2</v>
      </c>
      <c r="AX79" s="39">
        <v>0.2462686567</v>
      </c>
      <c r="AY79" s="39">
        <v>0.29104477610000001</v>
      </c>
      <c r="AZ79" s="39">
        <v>0.37313432839999999</v>
      </c>
      <c r="BA79" s="39">
        <v>0.9436619718</v>
      </c>
      <c r="BB79" s="38">
        <v>0.71917405762419484</v>
      </c>
      <c r="BC79" s="39">
        <v>242.02148507000001</v>
      </c>
      <c r="BD79" s="38">
        <v>0.74520255858571427</v>
      </c>
      <c r="BE79" s="39">
        <v>0.12686567159999998</v>
      </c>
      <c r="BF79" s="39">
        <v>0.22388059699999999</v>
      </c>
      <c r="BG79" s="39">
        <v>0.38059701490000003</v>
      </c>
      <c r="BH79" s="39">
        <v>0.2686567164</v>
      </c>
      <c r="BI79" s="39">
        <v>0.9436619718</v>
      </c>
      <c r="BJ79" s="38">
        <v>0.67100765605474399</v>
      </c>
      <c r="BK79" s="38">
        <v>0.66380342334705045</v>
      </c>
      <c r="BL79" s="39">
        <v>213.34248844000001</v>
      </c>
      <c r="BM79" s="38">
        <v>0.71924029719999993</v>
      </c>
      <c r="BN79" s="39">
        <v>9.2485549099999995E-2</v>
      </c>
      <c r="BO79" s="39">
        <v>0.32947976879999996</v>
      </c>
      <c r="BP79" s="39">
        <v>0.3179190751</v>
      </c>
      <c r="BQ79" s="39">
        <v>0.26011560690000002</v>
      </c>
      <c r="BR79" s="39">
        <v>0.87817258879999993</v>
      </c>
      <c r="BS79" s="38">
        <v>0.67821188876243765</v>
      </c>
      <c r="BT79" s="39">
        <v>233.30871676000001</v>
      </c>
      <c r="BU79" s="38">
        <v>0.71015689514285718</v>
      </c>
      <c r="BV79" s="39">
        <v>0.1213872832</v>
      </c>
      <c r="BW79" s="39">
        <v>0.29479768789999999</v>
      </c>
      <c r="BX79" s="39">
        <v>0.3930635838</v>
      </c>
      <c r="BY79" s="39">
        <v>0.1907514451</v>
      </c>
      <c r="BZ79" s="39">
        <v>0.87817258879999993</v>
      </c>
      <c r="CA79" s="45">
        <v>0.97400000000000009</v>
      </c>
      <c r="CB79">
        <v>0.53439554521410859</v>
      </c>
      <c r="CC79">
        <v>0.53439554521410859</v>
      </c>
      <c r="CD79">
        <v>615.20214399999998</v>
      </c>
      <c r="CE79">
        <v>687.64508064516099</v>
      </c>
      <c r="CF79">
        <v>0.89465068727432218</v>
      </c>
      <c r="CG79">
        <v>0.10534931272567782</v>
      </c>
      <c r="CH79">
        <v>692.65405999999996</v>
      </c>
      <c r="CI79">
        <v>769.10415833333298</v>
      </c>
      <c r="CJ79">
        <v>0.90059851126146273</v>
      </c>
      <c r="CK79">
        <v>9.9401488738537269E-2</v>
      </c>
      <c r="CL79">
        <v>1</v>
      </c>
      <c r="CM79">
        <v>550.07035599999995</v>
      </c>
      <c r="CN79">
        <v>615.32252903225799</v>
      </c>
      <c r="CO79">
        <v>0.89395451985988106</v>
      </c>
      <c r="CP79">
        <v>0.10604548014011894</v>
      </c>
      <c r="CQ79">
        <v>604.20958888888902</v>
      </c>
      <c r="CR79">
        <v>618.13605833333304</v>
      </c>
      <c r="CS79">
        <v>0.97747021993508409</v>
      </c>
      <c r="CT79">
        <v>2.2529780064915905E-2</v>
      </c>
      <c r="CU79">
        <v>1</v>
      </c>
      <c r="CV79">
        <v>196.660917941176</v>
      </c>
      <c r="CW79">
        <v>227.69829512195099</v>
      </c>
      <c r="CX79">
        <v>0.86369077922102155</v>
      </c>
      <c r="CY79">
        <v>0.13630922077897845</v>
      </c>
      <c r="CZ79">
        <v>204.681638709677</v>
      </c>
      <c r="DA79">
        <v>259.68978387096797</v>
      </c>
      <c r="DB79">
        <v>0.78817747721403297</v>
      </c>
      <c r="DC79">
        <v>0.21182252278596703</v>
      </c>
      <c r="DD79">
        <v>0</v>
      </c>
      <c r="DE79">
        <v>218.449655882353</v>
      </c>
      <c r="DF79">
        <v>249.73740487804901</v>
      </c>
      <c r="DG79">
        <v>0.8747174096288286</v>
      </c>
      <c r="DH79">
        <v>0.1252825903711714</v>
      </c>
      <c r="DI79">
        <v>235.502193548387</v>
      </c>
      <c r="DJ79">
        <v>264.02950967741901</v>
      </c>
      <c r="DK79">
        <v>0.89195406163543767</v>
      </c>
      <c r="DL79">
        <v>0.10804593836456233</v>
      </c>
      <c r="DM79">
        <v>0.1375821808564342</v>
      </c>
    </row>
    <row r="80" spans="1:117" ht="15" customHeight="1">
      <c r="A80" s="37">
        <v>3205200</v>
      </c>
      <c r="B80" s="37" t="s">
        <v>223</v>
      </c>
      <c r="C80" s="37">
        <v>0.62789507311277504</v>
      </c>
      <c r="D80" s="38">
        <v>0.5666547391123502</v>
      </c>
      <c r="E80" s="38">
        <v>0.5766076813440657</v>
      </c>
      <c r="F80" s="38">
        <v>0.46749099074815897</v>
      </c>
      <c r="G80" s="38">
        <v>4.0246893809638751E-2</v>
      </c>
      <c r="H80" s="38">
        <v>0.68572437193997238</v>
      </c>
      <c r="I80" s="38">
        <v>0.69910395483059851</v>
      </c>
      <c r="J80" s="39">
        <v>654.37119885000004</v>
      </c>
      <c r="K80" s="38">
        <v>0.80898536098571427</v>
      </c>
      <c r="L80" s="39">
        <v>0.1177856302</v>
      </c>
      <c r="M80" s="39">
        <v>0.12815076559999999</v>
      </c>
      <c r="N80" s="39">
        <v>0.3870435807</v>
      </c>
      <c r="O80" s="39">
        <v>0.36702002360000002</v>
      </c>
      <c r="P80" s="39">
        <v>0.87888198759999991</v>
      </c>
      <c r="Q80" s="38">
        <v>0.66565499760403313</v>
      </c>
      <c r="R80" s="39">
        <v>525.11298611999996</v>
      </c>
      <c r="S80" s="38">
        <v>0.75713277554285718</v>
      </c>
      <c r="T80" s="39">
        <v>8.0216419699999986E-2</v>
      </c>
      <c r="U80" s="39">
        <v>0.28463890850000001</v>
      </c>
      <c r="V80" s="39">
        <v>0.44836509059999996</v>
      </c>
      <c r="W80" s="39">
        <v>0.1867795813</v>
      </c>
      <c r="X80" s="39">
        <v>0.88895859470000005</v>
      </c>
      <c r="Y80" s="38">
        <v>0.64547747813033363</v>
      </c>
      <c r="Z80" s="38">
        <v>0.6453054671817553</v>
      </c>
      <c r="AA80" s="39">
        <v>615.37111360999995</v>
      </c>
      <c r="AB80" s="38">
        <v>0.72086418861428581</v>
      </c>
      <c r="AC80" s="39">
        <v>0.1547559134</v>
      </c>
      <c r="AD80" s="39">
        <v>0.21766482130000001</v>
      </c>
      <c r="AE80" s="39">
        <v>0.41419224960000001</v>
      </c>
      <c r="AF80" s="39">
        <v>0.21338701560000001</v>
      </c>
      <c r="AG80" s="39">
        <v>0.87244785949999992</v>
      </c>
      <c r="AH80" s="38">
        <v>0.64573549455320101</v>
      </c>
      <c r="AI80" s="39">
        <v>517.32360801000004</v>
      </c>
      <c r="AJ80" s="38">
        <v>0.72255790525714292</v>
      </c>
      <c r="AK80" s="39">
        <v>9.2145015100000005E-2</v>
      </c>
      <c r="AL80" s="39">
        <v>0.32426988919999999</v>
      </c>
      <c r="AM80" s="39">
        <v>0.40684793550000004</v>
      </c>
      <c r="AN80" s="39">
        <v>0.17673716009999998</v>
      </c>
      <c r="AO80" s="39">
        <v>0.87335092349999999</v>
      </c>
      <c r="AP80" s="38">
        <v>0.55172532576477684</v>
      </c>
      <c r="AQ80" s="38">
        <v>0.45078659879391342</v>
      </c>
      <c r="AR80" s="38">
        <v>3.0681774621480251E-2</v>
      </c>
      <c r="AS80" s="38">
        <v>0.65266405273564021</v>
      </c>
      <c r="AT80" s="38">
        <v>0.66974032323317012</v>
      </c>
      <c r="AU80" s="39">
        <v>213.63410056000001</v>
      </c>
      <c r="AV80" s="38">
        <v>0.72025980342857143</v>
      </c>
      <c r="AW80" s="39">
        <v>0.12399708240000001</v>
      </c>
      <c r="AX80" s="39">
        <v>0.27255044979999998</v>
      </c>
      <c r="AY80" s="39">
        <v>0.35667396060000001</v>
      </c>
      <c r="AZ80" s="39">
        <v>0.2467785072</v>
      </c>
      <c r="BA80" s="39">
        <v>0.89901639340000006</v>
      </c>
      <c r="BB80" s="38">
        <v>0.63558778223811019</v>
      </c>
      <c r="BC80" s="39">
        <v>221.01749878000001</v>
      </c>
      <c r="BD80" s="38">
        <v>0.61053841332857139</v>
      </c>
      <c r="BE80" s="39">
        <v>0.1708922477</v>
      </c>
      <c r="BF80" s="39">
        <v>0.38249634319999998</v>
      </c>
      <c r="BG80" s="39">
        <v>0.32155046319999997</v>
      </c>
      <c r="BH80" s="39">
        <v>0.1250609459</v>
      </c>
      <c r="BI80" s="39">
        <v>0.8966120219</v>
      </c>
      <c r="BJ80" s="38">
        <v>0.62198227811415996</v>
      </c>
      <c r="BK80" s="38">
        <v>0.6361203364693192</v>
      </c>
      <c r="BL80" s="39">
        <v>205.18591602999999</v>
      </c>
      <c r="BM80" s="38">
        <v>0.66318546200000006</v>
      </c>
      <c r="BN80" s="39">
        <v>0.16320143080000002</v>
      </c>
      <c r="BO80" s="39">
        <v>0.30382293760000001</v>
      </c>
      <c r="BP80" s="39">
        <v>0.32617929800000001</v>
      </c>
      <c r="BQ80" s="39">
        <v>0.20679633359999999</v>
      </c>
      <c r="BR80" s="39">
        <v>0.87619980409999998</v>
      </c>
      <c r="BS80" s="38">
        <v>0.60784421975900083</v>
      </c>
      <c r="BT80" s="39">
        <v>214.79109002999999</v>
      </c>
      <c r="BU80" s="38">
        <v>0.5667893137714286</v>
      </c>
      <c r="BV80" s="39">
        <v>0.2060470325</v>
      </c>
      <c r="BW80" s="39">
        <v>0.39753639419999998</v>
      </c>
      <c r="BX80" s="39">
        <v>0.29697648380000002</v>
      </c>
      <c r="BY80" s="39">
        <v>9.9440089600000003E-2</v>
      </c>
      <c r="BZ80" s="39">
        <v>0.87463271300000001</v>
      </c>
      <c r="CA80" s="45">
        <v>0.99</v>
      </c>
      <c r="CB80">
        <v>0.55157837156086631</v>
      </c>
      <c r="CC80">
        <v>0.55157837156086631</v>
      </c>
      <c r="CD80">
        <v>592.62227350272201</v>
      </c>
      <c r="CE80">
        <v>659.06105446880304</v>
      </c>
      <c r="CF80">
        <v>0.89919176605021811</v>
      </c>
      <c r="CG80">
        <v>0.10080823394978189</v>
      </c>
      <c r="CH80">
        <v>638.77990888252202</v>
      </c>
      <c r="CI80">
        <v>694.58236370157795</v>
      </c>
      <c r="CJ80">
        <v>0.919660420800677</v>
      </c>
      <c r="CK80">
        <v>8.0339579199322997E-2</v>
      </c>
      <c r="CL80">
        <v>1</v>
      </c>
      <c r="CM80">
        <v>504.45156780575502</v>
      </c>
      <c r="CN80">
        <v>546.07869420783595</v>
      </c>
      <c r="CO80">
        <v>0.92377082855710579</v>
      </c>
      <c r="CP80">
        <v>7.6229171442894206E-2</v>
      </c>
      <c r="CQ80">
        <v>513.31680230547602</v>
      </c>
      <c r="CR80">
        <v>548.74402706552701</v>
      </c>
      <c r="CS80">
        <v>0.93543943439438926</v>
      </c>
      <c r="CT80">
        <v>6.4560565605610742E-2</v>
      </c>
      <c r="CU80">
        <v>1</v>
      </c>
      <c r="CV80">
        <v>188.792932818792</v>
      </c>
      <c r="CW80">
        <v>228.64877519073599</v>
      </c>
      <c r="CX80">
        <v>0.82568967474810773</v>
      </c>
      <c r="CY80">
        <v>0.17431032525189227</v>
      </c>
      <c r="CZ80">
        <v>201.853046514575</v>
      </c>
      <c r="DA80">
        <v>235.997223740458</v>
      </c>
      <c r="DB80">
        <v>0.85531958094797911</v>
      </c>
      <c r="DC80">
        <v>0.14468041905202089</v>
      </c>
      <c r="DD80">
        <v>0.16998365505344454</v>
      </c>
      <c r="DE80">
        <v>201.64593543624201</v>
      </c>
      <c r="DF80">
        <v>233.35533542234299</v>
      </c>
      <c r="DG80">
        <v>0.86411538468271543</v>
      </c>
      <c r="DH80">
        <v>0.13588461531728457</v>
      </c>
      <c r="DI80">
        <v>209.85091615776099</v>
      </c>
      <c r="DJ80">
        <v>241.47105596446701</v>
      </c>
      <c r="DK80">
        <v>0.86905204981851325</v>
      </c>
      <c r="DL80">
        <v>0.13094795018148675</v>
      </c>
      <c r="DM80">
        <v>3.6329831190020513E-2</v>
      </c>
    </row>
    <row r="81" spans="1:117" ht="15" customHeight="1">
      <c r="A81" s="37">
        <v>3205309</v>
      </c>
      <c r="B81" s="37" t="s">
        <v>109</v>
      </c>
      <c r="C81" s="37">
        <v>0.66112000078274769</v>
      </c>
      <c r="D81" s="38">
        <v>0.67208701492736789</v>
      </c>
      <c r="E81" s="38">
        <v>0.6854822369987581</v>
      </c>
      <c r="F81" s="38">
        <v>0.67433469443609817</v>
      </c>
      <c r="G81" s="38">
        <v>7.3140026408087699E-2</v>
      </c>
      <c r="H81" s="38">
        <v>0.69662977956141803</v>
      </c>
      <c r="I81" s="38">
        <v>0.70619355617838764</v>
      </c>
      <c r="J81" s="39">
        <v>652.26691774999995</v>
      </c>
      <c r="K81" s="38">
        <v>0.8072009291857144</v>
      </c>
      <c r="L81" s="39">
        <v>0.1010957936</v>
      </c>
      <c r="M81" s="39">
        <v>0.15800636270000001</v>
      </c>
      <c r="N81" s="39">
        <v>0.3948391658</v>
      </c>
      <c r="O81" s="39">
        <v>0.34464475080000001</v>
      </c>
      <c r="P81" s="39">
        <v>0.91553398060000002</v>
      </c>
      <c r="Q81" s="38">
        <v>0.6822841146359635</v>
      </c>
      <c r="R81" s="39">
        <v>531.15629394999996</v>
      </c>
      <c r="S81" s="38">
        <v>0.78211716349999993</v>
      </c>
      <c r="T81" s="39">
        <v>6.76258993E-2</v>
      </c>
      <c r="U81" s="39">
        <v>0.26043165470000001</v>
      </c>
      <c r="V81" s="39">
        <v>0.4697841727</v>
      </c>
      <c r="W81" s="39">
        <v>0.20071942450000002</v>
      </c>
      <c r="X81" s="39">
        <v>0.90760692129999998</v>
      </c>
      <c r="Y81" s="38">
        <v>0.62348975315333033</v>
      </c>
      <c r="Z81" s="38">
        <v>0.63669865874193565</v>
      </c>
      <c r="AA81" s="39">
        <v>611.16373625999995</v>
      </c>
      <c r="AB81" s="38">
        <v>0.70942339198571436</v>
      </c>
      <c r="AC81" s="39">
        <v>0.1724010359</v>
      </c>
      <c r="AD81" s="39">
        <v>0.20680725120000001</v>
      </c>
      <c r="AE81" s="39">
        <v>0.42249352569999998</v>
      </c>
      <c r="AF81" s="39">
        <v>0.19829818719999998</v>
      </c>
      <c r="AG81" s="39">
        <v>0.86247606889999995</v>
      </c>
      <c r="AH81" s="38">
        <v>0.60367639477042223</v>
      </c>
      <c r="AI81" s="39">
        <v>497.41175792000001</v>
      </c>
      <c r="AJ81" s="38">
        <v>0.6555160525999999</v>
      </c>
      <c r="AK81" s="39">
        <v>0.11199095019999999</v>
      </c>
      <c r="AL81" s="39">
        <v>0.40686274509999998</v>
      </c>
      <c r="AM81" s="39">
        <v>0.37254901959999998</v>
      </c>
      <c r="AN81" s="39">
        <v>0.1085972851</v>
      </c>
      <c r="AO81" s="39">
        <v>0.8475551294</v>
      </c>
      <c r="AP81" s="38">
        <v>0.65199418182028257</v>
      </c>
      <c r="AQ81" s="38">
        <v>0.64028916452540729</v>
      </c>
      <c r="AR81" s="38">
        <v>5.5063020285559094E-2</v>
      </c>
      <c r="AS81" s="38">
        <v>0.66369919911515796</v>
      </c>
      <c r="AT81" s="38">
        <v>0.68325145142984922</v>
      </c>
      <c r="AU81" s="39">
        <v>216.68727192</v>
      </c>
      <c r="AV81" s="38">
        <v>0.73701176595714279</v>
      </c>
      <c r="AW81" s="39">
        <v>0.107935314</v>
      </c>
      <c r="AX81" s="39">
        <v>0.27002632570000001</v>
      </c>
      <c r="AY81" s="39">
        <v>0.35953365929999997</v>
      </c>
      <c r="AZ81" s="39">
        <v>0.26175253850000002</v>
      </c>
      <c r="BA81" s="39">
        <v>0.91658048949999993</v>
      </c>
      <c r="BB81" s="38">
        <v>0.64414694680046658</v>
      </c>
      <c r="BC81" s="39">
        <v>222.41955308999999</v>
      </c>
      <c r="BD81" s="38">
        <v>0.61496291522857138</v>
      </c>
      <c r="BE81" s="39">
        <v>0.179834462</v>
      </c>
      <c r="BF81" s="39">
        <v>0.35778781039999996</v>
      </c>
      <c r="BG81" s="39">
        <v>0.3194130926</v>
      </c>
      <c r="BH81" s="39">
        <v>0.14221218960000001</v>
      </c>
      <c r="BI81" s="39">
        <v>0.91623578080000001</v>
      </c>
      <c r="BJ81" s="38">
        <v>0.60863617882959886</v>
      </c>
      <c r="BK81" s="38">
        <v>0.61830988078670834</v>
      </c>
      <c r="BL81" s="39">
        <v>199.36491778000001</v>
      </c>
      <c r="BM81" s="38">
        <v>0.62470358848571428</v>
      </c>
      <c r="BN81" s="39">
        <v>0.19254887499999998</v>
      </c>
      <c r="BO81" s="39">
        <v>0.31980818889999996</v>
      </c>
      <c r="BP81" s="39">
        <v>0.31538177789999999</v>
      </c>
      <c r="BQ81" s="39">
        <v>0.17226115820000001</v>
      </c>
      <c r="BR81" s="39">
        <v>0.88105297370000002</v>
      </c>
      <c r="BS81" s="38">
        <v>0.59896247687248949</v>
      </c>
      <c r="BT81" s="39">
        <v>212.01790155</v>
      </c>
      <c r="BU81" s="38">
        <v>0.54466919517142853</v>
      </c>
      <c r="BV81" s="39">
        <v>0.22713864310000001</v>
      </c>
      <c r="BW81" s="39">
        <v>0.39933628319999998</v>
      </c>
      <c r="BX81" s="39">
        <v>0.28134218290000002</v>
      </c>
      <c r="BY81" s="39">
        <v>9.2182890900000009E-2</v>
      </c>
      <c r="BZ81" s="39">
        <v>0.88137796560000004</v>
      </c>
      <c r="CA81" s="45">
        <v>0.97</v>
      </c>
      <c r="CB81">
        <v>0.3010606022239346</v>
      </c>
      <c r="CC81">
        <v>0.3010606022239346</v>
      </c>
      <c r="CD81">
        <v>591.51488035714306</v>
      </c>
      <c r="CE81">
        <v>662.34155184275198</v>
      </c>
      <c r="CF81">
        <v>0.89306624159611225</v>
      </c>
      <c r="CG81">
        <v>0.10693375840388775</v>
      </c>
      <c r="CH81">
        <v>630.700579828326</v>
      </c>
      <c r="CI81">
        <v>698.73833055555599</v>
      </c>
      <c r="CJ81">
        <v>0.90262771090125504</v>
      </c>
      <c r="CK81">
        <v>9.7372289098744957E-2</v>
      </c>
      <c r="CL81">
        <v>1</v>
      </c>
      <c r="CM81">
        <v>480.08575786801998</v>
      </c>
      <c r="CN81">
        <v>531.52903481481496</v>
      </c>
      <c r="CO81">
        <v>0.90321643113114625</v>
      </c>
      <c r="CP81">
        <v>9.6783568868853753E-2</v>
      </c>
      <c r="CQ81">
        <v>508.585314718615</v>
      </c>
      <c r="CR81">
        <v>567.15902776572705</v>
      </c>
      <c r="CS81">
        <v>0.8967243574031466</v>
      </c>
      <c r="CT81">
        <v>0.1032756425968534</v>
      </c>
      <c r="CU81">
        <v>0</v>
      </c>
      <c r="CV81">
        <v>185.60246830275199</v>
      </c>
      <c r="CW81">
        <v>228.20807515765799</v>
      </c>
      <c r="CX81">
        <v>0.81330368425625676</v>
      </c>
      <c r="CY81">
        <v>0.18669631574374324</v>
      </c>
      <c r="CZ81">
        <v>206.71095653767799</v>
      </c>
      <c r="DA81">
        <v>242.77949471544699</v>
      </c>
      <c r="DB81">
        <v>0.85143498951571828</v>
      </c>
      <c r="DC81">
        <v>0.14856501048428172</v>
      </c>
      <c r="DD81">
        <v>0.20424240889573853</v>
      </c>
      <c r="DE81">
        <v>199.93702866972501</v>
      </c>
      <c r="DF81">
        <v>235.890605393258</v>
      </c>
      <c r="DG81">
        <v>0.84758368539690654</v>
      </c>
      <c r="DH81">
        <v>0.15241631460309346</v>
      </c>
      <c r="DI81">
        <v>209.72521510204101</v>
      </c>
      <c r="DJ81">
        <v>248.67910040650401</v>
      </c>
      <c r="DK81">
        <v>0.84335681912638849</v>
      </c>
      <c r="DL81">
        <v>0.15664318087361151</v>
      </c>
      <c r="DM81">
        <v>0</v>
      </c>
    </row>
    <row r="82" spans="1:117" ht="14.25" customHeight="1">
      <c r="A82" s="15"/>
      <c r="B82" s="15"/>
      <c r="C82" s="15"/>
      <c r="D82" s="15"/>
      <c r="E82" s="15"/>
      <c r="F82" s="15"/>
      <c r="G82" s="40"/>
      <c r="H82" s="41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42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</row>
    <row r="83" spans="1:117" ht="14.25" customHeight="1">
      <c r="A83" s="15"/>
      <c r="B83" s="15"/>
      <c r="C83" s="15"/>
      <c r="D83" s="15"/>
      <c r="E83" s="15"/>
      <c r="F83" s="15"/>
      <c r="G83" s="40"/>
      <c r="H83" s="41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42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</row>
    <row r="84" spans="1:117" ht="14.25" customHeight="1">
      <c r="A84" s="15"/>
      <c r="B84" s="15"/>
      <c r="C84" s="15"/>
      <c r="D84" s="15"/>
      <c r="E84" s="15"/>
      <c r="F84" s="15"/>
      <c r="G84" s="40"/>
      <c r="H84" s="41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42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</row>
    <row r="85" spans="1:117" ht="14.25" customHeight="1">
      <c r="A85" s="15"/>
      <c r="B85" s="15"/>
      <c r="C85" s="15"/>
      <c r="D85" s="15"/>
      <c r="E85" s="15"/>
      <c r="F85" s="15"/>
      <c r="G85" s="40"/>
      <c r="H85" s="41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42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</row>
    <row r="86" spans="1:117" ht="14.25" customHeight="1">
      <c r="A86" s="15"/>
      <c r="B86" s="15"/>
      <c r="C86" s="15"/>
      <c r="D86" s="15"/>
      <c r="E86" s="15"/>
      <c r="F86" s="15"/>
      <c r="G86" s="40"/>
      <c r="H86" s="41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42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</row>
    <row r="87" spans="1:117" ht="14.25" customHeight="1">
      <c r="A87" s="15"/>
      <c r="B87" s="15"/>
      <c r="C87" s="15"/>
      <c r="D87" s="15"/>
      <c r="E87" s="15"/>
      <c r="F87" s="15"/>
      <c r="G87" s="40"/>
      <c r="H87" s="41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42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</row>
    <row r="88" spans="1:117" ht="14.25" customHeight="1">
      <c r="A88" s="15"/>
      <c r="B88" s="15"/>
      <c r="C88" s="15"/>
      <c r="D88" s="15"/>
      <c r="E88" s="15"/>
      <c r="F88" s="15"/>
      <c r="G88" s="40"/>
      <c r="H88" s="41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42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</row>
    <row r="89" spans="1:117" ht="14.25" customHeight="1">
      <c r="A89" s="15"/>
      <c r="B89" s="15"/>
      <c r="C89" s="15"/>
      <c r="D89" s="15"/>
      <c r="E89" s="15"/>
      <c r="F89" s="15"/>
      <c r="G89" s="40"/>
      <c r="H89" s="41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42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</row>
    <row r="90" spans="1:117" ht="14.25" customHeight="1">
      <c r="A90" s="15"/>
      <c r="B90" s="15"/>
      <c r="C90" s="15"/>
      <c r="D90" s="15"/>
      <c r="E90" s="15"/>
      <c r="F90" s="15"/>
      <c r="G90" s="40"/>
      <c r="H90" s="41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42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</row>
    <row r="91" spans="1:117" ht="14.25" customHeight="1">
      <c r="A91" s="15"/>
      <c r="B91" s="15"/>
      <c r="C91" s="15"/>
      <c r="D91" s="15"/>
      <c r="E91" s="15"/>
      <c r="F91" s="15"/>
      <c r="G91" s="40"/>
      <c r="H91" s="41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42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</row>
    <row r="92" spans="1:117" ht="14.25" customHeight="1">
      <c r="A92" s="15"/>
      <c r="B92" s="15"/>
      <c r="C92" s="15"/>
      <c r="D92" s="15"/>
      <c r="E92" s="15"/>
      <c r="F92" s="15"/>
      <c r="G92" s="40"/>
      <c r="H92" s="41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42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</row>
    <row r="93" spans="1:117" ht="14.25" customHeight="1">
      <c r="A93" s="15"/>
      <c r="B93" s="15"/>
      <c r="C93" s="15"/>
      <c r="D93" s="15"/>
      <c r="E93" s="15"/>
      <c r="F93" s="15"/>
      <c r="G93" s="40"/>
      <c r="H93" s="41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42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</row>
    <row r="94" spans="1:117" ht="14.25" customHeight="1">
      <c r="A94" s="15"/>
      <c r="B94" s="15"/>
      <c r="C94" s="15"/>
      <c r="D94" s="15"/>
      <c r="E94" s="15"/>
      <c r="F94" s="15"/>
      <c r="G94" s="40"/>
      <c r="H94" s="41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42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</row>
    <row r="95" spans="1:117" ht="14.25" customHeight="1">
      <c r="A95" s="15"/>
      <c r="B95" s="15"/>
      <c r="C95" s="15"/>
      <c r="D95" s="15"/>
      <c r="E95" s="15"/>
      <c r="F95" s="15"/>
      <c r="G95" s="40"/>
      <c r="H95" s="41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42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</row>
    <row r="96" spans="1:117" ht="14.25" customHeight="1">
      <c r="A96" s="15"/>
      <c r="B96" s="15"/>
      <c r="C96" s="15"/>
      <c r="D96" s="15"/>
      <c r="E96" s="15"/>
      <c r="F96" s="15"/>
      <c r="G96" s="40"/>
      <c r="H96" s="41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42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</row>
    <row r="97" spans="1:79" ht="14.25" customHeight="1">
      <c r="A97" s="15"/>
      <c r="B97" s="15"/>
      <c r="C97" s="15"/>
      <c r="D97" s="15"/>
      <c r="E97" s="15"/>
      <c r="F97" s="15"/>
      <c r="G97" s="40"/>
      <c r="H97" s="41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42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</row>
    <row r="98" spans="1:79" ht="14.25" customHeight="1">
      <c r="A98" s="15"/>
      <c r="B98" s="15"/>
      <c r="C98" s="15"/>
      <c r="D98" s="15"/>
      <c r="E98" s="15"/>
      <c r="F98" s="15"/>
      <c r="G98" s="40"/>
      <c r="H98" s="41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42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</row>
    <row r="99" spans="1:79" ht="14.25" customHeight="1">
      <c r="A99" s="15"/>
      <c r="B99" s="15"/>
      <c r="C99" s="15"/>
      <c r="D99" s="15"/>
      <c r="E99" s="15"/>
      <c r="F99" s="15"/>
      <c r="G99" s="40"/>
      <c r="H99" s="41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42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</row>
    <row r="100" spans="1:79" ht="14.25" customHeight="1">
      <c r="A100" s="15"/>
      <c r="B100" s="15"/>
      <c r="C100" s="15"/>
      <c r="D100" s="15"/>
      <c r="E100" s="15"/>
      <c r="F100" s="15"/>
      <c r="G100" s="40"/>
      <c r="H100" s="41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42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</row>
    <row r="101" spans="1:79" ht="14.25" customHeight="1">
      <c r="A101" s="15"/>
      <c r="B101" s="15"/>
      <c r="C101" s="15"/>
      <c r="D101" s="15"/>
      <c r="E101" s="15"/>
      <c r="F101" s="15"/>
      <c r="G101" s="40"/>
      <c r="H101" s="41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42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</row>
    <row r="102" spans="1:79" ht="14.25" customHeight="1">
      <c r="A102" s="15"/>
      <c r="B102" s="15"/>
      <c r="C102" s="15"/>
      <c r="D102" s="15"/>
      <c r="E102" s="15"/>
      <c r="F102" s="15"/>
      <c r="G102" s="40"/>
      <c r="H102" s="41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42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</row>
    <row r="103" spans="1:79" ht="14.25" customHeight="1">
      <c r="A103" s="15"/>
      <c r="B103" s="15"/>
      <c r="C103" s="15"/>
      <c r="D103" s="15"/>
      <c r="E103" s="15"/>
      <c r="F103" s="15"/>
      <c r="G103" s="40"/>
      <c r="H103" s="41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42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</row>
    <row r="104" spans="1:79" ht="14.25" customHeight="1">
      <c r="A104" s="15"/>
      <c r="B104" s="15"/>
      <c r="C104" s="15"/>
      <c r="D104" s="15"/>
      <c r="E104" s="15"/>
      <c r="F104" s="15"/>
      <c r="G104" s="40"/>
      <c r="H104" s="41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42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</row>
    <row r="105" spans="1:79" ht="14.25" customHeight="1">
      <c r="A105" s="15"/>
      <c r="B105" s="15"/>
      <c r="C105" s="15"/>
      <c r="D105" s="15"/>
      <c r="E105" s="15"/>
      <c r="F105" s="15"/>
      <c r="G105" s="40"/>
      <c r="H105" s="41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42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</row>
    <row r="106" spans="1:79" ht="14.25" customHeight="1">
      <c r="A106" s="15"/>
      <c r="B106" s="15"/>
      <c r="C106" s="15"/>
      <c r="D106" s="15"/>
      <c r="E106" s="15"/>
      <c r="F106" s="15"/>
      <c r="G106" s="40"/>
      <c r="H106" s="41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42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</row>
    <row r="107" spans="1:79" ht="14.25" customHeight="1">
      <c r="A107" s="15"/>
      <c r="B107" s="15"/>
      <c r="C107" s="15"/>
      <c r="D107" s="15"/>
      <c r="E107" s="15"/>
      <c r="F107" s="15"/>
      <c r="G107" s="40"/>
      <c r="H107" s="41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2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</row>
    <row r="108" spans="1:79" ht="14.25" customHeight="1">
      <c r="A108" s="15"/>
      <c r="B108" s="15"/>
      <c r="C108" s="15"/>
      <c r="D108" s="15"/>
      <c r="E108" s="15"/>
      <c r="F108" s="15"/>
      <c r="G108" s="40"/>
      <c r="H108" s="41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42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</row>
    <row r="109" spans="1:79" ht="14.25" customHeight="1">
      <c r="A109" s="15"/>
      <c r="B109" s="15"/>
      <c r="C109" s="15"/>
      <c r="D109" s="15"/>
      <c r="E109" s="15"/>
      <c r="F109" s="15"/>
      <c r="G109" s="40"/>
      <c r="H109" s="41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42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</row>
    <row r="110" spans="1:79" ht="14.25" customHeight="1">
      <c r="A110" s="15"/>
      <c r="B110" s="15"/>
      <c r="C110" s="15"/>
      <c r="D110" s="15"/>
      <c r="E110" s="15"/>
      <c r="F110" s="15"/>
      <c r="G110" s="40"/>
      <c r="H110" s="41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42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</row>
    <row r="111" spans="1:79" ht="14.25" customHeight="1">
      <c r="A111" s="15"/>
      <c r="B111" s="15"/>
      <c r="C111" s="15"/>
      <c r="D111" s="15"/>
      <c r="E111" s="15"/>
      <c r="F111" s="15"/>
      <c r="G111" s="40"/>
      <c r="H111" s="41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42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</row>
    <row r="112" spans="1:79" ht="14.25" customHeight="1">
      <c r="A112" s="15"/>
      <c r="B112" s="15"/>
      <c r="C112" s="15"/>
      <c r="D112" s="15"/>
      <c r="E112" s="15"/>
      <c r="F112" s="15"/>
      <c r="G112" s="40"/>
      <c r="H112" s="41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42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</row>
    <row r="113" spans="1:79" ht="14.25" customHeight="1">
      <c r="A113" s="15"/>
      <c r="B113" s="15"/>
      <c r="C113" s="15"/>
      <c r="D113" s="15"/>
      <c r="E113" s="15"/>
      <c r="F113" s="15"/>
      <c r="G113" s="40"/>
      <c r="H113" s="41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42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</row>
    <row r="114" spans="1:79" ht="14.25" customHeight="1">
      <c r="A114" s="15"/>
      <c r="B114" s="15"/>
      <c r="C114" s="15"/>
      <c r="D114" s="15"/>
      <c r="E114" s="15"/>
      <c r="F114" s="15"/>
      <c r="G114" s="40"/>
      <c r="H114" s="41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42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</row>
    <row r="115" spans="1:79" ht="14.25" customHeight="1">
      <c r="A115" s="15"/>
      <c r="B115" s="15"/>
      <c r="C115" s="15"/>
      <c r="D115" s="15"/>
      <c r="E115" s="15"/>
      <c r="F115" s="15"/>
      <c r="G115" s="40"/>
      <c r="H115" s="41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42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</row>
    <row r="116" spans="1:79" ht="14.25" customHeight="1">
      <c r="A116" s="15"/>
      <c r="B116" s="15"/>
      <c r="C116" s="15"/>
      <c r="D116" s="15"/>
      <c r="E116" s="15"/>
      <c r="F116" s="15"/>
      <c r="G116" s="40"/>
      <c r="H116" s="41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42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</row>
    <row r="117" spans="1:79" ht="14.25" customHeight="1">
      <c r="A117" s="15"/>
      <c r="B117" s="15"/>
      <c r="C117" s="15"/>
      <c r="D117" s="15"/>
      <c r="E117" s="15"/>
      <c r="F117" s="15"/>
      <c r="G117" s="40"/>
      <c r="H117" s="41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42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</row>
    <row r="118" spans="1:79" ht="14.25" customHeight="1">
      <c r="A118" s="15"/>
      <c r="B118" s="15"/>
      <c r="C118" s="15"/>
      <c r="D118" s="15"/>
      <c r="E118" s="15"/>
      <c r="F118" s="15"/>
      <c r="G118" s="40"/>
      <c r="H118" s="41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42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</row>
    <row r="119" spans="1:79" ht="14.25" customHeight="1">
      <c r="A119" s="15"/>
      <c r="B119" s="15"/>
      <c r="C119" s="15"/>
      <c r="D119" s="15"/>
      <c r="E119" s="15"/>
      <c r="F119" s="15"/>
      <c r="G119" s="40"/>
      <c r="H119" s="41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42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</row>
    <row r="120" spans="1:79" ht="14.25" customHeight="1">
      <c r="A120" s="15"/>
      <c r="B120" s="15"/>
      <c r="C120" s="15"/>
      <c r="D120" s="15"/>
      <c r="E120" s="15"/>
      <c r="F120" s="15"/>
      <c r="G120" s="40"/>
      <c r="H120" s="41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42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</row>
    <row r="121" spans="1:79" ht="14.25" customHeight="1">
      <c r="A121" s="15"/>
      <c r="B121" s="15"/>
      <c r="C121" s="15"/>
      <c r="D121" s="15"/>
      <c r="E121" s="15"/>
      <c r="F121" s="15"/>
      <c r="G121" s="40"/>
      <c r="H121" s="41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42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</row>
    <row r="122" spans="1:79" ht="14.25" customHeight="1">
      <c r="A122" s="15"/>
      <c r="B122" s="15"/>
      <c r="C122" s="15"/>
      <c r="D122" s="15"/>
      <c r="E122" s="15"/>
      <c r="F122" s="15"/>
      <c r="G122" s="40"/>
      <c r="H122" s="41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42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</row>
    <row r="123" spans="1:79" ht="14.25" customHeight="1">
      <c r="A123" s="15"/>
      <c r="B123" s="15"/>
      <c r="C123" s="15"/>
      <c r="D123" s="15"/>
      <c r="E123" s="15"/>
      <c r="F123" s="15"/>
      <c r="G123" s="40"/>
      <c r="H123" s="41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42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</row>
    <row r="124" spans="1:79" ht="14.25" customHeight="1">
      <c r="A124" s="15"/>
      <c r="B124" s="15"/>
      <c r="C124" s="15"/>
      <c r="D124" s="15"/>
      <c r="E124" s="15"/>
      <c r="F124" s="15"/>
      <c r="G124" s="40"/>
      <c r="H124" s="41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42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</row>
    <row r="125" spans="1:79" ht="14.25" customHeight="1">
      <c r="A125" s="15"/>
      <c r="B125" s="15"/>
      <c r="C125" s="15"/>
      <c r="D125" s="15"/>
      <c r="E125" s="15"/>
      <c r="F125" s="15"/>
      <c r="G125" s="40"/>
      <c r="H125" s="41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42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</row>
    <row r="126" spans="1:79" ht="14.25" customHeight="1">
      <c r="A126" s="15"/>
      <c r="B126" s="15"/>
      <c r="C126" s="15"/>
      <c r="D126" s="15"/>
      <c r="E126" s="15"/>
      <c r="F126" s="15"/>
      <c r="G126" s="40"/>
      <c r="H126" s="41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42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</row>
    <row r="127" spans="1:79" ht="14.25" customHeight="1">
      <c r="A127" s="15"/>
      <c r="B127" s="15"/>
      <c r="C127" s="15"/>
      <c r="D127" s="15"/>
      <c r="E127" s="15"/>
      <c r="F127" s="15"/>
      <c r="G127" s="40"/>
      <c r="H127" s="41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42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</row>
    <row r="128" spans="1:79" ht="14.25" customHeight="1">
      <c r="A128" s="15"/>
      <c r="B128" s="15"/>
      <c r="C128" s="15"/>
      <c r="D128" s="15"/>
      <c r="E128" s="15"/>
      <c r="F128" s="15"/>
      <c r="G128" s="40"/>
      <c r="H128" s="41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42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</row>
    <row r="129" spans="1:79" ht="14.25" customHeight="1">
      <c r="A129" s="15"/>
      <c r="B129" s="15"/>
      <c r="C129" s="15"/>
      <c r="D129" s="15"/>
      <c r="E129" s="15"/>
      <c r="F129" s="15"/>
      <c r="G129" s="40"/>
      <c r="H129" s="41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42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</row>
    <row r="130" spans="1:79" ht="14.25" customHeight="1">
      <c r="A130" s="15"/>
      <c r="B130" s="15"/>
      <c r="C130" s="15"/>
      <c r="D130" s="15"/>
      <c r="E130" s="15"/>
      <c r="F130" s="15"/>
      <c r="G130" s="40"/>
      <c r="H130" s="41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42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</row>
    <row r="131" spans="1:79" ht="14.25" customHeight="1">
      <c r="A131" s="15"/>
      <c r="B131" s="15"/>
      <c r="C131" s="15"/>
      <c r="D131" s="15"/>
      <c r="E131" s="15"/>
      <c r="F131" s="15"/>
      <c r="G131" s="40"/>
      <c r="H131" s="41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42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</row>
    <row r="132" spans="1:79" ht="14.25" customHeight="1">
      <c r="A132" s="15"/>
      <c r="B132" s="15"/>
      <c r="C132" s="15"/>
      <c r="D132" s="15"/>
      <c r="E132" s="15"/>
      <c r="F132" s="15"/>
      <c r="G132" s="40"/>
      <c r="H132" s="41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42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</row>
    <row r="133" spans="1:79" ht="14.25" customHeight="1">
      <c r="A133" s="15"/>
      <c r="B133" s="15"/>
      <c r="C133" s="15"/>
      <c r="D133" s="15"/>
      <c r="E133" s="15"/>
      <c r="F133" s="15"/>
      <c r="G133" s="40"/>
      <c r="H133" s="41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42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</row>
    <row r="134" spans="1:79" ht="14.25" customHeight="1">
      <c r="A134" s="15"/>
      <c r="B134" s="15"/>
      <c r="C134" s="15"/>
      <c r="D134" s="15"/>
      <c r="E134" s="15"/>
      <c r="F134" s="15"/>
      <c r="G134" s="40"/>
      <c r="H134" s="41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42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</row>
    <row r="135" spans="1:79" ht="14.25" customHeight="1">
      <c r="A135" s="15"/>
      <c r="B135" s="15"/>
      <c r="C135" s="15"/>
      <c r="D135" s="15"/>
      <c r="E135" s="15"/>
      <c r="F135" s="15"/>
      <c r="G135" s="40"/>
      <c r="H135" s="41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42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</row>
    <row r="136" spans="1:79" ht="14.25" customHeight="1">
      <c r="A136" s="15"/>
      <c r="B136" s="15"/>
      <c r="C136" s="15"/>
      <c r="D136" s="15"/>
      <c r="E136" s="15"/>
      <c r="F136" s="15"/>
      <c r="G136" s="40"/>
      <c r="H136" s="41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42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</row>
    <row r="137" spans="1:79" ht="14.25" customHeight="1">
      <c r="A137" s="15"/>
      <c r="B137" s="15"/>
      <c r="C137" s="15"/>
      <c r="D137" s="15"/>
      <c r="E137" s="15"/>
      <c r="F137" s="15"/>
      <c r="G137" s="40"/>
      <c r="H137" s="41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42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</row>
    <row r="138" spans="1:79" ht="14.25" customHeight="1">
      <c r="A138" s="15"/>
      <c r="B138" s="15"/>
      <c r="C138" s="15"/>
      <c r="D138" s="15"/>
      <c r="E138" s="15"/>
      <c r="F138" s="15"/>
      <c r="G138" s="40"/>
      <c r="H138" s="41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42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</row>
    <row r="139" spans="1:79" ht="14.25" customHeight="1">
      <c r="A139" s="15"/>
      <c r="B139" s="15"/>
      <c r="C139" s="15"/>
      <c r="D139" s="15"/>
      <c r="E139" s="15"/>
      <c r="F139" s="15"/>
      <c r="G139" s="40"/>
      <c r="H139" s="41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42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</row>
    <row r="140" spans="1:79" ht="14.25" customHeight="1">
      <c r="A140" s="15"/>
      <c r="B140" s="15"/>
      <c r="C140" s="15"/>
      <c r="D140" s="15"/>
      <c r="E140" s="15"/>
      <c r="F140" s="15"/>
      <c r="G140" s="40"/>
      <c r="H140" s="41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42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</row>
    <row r="141" spans="1:79" ht="14.25" customHeight="1">
      <c r="A141" s="15"/>
      <c r="B141" s="15"/>
      <c r="C141" s="15"/>
      <c r="D141" s="15"/>
      <c r="E141" s="15"/>
      <c r="F141" s="15"/>
      <c r="G141" s="40"/>
      <c r="H141" s="41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42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</row>
    <row r="142" spans="1:79" ht="14.25" customHeight="1">
      <c r="A142" s="15"/>
      <c r="B142" s="15"/>
      <c r="C142" s="15"/>
      <c r="D142" s="15"/>
      <c r="E142" s="15"/>
      <c r="F142" s="15"/>
      <c r="G142" s="40"/>
      <c r="H142" s="41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42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</row>
    <row r="143" spans="1:79" ht="14.25" customHeight="1">
      <c r="A143" s="15"/>
      <c r="B143" s="15"/>
      <c r="C143" s="15"/>
      <c r="D143" s="15"/>
      <c r="E143" s="15"/>
      <c r="F143" s="15"/>
      <c r="G143" s="40"/>
      <c r="H143" s="41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42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</row>
    <row r="144" spans="1:79" ht="14.25" customHeight="1">
      <c r="A144" s="15"/>
      <c r="B144" s="15"/>
      <c r="C144" s="15"/>
      <c r="D144" s="15"/>
      <c r="E144" s="15"/>
      <c r="F144" s="15"/>
      <c r="G144" s="40"/>
      <c r="H144" s="41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42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</row>
    <row r="145" spans="1:79" ht="14.25" customHeight="1">
      <c r="A145" s="15"/>
      <c r="B145" s="15"/>
      <c r="C145" s="15"/>
      <c r="D145" s="15"/>
      <c r="E145" s="15"/>
      <c r="F145" s="15"/>
      <c r="G145" s="40"/>
      <c r="H145" s="41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42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</row>
    <row r="146" spans="1:79" ht="14.25" customHeight="1">
      <c r="A146" s="15"/>
      <c r="B146" s="15"/>
      <c r="C146" s="15"/>
      <c r="D146" s="15"/>
      <c r="E146" s="15"/>
      <c r="F146" s="15"/>
      <c r="G146" s="40"/>
      <c r="H146" s="41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42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</row>
    <row r="147" spans="1:79" ht="14.25" customHeight="1">
      <c r="A147" s="15"/>
      <c r="B147" s="15"/>
      <c r="C147" s="15"/>
      <c r="D147" s="15"/>
      <c r="E147" s="15"/>
      <c r="F147" s="15"/>
      <c r="G147" s="40"/>
      <c r="H147" s="41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42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</row>
    <row r="148" spans="1:79" ht="14.25" customHeight="1">
      <c r="A148" s="15"/>
      <c r="B148" s="15"/>
      <c r="C148" s="15"/>
      <c r="D148" s="15"/>
      <c r="E148" s="15"/>
      <c r="F148" s="15"/>
      <c r="G148" s="40"/>
      <c r="H148" s="41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42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</row>
    <row r="149" spans="1:79" ht="14.25" customHeight="1">
      <c r="A149" s="15"/>
      <c r="B149" s="15"/>
      <c r="C149" s="15"/>
      <c r="D149" s="15"/>
      <c r="E149" s="15"/>
      <c r="F149" s="15"/>
      <c r="G149" s="40"/>
      <c r="H149" s="41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42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</row>
    <row r="150" spans="1:79" ht="14.25" customHeight="1">
      <c r="A150" s="15"/>
      <c r="B150" s="15"/>
      <c r="C150" s="15"/>
      <c r="D150" s="15"/>
      <c r="E150" s="15"/>
      <c r="F150" s="15"/>
      <c r="G150" s="40"/>
      <c r="H150" s="41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42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</row>
    <row r="151" spans="1:79" ht="14.25" customHeight="1">
      <c r="A151" s="15"/>
      <c r="B151" s="15"/>
      <c r="C151" s="15"/>
      <c r="D151" s="15"/>
      <c r="E151" s="15"/>
      <c r="F151" s="15"/>
      <c r="G151" s="40"/>
      <c r="H151" s="41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42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</row>
    <row r="152" spans="1:79" ht="14.25" customHeight="1">
      <c r="A152" s="15"/>
      <c r="B152" s="15"/>
      <c r="C152" s="15"/>
      <c r="D152" s="15"/>
      <c r="E152" s="15"/>
      <c r="F152" s="15"/>
      <c r="G152" s="40"/>
      <c r="H152" s="41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42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</row>
    <row r="153" spans="1:79" ht="14.25" customHeight="1">
      <c r="A153" s="15"/>
      <c r="B153" s="15"/>
      <c r="C153" s="15"/>
      <c r="D153" s="15"/>
      <c r="E153" s="15"/>
      <c r="F153" s="15"/>
      <c r="G153" s="40"/>
      <c r="H153" s="41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42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</row>
    <row r="154" spans="1:79" ht="14.25" customHeight="1">
      <c r="A154" s="15"/>
      <c r="B154" s="15"/>
      <c r="C154" s="15"/>
      <c r="D154" s="15"/>
      <c r="E154" s="15"/>
      <c r="F154" s="15"/>
      <c r="G154" s="40"/>
      <c r="H154" s="41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42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</row>
    <row r="155" spans="1:79" ht="14.25" customHeight="1">
      <c r="A155" s="15"/>
      <c r="B155" s="15"/>
      <c r="C155" s="15"/>
      <c r="D155" s="15"/>
      <c r="E155" s="15"/>
      <c r="F155" s="15"/>
      <c r="G155" s="40"/>
      <c r="H155" s="41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42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</row>
    <row r="156" spans="1:79" ht="14.25" customHeight="1">
      <c r="A156" s="15"/>
      <c r="B156" s="15"/>
      <c r="C156" s="15"/>
      <c r="D156" s="15"/>
      <c r="E156" s="15"/>
      <c r="F156" s="15"/>
      <c r="G156" s="40"/>
      <c r="H156" s="41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42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</row>
    <row r="157" spans="1:79" ht="14.25" customHeight="1">
      <c r="A157" s="15"/>
      <c r="B157" s="15"/>
      <c r="C157" s="15"/>
      <c r="D157" s="15"/>
      <c r="E157" s="15"/>
      <c r="F157" s="15"/>
      <c r="G157" s="40"/>
      <c r="H157" s="41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42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</row>
    <row r="158" spans="1:79" ht="14.25" customHeight="1">
      <c r="A158" s="15"/>
      <c r="B158" s="15"/>
      <c r="C158" s="15"/>
      <c r="D158" s="15"/>
      <c r="E158" s="15"/>
      <c r="F158" s="15"/>
      <c r="G158" s="40"/>
      <c r="H158" s="41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42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</row>
    <row r="159" spans="1:79" ht="14.25" customHeight="1">
      <c r="A159" s="15"/>
      <c r="B159" s="15"/>
      <c r="C159" s="15"/>
      <c r="D159" s="15"/>
      <c r="E159" s="15"/>
      <c r="F159" s="15"/>
      <c r="G159" s="40"/>
      <c r="H159" s="41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42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</row>
    <row r="160" spans="1:79" ht="14.25" customHeight="1">
      <c r="A160" s="15"/>
      <c r="B160" s="15"/>
      <c r="C160" s="15"/>
      <c r="D160" s="15"/>
      <c r="E160" s="15"/>
      <c r="F160" s="15"/>
      <c r="G160" s="40"/>
      <c r="H160" s="41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42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</row>
    <row r="161" spans="1:79" ht="14.25" customHeight="1">
      <c r="A161" s="15"/>
      <c r="B161" s="15"/>
      <c r="C161" s="15"/>
      <c r="D161" s="15"/>
      <c r="E161" s="15"/>
      <c r="F161" s="15"/>
      <c r="G161" s="40"/>
      <c r="H161" s="41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42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</row>
    <row r="162" spans="1:79" ht="14.25" customHeight="1">
      <c r="A162" s="15"/>
      <c r="B162" s="15"/>
      <c r="C162" s="15"/>
      <c r="D162" s="15"/>
      <c r="E162" s="15"/>
      <c r="F162" s="15"/>
      <c r="G162" s="40"/>
      <c r="H162" s="41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42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</row>
    <row r="163" spans="1:79" ht="14.25" customHeight="1">
      <c r="A163" s="15"/>
      <c r="B163" s="15"/>
      <c r="C163" s="15"/>
      <c r="D163" s="15"/>
      <c r="E163" s="15"/>
      <c r="F163" s="15"/>
      <c r="G163" s="40"/>
      <c r="H163" s="41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42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</row>
    <row r="164" spans="1:79" ht="14.25" customHeight="1">
      <c r="A164" s="15"/>
      <c r="B164" s="15"/>
      <c r="C164" s="15"/>
      <c r="D164" s="15"/>
      <c r="E164" s="15"/>
      <c r="F164" s="15"/>
      <c r="G164" s="40"/>
      <c r="H164" s="41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42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</row>
    <row r="165" spans="1:79" ht="14.25" customHeight="1">
      <c r="A165" s="15"/>
      <c r="B165" s="15"/>
      <c r="C165" s="15"/>
      <c r="D165" s="15"/>
      <c r="E165" s="15"/>
      <c r="F165" s="15"/>
      <c r="G165" s="40"/>
      <c r="H165" s="41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42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</row>
    <row r="166" spans="1:79" ht="14.25" customHeight="1">
      <c r="A166" s="15"/>
      <c r="B166" s="15"/>
      <c r="C166" s="15"/>
      <c r="D166" s="15"/>
      <c r="E166" s="15"/>
      <c r="F166" s="15"/>
      <c r="G166" s="40"/>
      <c r="H166" s="41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42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</row>
    <row r="167" spans="1:79" ht="14.25" customHeight="1">
      <c r="A167" s="15"/>
      <c r="B167" s="15"/>
      <c r="C167" s="15"/>
      <c r="D167" s="15"/>
      <c r="E167" s="15"/>
      <c r="F167" s="15"/>
      <c r="G167" s="40"/>
      <c r="H167" s="41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42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</row>
    <row r="168" spans="1:79" ht="14.25" customHeight="1">
      <c r="A168" s="15"/>
      <c r="B168" s="15"/>
      <c r="C168" s="15"/>
      <c r="D168" s="15"/>
      <c r="E168" s="15"/>
      <c r="F168" s="15"/>
      <c r="G168" s="40"/>
      <c r="H168" s="41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42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</row>
    <row r="169" spans="1:79" ht="14.25" customHeight="1">
      <c r="A169" s="15"/>
      <c r="B169" s="15"/>
      <c r="C169" s="15"/>
      <c r="D169" s="15"/>
      <c r="E169" s="15"/>
      <c r="F169" s="15"/>
      <c r="G169" s="40"/>
      <c r="H169" s="41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42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</row>
    <row r="170" spans="1:79" ht="14.25" customHeight="1">
      <c r="A170" s="15"/>
      <c r="B170" s="15"/>
      <c r="C170" s="15"/>
      <c r="D170" s="15"/>
      <c r="E170" s="15"/>
      <c r="F170" s="15"/>
      <c r="G170" s="40"/>
      <c r="H170" s="41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42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</row>
    <row r="171" spans="1:79" ht="14.25" customHeight="1">
      <c r="A171" s="15"/>
      <c r="B171" s="15"/>
      <c r="C171" s="15"/>
      <c r="D171" s="15"/>
      <c r="E171" s="15"/>
      <c r="F171" s="15"/>
      <c r="G171" s="40"/>
      <c r="H171" s="41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42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</row>
    <row r="172" spans="1:79" ht="14.25" customHeight="1">
      <c r="A172" s="15"/>
      <c r="B172" s="15"/>
      <c r="C172" s="15"/>
      <c r="D172" s="15"/>
      <c r="E172" s="15"/>
      <c r="F172" s="15"/>
      <c r="G172" s="40"/>
      <c r="H172" s="41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42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</row>
    <row r="173" spans="1:79" ht="14.25" customHeight="1">
      <c r="A173" s="15"/>
      <c r="B173" s="15"/>
      <c r="C173" s="15"/>
      <c r="D173" s="15"/>
      <c r="E173" s="15"/>
      <c r="F173" s="15"/>
      <c r="G173" s="40"/>
      <c r="H173" s="41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42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</row>
    <row r="174" spans="1:79" ht="14.25" customHeight="1">
      <c r="A174" s="15"/>
      <c r="B174" s="15"/>
      <c r="C174" s="15"/>
      <c r="D174" s="15"/>
      <c r="E174" s="15"/>
      <c r="F174" s="15"/>
      <c r="G174" s="40"/>
      <c r="H174" s="41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42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</row>
    <row r="175" spans="1:79" ht="14.25" customHeight="1">
      <c r="A175" s="15"/>
      <c r="B175" s="15"/>
      <c r="C175" s="15"/>
      <c r="D175" s="15"/>
      <c r="E175" s="15"/>
      <c r="F175" s="15"/>
      <c r="G175" s="40"/>
      <c r="H175" s="41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42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</row>
    <row r="176" spans="1:79" ht="14.25" customHeight="1">
      <c r="A176" s="15"/>
      <c r="B176" s="15"/>
      <c r="C176" s="15"/>
      <c r="D176" s="15"/>
      <c r="E176" s="15"/>
      <c r="F176" s="15"/>
      <c r="G176" s="40"/>
      <c r="H176" s="41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42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</row>
    <row r="177" spans="1:79" ht="14.25" customHeight="1">
      <c r="A177" s="15"/>
      <c r="B177" s="15"/>
      <c r="C177" s="15"/>
      <c r="D177" s="15"/>
      <c r="E177" s="15"/>
      <c r="F177" s="15"/>
      <c r="G177" s="40"/>
      <c r="H177" s="41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42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</row>
    <row r="178" spans="1:79" ht="14.25" customHeight="1">
      <c r="A178" s="15"/>
      <c r="B178" s="15"/>
      <c r="C178" s="15"/>
      <c r="D178" s="15"/>
      <c r="E178" s="15"/>
      <c r="F178" s="15"/>
      <c r="G178" s="40"/>
      <c r="H178" s="41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42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</row>
    <row r="179" spans="1:79" ht="14.25" customHeight="1">
      <c r="A179" s="15"/>
      <c r="B179" s="15"/>
      <c r="C179" s="15"/>
      <c r="D179" s="15"/>
      <c r="E179" s="15"/>
      <c r="F179" s="15"/>
      <c r="G179" s="40"/>
      <c r="H179" s="41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42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</row>
    <row r="180" spans="1:79" ht="14.25" customHeight="1">
      <c r="A180" s="15"/>
      <c r="B180" s="15"/>
      <c r="C180" s="15"/>
      <c r="D180" s="15"/>
      <c r="E180" s="15"/>
      <c r="F180" s="15"/>
      <c r="G180" s="40"/>
      <c r="H180" s="41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42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</row>
    <row r="181" spans="1:79" ht="14.25" customHeight="1">
      <c r="A181" s="15"/>
      <c r="B181" s="15"/>
      <c r="C181" s="15"/>
      <c r="D181" s="15"/>
      <c r="E181" s="15"/>
      <c r="F181" s="15"/>
      <c r="G181" s="40"/>
      <c r="H181" s="41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42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</row>
    <row r="182" spans="1:79" ht="14.25" customHeight="1">
      <c r="A182" s="15"/>
      <c r="B182" s="15"/>
      <c r="C182" s="15"/>
      <c r="D182" s="15"/>
      <c r="E182" s="15"/>
      <c r="F182" s="15"/>
      <c r="G182" s="40"/>
      <c r="H182" s="41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42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</row>
    <row r="183" spans="1:79" ht="14.25" customHeight="1">
      <c r="A183" s="15"/>
      <c r="B183" s="15"/>
      <c r="C183" s="15"/>
      <c r="D183" s="15"/>
      <c r="E183" s="15"/>
      <c r="F183" s="15"/>
      <c r="G183" s="40"/>
      <c r="H183" s="41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42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</row>
    <row r="184" spans="1:79" ht="14.25" customHeight="1">
      <c r="A184" s="15"/>
      <c r="B184" s="15"/>
      <c r="C184" s="15"/>
      <c r="D184" s="15"/>
      <c r="E184" s="15"/>
      <c r="F184" s="15"/>
      <c r="G184" s="40"/>
      <c r="H184" s="41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42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</row>
    <row r="185" spans="1:79" ht="14.25" customHeight="1">
      <c r="A185" s="15"/>
      <c r="B185" s="15"/>
      <c r="C185" s="15"/>
      <c r="D185" s="15"/>
      <c r="E185" s="15"/>
      <c r="F185" s="15"/>
      <c r="G185" s="40"/>
      <c r="H185" s="41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42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</row>
    <row r="186" spans="1:79" ht="14.25" customHeight="1">
      <c r="A186" s="15"/>
      <c r="B186" s="15"/>
      <c r="C186" s="15"/>
      <c r="D186" s="15"/>
      <c r="E186" s="15"/>
      <c r="F186" s="15"/>
      <c r="G186" s="40"/>
      <c r="H186" s="41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42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</row>
    <row r="187" spans="1:79" ht="14.25" customHeight="1">
      <c r="A187" s="15"/>
      <c r="B187" s="15"/>
      <c r="C187" s="15"/>
      <c r="D187" s="15"/>
      <c r="E187" s="15"/>
      <c r="F187" s="15"/>
      <c r="G187" s="40"/>
      <c r="H187" s="41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42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</row>
    <row r="188" spans="1:79" ht="14.25" customHeight="1">
      <c r="A188" s="15"/>
      <c r="B188" s="15"/>
      <c r="C188" s="15"/>
      <c r="D188" s="15"/>
      <c r="E188" s="15"/>
      <c r="F188" s="15"/>
      <c r="G188" s="40"/>
      <c r="H188" s="41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42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</row>
    <row r="189" spans="1:79" ht="14.25" customHeight="1">
      <c r="A189" s="15"/>
      <c r="B189" s="15"/>
      <c r="C189" s="15"/>
      <c r="D189" s="15"/>
      <c r="E189" s="15"/>
      <c r="F189" s="15"/>
      <c r="G189" s="40"/>
      <c r="H189" s="41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42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</row>
    <row r="190" spans="1:79" ht="14.25" customHeight="1">
      <c r="A190" s="15"/>
      <c r="B190" s="15"/>
      <c r="C190" s="15"/>
      <c r="D190" s="15"/>
      <c r="E190" s="15"/>
      <c r="F190" s="15"/>
      <c r="G190" s="40"/>
      <c r="H190" s="41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42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</row>
    <row r="191" spans="1:79" ht="14.25" customHeight="1">
      <c r="A191" s="15"/>
      <c r="B191" s="15"/>
      <c r="C191" s="15"/>
      <c r="D191" s="15"/>
      <c r="E191" s="15"/>
      <c r="F191" s="15"/>
      <c r="G191" s="40"/>
      <c r="H191" s="41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42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</row>
    <row r="192" spans="1:79" ht="14.25" customHeight="1">
      <c r="A192" s="15"/>
      <c r="B192" s="15"/>
      <c r="C192" s="15"/>
      <c r="D192" s="15"/>
      <c r="E192" s="15"/>
      <c r="F192" s="15"/>
      <c r="G192" s="40"/>
      <c r="H192" s="41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42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</row>
    <row r="193" spans="1:79" ht="14.25" customHeight="1">
      <c r="A193" s="15"/>
      <c r="B193" s="15"/>
      <c r="C193" s="15"/>
      <c r="D193" s="15"/>
      <c r="E193" s="15"/>
      <c r="F193" s="15"/>
      <c r="G193" s="40"/>
      <c r="H193" s="41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42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</row>
    <row r="194" spans="1:79" ht="14.25" customHeight="1">
      <c r="A194" s="15"/>
      <c r="B194" s="15"/>
      <c r="C194" s="15"/>
      <c r="D194" s="15"/>
      <c r="E194" s="15"/>
      <c r="F194" s="15"/>
      <c r="G194" s="40"/>
      <c r="H194" s="41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42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</row>
    <row r="195" spans="1:79" ht="14.25" customHeight="1">
      <c r="A195" s="15"/>
      <c r="B195" s="15"/>
      <c r="C195" s="15"/>
      <c r="D195" s="15"/>
      <c r="E195" s="15"/>
      <c r="F195" s="15"/>
      <c r="G195" s="40"/>
      <c r="H195" s="41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42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</row>
    <row r="196" spans="1:79" ht="14.25" customHeight="1">
      <c r="A196" s="15"/>
      <c r="B196" s="15"/>
      <c r="C196" s="15"/>
      <c r="D196" s="15"/>
      <c r="E196" s="15"/>
      <c r="F196" s="15"/>
      <c r="G196" s="40"/>
      <c r="H196" s="41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42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</row>
    <row r="197" spans="1:79" ht="14.25" customHeight="1">
      <c r="A197" s="15"/>
      <c r="B197" s="15"/>
      <c r="C197" s="15"/>
      <c r="D197" s="15"/>
      <c r="E197" s="15"/>
      <c r="F197" s="15"/>
      <c r="G197" s="40"/>
      <c r="H197" s="41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42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</row>
    <row r="198" spans="1:79" ht="14.25" customHeight="1">
      <c r="A198" s="15"/>
      <c r="B198" s="15"/>
      <c r="C198" s="15"/>
      <c r="D198" s="15"/>
      <c r="E198" s="15"/>
      <c r="F198" s="15"/>
      <c r="G198" s="40"/>
      <c r="H198" s="41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42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</row>
    <row r="199" spans="1:79" ht="14.25" customHeight="1">
      <c r="A199" s="15"/>
      <c r="B199" s="15"/>
      <c r="C199" s="15"/>
      <c r="D199" s="15"/>
      <c r="E199" s="15"/>
      <c r="F199" s="15"/>
      <c r="G199" s="40"/>
      <c r="H199" s="41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42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</row>
    <row r="200" spans="1:79" ht="14.25" customHeight="1">
      <c r="A200" s="15"/>
      <c r="B200" s="15"/>
      <c r="C200" s="15"/>
      <c r="D200" s="15"/>
      <c r="E200" s="15"/>
      <c r="F200" s="15"/>
      <c r="G200" s="40"/>
      <c r="H200" s="41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42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</row>
    <row r="201" spans="1:79" ht="14.25" customHeight="1">
      <c r="A201" s="15"/>
      <c r="B201" s="15"/>
      <c r="C201" s="15"/>
      <c r="D201" s="15"/>
      <c r="E201" s="15"/>
      <c r="F201" s="15"/>
      <c r="G201" s="40"/>
      <c r="H201" s="41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42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</row>
    <row r="202" spans="1:79" ht="14.25" customHeight="1">
      <c r="A202" s="15"/>
      <c r="B202" s="15"/>
      <c r="C202" s="15"/>
      <c r="D202" s="15"/>
      <c r="E202" s="15"/>
      <c r="F202" s="15"/>
      <c r="G202" s="40"/>
      <c r="H202" s="41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42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</row>
    <row r="203" spans="1:79" ht="14.25" customHeight="1">
      <c r="A203" s="15"/>
      <c r="B203" s="15"/>
      <c r="C203" s="15"/>
      <c r="D203" s="15"/>
      <c r="E203" s="15"/>
      <c r="F203" s="15"/>
      <c r="G203" s="40"/>
      <c r="H203" s="41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42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</row>
    <row r="204" spans="1:79" ht="14.25" customHeight="1">
      <c r="A204" s="15"/>
      <c r="B204" s="15"/>
      <c r="C204" s="15"/>
      <c r="D204" s="15"/>
      <c r="E204" s="15"/>
      <c r="F204" s="15"/>
      <c r="G204" s="40"/>
      <c r="H204" s="41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42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</row>
    <row r="205" spans="1:79" ht="14.25" customHeight="1">
      <c r="A205" s="15"/>
      <c r="B205" s="15"/>
      <c r="C205" s="15"/>
      <c r="D205" s="15"/>
      <c r="E205" s="15"/>
      <c r="F205" s="15"/>
      <c r="G205" s="40"/>
      <c r="H205" s="41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42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</row>
    <row r="206" spans="1:79" ht="14.25" customHeight="1">
      <c r="A206" s="15"/>
      <c r="B206" s="15"/>
      <c r="C206" s="15"/>
      <c r="D206" s="15"/>
      <c r="E206" s="15"/>
      <c r="F206" s="15"/>
      <c r="G206" s="40"/>
      <c r="H206" s="41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42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</row>
    <row r="207" spans="1:79" ht="14.25" customHeight="1">
      <c r="A207" s="15"/>
      <c r="B207" s="15"/>
      <c r="C207" s="15"/>
      <c r="D207" s="15"/>
      <c r="E207" s="15"/>
      <c r="F207" s="15"/>
      <c r="G207" s="40"/>
      <c r="H207" s="41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42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</row>
    <row r="208" spans="1:79" ht="14.25" customHeight="1">
      <c r="A208" s="15"/>
      <c r="B208" s="15"/>
      <c r="C208" s="15"/>
      <c r="D208" s="15"/>
      <c r="E208" s="15"/>
      <c r="F208" s="15"/>
      <c r="G208" s="40"/>
      <c r="H208" s="41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42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</row>
    <row r="209" spans="1:79" ht="14.25" customHeight="1">
      <c r="A209" s="15"/>
      <c r="B209" s="15"/>
      <c r="C209" s="15"/>
      <c r="D209" s="15"/>
      <c r="E209" s="15"/>
      <c r="F209" s="15"/>
      <c r="G209" s="40"/>
      <c r="H209" s="41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42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</row>
    <row r="210" spans="1:79" ht="14.25" customHeight="1">
      <c r="A210" s="15"/>
      <c r="B210" s="15"/>
      <c r="C210" s="15"/>
      <c r="D210" s="15"/>
      <c r="E210" s="15"/>
      <c r="F210" s="15"/>
      <c r="G210" s="40"/>
      <c r="H210" s="41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42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</row>
    <row r="211" spans="1:79" ht="14.25" customHeight="1">
      <c r="A211" s="15"/>
      <c r="B211" s="15"/>
      <c r="C211" s="15"/>
      <c r="D211" s="15"/>
      <c r="E211" s="15"/>
      <c r="F211" s="15"/>
      <c r="G211" s="40"/>
      <c r="H211" s="41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42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</row>
    <row r="212" spans="1:79" ht="14.25" customHeight="1">
      <c r="A212" s="15"/>
      <c r="B212" s="15"/>
      <c r="C212" s="15"/>
      <c r="D212" s="15"/>
      <c r="E212" s="15"/>
      <c r="F212" s="15"/>
      <c r="G212" s="40"/>
      <c r="H212" s="41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42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</row>
    <row r="213" spans="1:79" ht="14.25" customHeight="1">
      <c r="A213" s="15"/>
      <c r="B213" s="15"/>
      <c r="C213" s="15"/>
      <c r="D213" s="15"/>
      <c r="E213" s="15"/>
      <c r="F213" s="15"/>
      <c r="G213" s="40"/>
      <c r="H213" s="41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42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</row>
    <row r="214" spans="1:79" ht="14.25" customHeight="1">
      <c r="A214" s="15"/>
      <c r="B214" s="15"/>
      <c r="C214" s="15"/>
      <c r="D214" s="15"/>
      <c r="E214" s="15"/>
      <c r="F214" s="15"/>
      <c r="G214" s="40"/>
      <c r="H214" s="41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42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</row>
    <row r="215" spans="1:79" ht="14.25" customHeight="1">
      <c r="A215" s="15"/>
      <c r="B215" s="15"/>
      <c r="C215" s="15"/>
      <c r="D215" s="15"/>
      <c r="E215" s="15"/>
      <c r="F215" s="15"/>
      <c r="G215" s="40"/>
      <c r="H215" s="41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42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</row>
    <row r="216" spans="1:79" ht="14.25" customHeight="1">
      <c r="A216" s="15"/>
      <c r="B216" s="15"/>
      <c r="C216" s="15"/>
      <c r="D216" s="15"/>
      <c r="E216" s="15"/>
      <c r="F216" s="15"/>
      <c r="G216" s="40"/>
      <c r="H216" s="41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42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</row>
    <row r="217" spans="1:79" ht="14.25" customHeight="1">
      <c r="A217" s="15"/>
      <c r="B217" s="15"/>
      <c r="C217" s="15"/>
      <c r="D217" s="15"/>
      <c r="E217" s="15"/>
      <c r="F217" s="15"/>
      <c r="G217" s="40"/>
      <c r="H217" s="41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42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</row>
    <row r="218" spans="1:79" ht="14.25" customHeight="1">
      <c r="A218" s="15"/>
      <c r="B218" s="15"/>
      <c r="C218" s="15"/>
      <c r="D218" s="15"/>
      <c r="E218" s="15"/>
      <c r="F218" s="15"/>
      <c r="G218" s="40"/>
      <c r="H218" s="41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42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</row>
    <row r="219" spans="1:79" ht="14.25" customHeight="1">
      <c r="A219" s="15"/>
      <c r="B219" s="15"/>
      <c r="C219" s="15"/>
      <c r="D219" s="15"/>
      <c r="E219" s="15"/>
      <c r="F219" s="15"/>
      <c r="G219" s="40"/>
      <c r="H219" s="41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42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</row>
    <row r="220" spans="1:79" ht="14.25" customHeight="1">
      <c r="A220" s="15"/>
      <c r="B220" s="15"/>
      <c r="C220" s="15"/>
      <c r="D220" s="15"/>
      <c r="E220" s="15"/>
      <c r="F220" s="15"/>
      <c r="G220" s="40"/>
      <c r="H220" s="41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42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</row>
    <row r="221" spans="1:79" ht="14.25" customHeight="1">
      <c r="A221" s="15"/>
      <c r="B221" s="15"/>
      <c r="C221" s="15"/>
      <c r="D221" s="15"/>
      <c r="E221" s="15"/>
      <c r="F221" s="15"/>
      <c r="G221" s="40"/>
      <c r="H221" s="41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42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</row>
    <row r="222" spans="1:79" ht="14.25" customHeight="1">
      <c r="A222" s="15"/>
      <c r="B222" s="15"/>
      <c r="C222" s="15"/>
      <c r="D222" s="15"/>
      <c r="E222" s="15"/>
      <c r="F222" s="15"/>
      <c r="G222" s="40"/>
      <c r="H222" s="41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42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</row>
    <row r="223" spans="1:79" ht="14.25" customHeight="1">
      <c r="A223" s="15"/>
      <c r="B223" s="15"/>
      <c r="C223" s="15"/>
      <c r="D223" s="15"/>
      <c r="E223" s="15"/>
      <c r="F223" s="15"/>
      <c r="G223" s="40"/>
      <c r="H223" s="41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42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</row>
    <row r="224" spans="1:79" ht="14.25" customHeight="1">
      <c r="A224" s="15"/>
      <c r="B224" s="15"/>
      <c r="C224" s="15"/>
      <c r="D224" s="15"/>
      <c r="E224" s="15"/>
      <c r="F224" s="15"/>
      <c r="G224" s="40"/>
      <c r="H224" s="41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42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</row>
    <row r="225" spans="1:79" ht="14.25" customHeight="1">
      <c r="A225" s="15"/>
      <c r="B225" s="15"/>
      <c r="C225" s="15"/>
      <c r="D225" s="15"/>
      <c r="E225" s="15"/>
      <c r="F225" s="15"/>
      <c r="G225" s="40"/>
      <c r="H225" s="41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42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</row>
    <row r="226" spans="1:79" ht="14.25" customHeight="1">
      <c r="A226" s="15"/>
      <c r="B226" s="15"/>
      <c r="C226" s="15"/>
      <c r="D226" s="15"/>
      <c r="E226" s="15"/>
      <c r="F226" s="15"/>
      <c r="G226" s="40"/>
      <c r="H226" s="41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42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</row>
    <row r="227" spans="1:79" ht="14.25" customHeight="1">
      <c r="A227" s="15"/>
      <c r="B227" s="15"/>
      <c r="C227" s="15"/>
      <c r="D227" s="15"/>
      <c r="E227" s="15"/>
      <c r="F227" s="15"/>
      <c r="G227" s="40"/>
      <c r="H227" s="41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42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</row>
    <row r="228" spans="1:79" ht="14.25" customHeight="1">
      <c r="A228" s="15"/>
      <c r="B228" s="15"/>
      <c r="C228" s="15"/>
      <c r="D228" s="15"/>
      <c r="E228" s="15"/>
      <c r="F228" s="15"/>
      <c r="G228" s="40"/>
      <c r="H228" s="41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42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</row>
    <row r="229" spans="1:79" ht="14.25" customHeight="1">
      <c r="A229" s="15"/>
      <c r="B229" s="15"/>
      <c r="C229" s="15"/>
      <c r="D229" s="15"/>
      <c r="E229" s="15"/>
      <c r="F229" s="15"/>
      <c r="G229" s="40"/>
      <c r="H229" s="41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42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</row>
    <row r="230" spans="1:79" ht="14.25" customHeight="1">
      <c r="A230" s="15"/>
      <c r="B230" s="15"/>
      <c r="C230" s="15"/>
      <c r="D230" s="15"/>
      <c r="E230" s="15"/>
      <c r="F230" s="15"/>
      <c r="G230" s="40"/>
      <c r="H230" s="41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42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</row>
    <row r="231" spans="1:79" ht="14.25" customHeight="1">
      <c r="A231" s="15"/>
      <c r="B231" s="15"/>
      <c r="C231" s="15"/>
      <c r="D231" s="15"/>
      <c r="E231" s="15"/>
      <c r="F231" s="15"/>
      <c r="G231" s="40"/>
      <c r="H231" s="41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42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</row>
    <row r="232" spans="1:79" ht="14.25" customHeight="1">
      <c r="A232" s="15"/>
      <c r="B232" s="15"/>
      <c r="C232" s="15"/>
      <c r="D232" s="15"/>
      <c r="E232" s="15"/>
      <c r="F232" s="15"/>
      <c r="G232" s="40"/>
      <c r="H232" s="41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42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</row>
    <row r="233" spans="1:79" ht="14.25" customHeight="1">
      <c r="A233" s="15"/>
      <c r="B233" s="15"/>
      <c r="C233" s="15"/>
      <c r="D233" s="15"/>
      <c r="E233" s="15"/>
      <c r="F233" s="15"/>
      <c r="G233" s="40"/>
      <c r="H233" s="41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42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</row>
    <row r="234" spans="1:79" ht="14.25" customHeight="1">
      <c r="A234" s="15"/>
      <c r="B234" s="15"/>
      <c r="C234" s="15"/>
      <c r="D234" s="15"/>
      <c r="E234" s="15"/>
      <c r="F234" s="15"/>
      <c r="G234" s="40"/>
      <c r="H234" s="41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42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</row>
    <row r="235" spans="1:79" ht="14.25" customHeight="1">
      <c r="A235" s="15"/>
      <c r="B235" s="15"/>
      <c r="C235" s="15"/>
      <c r="D235" s="15"/>
      <c r="E235" s="15"/>
      <c r="F235" s="15"/>
      <c r="G235" s="40"/>
      <c r="H235" s="41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42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</row>
    <row r="236" spans="1:79" ht="14.25" customHeight="1">
      <c r="A236" s="15"/>
      <c r="B236" s="15"/>
      <c r="C236" s="15"/>
      <c r="D236" s="15"/>
      <c r="E236" s="15"/>
      <c r="F236" s="15"/>
      <c r="G236" s="40"/>
      <c r="H236" s="41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42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</row>
    <row r="237" spans="1:79" ht="14.25" customHeight="1">
      <c r="A237" s="15"/>
      <c r="B237" s="15"/>
      <c r="C237" s="15"/>
      <c r="D237" s="15"/>
      <c r="E237" s="15"/>
      <c r="F237" s="15"/>
      <c r="G237" s="40"/>
      <c r="H237" s="41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42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</row>
    <row r="238" spans="1:79" ht="14.25" customHeight="1">
      <c r="A238" s="15"/>
      <c r="B238" s="15"/>
      <c r="C238" s="15"/>
      <c r="D238" s="15"/>
      <c r="E238" s="15"/>
      <c r="F238" s="15"/>
      <c r="G238" s="40"/>
      <c r="H238" s="41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42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</row>
    <row r="239" spans="1:79" ht="14.25" customHeight="1">
      <c r="A239" s="15"/>
      <c r="B239" s="15"/>
      <c r="C239" s="15"/>
      <c r="D239" s="15"/>
      <c r="E239" s="15"/>
      <c r="F239" s="15"/>
      <c r="G239" s="40"/>
      <c r="H239" s="41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42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</row>
    <row r="240" spans="1:79" ht="14.25" customHeight="1">
      <c r="A240" s="15"/>
      <c r="B240" s="15"/>
      <c r="C240" s="15"/>
      <c r="D240" s="15"/>
      <c r="E240" s="15"/>
      <c r="F240" s="15"/>
      <c r="G240" s="40"/>
      <c r="H240" s="41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42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</row>
    <row r="241" spans="1:79" ht="14.25" customHeight="1">
      <c r="A241" s="15"/>
      <c r="B241" s="15"/>
      <c r="C241" s="15"/>
      <c r="D241" s="15"/>
      <c r="E241" s="15"/>
      <c r="F241" s="15"/>
      <c r="G241" s="40"/>
      <c r="H241" s="41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42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</row>
    <row r="242" spans="1:79" ht="14.25" customHeight="1">
      <c r="A242" s="15"/>
      <c r="B242" s="15"/>
      <c r="C242" s="15"/>
      <c r="D242" s="15"/>
      <c r="E242" s="15"/>
      <c r="F242" s="15"/>
      <c r="G242" s="40"/>
      <c r="H242" s="41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42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</row>
    <row r="243" spans="1:79" ht="14.25" customHeight="1">
      <c r="A243" s="15"/>
      <c r="B243" s="15"/>
      <c r="C243" s="15"/>
      <c r="D243" s="15"/>
      <c r="E243" s="15"/>
      <c r="F243" s="15"/>
      <c r="G243" s="40"/>
      <c r="H243" s="41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42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</row>
    <row r="244" spans="1:79" ht="14.25" customHeight="1">
      <c r="A244" s="15"/>
      <c r="B244" s="15"/>
      <c r="C244" s="15"/>
      <c r="D244" s="15"/>
      <c r="E244" s="15"/>
      <c r="F244" s="15"/>
      <c r="G244" s="40"/>
      <c r="H244" s="41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42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</row>
    <row r="245" spans="1:79" ht="14.25" customHeight="1">
      <c r="A245" s="15"/>
      <c r="B245" s="15"/>
      <c r="C245" s="15"/>
      <c r="D245" s="15"/>
      <c r="E245" s="15"/>
      <c r="F245" s="15"/>
      <c r="G245" s="40"/>
      <c r="H245" s="41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42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</row>
    <row r="246" spans="1:79" ht="14.25" customHeight="1">
      <c r="A246" s="15"/>
      <c r="B246" s="15"/>
      <c r="C246" s="15"/>
      <c r="D246" s="15"/>
      <c r="E246" s="15"/>
      <c r="F246" s="15"/>
      <c r="G246" s="40"/>
      <c r="H246" s="41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42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</row>
    <row r="247" spans="1:79" ht="14.25" customHeight="1">
      <c r="A247" s="15"/>
      <c r="B247" s="15"/>
      <c r="C247" s="15"/>
      <c r="D247" s="15"/>
      <c r="E247" s="15"/>
      <c r="F247" s="15"/>
      <c r="G247" s="40"/>
      <c r="H247" s="41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42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</row>
    <row r="248" spans="1:79" ht="14.25" customHeight="1">
      <c r="A248" s="15"/>
      <c r="B248" s="15"/>
      <c r="C248" s="15"/>
      <c r="D248" s="15"/>
      <c r="E248" s="15"/>
      <c r="F248" s="15"/>
      <c r="G248" s="40"/>
      <c r="H248" s="41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42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</row>
    <row r="249" spans="1:79" ht="14.25" customHeight="1">
      <c r="A249" s="15"/>
      <c r="B249" s="15"/>
      <c r="C249" s="15"/>
      <c r="D249" s="15"/>
      <c r="E249" s="15"/>
      <c r="F249" s="15"/>
      <c r="G249" s="40"/>
      <c r="H249" s="41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42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</row>
    <row r="250" spans="1:79" ht="14.25" customHeight="1">
      <c r="A250" s="15"/>
      <c r="B250" s="15"/>
      <c r="C250" s="15"/>
      <c r="D250" s="15"/>
      <c r="E250" s="15"/>
      <c r="F250" s="15"/>
      <c r="G250" s="40"/>
      <c r="H250" s="41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42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</row>
    <row r="251" spans="1:79" ht="14.25" customHeight="1">
      <c r="A251" s="15"/>
      <c r="B251" s="15"/>
      <c r="C251" s="15"/>
      <c r="D251" s="15"/>
      <c r="E251" s="15"/>
      <c r="F251" s="15"/>
      <c r="G251" s="40"/>
      <c r="H251" s="41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42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</row>
    <row r="252" spans="1:79" ht="14.25" customHeight="1">
      <c r="A252" s="15"/>
      <c r="B252" s="15"/>
      <c r="C252" s="15"/>
      <c r="D252" s="15"/>
      <c r="E252" s="15"/>
      <c r="F252" s="15"/>
      <c r="G252" s="40"/>
      <c r="H252" s="41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42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</row>
    <row r="253" spans="1:79" ht="14.25" customHeight="1">
      <c r="A253" s="15"/>
      <c r="B253" s="15"/>
      <c r="C253" s="15"/>
      <c r="D253" s="15"/>
      <c r="E253" s="15"/>
      <c r="F253" s="15"/>
      <c r="G253" s="40"/>
      <c r="H253" s="41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42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</row>
    <row r="254" spans="1:79" ht="14.25" customHeight="1">
      <c r="A254" s="15"/>
      <c r="B254" s="15"/>
      <c r="C254" s="15"/>
      <c r="D254" s="15"/>
      <c r="E254" s="15"/>
      <c r="F254" s="15"/>
      <c r="G254" s="40"/>
      <c r="H254" s="41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42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</row>
    <row r="255" spans="1:79" ht="14.25" customHeight="1">
      <c r="A255" s="15"/>
      <c r="B255" s="15"/>
      <c r="C255" s="15"/>
      <c r="D255" s="15"/>
      <c r="E255" s="15"/>
      <c r="F255" s="15"/>
      <c r="G255" s="40"/>
      <c r="H255" s="41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42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</row>
    <row r="256" spans="1:79" ht="14.25" customHeight="1">
      <c r="A256" s="15"/>
      <c r="B256" s="15"/>
      <c r="C256" s="15"/>
      <c r="D256" s="15"/>
      <c r="E256" s="15"/>
      <c r="F256" s="15"/>
      <c r="G256" s="40"/>
      <c r="H256" s="41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42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</row>
    <row r="257" spans="1:79" ht="14.25" customHeight="1">
      <c r="A257" s="15"/>
      <c r="B257" s="15"/>
      <c r="C257" s="15"/>
      <c r="D257" s="15"/>
      <c r="E257" s="15"/>
      <c r="F257" s="15"/>
      <c r="G257" s="40"/>
      <c r="H257" s="41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42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</row>
    <row r="258" spans="1:79" ht="14.25" customHeight="1">
      <c r="A258" s="15"/>
      <c r="B258" s="15"/>
      <c r="C258" s="15"/>
      <c r="D258" s="15"/>
      <c r="E258" s="15"/>
      <c r="F258" s="15"/>
      <c r="G258" s="40"/>
      <c r="H258" s="41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42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</row>
    <row r="259" spans="1:79" ht="14.25" customHeight="1">
      <c r="A259" s="15"/>
      <c r="B259" s="15"/>
      <c r="C259" s="15"/>
      <c r="D259" s="15"/>
      <c r="E259" s="15"/>
      <c r="F259" s="15"/>
      <c r="G259" s="40"/>
      <c r="H259" s="41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42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</row>
    <row r="260" spans="1:79" ht="14.25" customHeight="1">
      <c r="A260" s="15"/>
      <c r="B260" s="15"/>
      <c r="C260" s="15"/>
      <c r="D260" s="15"/>
      <c r="E260" s="15"/>
      <c r="F260" s="15"/>
      <c r="G260" s="40"/>
      <c r="H260" s="41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42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</row>
    <row r="261" spans="1:79" ht="14.25" customHeight="1">
      <c r="A261" s="15"/>
      <c r="B261" s="15"/>
      <c r="C261" s="15"/>
      <c r="D261" s="15"/>
      <c r="E261" s="15"/>
      <c r="F261" s="15"/>
      <c r="G261" s="40"/>
      <c r="H261" s="41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42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</row>
    <row r="262" spans="1:79" ht="14.25" customHeight="1">
      <c r="A262" s="15"/>
      <c r="B262" s="15"/>
      <c r="C262" s="15"/>
      <c r="D262" s="15"/>
      <c r="E262" s="15"/>
      <c r="F262" s="15"/>
      <c r="G262" s="40"/>
      <c r="H262" s="41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42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</row>
    <row r="263" spans="1:79" ht="14.25" customHeight="1">
      <c r="A263" s="15"/>
      <c r="B263" s="15"/>
      <c r="C263" s="15"/>
      <c r="D263" s="15"/>
      <c r="E263" s="15"/>
      <c r="F263" s="15"/>
      <c r="G263" s="40"/>
      <c r="H263" s="41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42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</row>
    <row r="264" spans="1:79" ht="14.25" customHeight="1">
      <c r="A264" s="15"/>
      <c r="B264" s="15"/>
      <c r="C264" s="15"/>
      <c r="D264" s="15"/>
      <c r="E264" s="15"/>
      <c r="F264" s="15"/>
      <c r="G264" s="40"/>
      <c r="H264" s="41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42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</row>
    <row r="265" spans="1:79" ht="14.25" customHeight="1">
      <c r="A265" s="15"/>
      <c r="B265" s="15"/>
      <c r="C265" s="15"/>
      <c r="D265" s="15"/>
      <c r="E265" s="15"/>
      <c r="F265" s="15"/>
      <c r="G265" s="40"/>
      <c r="H265" s="41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42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</row>
    <row r="266" spans="1:79" ht="14.25" customHeight="1">
      <c r="A266" s="15"/>
      <c r="B266" s="15"/>
      <c r="C266" s="15"/>
      <c r="D266" s="15"/>
      <c r="E266" s="15"/>
      <c r="F266" s="15"/>
      <c r="G266" s="40"/>
      <c r="H266" s="41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42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</row>
    <row r="267" spans="1:79" ht="14.25" customHeight="1">
      <c r="A267" s="15"/>
      <c r="B267" s="15"/>
      <c r="C267" s="15"/>
      <c r="D267" s="15"/>
      <c r="E267" s="15"/>
      <c r="F267" s="15"/>
      <c r="G267" s="40"/>
      <c r="H267" s="41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42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</row>
    <row r="268" spans="1:79" ht="14.25" customHeight="1">
      <c r="A268" s="15"/>
      <c r="B268" s="15"/>
      <c r="C268" s="15"/>
      <c r="D268" s="15"/>
      <c r="E268" s="15"/>
      <c r="F268" s="15"/>
      <c r="G268" s="40"/>
      <c r="H268" s="41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42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</row>
    <row r="269" spans="1:79" ht="14.25" customHeight="1">
      <c r="A269" s="15"/>
      <c r="B269" s="15"/>
      <c r="C269" s="15"/>
      <c r="D269" s="15"/>
      <c r="E269" s="15"/>
      <c r="F269" s="15"/>
      <c r="G269" s="40"/>
      <c r="H269" s="41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42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</row>
    <row r="270" spans="1:79" ht="14.25" customHeight="1">
      <c r="A270" s="15"/>
      <c r="B270" s="15"/>
      <c r="C270" s="15"/>
      <c r="D270" s="15"/>
      <c r="E270" s="15"/>
      <c r="F270" s="15"/>
      <c r="G270" s="40"/>
      <c r="H270" s="41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42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</row>
    <row r="271" spans="1:79" ht="14.25" customHeight="1">
      <c r="A271" s="15"/>
      <c r="B271" s="15"/>
      <c r="C271" s="15"/>
      <c r="D271" s="15"/>
      <c r="E271" s="15"/>
      <c r="F271" s="15"/>
      <c r="G271" s="40"/>
      <c r="H271" s="41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42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</row>
    <row r="272" spans="1:79" ht="14.25" customHeight="1">
      <c r="A272" s="15"/>
      <c r="B272" s="15"/>
      <c r="C272" s="15"/>
      <c r="D272" s="15"/>
      <c r="E272" s="15"/>
      <c r="F272" s="15"/>
      <c r="G272" s="40"/>
      <c r="H272" s="41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42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</row>
    <row r="273" spans="1:79" ht="14.25" customHeight="1">
      <c r="A273" s="15"/>
      <c r="B273" s="15"/>
      <c r="C273" s="15"/>
      <c r="D273" s="15"/>
      <c r="E273" s="15"/>
      <c r="F273" s="15"/>
      <c r="G273" s="40"/>
      <c r="H273" s="41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42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</row>
    <row r="274" spans="1:79" ht="14.25" customHeight="1">
      <c r="A274" s="15"/>
      <c r="B274" s="15"/>
      <c r="C274" s="15"/>
      <c r="D274" s="15"/>
      <c r="E274" s="15"/>
      <c r="F274" s="15"/>
      <c r="G274" s="40"/>
      <c r="H274" s="41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42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</row>
    <row r="275" spans="1:79" ht="14.25" customHeight="1">
      <c r="A275" s="15"/>
      <c r="B275" s="15"/>
      <c r="C275" s="15"/>
      <c r="D275" s="15"/>
      <c r="E275" s="15"/>
      <c r="F275" s="15"/>
      <c r="G275" s="40"/>
      <c r="H275" s="41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42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</row>
    <row r="276" spans="1:79" ht="14.25" customHeight="1">
      <c r="A276" s="15"/>
      <c r="B276" s="15"/>
      <c r="C276" s="15"/>
      <c r="D276" s="15"/>
      <c r="E276" s="15"/>
      <c r="F276" s="15"/>
      <c r="G276" s="40"/>
      <c r="H276" s="41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42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</row>
    <row r="277" spans="1:79" ht="14.25" customHeight="1">
      <c r="A277" s="15"/>
      <c r="B277" s="15"/>
      <c r="C277" s="15"/>
      <c r="D277" s="15"/>
      <c r="E277" s="15"/>
      <c r="F277" s="15"/>
      <c r="G277" s="40"/>
      <c r="H277" s="41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42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</row>
    <row r="278" spans="1:79" ht="14.25" customHeight="1">
      <c r="A278" s="15"/>
      <c r="B278" s="15"/>
      <c r="C278" s="15"/>
      <c r="D278" s="15"/>
      <c r="E278" s="15"/>
      <c r="F278" s="15"/>
      <c r="G278" s="40"/>
      <c r="H278" s="41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42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</row>
    <row r="279" spans="1:79" ht="14.25" customHeight="1">
      <c r="A279" s="15"/>
      <c r="B279" s="15"/>
      <c r="C279" s="15"/>
      <c r="D279" s="15"/>
      <c r="E279" s="15"/>
      <c r="F279" s="15"/>
      <c r="G279" s="40"/>
      <c r="H279" s="41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42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</row>
    <row r="280" spans="1:79" ht="14.25" customHeight="1">
      <c r="A280" s="15"/>
      <c r="B280" s="15"/>
      <c r="C280" s="15"/>
      <c r="D280" s="15"/>
      <c r="E280" s="15"/>
      <c r="F280" s="15"/>
      <c r="G280" s="40"/>
      <c r="H280" s="41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42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</row>
    <row r="281" spans="1:79" ht="14.25" customHeight="1">
      <c r="A281" s="15"/>
      <c r="B281" s="15"/>
      <c r="C281" s="15"/>
      <c r="D281" s="15"/>
      <c r="E281" s="15"/>
      <c r="F281" s="15"/>
      <c r="G281" s="40"/>
      <c r="H281" s="41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42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</row>
    <row r="282" spans="1:79" ht="14.25" customHeight="1">
      <c r="A282" s="15"/>
      <c r="B282" s="15"/>
      <c r="C282" s="15"/>
      <c r="D282" s="15"/>
      <c r="E282" s="15"/>
      <c r="F282" s="15"/>
      <c r="G282" s="40"/>
      <c r="H282" s="41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42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</row>
    <row r="283" spans="1:79" ht="14.25" customHeight="1">
      <c r="A283" s="15"/>
      <c r="B283" s="15"/>
      <c r="C283" s="15"/>
      <c r="D283" s="15"/>
      <c r="E283" s="15"/>
      <c r="F283" s="15"/>
      <c r="G283" s="40"/>
      <c r="H283" s="41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42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</row>
    <row r="284" spans="1:79" ht="14.25" customHeight="1">
      <c r="A284" s="15"/>
      <c r="B284" s="15"/>
      <c r="C284" s="15"/>
      <c r="D284" s="15"/>
      <c r="E284" s="15"/>
      <c r="F284" s="15"/>
      <c r="G284" s="40"/>
      <c r="H284" s="41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42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</row>
    <row r="285" spans="1:79" ht="14.25" customHeight="1">
      <c r="A285" s="15"/>
      <c r="B285" s="15"/>
      <c r="C285" s="15"/>
      <c r="D285" s="15"/>
      <c r="E285" s="15"/>
      <c r="F285" s="15"/>
      <c r="G285" s="40"/>
      <c r="H285" s="41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42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</row>
    <row r="286" spans="1:79" ht="14.25" customHeight="1">
      <c r="A286" s="15"/>
      <c r="B286" s="15"/>
      <c r="C286" s="15"/>
      <c r="D286" s="15"/>
      <c r="E286" s="15"/>
      <c r="F286" s="15"/>
      <c r="G286" s="40"/>
      <c r="H286" s="41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42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</row>
    <row r="287" spans="1:79" ht="14.25" customHeight="1">
      <c r="A287" s="15"/>
      <c r="B287" s="15"/>
      <c r="C287" s="15"/>
      <c r="D287" s="15"/>
      <c r="E287" s="15"/>
      <c r="F287" s="15"/>
      <c r="G287" s="40"/>
      <c r="H287" s="41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42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</row>
    <row r="288" spans="1:79" ht="14.25" customHeight="1">
      <c r="A288" s="15"/>
      <c r="B288" s="15"/>
      <c r="C288" s="15"/>
      <c r="D288" s="15"/>
      <c r="E288" s="15"/>
      <c r="F288" s="15"/>
      <c r="G288" s="40"/>
      <c r="H288" s="41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42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</row>
    <row r="289" spans="1:79" ht="14.25" customHeight="1">
      <c r="A289" s="15"/>
      <c r="B289" s="15"/>
      <c r="C289" s="15"/>
      <c r="D289" s="15"/>
      <c r="E289" s="15"/>
      <c r="F289" s="15"/>
      <c r="G289" s="40"/>
      <c r="H289" s="41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42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</row>
    <row r="290" spans="1:79" ht="14.25" customHeight="1">
      <c r="A290" s="15"/>
      <c r="B290" s="15"/>
      <c r="C290" s="15"/>
      <c r="D290" s="15"/>
      <c r="E290" s="15"/>
      <c r="F290" s="15"/>
      <c r="G290" s="40"/>
      <c r="H290" s="41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42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</row>
    <row r="291" spans="1:79" ht="14.25" customHeight="1">
      <c r="A291" s="15"/>
      <c r="B291" s="15"/>
      <c r="C291" s="15"/>
      <c r="D291" s="15"/>
      <c r="E291" s="15"/>
      <c r="F291" s="15"/>
      <c r="G291" s="40"/>
      <c r="H291" s="41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42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</row>
    <row r="292" spans="1:79" ht="14.25" customHeight="1">
      <c r="A292" s="15"/>
      <c r="B292" s="15"/>
      <c r="C292" s="15"/>
      <c r="D292" s="15"/>
      <c r="E292" s="15"/>
      <c r="F292" s="15"/>
      <c r="G292" s="40"/>
      <c r="H292" s="41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42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</row>
    <row r="293" spans="1:79" ht="14.25" customHeight="1">
      <c r="A293" s="15"/>
      <c r="B293" s="15"/>
      <c r="C293" s="15"/>
      <c r="D293" s="15"/>
      <c r="E293" s="15"/>
      <c r="F293" s="15"/>
      <c r="G293" s="40"/>
      <c r="H293" s="41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42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</row>
    <row r="294" spans="1:79" ht="14.25" customHeight="1">
      <c r="A294" s="15"/>
      <c r="B294" s="15"/>
      <c r="C294" s="15"/>
      <c r="D294" s="15"/>
      <c r="E294" s="15"/>
      <c r="F294" s="15"/>
      <c r="G294" s="40"/>
      <c r="H294" s="41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42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</row>
    <row r="295" spans="1:79" ht="14.25" customHeight="1">
      <c r="A295" s="15"/>
      <c r="B295" s="15"/>
      <c r="C295" s="15"/>
      <c r="D295" s="15"/>
      <c r="E295" s="15"/>
      <c r="F295" s="15"/>
      <c r="G295" s="40"/>
      <c r="H295" s="41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42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</row>
    <row r="296" spans="1:79" ht="14.25" customHeight="1">
      <c r="A296" s="15"/>
      <c r="B296" s="15"/>
      <c r="C296" s="15"/>
      <c r="D296" s="15"/>
      <c r="E296" s="15"/>
      <c r="F296" s="15"/>
      <c r="G296" s="40"/>
      <c r="H296" s="41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42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</row>
    <row r="297" spans="1:79" ht="14.25" customHeight="1">
      <c r="A297" s="15"/>
      <c r="B297" s="15"/>
      <c r="C297" s="15"/>
      <c r="D297" s="15"/>
      <c r="E297" s="15"/>
      <c r="F297" s="15"/>
      <c r="G297" s="40"/>
      <c r="H297" s="41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42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</row>
    <row r="298" spans="1:79" ht="14.25" customHeight="1">
      <c r="A298" s="15"/>
      <c r="B298" s="15"/>
      <c r="C298" s="15"/>
      <c r="D298" s="15"/>
      <c r="E298" s="15"/>
      <c r="F298" s="15"/>
      <c r="G298" s="40"/>
      <c r="H298" s="41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42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</row>
    <row r="299" spans="1:79" ht="14.25" customHeight="1">
      <c r="A299" s="15"/>
      <c r="B299" s="15"/>
      <c r="C299" s="15"/>
      <c r="D299" s="15"/>
      <c r="E299" s="15"/>
      <c r="F299" s="15"/>
      <c r="G299" s="40"/>
      <c r="H299" s="41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42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</row>
    <row r="300" spans="1:79" ht="14.25" customHeight="1">
      <c r="A300" s="15"/>
      <c r="B300" s="15"/>
      <c r="C300" s="15"/>
      <c r="D300" s="15"/>
      <c r="E300" s="15"/>
      <c r="F300" s="15"/>
      <c r="G300" s="40"/>
      <c r="H300" s="41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42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</row>
    <row r="301" spans="1:79" ht="14.25" customHeight="1">
      <c r="A301" s="15"/>
      <c r="B301" s="15"/>
      <c r="C301" s="15"/>
      <c r="D301" s="15"/>
      <c r="E301" s="15"/>
      <c r="F301" s="15"/>
      <c r="G301" s="40"/>
      <c r="H301" s="41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42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</row>
    <row r="302" spans="1:79" ht="14.25" customHeight="1">
      <c r="A302" s="15"/>
      <c r="B302" s="15"/>
      <c r="C302" s="15"/>
      <c r="D302" s="15"/>
      <c r="E302" s="15"/>
      <c r="F302" s="15"/>
      <c r="G302" s="40"/>
      <c r="H302" s="41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42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</row>
    <row r="303" spans="1:79" ht="14.25" customHeight="1">
      <c r="A303" s="15"/>
      <c r="B303" s="15"/>
      <c r="C303" s="15"/>
      <c r="D303" s="15"/>
      <c r="E303" s="15"/>
      <c r="F303" s="15"/>
      <c r="G303" s="40"/>
      <c r="H303" s="41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42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</row>
    <row r="304" spans="1:79" ht="14.25" customHeight="1">
      <c r="A304" s="15"/>
      <c r="B304" s="15"/>
      <c r="C304" s="15"/>
      <c r="D304" s="15"/>
      <c r="E304" s="15"/>
      <c r="F304" s="15"/>
      <c r="G304" s="40"/>
      <c r="H304" s="41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42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</row>
    <row r="305" spans="1:79" ht="14.25" customHeight="1">
      <c r="A305" s="15"/>
      <c r="B305" s="15"/>
      <c r="C305" s="15"/>
      <c r="D305" s="15"/>
      <c r="E305" s="15"/>
      <c r="F305" s="15"/>
      <c r="G305" s="40"/>
      <c r="H305" s="41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42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</row>
    <row r="306" spans="1:79" ht="14.25" customHeight="1">
      <c r="A306" s="15"/>
      <c r="B306" s="15"/>
      <c r="C306" s="15"/>
      <c r="D306" s="15"/>
      <c r="E306" s="15"/>
      <c r="F306" s="15"/>
      <c r="G306" s="40"/>
      <c r="H306" s="41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42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</row>
    <row r="307" spans="1:79" ht="14.25" customHeight="1">
      <c r="A307" s="15"/>
      <c r="B307" s="15"/>
      <c r="C307" s="15"/>
      <c r="D307" s="15"/>
      <c r="E307" s="15"/>
      <c r="F307" s="15"/>
      <c r="G307" s="40"/>
      <c r="H307" s="41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42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</row>
    <row r="308" spans="1:79" ht="14.25" customHeight="1">
      <c r="A308" s="15"/>
      <c r="B308" s="15"/>
      <c r="C308" s="15"/>
      <c r="D308" s="15"/>
      <c r="E308" s="15"/>
      <c r="F308" s="15"/>
      <c r="G308" s="40"/>
      <c r="H308" s="41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42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</row>
    <row r="309" spans="1:79" ht="14.25" customHeight="1">
      <c r="A309" s="15"/>
      <c r="B309" s="15"/>
      <c r="C309" s="15"/>
      <c r="D309" s="15"/>
      <c r="E309" s="15"/>
      <c r="F309" s="15"/>
      <c r="G309" s="40"/>
      <c r="H309" s="41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42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</row>
    <row r="310" spans="1:79" ht="14.25" customHeight="1">
      <c r="A310" s="15"/>
      <c r="B310" s="15"/>
      <c r="C310" s="15"/>
      <c r="D310" s="15"/>
      <c r="E310" s="15"/>
      <c r="F310" s="15"/>
      <c r="G310" s="40"/>
      <c r="H310" s="41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42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</row>
    <row r="311" spans="1:79" ht="14.25" customHeight="1">
      <c r="A311" s="15"/>
      <c r="B311" s="15"/>
      <c r="C311" s="15"/>
      <c r="D311" s="15"/>
      <c r="E311" s="15"/>
      <c r="F311" s="15"/>
      <c r="G311" s="40"/>
      <c r="H311" s="41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42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</row>
    <row r="312" spans="1:79" ht="14.25" customHeight="1">
      <c r="A312" s="15"/>
      <c r="B312" s="15"/>
      <c r="C312" s="15"/>
      <c r="D312" s="15"/>
      <c r="E312" s="15"/>
      <c r="F312" s="15"/>
      <c r="G312" s="40"/>
      <c r="H312" s="41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42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</row>
    <row r="313" spans="1:79" ht="14.25" customHeight="1">
      <c r="A313" s="15"/>
      <c r="B313" s="15"/>
      <c r="C313" s="15"/>
      <c r="D313" s="15"/>
      <c r="E313" s="15"/>
      <c r="F313" s="15"/>
      <c r="G313" s="40"/>
      <c r="H313" s="41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42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</row>
    <row r="314" spans="1:79" ht="14.25" customHeight="1">
      <c r="A314" s="15"/>
      <c r="B314" s="15"/>
      <c r="C314" s="15"/>
      <c r="D314" s="15"/>
      <c r="E314" s="15"/>
      <c r="F314" s="15"/>
      <c r="G314" s="40"/>
      <c r="H314" s="41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42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</row>
    <row r="315" spans="1:79" ht="14.25" customHeight="1">
      <c r="A315" s="15"/>
      <c r="B315" s="15"/>
      <c r="C315" s="15"/>
      <c r="D315" s="15"/>
      <c r="E315" s="15"/>
      <c r="F315" s="15"/>
      <c r="G315" s="40"/>
      <c r="H315" s="41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42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</row>
    <row r="316" spans="1:79" ht="14.25" customHeight="1">
      <c r="A316" s="15"/>
      <c r="B316" s="15"/>
      <c r="C316" s="15"/>
      <c r="D316" s="15"/>
      <c r="E316" s="15"/>
      <c r="F316" s="15"/>
      <c r="G316" s="40"/>
      <c r="H316" s="41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42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</row>
    <row r="317" spans="1:79" ht="14.25" customHeight="1">
      <c r="A317" s="15"/>
      <c r="B317" s="15"/>
      <c r="C317" s="15"/>
      <c r="D317" s="15"/>
      <c r="E317" s="15"/>
      <c r="F317" s="15"/>
      <c r="G317" s="40"/>
      <c r="H317" s="41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42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</row>
    <row r="318" spans="1:79" ht="14.25" customHeight="1">
      <c r="A318" s="15"/>
      <c r="B318" s="15"/>
      <c r="C318" s="15"/>
      <c r="D318" s="15"/>
      <c r="E318" s="15"/>
      <c r="F318" s="15"/>
      <c r="G318" s="40"/>
      <c r="H318" s="41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42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</row>
    <row r="319" spans="1:79" ht="14.25" customHeight="1">
      <c r="A319" s="15"/>
      <c r="B319" s="15"/>
      <c r="C319" s="15"/>
      <c r="D319" s="15"/>
      <c r="E319" s="15"/>
      <c r="F319" s="15"/>
      <c r="G319" s="40"/>
      <c r="H319" s="41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42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</row>
    <row r="320" spans="1:79" ht="14.25" customHeight="1">
      <c r="A320" s="15"/>
      <c r="B320" s="15"/>
      <c r="C320" s="15"/>
      <c r="D320" s="15"/>
      <c r="E320" s="15"/>
      <c r="F320" s="15"/>
      <c r="G320" s="40"/>
      <c r="H320" s="41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42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</row>
    <row r="321" spans="1:79" ht="14.25" customHeight="1">
      <c r="A321" s="15"/>
      <c r="B321" s="15"/>
      <c r="C321" s="15"/>
      <c r="D321" s="15"/>
      <c r="E321" s="15"/>
      <c r="F321" s="15"/>
      <c r="G321" s="40"/>
      <c r="H321" s="41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42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</row>
    <row r="322" spans="1:79" ht="14.25" customHeight="1">
      <c r="A322" s="15"/>
      <c r="B322" s="15"/>
      <c r="C322" s="15"/>
      <c r="D322" s="15"/>
      <c r="E322" s="15"/>
      <c r="F322" s="15"/>
      <c r="G322" s="40"/>
      <c r="H322" s="41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42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</row>
    <row r="323" spans="1:79" ht="14.25" customHeight="1">
      <c r="A323" s="15"/>
      <c r="B323" s="15"/>
      <c r="C323" s="15"/>
      <c r="D323" s="15"/>
      <c r="E323" s="15"/>
      <c r="F323" s="15"/>
      <c r="G323" s="40"/>
      <c r="H323" s="41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42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</row>
    <row r="324" spans="1:79" ht="14.25" customHeight="1">
      <c r="A324" s="15"/>
      <c r="B324" s="15"/>
      <c r="C324" s="15"/>
      <c r="D324" s="15"/>
      <c r="E324" s="15"/>
      <c r="F324" s="15"/>
      <c r="G324" s="40"/>
      <c r="H324" s="41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42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</row>
    <row r="325" spans="1:79" ht="14.25" customHeight="1">
      <c r="A325" s="15"/>
      <c r="B325" s="15"/>
      <c r="C325" s="15"/>
      <c r="D325" s="15"/>
      <c r="E325" s="15"/>
      <c r="F325" s="15"/>
      <c r="G325" s="40"/>
      <c r="H325" s="41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42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</row>
    <row r="326" spans="1:79" ht="14.25" customHeight="1">
      <c r="A326" s="15"/>
      <c r="B326" s="15"/>
      <c r="C326" s="15"/>
      <c r="D326" s="15"/>
      <c r="E326" s="15"/>
      <c r="F326" s="15"/>
      <c r="G326" s="40"/>
      <c r="H326" s="41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42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</row>
    <row r="327" spans="1:79" ht="14.25" customHeight="1">
      <c r="A327" s="15"/>
      <c r="B327" s="15"/>
      <c r="C327" s="15"/>
      <c r="D327" s="15"/>
      <c r="E327" s="15"/>
      <c r="F327" s="15"/>
      <c r="G327" s="40"/>
      <c r="H327" s="41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42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</row>
    <row r="328" spans="1:79" ht="14.25" customHeight="1">
      <c r="A328" s="15"/>
      <c r="B328" s="15"/>
      <c r="C328" s="15"/>
      <c r="D328" s="15"/>
      <c r="E328" s="15"/>
      <c r="F328" s="15"/>
      <c r="G328" s="40"/>
      <c r="H328" s="41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42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</row>
    <row r="329" spans="1:79" ht="14.25" customHeight="1">
      <c r="A329" s="15"/>
      <c r="B329" s="15"/>
      <c r="C329" s="15"/>
      <c r="D329" s="15"/>
      <c r="E329" s="15"/>
      <c r="F329" s="15"/>
      <c r="G329" s="40"/>
      <c r="H329" s="41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42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</row>
    <row r="330" spans="1:79" ht="14.25" customHeight="1">
      <c r="A330" s="15"/>
      <c r="B330" s="15"/>
      <c r="C330" s="15"/>
      <c r="D330" s="15"/>
      <c r="E330" s="15"/>
      <c r="F330" s="15"/>
      <c r="G330" s="40"/>
      <c r="H330" s="41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42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</row>
    <row r="331" spans="1:79" ht="14.25" customHeight="1">
      <c r="A331" s="15"/>
      <c r="B331" s="15"/>
      <c r="C331" s="15"/>
      <c r="D331" s="15"/>
      <c r="E331" s="15"/>
      <c r="F331" s="15"/>
      <c r="G331" s="40"/>
      <c r="H331" s="41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42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</row>
    <row r="332" spans="1:79" ht="14.25" customHeight="1">
      <c r="A332" s="15"/>
      <c r="B332" s="15"/>
      <c r="C332" s="15"/>
      <c r="D332" s="15"/>
      <c r="E332" s="15"/>
      <c r="F332" s="15"/>
      <c r="G332" s="40"/>
      <c r="H332" s="41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42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</row>
    <row r="333" spans="1:79" ht="14.25" customHeight="1">
      <c r="A333" s="15"/>
      <c r="B333" s="15"/>
      <c r="C333" s="15"/>
      <c r="D333" s="15"/>
      <c r="E333" s="15"/>
      <c r="F333" s="15"/>
      <c r="G333" s="40"/>
      <c r="H333" s="41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42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</row>
    <row r="334" spans="1:79" ht="14.25" customHeight="1">
      <c r="A334" s="15"/>
      <c r="B334" s="15"/>
      <c r="C334" s="15"/>
      <c r="D334" s="15"/>
      <c r="E334" s="15"/>
      <c r="F334" s="15"/>
      <c r="G334" s="40"/>
      <c r="H334" s="41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42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</row>
    <row r="335" spans="1:79" ht="14.25" customHeight="1">
      <c r="A335" s="15"/>
      <c r="B335" s="15"/>
      <c r="C335" s="15"/>
      <c r="D335" s="15"/>
      <c r="E335" s="15"/>
      <c r="F335" s="15"/>
      <c r="G335" s="40"/>
      <c r="H335" s="41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42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</row>
    <row r="336" spans="1:79" ht="14.25" customHeight="1">
      <c r="A336" s="15"/>
      <c r="B336" s="15"/>
      <c r="C336" s="15"/>
      <c r="D336" s="15"/>
      <c r="E336" s="15"/>
      <c r="F336" s="15"/>
      <c r="G336" s="40"/>
      <c r="H336" s="41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42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</row>
    <row r="337" spans="1:79" ht="14.25" customHeight="1">
      <c r="A337" s="15"/>
      <c r="B337" s="15"/>
      <c r="C337" s="15"/>
      <c r="D337" s="15"/>
      <c r="E337" s="15"/>
      <c r="F337" s="15"/>
      <c r="G337" s="40"/>
      <c r="H337" s="41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42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</row>
    <row r="338" spans="1:79" ht="14.25" customHeight="1">
      <c r="A338" s="15"/>
      <c r="B338" s="15"/>
      <c r="C338" s="15"/>
      <c r="D338" s="15"/>
      <c r="E338" s="15"/>
      <c r="F338" s="15"/>
      <c r="G338" s="40"/>
      <c r="H338" s="41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42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</row>
    <row r="339" spans="1:79" ht="14.25" customHeight="1">
      <c r="A339" s="15"/>
      <c r="B339" s="15"/>
      <c r="C339" s="15"/>
      <c r="D339" s="15"/>
      <c r="E339" s="15"/>
      <c r="F339" s="15"/>
      <c r="G339" s="40"/>
      <c r="H339" s="41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42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</row>
    <row r="340" spans="1:79" ht="14.25" customHeight="1">
      <c r="A340" s="15"/>
      <c r="B340" s="15"/>
      <c r="C340" s="15"/>
      <c r="D340" s="15"/>
      <c r="E340" s="15"/>
      <c r="F340" s="15"/>
      <c r="G340" s="40"/>
      <c r="H340" s="41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42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</row>
    <row r="341" spans="1:79" ht="14.25" customHeight="1">
      <c r="A341" s="15"/>
      <c r="B341" s="15"/>
      <c r="C341" s="15"/>
      <c r="D341" s="15"/>
      <c r="E341" s="15"/>
      <c r="F341" s="15"/>
      <c r="G341" s="40"/>
      <c r="H341" s="41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42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</row>
    <row r="342" spans="1:79" ht="14.25" customHeight="1">
      <c r="A342" s="15"/>
      <c r="B342" s="15"/>
      <c r="C342" s="15"/>
      <c r="D342" s="15"/>
      <c r="E342" s="15"/>
      <c r="F342" s="15"/>
      <c r="G342" s="40"/>
      <c r="H342" s="41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42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</row>
    <row r="343" spans="1:79" ht="14.25" customHeight="1">
      <c r="A343" s="15"/>
      <c r="B343" s="15"/>
      <c r="C343" s="15"/>
      <c r="D343" s="15"/>
      <c r="E343" s="15"/>
      <c r="F343" s="15"/>
      <c r="G343" s="40"/>
      <c r="H343" s="41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42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</row>
    <row r="344" spans="1:79" ht="14.25" customHeight="1">
      <c r="A344" s="15"/>
      <c r="B344" s="15"/>
      <c r="C344" s="15"/>
      <c r="D344" s="15"/>
      <c r="E344" s="15"/>
      <c r="F344" s="15"/>
      <c r="G344" s="40"/>
      <c r="H344" s="41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42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</row>
    <row r="345" spans="1:79" ht="14.25" customHeight="1">
      <c r="A345" s="15"/>
      <c r="B345" s="15"/>
      <c r="C345" s="15"/>
      <c r="D345" s="15"/>
      <c r="E345" s="15"/>
      <c r="F345" s="15"/>
      <c r="G345" s="40"/>
      <c r="H345" s="41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42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</row>
    <row r="346" spans="1:79" ht="14.25" customHeight="1">
      <c r="A346" s="15"/>
      <c r="B346" s="15"/>
      <c r="C346" s="15"/>
      <c r="D346" s="15"/>
      <c r="E346" s="15"/>
      <c r="F346" s="15"/>
      <c r="G346" s="40"/>
      <c r="H346" s="41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42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</row>
    <row r="347" spans="1:79" ht="14.25" customHeight="1">
      <c r="A347" s="15"/>
      <c r="B347" s="15"/>
      <c r="C347" s="15"/>
      <c r="D347" s="15"/>
      <c r="E347" s="15"/>
      <c r="F347" s="15"/>
      <c r="G347" s="40"/>
      <c r="H347" s="41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42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</row>
    <row r="348" spans="1:79" ht="14.25" customHeight="1">
      <c r="A348" s="15"/>
      <c r="B348" s="15"/>
      <c r="C348" s="15"/>
      <c r="D348" s="15"/>
      <c r="E348" s="15"/>
      <c r="F348" s="15"/>
      <c r="G348" s="40"/>
      <c r="H348" s="41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42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</row>
    <row r="349" spans="1:79" ht="14.25" customHeight="1">
      <c r="A349" s="15"/>
      <c r="B349" s="15"/>
      <c r="C349" s="15"/>
      <c r="D349" s="15"/>
      <c r="E349" s="15"/>
      <c r="F349" s="15"/>
      <c r="G349" s="40"/>
      <c r="H349" s="41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42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</row>
    <row r="350" spans="1:79" ht="14.25" customHeight="1">
      <c r="A350" s="15"/>
      <c r="B350" s="15"/>
      <c r="C350" s="15"/>
      <c r="D350" s="15"/>
      <c r="E350" s="15"/>
      <c r="F350" s="15"/>
      <c r="G350" s="40"/>
      <c r="H350" s="41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42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</row>
    <row r="351" spans="1:79" ht="14.25" customHeight="1">
      <c r="A351" s="15"/>
      <c r="B351" s="15"/>
      <c r="C351" s="15"/>
      <c r="D351" s="15"/>
      <c r="E351" s="15"/>
      <c r="F351" s="15"/>
      <c r="G351" s="40"/>
      <c r="H351" s="41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42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</row>
    <row r="352" spans="1:79" ht="14.25" customHeight="1">
      <c r="A352" s="15"/>
      <c r="B352" s="15"/>
      <c r="C352" s="15"/>
      <c r="D352" s="15"/>
      <c r="E352" s="15"/>
      <c r="F352" s="15"/>
      <c r="G352" s="40"/>
      <c r="H352" s="41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42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</row>
    <row r="353" spans="1:79" ht="14.25" customHeight="1">
      <c r="A353" s="15"/>
      <c r="B353" s="15"/>
      <c r="C353" s="15"/>
      <c r="D353" s="15"/>
      <c r="E353" s="15"/>
      <c r="F353" s="15"/>
      <c r="G353" s="40"/>
      <c r="H353" s="41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42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</row>
    <row r="354" spans="1:79" ht="14.25" customHeight="1">
      <c r="A354" s="15"/>
      <c r="B354" s="15"/>
      <c r="C354" s="15"/>
      <c r="D354" s="15"/>
      <c r="E354" s="15"/>
      <c r="F354" s="15"/>
      <c r="G354" s="40"/>
      <c r="H354" s="41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42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</row>
    <row r="355" spans="1:79" ht="14.25" customHeight="1">
      <c r="A355" s="15"/>
      <c r="B355" s="15"/>
      <c r="C355" s="15"/>
      <c r="D355" s="15"/>
      <c r="E355" s="15"/>
      <c r="F355" s="15"/>
      <c r="G355" s="40"/>
      <c r="H355" s="41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42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</row>
    <row r="356" spans="1:79" ht="14.25" customHeight="1">
      <c r="A356" s="15"/>
      <c r="B356" s="15"/>
      <c r="C356" s="15"/>
      <c r="D356" s="15"/>
      <c r="E356" s="15"/>
      <c r="F356" s="15"/>
      <c r="G356" s="40"/>
      <c r="H356" s="41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42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</row>
    <row r="357" spans="1:79" ht="14.25" customHeight="1">
      <c r="A357" s="15"/>
      <c r="B357" s="15"/>
      <c r="C357" s="15"/>
      <c r="D357" s="15"/>
      <c r="E357" s="15"/>
      <c r="F357" s="15"/>
      <c r="G357" s="40"/>
      <c r="H357" s="41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42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</row>
    <row r="358" spans="1:79" ht="14.25" customHeight="1">
      <c r="A358" s="15"/>
      <c r="B358" s="15"/>
      <c r="C358" s="15"/>
      <c r="D358" s="15"/>
      <c r="E358" s="15"/>
      <c r="F358" s="15"/>
      <c r="G358" s="40"/>
      <c r="H358" s="41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42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</row>
    <row r="359" spans="1:79" ht="14.25" customHeight="1">
      <c r="A359" s="15"/>
      <c r="B359" s="15"/>
      <c r="C359" s="15"/>
      <c r="D359" s="15"/>
      <c r="E359" s="15"/>
      <c r="F359" s="15"/>
      <c r="G359" s="40"/>
      <c r="H359" s="41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42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</row>
    <row r="360" spans="1:79" ht="14.25" customHeight="1">
      <c r="A360" s="15"/>
      <c r="B360" s="15"/>
      <c r="C360" s="15"/>
      <c r="D360" s="15"/>
      <c r="E360" s="15"/>
      <c r="F360" s="15"/>
      <c r="G360" s="40"/>
      <c r="H360" s="41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42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</row>
    <row r="361" spans="1:79" ht="14.25" customHeight="1">
      <c r="A361" s="15"/>
      <c r="B361" s="15"/>
      <c r="C361" s="15"/>
      <c r="D361" s="15"/>
      <c r="E361" s="15"/>
      <c r="F361" s="15"/>
      <c r="G361" s="40"/>
      <c r="H361" s="41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42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</row>
    <row r="362" spans="1:79" ht="14.25" customHeight="1">
      <c r="A362" s="15"/>
      <c r="B362" s="15"/>
      <c r="C362" s="15"/>
      <c r="D362" s="15"/>
      <c r="E362" s="15"/>
      <c r="F362" s="15"/>
      <c r="G362" s="40"/>
      <c r="H362" s="41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42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</row>
    <row r="363" spans="1:79" ht="14.25" customHeight="1">
      <c r="A363" s="15"/>
      <c r="B363" s="15"/>
      <c r="C363" s="15"/>
      <c r="D363" s="15"/>
      <c r="E363" s="15"/>
      <c r="F363" s="15"/>
      <c r="G363" s="40"/>
      <c r="H363" s="41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42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</row>
    <row r="364" spans="1:79" ht="14.25" customHeight="1">
      <c r="A364" s="15"/>
      <c r="B364" s="15"/>
      <c r="C364" s="15"/>
      <c r="D364" s="15"/>
      <c r="E364" s="15"/>
      <c r="F364" s="15"/>
      <c r="G364" s="40"/>
      <c r="H364" s="41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42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</row>
    <row r="365" spans="1:79" ht="14.25" customHeight="1">
      <c r="A365" s="15"/>
      <c r="B365" s="15"/>
      <c r="C365" s="15"/>
      <c r="D365" s="15"/>
      <c r="E365" s="15"/>
      <c r="F365" s="15"/>
      <c r="G365" s="40"/>
      <c r="H365" s="41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42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</row>
    <row r="366" spans="1:79" ht="14.25" customHeight="1">
      <c r="A366" s="15"/>
      <c r="B366" s="15"/>
      <c r="C366" s="15"/>
      <c r="D366" s="15"/>
      <c r="E366" s="15"/>
      <c r="F366" s="15"/>
      <c r="G366" s="40"/>
      <c r="H366" s="41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42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</row>
    <row r="367" spans="1:79" ht="14.25" customHeight="1">
      <c r="A367" s="15"/>
      <c r="B367" s="15"/>
      <c r="C367" s="15"/>
      <c r="D367" s="15"/>
      <c r="E367" s="15"/>
      <c r="F367" s="15"/>
      <c r="G367" s="40"/>
      <c r="H367" s="41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42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</row>
    <row r="368" spans="1:79" ht="14.25" customHeight="1">
      <c r="A368" s="15"/>
      <c r="B368" s="15"/>
      <c r="C368" s="15"/>
      <c r="D368" s="15"/>
      <c r="E368" s="15"/>
      <c r="F368" s="15"/>
      <c r="G368" s="40"/>
      <c r="H368" s="41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42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</row>
    <row r="369" spans="1:79" ht="14.25" customHeight="1">
      <c r="A369" s="15"/>
      <c r="B369" s="15"/>
      <c r="C369" s="15"/>
      <c r="D369" s="15"/>
      <c r="E369" s="15"/>
      <c r="F369" s="15"/>
      <c r="G369" s="40"/>
      <c r="H369" s="41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42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</row>
    <row r="370" spans="1:79" ht="14.25" customHeight="1">
      <c r="A370" s="15"/>
      <c r="B370" s="15"/>
      <c r="C370" s="15"/>
      <c r="D370" s="15"/>
      <c r="E370" s="15"/>
      <c r="F370" s="15"/>
      <c r="G370" s="40"/>
      <c r="H370" s="41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42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</row>
    <row r="371" spans="1:79" ht="14.25" customHeight="1">
      <c r="A371" s="15"/>
      <c r="B371" s="15"/>
      <c r="C371" s="15"/>
      <c r="D371" s="15"/>
      <c r="E371" s="15"/>
      <c r="F371" s="15"/>
      <c r="G371" s="40"/>
      <c r="H371" s="41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42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</row>
    <row r="372" spans="1:79" ht="14.25" customHeight="1">
      <c r="A372" s="15"/>
      <c r="B372" s="15"/>
      <c r="C372" s="15"/>
      <c r="D372" s="15"/>
      <c r="E372" s="15"/>
      <c r="F372" s="15"/>
      <c r="G372" s="40"/>
      <c r="H372" s="41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42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</row>
    <row r="373" spans="1:79" ht="14.25" customHeight="1">
      <c r="A373" s="15"/>
      <c r="B373" s="15"/>
      <c r="C373" s="15"/>
      <c r="D373" s="15"/>
      <c r="E373" s="15"/>
      <c r="F373" s="15"/>
      <c r="G373" s="40"/>
      <c r="H373" s="41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42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</row>
    <row r="374" spans="1:79" ht="14.25" customHeight="1">
      <c r="A374" s="15"/>
      <c r="B374" s="15"/>
      <c r="C374" s="15"/>
      <c r="D374" s="15"/>
      <c r="E374" s="15"/>
      <c r="F374" s="15"/>
      <c r="G374" s="40"/>
      <c r="H374" s="41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42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</row>
    <row r="375" spans="1:79" ht="14.25" customHeight="1">
      <c r="A375" s="15"/>
      <c r="B375" s="15"/>
      <c r="C375" s="15"/>
      <c r="D375" s="15"/>
      <c r="E375" s="15"/>
      <c r="F375" s="15"/>
      <c r="G375" s="40"/>
      <c r="H375" s="41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42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</row>
    <row r="376" spans="1:79" ht="14.25" customHeight="1">
      <c r="A376" s="15"/>
      <c r="B376" s="15"/>
      <c r="C376" s="15"/>
      <c r="D376" s="15"/>
      <c r="E376" s="15"/>
      <c r="F376" s="15"/>
      <c r="G376" s="40"/>
      <c r="H376" s="41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42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</row>
    <row r="377" spans="1:79" ht="14.25" customHeight="1">
      <c r="A377" s="15"/>
      <c r="B377" s="15"/>
      <c r="C377" s="15"/>
      <c r="D377" s="15"/>
      <c r="E377" s="15"/>
      <c r="F377" s="15"/>
      <c r="G377" s="40"/>
      <c r="H377" s="41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42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</row>
    <row r="378" spans="1:79" ht="14.25" customHeight="1">
      <c r="A378" s="15"/>
      <c r="B378" s="15"/>
      <c r="C378" s="15"/>
      <c r="D378" s="15"/>
      <c r="E378" s="15"/>
      <c r="F378" s="15"/>
      <c r="G378" s="40"/>
      <c r="H378" s="41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42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</row>
    <row r="379" spans="1:79" ht="14.25" customHeight="1">
      <c r="A379" s="15"/>
      <c r="B379" s="15"/>
      <c r="C379" s="15"/>
      <c r="D379" s="15"/>
      <c r="E379" s="15"/>
      <c r="F379" s="15"/>
      <c r="G379" s="40"/>
      <c r="H379" s="41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42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</row>
    <row r="380" spans="1:79" ht="14.25" customHeight="1">
      <c r="A380" s="15"/>
      <c r="B380" s="15"/>
      <c r="C380" s="15"/>
      <c r="D380" s="15"/>
      <c r="E380" s="15"/>
      <c r="F380" s="15"/>
      <c r="G380" s="40"/>
      <c r="H380" s="41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42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</row>
    <row r="381" spans="1:79" ht="14.25" customHeight="1">
      <c r="A381" s="15"/>
      <c r="B381" s="15"/>
      <c r="C381" s="15"/>
      <c r="D381" s="15"/>
      <c r="E381" s="15"/>
      <c r="F381" s="15"/>
      <c r="G381" s="40"/>
      <c r="H381" s="41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42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</row>
    <row r="382" spans="1:79" ht="14.25" customHeight="1">
      <c r="A382" s="15"/>
      <c r="B382" s="15"/>
      <c r="C382" s="15"/>
      <c r="D382" s="15"/>
      <c r="E382" s="15"/>
      <c r="F382" s="15"/>
      <c r="G382" s="40"/>
      <c r="H382" s="41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42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</row>
    <row r="383" spans="1:79" ht="14.25" customHeight="1">
      <c r="A383" s="15"/>
      <c r="B383" s="15"/>
      <c r="C383" s="15"/>
      <c r="D383" s="15"/>
      <c r="E383" s="15"/>
      <c r="F383" s="15"/>
      <c r="G383" s="40"/>
      <c r="H383" s="41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42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</row>
    <row r="384" spans="1:79" ht="14.25" customHeight="1">
      <c r="A384" s="15"/>
      <c r="B384" s="15"/>
      <c r="C384" s="15"/>
      <c r="D384" s="15"/>
      <c r="E384" s="15"/>
      <c r="F384" s="15"/>
      <c r="G384" s="40"/>
      <c r="H384" s="41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42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</row>
    <row r="385" spans="1:79" ht="14.25" customHeight="1">
      <c r="A385" s="15"/>
      <c r="B385" s="15"/>
      <c r="C385" s="15"/>
      <c r="D385" s="15"/>
      <c r="E385" s="15"/>
      <c r="F385" s="15"/>
      <c r="G385" s="40"/>
      <c r="H385" s="41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42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</row>
    <row r="386" spans="1:79" ht="14.25" customHeight="1">
      <c r="A386" s="15"/>
      <c r="B386" s="15"/>
      <c r="C386" s="15"/>
      <c r="D386" s="15"/>
      <c r="E386" s="15"/>
      <c r="F386" s="15"/>
      <c r="G386" s="40"/>
      <c r="H386" s="41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42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</row>
    <row r="387" spans="1:79" ht="14.25" customHeight="1">
      <c r="A387" s="15"/>
      <c r="B387" s="15"/>
      <c r="C387" s="15"/>
      <c r="D387" s="15"/>
      <c r="E387" s="15"/>
      <c r="F387" s="15"/>
      <c r="G387" s="40"/>
      <c r="H387" s="41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42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</row>
    <row r="388" spans="1:79" ht="14.25" customHeight="1">
      <c r="A388" s="15"/>
      <c r="B388" s="15"/>
      <c r="C388" s="15"/>
      <c r="D388" s="15"/>
      <c r="E388" s="15"/>
      <c r="F388" s="15"/>
      <c r="G388" s="40"/>
      <c r="H388" s="41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42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</row>
    <row r="389" spans="1:79" ht="14.25" customHeight="1">
      <c r="A389" s="15"/>
      <c r="B389" s="15"/>
      <c r="C389" s="15"/>
      <c r="D389" s="15"/>
      <c r="E389" s="15"/>
      <c r="F389" s="15"/>
      <c r="G389" s="40"/>
      <c r="H389" s="41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42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</row>
    <row r="390" spans="1:79" ht="14.25" customHeight="1">
      <c r="A390" s="15"/>
      <c r="B390" s="15"/>
      <c r="C390" s="15"/>
      <c r="D390" s="15"/>
      <c r="E390" s="15"/>
      <c r="F390" s="15"/>
      <c r="G390" s="40"/>
      <c r="H390" s="41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42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</row>
    <row r="391" spans="1:79" ht="14.25" customHeight="1">
      <c r="A391" s="15"/>
      <c r="B391" s="15"/>
      <c r="C391" s="15"/>
      <c r="D391" s="15"/>
      <c r="E391" s="15"/>
      <c r="F391" s="15"/>
      <c r="G391" s="40"/>
      <c r="H391" s="41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42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</row>
    <row r="392" spans="1:79" ht="14.25" customHeight="1">
      <c r="A392" s="15"/>
      <c r="B392" s="15"/>
      <c r="C392" s="15"/>
      <c r="D392" s="15"/>
      <c r="E392" s="15"/>
      <c r="F392" s="15"/>
      <c r="G392" s="40"/>
      <c r="H392" s="41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42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</row>
    <row r="393" spans="1:79" ht="14.25" customHeight="1">
      <c r="A393" s="15"/>
      <c r="B393" s="15"/>
      <c r="C393" s="15"/>
      <c r="D393" s="15"/>
      <c r="E393" s="15"/>
      <c r="F393" s="15"/>
      <c r="G393" s="40"/>
      <c r="H393" s="41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42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</row>
    <row r="394" spans="1:79" ht="14.25" customHeight="1">
      <c r="A394" s="15"/>
      <c r="B394" s="15"/>
      <c r="C394" s="15"/>
      <c r="D394" s="15"/>
      <c r="E394" s="15"/>
      <c r="F394" s="15"/>
      <c r="G394" s="40"/>
      <c r="H394" s="41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42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</row>
    <row r="395" spans="1:79" ht="14.25" customHeight="1">
      <c r="A395" s="15"/>
      <c r="B395" s="15"/>
      <c r="C395" s="15"/>
      <c r="D395" s="15"/>
      <c r="E395" s="15"/>
      <c r="F395" s="15"/>
      <c r="G395" s="40"/>
      <c r="H395" s="41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42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</row>
    <row r="396" spans="1:79" ht="14.25" customHeight="1">
      <c r="A396" s="15"/>
      <c r="B396" s="15"/>
      <c r="C396" s="15"/>
      <c r="D396" s="15"/>
      <c r="E396" s="15"/>
      <c r="F396" s="15"/>
      <c r="G396" s="40"/>
      <c r="H396" s="41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42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</row>
    <row r="397" spans="1:79" ht="14.25" customHeight="1">
      <c r="A397" s="15"/>
      <c r="B397" s="15"/>
      <c r="C397" s="15"/>
      <c r="D397" s="15"/>
      <c r="E397" s="15"/>
      <c r="F397" s="15"/>
      <c r="G397" s="40"/>
      <c r="H397" s="41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42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</row>
    <row r="398" spans="1:79" ht="14.25" customHeight="1">
      <c r="A398" s="15"/>
      <c r="B398" s="15"/>
      <c r="C398" s="15"/>
      <c r="D398" s="15"/>
      <c r="E398" s="15"/>
      <c r="F398" s="15"/>
      <c r="G398" s="40"/>
      <c r="H398" s="41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42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</row>
    <row r="399" spans="1:79" ht="14.25" customHeight="1">
      <c r="A399" s="15"/>
      <c r="B399" s="15"/>
      <c r="C399" s="15"/>
      <c r="D399" s="15"/>
      <c r="E399" s="15"/>
      <c r="F399" s="15"/>
      <c r="G399" s="40"/>
      <c r="H399" s="41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42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</row>
    <row r="400" spans="1:79" ht="14.25" customHeight="1">
      <c r="A400" s="15"/>
      <c r="B400" s="15"/>
      <c r="C400" s="15"/>
      <c r="D400" s="15"/>
      <c r="E400" s="15"/>
      <c r="F400" s="15"/>
      <c r="G400" s="40"/>
      <c r="H400" s="41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42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</row>
    <row r="401" spans="1:79" ht="14.25" customHeight="1">
      <c r="A401" s="15"/>
      <c r="B401" s="15"/>
      <c r="C401" s="15"/>
      <c r="D401" s="15"/>
      <c r="E401" s="15"/>
      <c r="F401" s="15"/>
      <c r="G401" s="40"/>
      <c r="H401" s="41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42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</row>
    <row r="402" spans="1:79" ht="14.25" customHeight="1">
      <c r="A402" s="15"/>
      <c r="B402" s="15"/>
      <c r="C402" s="15"/>
      <c r="D402" s="15"/>
      <c r="E402" s="15"/>
      <c r="F402" s="15"/>
      <c r="G402" s="40"/>
      <c r="H402" s="41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42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</row>
    <row r="403" spans="1:79" ht="14.25" customHeight="1">
      <c r="A403" s="15"/>
      <c r="B403" s="15"/>
      <c r="C403" s="15"/>
      <c r="D403" s="15"/>
      <c r="E403" s="15"/>
      <c r="F403" s="15"/>
      <c r="G403" s="40"/>
      <c r="H403" s="41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42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</row>
    <row r="404" spans="1:79" ht="14.25" customHeight="1">
      <c r="A404" s="15"/>
      <c r="B404" s="15"/>
      <c r="C404" s="15"/>
      <c r="D404" s="15"/>
      <c r="E404" s="15"/>
      <c r="F404" s="15"/>
      <c r="G404" s="40"/>
      <c r="H404" s="41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42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</row>
    <row r="405" spans="1:79" ht="14.25" customHeight="1">
      <c r="A405" s="15"/>
      <c r="B405" s="15"/>
      <c r="C405" s="15"/>
      <c r="D405" s="15"/>
      <c r="E405" s="15"/>
      <c r="F405" s="15"/>
      <c r="G405" s="40"/>
      <c r="H405" s="41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42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</row>
    <row r="406" spans="1:79" ht="14.25" customHeight="1">
      <c r="A406" s="15"/>
      <c r="B406" s="15"/>
      <c r="C406" s="15"/>
      <c r="D406" s="15"/>
      <c r="E406" s="15"/>
      <c r="F406" s="15"/>
      <c r="G406" s="40"/>
      <c r="H406" s="41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42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</row>
    <row r="407" spans="1:79" ht="14.25" customHeight="1">
      <c r="A407" s="15"/>
      <c r="B407" s="15"/>
      <c r="C407" s="15"/>
      <c r="D407" s="15"/>
      <c r="E407" s="15"/>
      <c r="F407" s="15"/>
      <c r="G407" s="40"/>
      <c r="H407" s="41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42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</row>
    <row r="408" spans="1:79" ht="14.25" customHeight="1">
      <c r="A408" s="15"/>
      <c r="B408" s="15"/>
      <c r="C408" s="15"/>
      <c r="D408" s="15"/>
      <c r="E408" s="15"/>
      <c r="F408" s="15"/>
      <c r="G408" s="40"/>
      <c r="H408" s="41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42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</row>
    <row r="409" spans="1:79" ht="14.25" customHeight="1">
      <c r="A409" s="15"/>
      <c r="B409" s="15"/>
      <c r="C409" s="15"/>
      <c r="D409" s="15"/>
      <c r="E409" s="15"/>
      <c r="F409" s="15"/>
      <c r="G409" s="40"/>
      <c r="H409" s="41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42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</row>
    <row r="410" spans="1:79" ht="14.25" customHeight="1">
      <c r="A410" s="15"/>
      <c r="B410" s="15"/>
      <c r="C410" s="15"/>
      <c r="D410" s="15"/>
      <c r="E410" s="15"/>
      <c r="F410" s="15"/>
      <c r="G410" s="40"/>
      <c r="H410" s="41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42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</row>
    <row r="411" spans="1:79" ht="14.25" customHeight="1">
      <c r="A411" s="15"/>
      <c r="B411" s="15"/>
      <c r="C411" s="15"/>
      <c r="D411" s="15"/>
      <c r="E411" s="15"/>
      <c r="F411" s="15"/>
      <c r="G411" s="40"/>
      <c r="H411" s="41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42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</row>
    <row r="412" spans="1:79" ht="14.25" customHeight="1">
      <c r="A412" s="15"/>
      <c r="B412" s="15"/>
      <c r="C412" s="15"/>
      <c r="D412" s="15"/>
      <c r="E412" s="15"/>
      <c r="F412" s="15"/>
      <c r="G412" s="40"/>
      <c r="H412" s="41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42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</row>
    <row r="413" spans="1:79" ht="14.25" customHeight="1">
      <c r="A413" s="15"/>
      <c r="B413" s="15"/>
      <c r="C413" s="15"/>
      <c r="D413" s="15"/>
      <c r="E413" s="15"/>
      <c r="F413" s="15"/>
      <c r="G413" s="40"/>
      <c r="H413" s="41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42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</row>
    <row r="414" spans="1:79" ht="14.25" customHeight="1">
      <c r="A414" s="15"/>
      <c r="B414" s="15"/>
      <c r="C414" s="15"/>
      <c r="D414" s="15"/>
      <c r="E414" s="15"/>
      <c r="F414" s="15"/>
      <c r="G414" s="40"/>
      <c r="H414" s="41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42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</row>
    <row r="415" spans="1:79" ht="14.25" customHeight="1">
      <c r="A415" s="15"/>
      <c r="B415" s="15"/>
      <c r="C415" s="15"/>
      <c r="D415" s="15"/>
      <c r="E415" s="15"/>
      <c r="F415" s="15"/>
      <c r="G415" s="40"/>
      <c r="H415" s="41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42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</row>
    <row r="416" spans="1:79" ht="14.25" customHeight="1">
      <c r="A416" s="15"/>
      <c r="B416" s="15"/>
      <c r="C416" s="15"/>
      <c r="D416" s="15"/>
      <c r="E416" s="15"/>
      <c r="F416" s="15"/>
      <c r="G416" s="40"/>
      <c r="H416" s="41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42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</row>
    <row r="417" spans="1:79" ht="14.25" customHeight="1">
      <c r="A417" s="15"/>
      <c r="B417" s="15"/>
      <c r="C417" s="15"/>
      <c r="D417" s="15"/>
      <c r="E417" s="15"/>
      <c r="F417" s="15"/>
      <c r="G417" s="40"/>
      <c r="H417" s="41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42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</row>
    <row r="418" spans="1:79" ht="14.25" customHeight="1">
      <c r="A418" s="15"/>
      <c r="B418" s="15"/>
      <c r="C418" s="15"/>
      <c r="D418" s="15"/>
      <c r="E418" s="15"/>
      <c r="F418" s="15"/>
      <c r="G418" s="40"/>
      <c r="H418" s="41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42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</row>
    <row r="419" spans="1:79" ht="14.25" customHeight="1">
      <c r="A419" s="15"/>
      <c r="B419" s="15"/>
      <c r="C419" s="15"/>
      <c r="D419" s="15"/>
      <c r="E419" s="15"/>
      <c r="F419" s="15"/>
      <c r="G419" s="40"/>
      <c r="H419" s="41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42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</row>
    <row r="420" spans="1:79" ht="14.25" customHeight="1">
      <c r="A420" s="15"/>
      <c r="B420" s="15"/>
      <c r="C420" s="15"/>
      <c r="D420" s="15"/>
      <c r="E420" s="15"/>
      <c r="F420" s="15"/>
      <c r="G420" s="40"/>
      <c r="H420" s="41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42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</row>
    <row r="421" spans="1:79" ht="14.25" customHeight="1">
      <c r="A421" s="15"/>
      <c r="B421" s="15"/>
      <c r="C421" s="15"/>
      <c r="D421" s="15"/>
      <c r="E421" s="15"/>
      <c r="F421" s="15"/>
      <c r="G421" s="40"/>
      <c r="H421" s="41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42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</row>
    <row r="422" spans="1:79" ht="14.25" customHeight="1">
      <c r="A422" s="15"/>
      <c r="B422" s="15"/>
      <c r="C422" s="15"/>
      <c r="D422" s="15"/>
      <c r="E422" s="15"/>
      <c r="F422" s="15"/>
      <c r="G422" s="40"/>
      <c r="H422" s="41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42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</row>
    <row r="423" spans="1:79" ht="14.25" customHeight="1">
      <c r="A423" s="15"/>
      <c r="B423" s="15"/>
      <c r="C423" s="15"/>
      <c r="D423" s="15"/>
      <c r="E423" s="15"/>
      <c r="F423" s="15"/>
      <c r="G423" s="40"/>
      <c r="H423" s="41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42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</row>
    <row r="424" spans="1:79" ht="14.25" customHeight="1">
      <c r="A424" s="15"/>
      <c r="B424" s="15"/>
      <c r="C424" s="15"/>
      <c r="D424" s="15"/>
      <c r="E424" s="15"/>
      <c r="F424" s="15"/>
      <c r="G424" s="40"/>
      <c r="H424" s="41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42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</row>
    <row r="425" spans="1:79" ht="14.25" customHeight="1">
      <c r="A425" s="15"/>
      <c r="B425" s="15"/>
      <c r="C425" s="15"/>
      <c r="D425" s="15"/>
      <c r="E425" s="15"/>
      <c r="F425" s="15"/>
      <c r="G425" s="40"/>
      <c r="H425" s="41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42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</row>
    <row r="426" spans="1:79" ht="14.25" customHeight="1">
      <c r="A426" s="15"/>
      <c r="B426" s="15"/>
      <c r="C426" s="15"/>
      <c r="D426" s="15"/>
      <c r="E426" s="15"/>
      <c r="F426" s="15"/>
      <c r="G426" s="40"/>
      <c r="H426" s="41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42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</row>
    <row r="427" spans="1:79" ht="14.25" customHeight="1">
      <c r="A427" s="15"/>
      <c r="B427" s="15"/>
      <c r="C427" s="15"/>
      <c r="D427" s="15"/>
      <c r="E427" s="15"/>
      <c r="F427" s="15"/>
      <c r="G427" s="40"/>
      <c r="H427" s="41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42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</row>
    <row r="428" spans="1:79" ht="14.25" customHeight="1">
      <c r="A428" s="15"/>
      <c r="B428" s="15"/>
      <c r="C428" s="15"/>
      <c r="D428" s="15"/>
      <c r="E428" s="15"/>
      <c r="F428" s="15"/>
      <c r="G428" s="40"/>
      <c r="H428" s="41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42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</row>
    <row r="429" spans="1:79" ht="14.25" customHeight="1">
      <c r="A429" s="15"/>
      <c r="B429" s="15"/>
      <c r="C429" s="15"/>
      <c r="D429" s="15"/>
      <c r="E429" s="15"/>
      <c r="F429" s="15"/>
      <c r="G429" s="40"/>
      <c r="H429" s="41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42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</row>
    <row r="430" spans="1:79" ht="14.25" customHeight="1">
      <c r="A430" s="15"/>
      <c r="B430" s="15"/>
      <c r="C430" s="15"/>
      <c r="D430" s="15"/>
      <c r="E430" s="15"/>
      <c r="F430" s="15"/>
      <c r="G430" s="40"/>
      <c r="H430" s="41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42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</row>
    <row r="431" spans="1:79" ht="14.25" customHeight="1">
      <c r="A431" s="15"/>
      <c r="B431" s="15"/>
      <c r="C431" s="15"/>
      <c r="D431" s="15"/>
      <c r="E431" s="15"/>
      <c r="F431" s="15"/>
      <c r="G431" s="40"/>
      <c r="H431" s="41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42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</row>
    <row r="432" spans="1:79" ht="14.25" customHeight="1">
      <c r="A432" s="15"/>
      <c r="B432" s="15"/>
      <c r="C432" s="15"/>
      <c r="D432" s="15"/>
      <c r="E432" s="15"/>
      <c r="F432" s="15"/>
      <c r="G432" s="40"/>
      <c r="H432" s="41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42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</row>
    <row r="433" spans="1:79" ht="14.25" customHeight="1">
      <c r="A433" s="15"/>
      <c r="B433" s="15"/>
      <c r="C433" s="15"/>
      <c r="D433" s="15"/>
      <c r="E433" s="15"/>
      <c r="F433" s="15"/>
      <c r="G433" s="40"/>
      <c r="H433" s="41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42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</row>
    <row r="434" spans="1:79" ht="14.25" customHeight="1">
      <c r="A434" s="15"/>
      <c r="B434" s="15"/>
      <c r="C434" s="15"/>
      <c r="D434" s="15"/>
      <c r="E434" s="15"/>
      <c r="F434" s="15"/>
      <c r="G434" s="40"/>
      <c r="H434" s="41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42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</row>
    <row r="435" spans="1:79" ht="14.25" customHeight="1">
      <c r="A435" s="15"/>
      <c r="B435" s="15"/>
      <c r="C435" s="15"/>
      <c r="D435" s="15"/>
      <c r="E435" s="15"/>
      <c r="F435" s="15"/>
      <c r="G435" s="40"/>
      <c r="H435" s="41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42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</row>
    <row r="436" spans="1:79" ht="14.25" customHeight="1">
      <c r="A436" s="15"/>
      <c r="B436" s="15"/>
      <c r="C436" s="15"/>
      <c r="D436" s="15"/>
      <c r="E436" s="15"/>
      <c r="F436" s="15"/>
      <c r="G436" s="40"/>
      <c r="H436" s="41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42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</row>
    <row r="437" spans="1:79" ht="14.25" customHeight="1">
      <c r="A437" s="15"/>
      <c r="B437" s="15"/>
      <c r="C437" s="15"/>
      <c r="D437" s="15"/>
      <c r="E437" s="15"/>
      <c r="F437" s="15"/>
      <c r="G437" s="40"/>
      <c r="H437" s="41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42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</row>
    <row r="438" spans="1:79" ht="14.25" customHeight="1">
      <c r="A438" s="15"/>
      <c r="B438" s="15"/>
      <c r="C438" s="15"/>
      <c r="D438" s="15"/>
      <c r="E438" s="15"/>
      <c r="F438" s="15"/>
      <c r="G438" s="40"/>
      <c r="H438" s="41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42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</row>
    <row r="439" spans="1:79" ht="14.25" customHeight="1">
      <c r="A439" s="15"/>
      <c r="B439" s="15"/>
      <c r="C439" s="15"/>
      <c r="D439" s="15"/>
      <c r="E439" s="15"/>
      <c r="F439" s="15"/>
      <c r="G439" s="40"/>
      <c r="H439" s="41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42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</row>
    <row r="440" spans="1:79" ht="14.25" customHeight="1">
      <c r="A440" s="15"/>
      <c r="B440" s="15"/>
      <c r="C440" s="15"/>
      <c r="D440" s="15"/>
      <c r="E440" s="15"/>
      <c r="F440" s="15"/>
      <c r="G440" s="40"/>
      <c r="H440" s="41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42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</row>
    <row r="441" spans="1:79" ht="14.25" customHeight="1">
      <c r="A441" s="15"/>
      <c r="B441" s="15"/>
      <c r="C441" s="15"/>
      <c r="D441" s="15"/>
      <c r="E441" s="15"/>
      <c r="F441" s="15"/>
      <c r="G441" s="40"/>
      <c r="H441" s="41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42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</row>
    <row r="442" spans="1:79" ht="14.25" customHeight="1">
      <c r="A442" s="15"/>
      <c r="B442" s="15"/>
      <c r="C442" s="15"/>
      <c r="D442" s="15"/>
      <c r="E442" s="15"/>
      <c r="F442" s="15"/>
      <c r="G442" s="40"/>
      <c r="H442" s="41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42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</row>
    <row r="443" spans="1:79" ht="14.25" customHeight="1">
      <c r="A443" s="15"/>
      <c r="B443" s="15"/>
      <c r="C443" s="15"/>
      <c r="D443" s="15"/>
      <c r="E443" s="15"/>
      <c r="F443" s="15"/>
      <c r="G443" s="40"/>
      <c r="H443" s="41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42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</row>
    <row r="444" spans="1:79" ht="14.25" customHeight="1">
      <c r="A444" s="15"/>
      <c r="B444" s="15"/>
      <c r="C444" s="15"/>
      <c r="D444" s="15"/>
      <c r="E444" s="15"/>
      <c r="F444" s="15"/>
      <c r="G444" s="40"/>
      <c r="H444" s="41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42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</row>
    <row r="445" spans="1:79" ht="14.25" customHeight="1">
      <c r="A445" s="15"/>
      <c r="B445" s="15"/>
      <c r="C445" s="15"/>
      <c r="D445" s="15"/>
      <c r="E445" s="15"/>
      <c r="F445" s="15"/>
      <c r="G445" s="40"/>
      <c r="H445" s="41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42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</row>
    <row r="446" spans="1:79" ht="14.25" customHeight="1">
      <c r="A446" s="15"/>
      <c r="B446" s="15"/>
      <c r="C446" s="15"/>
      <c r="D446" s="15"/>
      <c r="E446" s="15"/>
      <c r="F446" s="15"/>
      <c r="G446" s="40"/>
      <c r="H446" s="41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42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</row>
    <row r="447" spans="1:79" ht="14.25" customHeight="1">
      <c r="A447" s="15"/>
      <c r="B447" s="15"/>
      <c r="C447" s="15"/>
      <c r="D447" s="15"/>
      <c r="E447" s="15"/>
      <c r="F447" s="15"/>
      <c r="G447" s="40"/>
      <c r="H447" s="41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42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</row>
    <row r="448" spans="1:79" ht="14.25" customHeight="1">
      <c r="A448" s="15"/>
      <c r="B448" s="15"/>
      <c r="C448" s="15"/>
      <c r="D448" s="15"/>
      <c r="E448" s="15"/>
      <c r="F448" s="15"/>
      <c r="G448" s="40"/>
      <c r="H448" s="41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42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</row>
    <row r="449" spans="1:79" ht="14.25" customHeight="1">
      <c r="A449" s="15"/>
      <c r="B449" s="15"/>
      <c r="C449" s="15"/>
      <c r="D449" s="15"/>
      <c r="E449" s="15"/>
      <c r="F449" s="15"/>
      <c r="G449" s="40"/>
      <c r="H449" s="41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42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</row>
    <row r="450" spans="1:79" ht="14.25" customHeight="1">
      <c r="A450" s="15"/>
      <c r="B450" s="15"/>
      <c r="C450" s="15"/>
      <c r="D450" s="15"/>
      <c r="E450" s="15"/>
      <c r="F450" s="15"/>
      <c r="G450" s="40"/>
      <c r="H450" s="41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42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</row>
    <row r="451" spans="1:79" ht="14.25" customHeight="1">
      <c r="A451" s="15"/>
      <c r="B451" s="15"/>
      <c r="C451" s="15"/>
      <c r="D451" s="15"/>
      <c r="E451" s="15"/>
      <c r="F451" s="15"/>
      <c r="G451" s="40"/>
      <c r="H451" s="41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42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</row>
    <row r="452" spans="1:79" ht="14.25" customHeight="1">
      <c r="A452" s="15"/>
      <c r="B452" s="15"/>
      <c r="C452" s="15"/>
      <c r="D452" s="15"/>
      <c r="E452" s="15"/>
      <c r="F452" s="15"/>
      <c r="G452" s="40"/>
      <c r="H452" s="41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42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</row>
    <row r="453" spans="1:79" ht="14.25" customHeight="1">
      <c r="A453" s="15"/>
      <c r="B453" s="15"/>
      <c r="C453" s="15"/>
      <c r="D453" s="15"/>
      <c r="E453" s="15"/>
      <c r="F453" s="15"/>
      <c r="G453" s="40"/>
      <c r="H453" s="41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42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</row>
    <row r="454" spans="1:79" ht="14.25" customHeight="1">
      <c r="A454" s="15"/>
      <c r="B454" s="15"/>
      <c r="C454" s="15"/>
      <c r="D454" s="15"/>
      <c r="E454" s="15"/>
      <c r="F454" s="15"/>
      <c r="G454" s="40"/>
      <c r="H454" s="41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42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</row>
    <row r="455" spans="1:79" ht="14.25" customHeight="1">
      <c r="A455" s="15"/>
      <c r="B455" s="15"/>
      <c r="C455" s="15"/>
      <c r="D455" s="15"/>
      <c r="E455" s="15"/>
      <c r="F455" s="15"/>
      <c r="G455" s="40"/>
      <c r="H455" s="41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42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</row>
    <row r="456" spans="1:79" ht="14.25" customHeight="1">
      <c r="A456" s="15"/>
      <c r="B456" s="15"/>
      <c r="C456" s="15"/>
      <c r="D456" s="15"/>
      <c r="E456" s="15"/>
      <c r="F456" s="15"/>
      <c r="G456" s="40"/>
      <c r="H456" s="41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42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</row>
    <row r="457" spans="1:79" ht="14.25" customHeight="1">
      <c r="A457" s="15"/>
      <c r="B457" s="15"/>
      <c r="C457" s="15"/>
      <c r="D457" s="15"/>
      <c r="E457" s="15"/>
      <c r="F457" s="15"/>
      <c r="G457" s="40"/>
      <c r="H457" s="41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42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</row>
    <row r="458" spans="1:79" ht="14.25" customHeight="1">
      <c r="A458" s="15"/>
      <c r="B458" s="15"/>
      <c r="C458" s="15"/>
      <c r="D458" s="15"/>
      <c r="E458" s="15"/>
      <c r="F458" s="15"/>
      <c r="G458" s="40"/>
      <c r="H458" s="41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42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</row>
    <row r="459" spans="1:79" ht="14.25" customHeight="1">
      <c r="A459" s="15"/>
      <c r="B459" s="15"/>
      <c r="C459" s="15"/>
      <c r="D459" s="15"/>
      <c r="E459" s="15"/>
      <c r="F459" s="15"/>
      <c r="G459" s="40"/>
      <c r="H459" s="41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42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</row>
    <row r="460" spans="1:79" ht="14.25" customHeight="1">
      <c r="A460" s="15"/>
      <c r="B460" s="15"/>
      <c r="C460" s="15"/>
      <c r="D460" s="15"/>
      <c r="E460" s="15"/>
      <c r="F460" s="15"/>
      <c r="G460" s="40"/>
      <c r="H460" s="41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42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</row>
    <row r="461" spans="1:79" ht="14.25" customHeight="1">
      <c r="A461" s="15"/>
      <c r="B461" s="15"/>
      <c r="C461" s="15"/>
      <c r="D461" s="15"/>
      <c r="E461" s="15"/>
      <c r="F461" s="15"/>
      <c r="G461" s="40"/>
      <c r="H461" s="41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42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</row>
    <row r="462" spans="1:79" ht="14.25" customHeight="1">
      <c r="A462" s="15"/>
      <c r="B462" s="15"/>
      <c r="C462" s="15"/>
      <c r="D462" s="15"/>
      <c r="E462" s="15"/>
      <c r="F462" s="15"/>
      <c r="G462" s="40"/>
      <c r="H462" s="41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42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</row>
    <row r="463" spans="1:79" ht="14.25" customHeight="1">
      <c r="A463" s="15"/>
      <c r="B463" s="15"/>
      <c r="C463" s="15"/>
      <c r="D463" s="15"/>
      <c r="E463" s="15"/>
      <c r="F463" s="15"/>
      <c r="G463" s="40"/>
      <c r="H463" s="41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42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</row>
    <row r="464" spans="1:79" ht="14.25" customHeight="1">
      <c r="A464" s="15"/>
      <c r="B464" s="15"/>
      <c r="C464" s="15"/>
      <c r="D464" s="15"/>
      <c r="E464" s="15"/>
      <c r="F464" s="15"/>
      <c r="G464" s="40"/>
      <c r="H464" s="41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42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</row>
    <row r="465" spans="1:79" ht="14.25" customHeight="1">
      <c r="A465" s="15"/>
      <c r="B465" s="15"/>
      <c r="C465" s="15"/>
      <c r="D465" s="15"/>
      <c r="E465" s="15"/>
      <c r="F465" s="15"/>
      <c r="G465" s="40"/>
      <c r="H465" s="41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42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</row>
    <row r="466" spans="1:79" ht="14.25" customHeight="1">
      <c r="A466" s="15"/>
      <c r="B466" s="15"/>
      <c r="C466" s="15"/>
      <c r="D466" s="15"/>
      <c r="E466" s="15"/>
      <c r="F466" s="15"/>
      <c r="G466" s="40"/>
      <c r="H466" s="41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42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</row>
    <row r="467" spans="1:79" ht="14.25" customHeight="1">
      <c r="A467" s="15"/>
      <c r="B467" s="15"/>
      <c r="C467" s="15"/>
      <c r="D467" s="15"/>
      <c r="E467" s="15"/>
      <c r="F467" s="15"/>
      <c r="G467" s="40"/>
      <c r="H467" s="41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42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</row>
    <row r="468" spans="1:79" ht="14.25" customHeight="1">
      <c r="A468" s="15"/>
      <c r="B468" s="15"/>
      <c r="C468" s="15"/>
      <c r="D468" s="15"/>
      <c r="E468" s="15"/>
      <c r="F468" s="15"/>
      <c r="G468" s="40"/>
      <c r="H468" s="41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42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</row>
    <row r="469" spans="1:79" ht="14.25" customHeight="1">
      <c r="A469" s="15"/>
      <c r="B469" s="15"/>
      <c r="C469" s="15"/>
      <c r="D469" s="15"/>
      <c r="E469" s="15"/>
      <c r="F469" s="15"/>
      <c r="G469" s="40"/>
      <c r="H469" s="41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42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</row>
    <row r="470" spans="1:79" ht="14.25" customHeight="1">
      <c r="A470" s="15"/>
      <c r="B470" s="15"/>
      <c r="C470" s="15"/>
      <c r="D470" s="15"/>
      <c r="E470" s="15"/>
      <c r="F470" s="15"/>
      <c r="G470" s="40"/>
      <c r="H470" s="41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42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</row>
    <row r="471" spans="1:79" ht="14.25" customHeight="1">
      <c r="A471" s="15"/>
      <c r="B471" s="15"/>
      <c r="C471" s="15"/>
      <c r="D471" s="15"/>
      <c r="E471" s="15"/>
      <c r="F471" s="15"/>
      <c r="G471" s="40"/>
      <c r="H471" s="41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42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</row>
    <row r="472" spans="1:79" ht="14.25" customHeight="1">
      <c r="A472" s="15"/>
      <c r="B472" s="15"/>
      <c r="C472" s="15"/>
      <c r="D472" s="15"/>
      <c r="E472" s="15"/>
      <c r="F472" s="15"/>
      <c r="G472" s="40"/>
      <c r="H472" s="41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42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</row>
    <row r="473" spans="1:79" ht="14.25" customHeight="1">
      <c r="A473" s="15"/>
      <c r="B473" s="15"/>
      <c r="C473" s="15"/>
      <c r="D473" s="15"/>
      <c r="E473" s="15"/>
      <c r="F473" s="15"/>
      <c r="G473" s="40"/>
      <c r="H473" s="41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42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</row>
    <row r="474" spans="1:79" ht="14.25" customHeight="1">
      <c r="A474" s="15"/>
      <c r="B474" s="15"/>
      <c r="C474" s="15"/>
      <c r="D474" s="15"/>
      <c r="E474" s="15"/>
      <c r="F474" s="15"/>
      <c r="G474" s="40"/>
      <c r="H474" s="41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42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</row>
    <row r="475" spans="1:79" ht="14.25" customHeight="1">
      <c r="A475" s="15"/>
      <c r="B475" s="15"/>
      <c r="C475" s="15"/>
      <c r="D475" s="15"/>
      <c r="E475" s="15"/>
      <c r="F475" s="15"/>
      <c r="G475" s="40"/>
      <c r="H475" s="41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42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</row>
    <row r="476" spans="1:79" ht="14.25" customHeight="1">
      <c r="A476" s="15"/>
      <c r="B476" s="15"/>
      <c r="C476" s="15"/>
      <c r="D476" s="15"/>
      <c r="E476" s="15"/>
      <c r="F476" s="15"/>
      <c r="G476" s="40"/>
      <c r="H476" s="41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42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</row>
    <row r="477" spans="1:79" ht="14.25" customHeight="1">
      <c r="A477" s="15"/>
      <c r="B477" s="15"/>
      <c r="C477" s="15"/>
      <c r="D477" s="15"/>
      <c r="E477" s="15"/>
      <c r="F477" s="15"/>
      <c r="G477" s="40"/>
      <c r="H477" s="41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42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</row>
    <row r="478" spans="1:79" ht="14.25" customHeight="1">
      <c r="A478" s="15"/>
      <c r="B478" s="15"/>
      <c r="C478" s="15"/>
      <c r="D478" s="15"/>
      <c r="E478" s="15"/>
      <c r="F478" s="15"/>
      <c r="G478" s="40"/>
      <c r="H478" s="41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42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</row>
    <row r="479" spans="1:79" ht="14.25" customHeight="1">
      <c r="A479" s="15"/>
      <c r="B479" s="15"/>
      <c r="C479" s="15"/>
      <c r="D479" s="15"/>
      <c r="E479" s="15"/>
      <c r="F479" s="15"/>
      <c r="G479" s="40"/>
      <c r="H479" s="41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42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</row>
    <row r="480" spans="1:79" ht="14.25" customHeight="1">
      <c r="A480" s="15"/>
      <c r="B480" s="15"/>
      <c r="C480" s="15"/>
      <c r="D480" s="15"/>
      <c r="E480" s="15"/>
      <c r="F480" s="15"/>
      <c r="G480" s="40"/>
      <c r="H480" s="41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42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</row>
    <row r="481" spans="1:79" ht="14.25" customHeight="1">
      <c r="A481" s="15"/>
      <c r="B481" s="15"/>
      <c r="C481" s="15"/>
      <c r="D481" s="15"/>
      <c r="E481" s="15"/>
      <c r="F481" s="15"/>
      <c r="G481" s="40"/>
      <c r="H481" s="41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42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</row>
    <row r="482" spans="1:79" ht="14.25" customHeight="1">
      <c r="A482" s="15"/>
      <c r="B482" s="15"/>
      <c r="C482" s="15"/>
      <c r="D482" s="15"/>
      <c r="E482" s="15"/>
      <c r="F482" s="15"/>
      <c r="G482" s="40"/>
      <c r="H482" s="41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42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</row>
    <row r="483" spans="1:79" ht="14.25" customHeight="1">
      <c r="A483" s="15"/>
      <c r="B483" s="15"/>
      <c r="C483" s="15"/>
      <c r="D483" s="15"/>
      <c r="E483" s="15"/>
      <c r="F483" s="15"/>
      <c r="G483" s="40"/>
      <c r="H483" s="41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42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</row>
    <row r="484" spans="1:79" ht="14.25" customHeight="1">
      <c r="A484" s="15"/>
      <c r="B484" s="15"/>
      <c r="C484" s="15"/>
      <c r="D484" s="15"/>
      <c r="E484" s="15"/>
      <c r="F484" s="15"/>
      <c r="G484" s="40"/>
      <c r="H484" s="41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42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</row>
    <row r="485" spans="1:79" ht="14.25" customHeight="1">
      <c r="A485" s="15"/>
      <c r="B485" s="15"/>
      <c r="C485" s="15"/>
      <c r="D485" s="15"/>
      <c r="E485" s="15"/>
      <c r="F485" s="15"/>
      <c r="G485" s="40"/>
      <c r="H485" s="41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42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</row>
    <row r="486" spans="1:79" ht="14.25" customHeight="1">
      <c r="A486" s="15"/>
      <c r="B486" s="15"/>
      <c r="C486" s="15"/>
      <c r="D486" s="15"/>
      <c r="E486" s="15"/>
      <c r="F486" s="15"/>
      <c r="G486" s="40"/>
      <c r="H486" s="41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42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</row>
    <row r="487" spans="1:79" ht="14.25" customHeight="1">
      <c r="A487" s="15"/>
      <c r="B487" s="15"/>
      <c r="C487" s="15"/>
      <c r="D487" s="15"/>
      <c r="E487" s="15"/>
      <c r="F487" s="15"/>
      <c r="G487" s="40"/>
      <c r="H487" s="41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42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</row>
    <row r="488" spans="1:79" ht="14.25" customHeight="1">
      <c r="A488" s="15"/>
      <c r="B488" s="15"/>
      <c r="C488" s="15"/>
      <c r="D488" s="15"/>
      <c r="E488" s="15"/>
      <c r="F488" s="15"/>
      <c r="G488" s="40"/>
      <c r="H488" s="41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42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</row>
    <row r="489" spans="1:79" ht="14.25" customHeight="1">
      <c r="A489" s="15"/>
      <c r="B489" s="15"/>
      <c r="C489" s="15"/>
      <c r="D489" s="15"/>
      <c r="E489" s="15"/>
      <c r="F489" s="15"/>
      <c r="G489" s="40"/>
      <c r="H489" s="41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42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</row>
    <row r="490" spans="1:79" ht="14.25" customHeight="1">
      <c r="A490" s="15"/>
      <c r="B490" s="15"/>
      <c r="C490" s="15"/>
      <c r="D490" s="15"/>
      <c r="E490" s="15"/>
      <c r="F490" s="15"/>
      <c r="G490" s="40"/>
      <c r="H490" s="41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42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</row>
    <row r="491" spans="1:79" ht="14.25" customHeight="1">
      <c r="A491" s="15"/>
      <c r="B491" s="15"/>
      <c r="C491" s="15"/>
      <c r="D491" s="15"/>
      <c r="E491" s="15"/>
      <c r="F491" s="15"/>
      <c r="G491" s="40"/>
      <c r="H491" s="41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42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</row>
    <row r="492" spans="1:79" ht="14.25" customHeight="1">
      <c r="A492" s="15"/>
      <c r="B492" s="15"/>
      <c r="C492" s="15"/>
      <c r="D492" s="15"/>
      <c r="E492" s="15"/>
      <c r="F492" s="15"/>
      <c r="G492" s="40"/>
      <c r="H492" s="41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42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</row>
    <row r="493" spans="1:79" ht="14.25" customHeight="1">
      <c r="A493" s="15"/>
      <c r="B493" s="15"/>
      <c r="C493" s="15"/>
      <c r="D493" s="15"/>
      <c r="E493" s="15"/>
      <c r="F493" s="15"/>
      <c r="G493" s="40"/>
      <c r="H493" s="41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42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</row>
    <row r="494" spans="1:79" ht="14.25" customHeight="1">
      <c r="A494" s="15"/>
      <c r="B494" s="15"/>
      <c r="C494" s="15"/>
      <c r="D494" s="15"/>
      <c r="E494" s="15"/>
      <c r="F494" s="15"/>
      <c r="G494" s="40"/>
      <c r="H494" s="41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42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</row>
    <row r="495" spans="1:79" ht="14.25" customHeight="1">
      <c r="A495" s="15"/>
      <c r="B495" s="15"/>
      <c r="C495" s="15"/>
      <c r="D495" s="15"/>
      <c r="E495" s="15"/>
      <c r="F495" s="15"/>
      <c r="G495" s="40"/>
      <c r="H495" s="41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42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</row>
    <row r="496" spans="1:79" ht="14.25" customHeight="1">
      <c r="A496" s="15"/>
      <c r="B496" s="15"/>
      <c r="C496" s="15"/>
      <c r="D496" s="15"/>
      <c r="E496" s="15"/>
      <c r="F496" s="15"/>
      <c r="G496" s="40"/>
      <c r="H496" s="41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42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</row>
    <row r="497" spans="1:79" ht="14.25" customHeight="1">
      <c r="A497" s="15"/>
      <c r="B497" s="15"/>
      <c r="C497" s="15"/>
      <c r="D497" s="15"/>
      <c r="E497" s="15"/>
      <c r="F497" s="15"/>
      <c r="G497" s="40"/>
      <c r="H497" s="41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42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</row>
    <row r="498" spans="1:79" ht="14.25" customHeight="1">
      <c r="A498" s="15"/>
      <c r="B498" s="15"/>
      <c r="C498" s="15"/>
      <c r="D498" s="15"/>
      <c r="E498" s="15"/>
      <c r="F498" s="15"/>
      <c r="G498" s="40"/>
      <c r="H498" s="41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42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</row>
    <row r="499" spans="1:79" ht="14.25" customHeight="1">
      <c r="A499" s="15"/>
      <c r="B499" s="15"/>
      <c r="C499" s="15"/>
      <c r="D499" s="15"/>
      <c r="E499" s="15"/>
      <c r="F499" s="15"/>
      <c r="G499" s="40"/>
      <c r="H499" s="41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42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</row>
    <row r="500" spans="1:79" ht="14.25" customHeight="1">
      <c r="A500" s="15"/>
      <c r="B500" s="15"/>
      <c r="C500" s="15"/>
      <c r="D500" s="15"/>
      <c r="E500" s="15"/>
      <c r="F500" s="15"/>
      <c r="G500" s="40"/>
      <c r="H500" s="41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42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</row>
    <row r="501" spans="1:79" ht="14.25" customHeight="1">
      <c r="A501" s="15"/>
      <c r="B501" s="15"/>
      <c r="C501" s="15"/>
      <c r="D501" s="15"/>
      <c r="E501" s="15"/>
      <c r="F501" s="15"/>
      <c r="G501" s="40"/>
      <c r="H501" s="41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42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</row>
    <row r="502" spans="1:79" ht="14.25" customHeight="1">
      <c r="A502" s="15"/>
      <c r="B502" s="15"/>
      <c r="C502" s="15"/>
      <c r="D502" s="15"/>
      <c r="E502" s="15"/>
      <c r="F502" s="15"/>
      <c r="G502" s="40"/>
      <c r="H502" s="41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42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</row>
    <row r="503" spans="1:79" ht="14.25" customHeight="1">
      <c r="A503" s="15"/>
      <c r="B503" s="15"/>
      <c r="C503" s="15"/>
      <c r="D503" s="15"/>
      <c r="E503" s="15"/>
      <c r="F503" s="15"/>
      <c r="G503" s="40"/>
      <c r="H503" s="41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42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</row>
    <row r="504" spans="1:79" ht="14.25" customHeight="1">
      <c r="A504" s="15"/>
      <c r="B504" s="15"/>
      <c r="C504" s="15"/>
      <c r="D504" s="15"/>
      <c r="E504" s="15"/>
      <c r="F504" s="15"/>
      <c r="G504" s="40"/>
      <c r="H504" s="41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42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</row>
    <row r="505" spans="1:79" ht="14.25" customHeight="1">
      <c r="A505" s="15"/>
      <c r="B505" s="15"/>
      <c r="C505" s="15"/>
      <c r="D505" s="15"/>
      <c r="E505" s="15"/>
      <c r="F505" s="15"/>
      <c r="G505" s="40"/>
      <c r="H505" s="41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42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</row>
    <row r="506" spans="1:79" ht="14.25" customHeight="1">
      <c r="A506" s="15"/>
      <c r="B506" s="15"/>
      <c r="C506" s="15"/>
      <c r="D506" s="15"/>
      <c r="E506" s="15"/>
      <c r="F506" s="15"/>
      <c r="G506" s="40"/>
      <c r="H506" s="41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42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</row>
    <row r="507" spans="1:79" ht="14.25" customHeight="1">
      <c r="A507" s="15"/>
      <c r="B507" s="15"/>
      <c r="C507" s="15"/>
      <c r="D507" s="15"/>
      <c r="E507" s="15"/>
      <c r="F507" s="15"/>
      <c r="G507" s="40"/>
      <c r="H507" s="41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42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</row>
    <row r="508" spans="1:79" ht="14.25" customHeight="1">
      <c r="A508" s="15"/>
      <c r="B508" s="15"/>
      <c r="C508" s="15"/>
      <c r="D508" s="15"/>
      <c r="E508" s="15"/>
      <c r="F508" s="15"/>
      <c r="G508" s="40"/>
      <c r="H508" s="41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42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</row>
    <row r="509" spans="1:79" ht="14.25" customHeight="1">
      <c r="A509" s="15"/>
      <c r="B509" s="15"/>
      <c r="C509" s="15"/>
      <c r="D509" s="15"/>
      <c r="E509" s="15"/>
      <c r="F509" s="15"/>
      <c r="G509" s="40"/>
      <c r="H509" s="41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42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</row>
    <row r="510" spans="1:79" ht="14.25" customHeight="1">
      <c r="A510" s="15"/>
      <c r="B510" s="15"/>
      <c r="C510" s="15"/>
      <c r="D510" s="15"/>
      <c r="E510" s="15"/>
      <c r="F510" s="15"/>
      <c r="G510" s="40"/>
      <c r="H510" s="41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42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</row>
    <row r="511" spans="1:79" ht="14.25" customHeight="1">
      <c r="A511" s="15"/>
      <c r="B511" s="15"/>
      <c r="C511" s="15"/>
      <c r="D511" s="15"/>
      <c r="E511" s="15"/>
      <c r="F511" s="15"/>
      <c r="G511" s="40"/>
      <c r="H511" s="41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42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</row>
    <row r="512" spans="1:79" ht="14.25" customHeight="1">
      <c r="A512" s="15"/>
      <c r="B512" s="15"/>
      <c r="C512" s="15"/>
      <c r="D512" s="15"/>
      <c r="E512" s="15"/>
      <c r="F512" s="15"/>
      <c r="G512" s="40"/>
      <c r="H512" s="41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42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</row>
    <row r="513" spans="1:79" ht="14.25" customHeight="1">
      <c r="A513" s="15"/>
      <c r="B513" s="15"/>
      <c r="C513" s="15"/>
      <c r="D513" s="15"/>
      <c r="E513" s="15"/>
      <c r="F513" s="15"/>
      <c r="G513" s="40"/>
      <c r="H513" s="41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42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</row>
    <row r="514" spans="1:79" ht="14.25" customHeight="1">
      <c r="A514" s="15"/>
      <c r="B514" s="15"/>
      <c r="C514" s="15"/>
      <c r="D514" s="15"/>
      <c r="E514" s="15"/>
      <c r="F514" s="15"/>
      <c r="G514" s="40"/>
      <c r="H514" s="41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42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</row>
    <row r="515" spans="1:79" ht="14.25" customHeight="1">
      <c r="A515" s="15"/>
      <c r="B515" s="15"/>
      <c r="C515" s="15"/>
      <c r="D515" s="15"/>
      <c r="E515" s="15"/>
      <c r="F515" s="15"/>
      <c r="G515" s="40"/>
      <c r="H515" s="41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42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</row>
    <row r="516" spans="1:79" ht="14.25" customHeight="1">
      <c r="A516" s="15"/>
      <c r="B516" s="15"/>
      <c r="C516" s="15"/>
      <c r="D516" s="15"/>
      <c r="E516" s="15"/>
      <c r="F516" s="15"/>
      <c r="G516" s="40"/>
      <c r="H516" s="41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42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</row>
    <row r="517" spans="1:79" ht="14.25" customHeight="1">
      <c r="A517" s="15"/>
      <c r="B517" s="15"/>
      <c r="C517" s="15"/>
      <c r="D517" s="15"/>
      <c r="E517" s="15"/>
      <c r="F517" s="15"/>
      <c r="G517" s="40"/>
      <c r="H517" s="41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42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</row>
    <row r="518" spans="1:79" ht="14.25" customHeight="1">
      <c r="A518" s="15"/>
      <c r="B518" s="15"/>
      <c r="C518" s="15"/>
      <c r="D518" s="15"/>
      <c r="E518" s="15"/>
      <c r="F518" s="15"/>
      <c r="G518" s="40"/>
      <c r="H518" s="41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42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</row>
    <row r="519" spans="1:79" ht="14.25" customHeight="1">
      <c r="A519" s="15"/>
      <c r="B519" s="15"/>
      <c r="C519" s="15"/>
      <c r="D519" s="15"/>
      <c r="E519" s="15"/>
      <c r="F519" s="15"/>
      <c r="G519" s="40"/>
      <c r="H519" s="41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42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</row>
    <row r="520" spans="1:79" ht="14.25" customHeight="1">
      <c r="A520" s="15"/>
      <c r="B520" s="15"/>
      <c r="C520" s="15"/>
      <c r="D520" s="15"/>
      <c r="E520" s="15"/>
      <c r="F520" s="15"/>
      <c r="G520" s="40"/>
      <c r="H520" s="41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42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</row>
    <row r="521" spans="1:79" ht="14.25" customHeight="1">
      <c r="A521" s="15"/>
      <c r="B521" s="15"/>
      <c r="C521" s="15"/>
      <c r="D521" s="15"/>
      <c r="E521" s="15"/>
      <c r="F521" s="15"/>
      <c r="G521" s="40"/>
      <c r="H521" s="41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42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</row>
    <row r="522" spans="1:79" ht="14.25" customHeight="1">
      <c r="A522" s="15"/>
      <c r="B522" s="15"/>
      <c r="C522" s="15"/>
      <c r="D522" s="15"/>
      <c r="E522" s="15"/>
      <c r="F522" s="15"/>
      <c r="G522" s="40"/>
      <c r="H522" s="41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42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</row>
    <row r="523" spans="1:79" ht="14.25" customHeight="1">
      <c r="A523" s="15"/>
      <c r="B523" s="15"/>
      <c r="C523" s="15"/>
      <c r="D523" s="15"/>
      <c r="E523" s="15"/>
      <c r="F523" s="15"/>
      <c r="G523" s="40"/>
      <c r="H523" s="41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42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</row>
    <row r="524" spans="1:79" ht="14.25" customHeight="1">
      <c r="A524" s="15"/>
      <c r="B524" s="15"/>
      <c r="C524" s="15"/>
      <c r="D524" s="15"/>
      <c r="E524" s="15"/>
      <c r="F524" s="15"/>
      <c r="G524" s="40"/>
      <c r="H524" s="41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42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</row>
    <row r="525" spans="1:79" ht="14.25" customHeight="1">
      <c r="A525" s="15"/>
      <c r="B525" s="15"/>
      <c r="C525" s="15"/>
      <c r="D525" s="15"/>
      <c r="E525" s="15"/>
      <c r="F525" s="15"/>
      <c r="G525" s="40"/>
      <c r="H525" s="41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42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</row>
    <row r="526" spans="1:79" ht="14.25" customHeight="1">
      <c r="A526" s="15"/>
      <c r="B526" s="15"/>
      <c r="C526" s="15"/>
      <c r="D526" s="15"/>
      <c r="E526" s="15"/>
      <c r="F526" s="15"/>
      <c r="G526" s="40"/>
      <c r="H526" s="41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42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</row>
    <row r="527" spans="1:79" ht="14.25" customHeight="1">
      <c r="A527" s="15"/>
      <c r="B527" s="15"/>
      <c r="C527" s="15"/>
      <c r="D527" s="15"/>
      <c r="E527" s="15"/>
      <c r="F527" s="15"/>
      <c r="G527" s="40"/>
      <c r="H527" s="41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42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</row>
    <row r="528" spans="1:79" ht="14.25" customHeight="1">
      <c r="A528" s="15"/>
      <c r="B528" s="15"/>
      <c r="C528" s="15"/>
      <c r="D528" s="15"/>
      <c r="E528" s="15"/>
      <c r="F528" s="15"/>
      <c r="G528" s="40"/>
      <c r="H528" s="41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42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</row>
    <row r="529" spans="1:79" ht="14.25" customHeight="1">
      <c r="A529" s="15"/>
      <c r="B529" s="15"/>
      <c r="C529" s="15"/>
      <c r="D529" s="15"/>
      <c r="E529" s="15"/>
      <c r="F529" s="15"/>
      <c r="G529" s="40"/>
      <c r="H529" s="41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42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</row>
    <row r="530" spans="1:79" ht="14.25" customHeight="1">
      <c r="A530" s="15"/>
      <c r="B530" s="15"/>
      <c r="C530" s="15"/>
      <c r="D530" s="15"/>
      <c r="E530" s="15"/>
      <c r="F530" s="15"/>
      <c r="G530" s="40"/>
      <c r="H530" s="41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42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</row>
    <row r="531" spans="1:79" ht="14.25" customHeight="1">
      <c r="A531" s="15"/>
      <c r="B531" s="15"/>
      <c r="C531" s="15"/>
      <c r="D531" s="15"/>
      <c r="E531" s="15"/>
      <c r="F531" s="15"/>
      <c r="G531" s="40"/>
      <c r="H531" s="41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42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</row>
    <row r="532" spans="1:79" ht="14.25" customHeight="1">
      <c r="A532" s="15"/>
      <c r="B532" s="15"/>
      <c r="C532" s="15"/>
      <c r="D532" s="15"/>
      <c r="E532" s="15"/>
      <c r="F532" s="15"/>
      <c r="G532" s="40"/>
      <c r="H532" s="41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42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</row>
    <row r="533" spans="1:79" ht="14.25" customHeight="1">
      <c r="A533" s="15"/>
      <c r="B533" s="15"/>
      <c r="C533" s="15"/>
      <c r="D533" s="15"/>
      <c r="E533" s="15"/>
      <c r="F533" s="15"/>
      <c r="G533" s="40"/>
      <c r="H533" s="41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42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</row>
    <row r="534" spans="1:79" ht="14.25" customHeight="1">
      <c r="A534" s="15"/>
      <c r="B534" s="15"/>
      <c r="C534" s="15"/>
      <c r="D534" s="15"/>
      <c r="E534" s="15"/>
      <c r="F534" s="15"/>
      <c r="G534" s="40"/>
      <c r="H534" s="41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42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</row>
    <row r="535" spans="1:79" ht="14.25" customHeight="1">
      <c r="A535" s="15"/>
      <c r="B535" s="15"/>
      <c r="C535" s="15"/>
      <c r="D535" s="15"/>
      <c r="E535" s="15"/>
      <c r="F535" s="15"/>
      <c r="G535" s="40"/>
      <c r="H535" s="41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42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</row>
    <row r="536" spans="1:79" ht="14.25" customHeight="1">
      <c r="A536" s="15"/>
      <c r="B536" s="15"/>
      <c r="C536" s="15"/>
      <c r="D536" s="15"/>
      <c r="E536" s="15"/>
      <c r="F536" s="15"/>
      <c r="G536" s="40"/>
      <c r="H536" s="41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42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</row>
    <row r="537" spans="1:79" ht="14.25" customHeight="1">
      <c r="A537" s="15"/>
      <c r="B537" s="15"/>
      <c r="C537" s="15"/>
      <c r="D537" s="15"/>
      <c r="E537" s="15"/>
      <c r="F537" s="15"/>
      <c r="G537" s="40"/>
      <c r="H537" s="41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42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</row>
    <row r="538" spans="1:79" ht="14.25" customHeight="1">
      <c r="A538" s="15"/>
      <c r="B538" s="15"/>
      <c r="C538" s="15"/>
      <c r="D538" s="15"/>
      <c r="E538" s="15"/>
      <c r="F538" s="15"/>
      <c r="G538" s="40"/>
      <c r="H538" s="41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42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</row>
    <row r="539" spans="1:79" ht="14.25" customHeight="1">
      <c r="A539" s="15"/>
      <c r="B539" s="15"/>
      <c r="C539" s="15"/>
      <c r="D539" s="15"/>
      <c r="E539" s="15"/>
      <c r="F539" s="15"/>
      <c r="G539" s="40"/>
      <c r="H539" s="41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42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</row>
    <row r="540" spans="1:79" ht="14.25" customHeight="1">
      <c r="A540" s="15"/>
      <c r="B540" s="15"/>
      <c r="C540" s="15"/>
      <c r="D540" s="15"/>
      <c r="E540" s="15"/>
      <c r="F540" s="15"/>
      <c r="G540" s="40"/>
      <c r="H540" s="41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42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</row>
    <row r="541" spans="1:79" ht="14.25" customHeight="1">
      <c r="A541" s="15"/>
      <c r="B541" s="15"/>
      <c r="C541" s="15"/>
      <c r="D541" s="15"/>
      <c r="E541" s="15"/>
      <c r="F541" s="15"/>
      <c r="G541" s="40"/>
      <c r="H541" s="41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42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</row>
    <row r="542" spans="1:79" ht="14.25" customHeight="1">
      <c r="A542" s="15"/>
      <c r="B542" s="15"/>
      <c r="C542" s="15"/>
      <c r="D542" s="15"/>
      <c r="E542" s="15"/>
      <c r="F542" s="15"/>
      <c r="G542" s="40"/>
      <c r="H542" s="41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42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</row>
    <row r="543" spans="1:79" ht="14.25" customHeight="1">
      <c r="A543" s="15"/>
      <c r="B543" s="15"/>
      <c r="C543" s="15"/>
      <c r="D543" s="15"/>
      <c r="E543" s="15"/>
      <c r="F543" s="15"/>
      <c r="G543" s="40"/>
      <c r="H543" s="41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42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</row>
    <row r="544" spans="1:79" ht="14.25" customHeight="1">
      <c r="A544" s="15"/>
      <c r="B544" s="15"/>
      <c r="C544" s="15"/>
      <c r="D544" s="15"/>
      <c r="E544" s="15"/>
      <c r="F544" s="15"/>
      <c r="G544" s="40"/>
      <c r="H544" s="41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42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</row>
    <row r="545" spans="1:79" ht="14.25" customHeight="1">
      <c r="A545" s="15"/>
      <c r="B545" s="15"/>
      <c r="C545" s="15"/>
      <c r="D545" s="15"/>
      <c r="E545" s="15"/>
      <c r="F545" s="15"/>
      <c r="G545" s="40"/>
      <c r="H545" s="41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42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</row>
    <row r="546" spans="1:79" ht="14.25" customHeight="1">
      <c r="A546" s="15"/>
      <c r="B546" s="15"/>
      <c r="C546" s="15"/>
      <c r="D546" s="15"/>
      <c r="E546" s="15"/>
      <c r="F546" s="15"/>
      <c r="G546" s="40"/>
      <c r="H546" s="41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42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</row>
    <row r="547" spans="1:79" ht="14.25" customHeight="1">
      <c r="A547" s="15"/>
      <c r="B547" s="15"/>
      <c r="C547" s="15"/>
      <c r="D547" s="15"/>
      <c r="E547" s="15"/>
      <c r="F547" s="15"/>
      <c r="G547" s="40"/>
      <c r="H547" s="41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42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</row>
    <row r="548" spans="1:79" ht="14.25" customHeight="1">
      <c r="A548" s="15"/>
      <c r="B548" s="15"/>
      <c r="C548" s="15"/>
      <c r="D548" s="15"/>
      <c r="E548" s="15"/>
      <c r="F548" s="15"/>
      <c r="G548" s="40"/>
      <c r="H548" s="41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42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</row>
    <row r="549" spans="1:79" ht="14.25" customHeight="1">
      <c r="A549" s="15"/>
      <c r="B549" s="15"/>
      <c r="C549" s="15"/>
      <c r="D549" s="15"/>
      <c r="E549" s="15"/>
      <c r="F549" s="15"/>
      <c r="G549" s="40"/>
      <c r="H549" s="41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42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</row>
    <row r="550" spans="1:79" ht="14.25" customHeight="1">
      <c r="A550" s="15"/>
      <c r="B550" s="15"/>
      <c r="C550" s="15"/>
      <c r="D550" s="15"/>
      <c r="E550" s="15"/>
      <c r="F550" s="15"/>
      <c r="G550" s="40"/>
      <c r="H550" s="41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42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</row>
    <row r="551" spans="1:79" ht="14.25" customHeight="1">
      <c r="A551" s="15"/>
      <c r="B551" s="15"/>
      <c r="C551" s="15"/>
      <c r="D551" s="15"/>
      <c r="E551" s="15"/>
      <c r="F551" s="15"/>
      <c r="G551" s="40"/>
      <c r="H551" s="41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42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</row>
    <row r="552" spans="1:79" ht="14.25" customHeight="1">
      <c r="A552" s="15"/>
      <c r="B552" s="15"/>
      <c r="C552" s="15"/>
      <c r="D552" s="15"/>
      <c r="E552" s="15"/>
      <c r="F552" s="15"/>
      <c r="G552" s="40"/>
      <c r="H552" s="41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42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</row>
    <row r="553" spans="1:79" ht="14.25" customHeight="1">
      <c r="A553" s="15"/>
      <c r="B553" s="15"/>
      <c r="C553" s="15"/>
      <c r="D553" s="15"/>
      <c r="E553" s="15"/>
      <c r="F553" s="15"/>
      <c r="G553" s="40"/>
      <c r="H553" s="41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42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</row>
    <row r="554" spans="1:79" ht="14.25" customHeight="1">
      <c r="A554" s="15"/>
      <c r="B554" s="15"/>
      <c r="C554" s="15"/>
      <c r="D554" s="15"/>
      <c r="E554" s="15"/>
      <c r="F554" s="15"/>
      <c r="G554" s="40"/>
      <c r="H554" s="41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42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</row>
    <row r="555" spans="1:79" ht="14.25" customHeight="1">
      <c r="A555" s="15"/>
      <c r="B555" s="15"/>
      <c r="C555" s="15"/>
      <c r="D555" s="15"/>
      <c r="E555" s="15"/>
      <c r="F555" s="15"/>
      <c r="G555" s="40"/>
      <c r="H555" s="41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42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</row>
    <row r="556" spans="1:79" ht="14.25" customHeight="1">
      <c r="A556" s="15"/>
      <c r="B556" s="15"/>
      <c r="C556" s="15"/>
      <c r="D556" s="15"/>
      <c r="E556" s="15"/>
      <c r="F556" s="15"/>
      <c r="G556" s="40"/>
      <c r="H556" s="41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42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</row>
    <row r="557" spans="1:79" ht="14.25" customHeight="1">
      <c r="A557" s="15"/>
      <c r="B557" s="15"/>
      <c r="C557" s="15"/>
      <c r="D557" s="15"/>
      <c r="E557" s="15"/>
      <c r="F557" s="15"/>
      <c r="G557" s="40"/>
      <c r="H557" s="41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42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</row>
    <row r="558" spans="1:79" ht="14.25" customHeight="1">
      <c r="A558" s="15"/>
      <c r="B558" s="15"/>
      <c r="C558" s="15"/>
      <c r="D558" s="15"/>
      <c r="E558" s="15"/>
      <c r="F558" s="15"/>
      <c r="G558" s="40"/>
      <c r="H558" s="41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42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</row>
    <row r="559" spans="1:79" ht="14.25" customHeight="1">
      <c r="A559" s="15"/>
      <c r="B559" s="15"/>
      <c r="C559" s="15"/>
      <c r="D559" s="15"/>
      <c r="E559" s="15"/>
      <c r="F559" s="15"/>
      <c r="G559" s="40"/>
      <c r="H559" s="41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42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</row>
    <row r="560" spans="1:79" ht="14.25" customHeight="1">
      <c r="A560" s="15"/>
      <c r="B560" s="15"/>
      <c r="C560" s="15"/>
      <c r="D560" s="15"/>
      <c r="E560" s="15"/>
      <c r="F560" s="15"/>
      <c r="G560" s="40"/>
      <c r="H560" s="41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42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</row>
    <row r="561" spans="1:79" ht="14.25" customHeight="1">
      <c r="A561" s="15"/>
      <c r="B561" s="15"/>
      <c r="C561" s="15"/>
      <c r="D561" s="15"/>
      <c r="E561" s="15"/>
      <c r="F561" s="15"/>
      <c r="G561" s="40"/>
      <c r="H561" s="41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42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</row>
    <row r="562" spans="1:79" ht="14.25" customHeight="1">
      <c r="A562" s="15"/>
      <c r="B562" s="15"/>
      <c r="C562" s="15"/>
      <c r="D562" s="15"/>
      <c r="E562" s="15"/>
      <c r="F562" s="15"/>
      <c r="G562" s="40"/>
      <c r="H562" s="41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42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</row>
    <row r="563" spans="1:79" ht="14.25" customHeight="1">
      <c r="A563" s="15"/>
      <c r="B563" s="15"/>
      <c r="C563" s="15"/>
      <c r="D563" s="15"/>
      <c r="E563" s="15"/>
      <c r="F563" s="15"/>
      <c r="G563" s="40"/>
      <c r="H563" s="41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42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</row>
    <row r="564" spans="1:79" ht="14.25" customHeight="1">
      <c r="A564" s="15"/>
      <c r="B564" s="15"/>
      <c r="C564" s="15"/>
      <c r="D564" s="15"/>
      <c r="E564" s="15"/>
      <c r="F564" s="15"/>
      <c r="G564" s="40"/>
      <c r="H564" s="41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42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</row>
    <row r="565" spans="1:79" ht="14.25" customHeight="1">
      <c r="A565" s="15"/>
      <c r="B565" s="15"/>
      <c r="C565" s="15"/>
      <c r="D565" s="15"/>
      <c r="E565" s="15"/>
      <c r="F565" s="15"/>
      <c r="G565" s="40"/>
      <c r="H565" s="41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42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</row>
    <row r="566" spans="1:79" ht="14.25" customHeight="1">
      <c r="A566" s="15"/>
      <c r="B566" s="15"/>
      <c r="C566" s="15"/>
      <c r="D566" s="15"/>
      <c r="E566" s="15"/>
      <c r="F566" s="15"/>
      <c r="G566" s="40"/>
      <c r="H566" s="41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42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</row>
    <row r="567" spans="1:79" ht="14.25" customHeight="1">
      <c r="A567" s="15"/>
      <c r="B567" s="15"/>
      <c r="C567" s="15"/>
      <c r="D567" s="15"/>
      <c r="E567" s="15"/>
      <c r="F567" s="15"/>
      <c r="G567" s="40"/>
      <c r="H567" s="41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42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</row>
    <row r="568" spans="1:79" ht="14.25" customHeight="1">
      <c r="A568" s="15"/>
      <c r="B568" s="15"/>
      <c r="C568" s="15"/>
      <c r="D568" s="15"/>
      <c r="E568" s="15"/>
      <c r="F568" s="15"/>
      <c r="G568" s="40"/>
      <c r="H568" s="41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42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</row>
    <row r="569" spans="1:79" ht="14.25" customHeight="1">
      <c r="A569" s="15"/>
      <c r="B569" s="15"/>
      <c r="C569" s="15"/>
      <c r="D569" s="15"/>
      <c r="E569" s="15"/>
      <c r="F569" s="15"/>
      <c r="G569" s="40"/>
      <c r="H569" s="41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42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</row>
    <row r="570" spans="1:79" ht="14.25" customHeight="1">
      <c r="A570" s="15"/>
      <c r="B570" s="15"/>
      <c r="C570" s="15"/>
      <c r="D570" s="15"/>
      <c r="E570" s="15"/>
      <c r="F570" s="15"/>
      <c r="G570" s="40"/>
      <c r="H570" s="41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42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</row>
    <row r="571" spans="1:79" ht="14.25" customHeight="1">
      <c r="A571" s="15"/>
      <c r="B571" s="15"/>
      <c r="C571" s="15"/>
      <c r="D571" s="15"/>
      <c r="E571" s="15"/>
      <c r="F571" s="15"/>
      <c r="G571" s="40"/>
      <c r="H571" s="41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42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</row>
    <row r="572" spans="1:79" ht="14.25" customHeight="1">
      <c r="A572" s="15"/>
      <c r="B572" s="15"/>
      <c r="C572" s="15"/>
      <c r="D572" s="15"/>
      <c r="E572" s="15"/>
      <c r="F572" s="15"/>
      <c r="G572" s="40"/>
      <c r="H572" s="41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42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</row>
    <row r="573" spans="1:79" ht="14.25" customHeight="1">
      <c r="A573" s="15"/>
      <c r="B573" s="15"/>
      <c r="C573" s="15"/>
      <c r="D573" s="15"/>
      <c r="E573" s="15"/>
      <c r="F573" s="15"/>
      <c r="G573" s="40"/>
      <c r="H573" s="41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42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</row>
    <row r="574" spans="1:79" ht="14.25" customHeight="1">
      <c r="A574" s="15"/>
      <c r="B574" s="15"/>
      <c r="C574" s="15"/>
      <c r="D574" s="15"/>
      <c r="E574" s="15"/>
      <c r="F574" s="15"/>
      <c r="G574" s="40"/>
      <c r="H574" s="41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42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</row>
    <row r="575" spans="1:79" ht="14.25" customHeight="1">
      <c r="A575" s="15"/>
      <c r="B575" s="15"/>
      <c r="C575" s="15"/>
      <c r="D575" s="15"/>
      <c r="E575" s="15"/>
      <c r="F575" s="15"/>
      <c r="G575" s="40"/>
      <c r="H575" s="41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42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</row>
    <row r="576" spans="1:79" ht="14.25" customHeight="1">
      <c r="A576" s="15"/>
      <c r="B576" s="15"/>
      <c r="C576" s="15"/>
      <c r="D576" s="15"/>
      <c r="E576" s="15"/>
      <c r="F576" s="15"/>
      <c r="G576" s="40"/>
      <c r="H576" s="41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42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</row>
    <row r="577" spans="1:79" ht="14.25" customHeight="1">
      <c r="A577" s="15"/>
      <c r="B577" s="15"/>
      <c r="C577" s="15"/>
      <c r="D577" s="15"/>
      <c r="E577" s="15"/>
      <c r="F577" s="15"/>
      <c r="G577" s="40"/>
      <c r="H577" s="41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42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</row>
    <row r="578" spans="1:79" ht="14.25" customHeight="1">
      <c r="A578" s="15"/>
      <c r="B578" s="15"/>
      <c r="C578" s="15"/>
      <c r="D578" s="15"/>
      <c r="E578" s="15"/>
      <c r="F578" s="15"/>
      <c r="G578" s="40"/>
      <c r="H578" s="41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42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</row>
    <row r="579" spans="1:79" ht="14.25" customHeight="1">
      <c r="A579" s="15"/>
      <c r="B579" s="15"/>
      <c r="C579" s="15"/>
      <c r="D579" s="15"/>
      <c r="E579" s="15"/>
      <c r="F579" s="15"/>
      <c r="G579" s="40"/>
      <c r="H579" s="41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42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</row>
    <row r="580" spans="1:79" ht="14.25" customHeight="1">
      <c r="A580" s="15"/>
      <c r="B580" s="15"/>
      <c r="C580" s="15"/>
      <c r="D580" s="15"/>
      <c r="E580" s="15"/>
      <c r="F580" s="15"/>
      <c r="G580" s="40"/>
      <c r="H580" s="41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42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</row>
    <row r="581" spans="1:79" ht="14.25" customHeight="1">
      <c r="A581" s="15"/>
      <c r="B581" s="15"/>
      <c r="C581" s="15"/>
      <c r="D581" s="15"/>
      <c r="E581" s="15"/>
      <c r="F581" s="15"/>
      <c r="G581" s="40"/>
      <c r="H581" s="41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42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</row>
    <row r="582" spans="1:79" ht="14.25" customHeight="1">
      <c r="A582" s="15"/>
      <c r="B582" s="15"/>
      <c r="C582" s="15"/>
      <c r="D582" s="15"/>
      <c r="E582" s="15"/>
      <c r="F582" s="15"/>
      <c r="G582" s="40"/>
      <c r="H582" s="41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42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</row>
    <row r="583" spans="1:79" ht="14.25" customHeight="1">
      <c r="A583" s="15"/>
      <c r="B583" s="15"/>
      <c r="C583" s="15"/>
      <c r="D583" s="15"/>
      <c r="E583" s="15"/>
      <c r="F583" s="15"/>
      <c r="G583" s="40"/>
      <c r="H583" s="41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42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</row>
    <row r="584" spans="1:79" ht="14.25" customHeight="1">
      <c r="A584" s="15"/>
      <c r="B584" s="15"/>
      <c r="C584" s="15"/>
      <c r="D584" s="15"/>
      <c r="E584" s="15"/>
      <c r="F584" s="15"/>
      <c r="G584" s="40"/>
      <c r="H584" s="41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42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</row>
    <row r="585" spans="1:79" ht="14.25" customHeight="1">
      <c r="A585" s="15"/>
      <c r="B585" s="15"/>
      <c r="C585" s="15"/>
      <c r="D585" s="15"/>
      <c r="E585" s="15"/>
      <c r="F585" s="15"/>
      <c r="G585" s="40"/>
      <c r="H585" s="41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42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</row>
    <row r="586" spans="1:79" ht="14.25" customHeight="1">
      <c r="A586" s="15"/>
      <c r="B586" s="15"/>
      <c r="C586" s="15"/>
      <c r="D586" s="15"/>
      <c r="E586" s="15"/>
      <c r="F586" s="15"/>
      <c r="G586" s="40"/>
      <c r="H586" s="41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42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</row>
    <row r="587" spans="1:79" ht="14.25" customHeight="1">
      <c r="A587" s="15"/>
      <c r="B587" s="15"/>
      <c r="C587" s="15"/>
      <c r="D587" s="15"/>
      <c r="E587" s="15"/>
      <c r="F587" s="15"/>
      <c r="G587" s="40"/>
      <c r="H587" s="41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42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</row>
    <row r="588" spans="1:79" ht="14.25" customHeight="1">
      <c r="A588" s="15"/>
      <c r="B588" s="15"/>
      <c r="C588" s="15"/>
      <c r="D588" s="15"/>
      <c r="E588" s="15"/>
      <c r="F588" s="15"/>
      <c r="G588" s="40"/>
      <c r="H588" s="41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42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</row>
    <row r="589" spans="1:79" ht="14.25" customHeight="1">
      <c r="A589" s="15"/>
      <c r="B589" s="15"/>
      <c r="C589" s="15"/>
      <c r="D589" s="15"/>
      <c r="E589" s="15"/>
      <c r="F589" s="15"/>
      <c r="G589" s="40"/>
      <c r="H589" s="41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42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</row>
    <row r="590" spans="1:79" ht="14.25" customHeight="1">
      <c r="A590" s="15"/>
      <c r="B590" s="15"/>
      <c r="C590" s="15"/>
      <c r="D590" s="15"/>
      <c r="E590" s="15"/>
      <c r="F590" s="15"/>
      <c r="G590" s="40"/>
      <c r="H590" s="41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42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</row>
    <row r="591" spans="1:79" ht="14.25" customHeight="1">
      <c r="A591" s="15"/>
      <c r="B591" s="15"/>
      <c r="C591" s="15"/>
      <c r="D591" s="15"/>
      <c r="E591" s="15"/>
      <c r="F591" s="15"/>
      <c r="G591" s="40"/>
      <c r="H591" s="41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42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</row>
    <row r="592" spans="1:79" ht="14.25" customHeight="1">
      <c r="A592" s="15"/>
      <c r="B592" s="15"/>
      <c r="C592" s="15"/>
      <c r="D592" s="15"/>
      <c r="E592" s="15"/>
      <c r="F592" s="15"/>
      <c r="G592" s="40"/>
      <c r="H592" s="41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42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</row>
    <row r="593" spans="1:79" ht="14.25" customHeight="1">
      <c r="A593" s="15"/>
      <c r="B593" s="15"/>
      <c r="C593" s="15"/>
      <c r="D593" s="15"/>
      <c r="E593" s="15"/>
      <c r="F593" s="15"/>
      <c r="G593" s="40"/>
      <c r="H593" s="41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42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</row>
    <row r="594" spans="1:79" ht="14.25" customHeight="1">
      <c r="A594" s="15"/>
      <c r="B594" s="15"/>
      <c r="C594" s="15"/>
      <c r="D594" s="15"/>
      <c r="E594" s="15"/>
      <c r="F594" s="15"/>
      <c r="G594" s="40"/>
      <c r="H594" s="41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42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</row>
    <row r="595" spans="1:79" ht="14.25" customHeight="1">
      <c r="A595" s="15"/>
      <c r="B595" s="15"/>
      <c r="C595" s="15"/>
      <c r="D595" s="15"/>
      <c r="E595" s="15"/>
      <c r="F595" s="15"/>
      <c r="G595" s="40"/>
      <c r="H595" s="41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42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</row>
    <row r="596" spans="1:79" ht="14.25" customHeight="1">
      <c r="A596" s="15"/>
      <c r="B596" s="15"/>
      <c r="C596" s="15"/>
      <c r="D596" s="15"/>
      <c r="E596" s="15"/>
      <c r="F596" s="15"/>
      <c r="G596" s="40"/>
      <c r="H596" s="41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42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</row>
    <row r="597" spans="1:79" ht="14.25" customHeight="1">
      <c r="A597" s="15"/>
      <c r="B597" s="15"/>
      <c r="C597" s="15"/>
      <c r="D597" s="15"/>
      <c r="E597" s="15"/>
      <c r="F597" s="15"/>
      <c r="G597" s="40"/>
      <c r="H597" s="41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42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</row>
    <row r="598" spans="1:79" ht="14.25" customHeight="1">
      <c r="A598" s="15"/>
      <c r="B598" s="15"/>
      <c r="C598" s="15"/>
      <c r="D598" s="15"/>
      <c r="E598" s="15"/>
      <c r="F598" s="15"/>
      <c r="G598" s="40"/>
      <c r="H598" s="41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42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</row>
    <row r="599" spans="1:79" ht="14.25" customHeight="1">
      <c r="A599" s="15"/>
      <c r="B599" s="15"/>
      <c r="C599" s="15"/>
      <c r="D599" s="15"/>
      <c r="E599" s="15"/>
      <c r="F599" s="15"/>
      <c r="G599" s="40"/>
      <c r="H599" s="41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42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</row>
    <row r="600" spans="1:79" ht="14.25" customHeight="1">
      <c r="A600" s="15"/>
      <c r="B600" s="15"/>
      <c r="C600" s="15"/>
      <c r="D600" s="15"/>
      <c r="E600" s="15"/>
      <c r="F600" s="15"/>
      <c r="G600" s="40"/>
      <c r="H600" s="41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42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</row>
    <row r="601" spans="1:79" ht="14.25" customHeight="1">
      <c r="A601" s="15"/>
      <c r="B601" s="15"/>
      <c r="C601" s="15"/>
      <c r="D601" s="15"/>
      <c r="E601" s="15"/>
      <c r="F601" s="15"/>
      <c r="G601" s="40"/>
      <c r="H601" s="41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42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</row>
    <row r="602" spans="1:79" ht="14.25" customHeight="1">
      <c r="A602" s="15"/>
      <c r="B602" s="15"/>
      <c r="C602" s="15"/>
      <c r="D602" s="15"/>
      <c r="E602" s="15"/>
      <c r="F602" s="15"/>
      <c r="G602" s="40"/>
      <c r="H602" s="41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42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</row>
    <row r="603" spans="1:79" ht="14.25" customHeight="1">
      <c r="A603" s="15"/>
      <c r="B603" s="15"/>
      <c r="C603" s="15"/>
      <c r="D603" s="15"/>
      <c r="E603" s="15"/>
      <c r="F603" s="15"/>
      <c r="G603" s="40"/>
      <c r="H603" s="41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42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</row>
    <row r="604" spans="1:79" ht="14.25" customHeight="1">
      <c r="A604" s="15"/>
      <c r="B604" s="15"/>
      <c r="C604" s="15"/>
      <c r="D604" s="15"/>
      <c r="E604" s="15"/>
      <c r="F604" s="15"/>
      <c r="G604" s="40"/>
      <c r="H604" s="41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42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</row>
    <row r="605" spans="1:79" ht="14.25" customHeight="1">
      <c r="A605" s="15"/>
      <c r="B605" s="15"/>
      <c r="C605" s="15"/>
      <c r="D605" s="15"/>
      <c r="E605" s="15"/>
      <c r="F605" s="15"/>
      <c r="G605" s="40"/>
      <c r="H605" s="41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42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</row>
    <row r="606" spans="1:79" ht="14.25" customHeight="1">
      <c r="A606" s="15"/>
      <c r="B606" s="15"/>
      <c r="C606" s="15"/>
      <c r="D606" s="15"/>
      <c r="E606" s="15"/>
      <c r="F606" s="15"/>
      <c r="G606" s="40"/>
      <c r="H606" s="41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42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</row>
    <row r="607" spans="1:79" ht="14.25" customHeight="1">
      <c r="A607" s="15"/>
      <c r="B607" s="15"/>
      <c r="C607" s="15"/>
      <c r="D607" s="15"/>
      <c r="E607" s="15"/>
      <c r="F607" s="15"/>
      <c r="G607" s="40"/>
      <c r="H607" s="41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42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</row>
    <row r="608" spans="1:79" ht="14.25" customHeight="1">
      <c r="A608" s="15"/>
      <c r="B608" s="15"/>
      <c r="C608" s="15"/>
      <c r="D608" s="15"/>
      <c r="E608" s="15"/>
      <c r="F608" s="15"/>
      <c r="G608" s="40"/>
      <c r="H608" s="41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42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</row>
    <row r="609" spans="1:79" ht="14.25" customHeight="1">
      <c r="A609" s="15"/>
      <c r="B609" s="15"/>
      <c r="C609" s="15"/>
      <c r="D609" s="15"/>
      <c r="E609" s="15"/>
      <c r="F609" s="15"/>
      <c r="G609" s="40"/>
      <c r="H609" s="41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42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</row>
    <row r="610" spans="1:79" ht="14.25" customHeight="1">
      <c r="A610" s="15"/>
      <c r="B610" s="15"/>
      <c r="C610" s="15"/>
      <c r="D610" s="15"/>
      <c r="E610" s="15"/>
      <c r="F610" s="15"/>
      <c r="G610" s="40"/>
      <c r="H610" s="41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42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</row>
    <row r="611" spans="1:79" ht="14.25" customHeight="1">
      <c r="A611" s="15"/>
      <c r="B611" s="15"/>
      <c r="C611" s="15"/>
      <c r="D611" s="15"/>
      <c r="E611" s="15"/>
      <c r="F611" s="15"/>
      <c r="G611" s="40"/>
      <c r="H611" s="41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42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</row>
    <row r="612" spans="1:79" ht="14.25" customHeight="1">
      <c r="A612" s="15"/>
      <c r="B612" s="15"/>
      <c r="C612" s="15"/>
      <c r="D612" s="15"/>
      <c r="E612" s="15"/>
      <c r="F612" s="15"/>
      <c r="G612" s="40"/>
      <c r="H612" s="41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42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</row>
    <row r="613" spans="1:79" ht="14.25" customHeight="1">
      <c r="A613" s="15"/>
      <c r="B613" s="15"/>
      <c r="C613" s="15"/>
      <c r="D613" s="15"/>
      <c r="E613" s="15"/>
      <c r="F613" s="15"/>
      <c r="G613" s="40"/>
      <c r="H613" s="41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42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</row>
    <row r="614" spans="1:79" ht="14.25" customHeight="1">
      <c r="A614" s="15"/>
      <c r="B614" s="15"/>
      <c r="C614" s="15"/>
      <c r="D614" s="15"/>
      <c r="E614" s="15"/>
      <c r="F614" s="15"/>
      <c r="G614" s="40"/>
      <c r="H614" s="41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42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</row>
    <row r="615" spans="1:79" ht="14.25" customHeight="1">
      <c r="A615" s="15"/>
      <c r="B615" s="15"/>
      <c r="C615" s="15"/>
      <c r="D615" s="15"/>
      <c r="E615" s="15"/>
      <c r="F615" s="15"/>
      <c r="G615" s="40"/>
      <c r="H615" s="41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42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</row>
    <row r="616" spans="1:79" ht="14.25" customHeight="1">
      <c r="A616" s="15"/>
      <c r="B616" s="15"/>
      <c r="C616" s="15"/>
      <c r="D616" s="15"/>
      <c r="E616" s="15"/>
      <c r="F616" s="15"/>
      <c r="G616" s="40"/>
      <c r="H616" s="41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42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</row>
    <row r="617" spans="1:79" ht="14.25" customHeight="1">
      <c r="A617" s="15"/>
      <c r="B617" s="15"/>
      <c r="C617" s="15"/>
      <c r="D617" s="15"/>
      <c r="E617" s="15"/>
      <c r="F617" s="15"/>
      <c r="G617" s="40"/>
      <c r="H617" s="41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42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</row>
    <row r="618" spans="1:79" ht="14.25" customHeight="1">
      <c r="A618" s="15"/>
      <c r="B618" s="15"/>
      <c r="C618" s="15"/>
      <c r="D618" s="15"/>
      <c r="E618" s="15"/>
      <c r="F618" s="15"/>
      <c r="G618" s="40"/>
      <c r="H618" s="41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42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</row>
    <row r="619" spans="1:79" ht="14.25" customHeight="1">
      <c r="A619" s="15"/>
      <c r="B619" s="15"/>
      <c r="C619" s="15"/>
      <c r="D619" s="15"/>
      <c r="E619" s="15"/>
      <c r="F619" s="15"/>
      <c r="G619" s="40"/>
      <c r="H619" s="41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42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</row>
    <row r="620" spans="1:79" ht="14.25" customHeight="1">
      <c r="A620" s="15"/>
      <c r="B620" s="15"/>
      <c r="C620" s="15"/>
      <c r="D620" s="15"/>
      <c r="E620" s="15"/>
      <c r="F620" s="15"/>
      <c r="G620" s="40"/>
      <c r="H620" s="41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42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</row>
    <row r="621" spans="1:79" ht="14.25" customHeight="1">
      <c r="A621" s="15"/>
      <c r="B621" s="15"/>
      <c r="C621" s="15"/>
      <c r="D621" s="15"/>
      <c r="E621" s="15"/>
      <c r="F621" s="15"/>
      <c r="G621" s="40"/>
      <c r="H621" s="41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42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</row>
    <row r="622" spans="1:79" ht="14.25" customHeight="1">
      <c r="A622" s="15"/>
      <c r="B622" s="15"/>
      <c r="C622" s="15"/>
      <c r="D622" s="15"/>
      <c r="E622" s="15"/>
      <c r="F622" s="15"/>
      <c r="G622" s="40"/>
      <c r="H622" s="41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42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</row>
    <row r="623" spans="1:79" ht="14.25" customHeight="1">
      <c r="A623" s="15"/>
      <c r="B623" s="15"/>
      <c r="C623" s="15"/>
      <c r="D623" s="15"/>
      <c r="E623" s="15"/>
      <c r="F623" s="15"/>
      <c r="G623" s="40"/>
      <c r="H623" s="41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42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</row>
    <row r="624" spans="1:79" ht="14.25" customHeight="1">
      <c r="A624" s="15"/>
      <c r="B624" s="15"/>
      <c r="C624" s="15"/>
      <c r="D624" s="15"/>
      <c r="E624" s="15"/>
      <c r="F624" s="15"/>
      <c r="G624" s="40"/>
      <c r="H624" s="41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42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</row>
    <row r="625" spans="1:79" ht="14.25" customHeight="1">
      <c r="A625" s="15"/>
      <c r="B625" s="15"/>
      <c r="C625" s="15"/>
      <c r="D625" s="15"/>
      <c r="E625" s="15"/>
      <c r="F625" s="15"/>
      <c r="G625" s="40"/>
      <c r="H625" s="41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42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</row>
    <row r="626" spans="1:79" ht="14.25" customHeight="1">
      <c r="A626" s="15"/>
      <c r="B626" s="15"/>
      <c r="C626" s="15"/>
      <c r="D626" s="15"/>
      <c r="E626" s="15"/>
      <c r="F626" s="15"/>
      <c r="G626" s="40"/>
      <c r="H626" s="41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42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</row>
    <row r="627" spans="1:79" ht="14.25" customHeight="1">
      <c r="A627" s="15"/>
      <c r="B627" s="15"/>
      <c r="C627" s="15"/>
      <c r="D627" s="15"/>
      <c r="E627" s="15"/>
      <c r="F627" s="15"/>
      <c r="G627" s="40"/>
      <c r="H627" s="41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42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</row>
    <row r="628" spans="1:79" ht="14.25" customHeight="1">
      <c r="A628" s="15"/>
      <c r="B628" s="15"/>
      <c r="C628" s="15"/>
      <c r="D628" s="15"/>
      <c r="E628" s="15"/>
      <c r="F628" s="15"/>
      <c r="G628" s="40"/>
      <c r="H628" s="41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42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</row>
    <row r="629" spans="1:79" ht="14.25" customHeight="1">
      <c r="A629" s="15"/>
      <c r="B629" s="15"/>
      <c r="C629" s="15"/>
      <c r="D629" s="15"/>
      <c r="E629" s="15"/>
      <c r="F629" s="15"/>
      <c r="G629" s="40"/>
      <c r="H629" s="41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42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</row>
    <row r="630" spans="1:79" ht="14.25" customHeight="1">
      <c r="A630" s="15"/>
      <c r="B630" s="15"/>
      <c r="C630" s="15"/>
      <c r="D630" s="15"/>
      <c r="E630" s="15"/>
      <c r="F630" s="15"/>
      <c r="G630" s="40"/>
      <c r="H630" s="41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42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</row>
    <row r="631" spans="1:79" ht="14.25" customHeight="1">
      <c r="A631" s="15"/>
      <c r="B631" s="15"/>
      <c r="C631" s="15"/>
      <c r="D631" s="15"/>
      <c r="E631" s="15"/>
      <c r="F631" s="15"/>
      <c r="G631" s="40"/>
      <c r="H631" s="41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42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</row>
    <row r="632" spans="1:79" ht="14.25" customHeight="1">
      <c r="A632" s="15"/>
      <c r="B632" s="15"/>
      <c r="C632" s="15"/>
      <c r="D632" s="15"/>
      <c r="E632" s="15"/>
      <c r="F632" s="15"/>
      <c r="G632" s="40"/>
      <c r="H632" s="41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42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</row>
    <row r="633" spans="1:79" ht="14.25" customHeight="1">
      <c r="A633" s="15"/>
      <c r="B633" s="15"/>
      <c r="C633" s="15"/>
      <c r="D633" s="15"/>
      <c r="E633" s="15"/>
      <c r="F633" s="15"/>
      <c r="G633" s="40"/>
      <c r="H633" s="41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42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</row>
    <row r="634" spans="1:79" ht="14.25" customHeight="1">
      <c r="A634" s="15"/>
      <c r="B634" s="15"/>
      <c r="C634" s="15"/>
      <c r="D634" s="15"/>
      <c r="E634" s="15"/>
      <c r="F634" s="15"/>
      <c r="G634" s="40"/>
      <c r="H634" s="41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42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</row>
    <row r="635" spans="1:79" ht="14.25" customHeight="1">
      <c r="A635" s="15"/>
      <c r="B635" s="15"/>
      <c r="C635" s="15"/>
      <c r="D635" s="15"/>
      <c r="E635" s="15"/>
      <c r="F635" s="15"/>
      <c r="G635" s="40"/>
      <c r="H635" s="41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42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</row>
    <row r="636" spans="1:79" ht="14.25" customHeight="1">
      <c r="A636" s="15"/>
      <c r="B636" s="15"/>
      <c r="C636" s="15"/>
      <c r="D636" s="15"/>
      <c r="E636" s="15"/>
      <c r="F636" s="15"/>
      <c r="G636" s="40"/>
      <c r="H636" s="41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42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</row>
    <row r="637" spans="1:79" ht="14.25" customHeight="1">
      <c r="A637" s="15"/>
      <c r="B637" s="15"/>
      <c r="C637" s="15"/>
      <c r="D637" s="15"/>
      <c r="E637" s="15"/>
      <c r="F637" s="15"/>
      <c r="G637" s="40"/>
      <c r="H637" s="41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42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</row>
    <row r="638" spans="1:79" ht="14.25" customHeight="1">
      <c r="A638" s="15"/>
      <c r="B638" s="15"/>
      <c r="C638" s="15"/>
      <c r="D638" s="15"/>
      <c r="E638" s="15"/>
      <c r="F638" s="15"/>
      <c r="G638" s="40"/>
      <c r="H638" s="41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42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</row>
    <row r="639" spans="1:79" ht="14.25" customHeight="1">
      <c r="A639" s="15"/>
      <c r="B639" s="15"/>
      <c r="C639" s="15"/>
      <c r="D639" s="15"/>
      <c r="E639" s="15"/>
      <c r="F639" s="15"/>
      <c r="G639" s="40"/>
      <c r="H639" s="41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42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</row>
    <row r="640" spans="1:79" ht="14.25" customHeight="1">
      <c r="A640" s="15"/>
      <c r="B640" s="15"/>
      <c r="C640" s="15"/>
      <c r="D640" s="15"/>
      <c r="E640" s="15"/>
      <c r="F640" s="15"/>
      <c r="G640" s="40"/>
      <c r="H640" s="41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42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</row>
    <row r="641" spans="1:79" ht="14.25" customHeight="1">
      <c r="A641" s="15"/>
      <c r="B641" s="15"/>
      <c r="C641" s="15"/>
      <c r="D641" s="15"/>
      <c r="E641" s="15"/>
      <c r="F641" s="15"/>
      <c r="G641" s="40"/>
      <c r="H641" s="41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42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</row>
    <row r="642" spans="1:79" ht="14.25" customHeight="1">
      <c r="A642" s="15"/>
      <c r="B642" s="15"/>
      <c r="C642" s="15"/>
      <c r="D642" s="15"/>
      <c r="E642" s="15"/>
      <c r="F642" s="15"/>
      <c r="G642" s="40"/>
      <c r="H642" s="41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42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</row>
    <row r="643" spans="1:79" ht="14.25" customHeight="1">
      <c r="A643" s="15"/>
      <c r="B643" s="15"/>
      <c r="C643" s="15"/>
      <c r="D643" s="15"/>
      <c r="E643" s="15"/>
      <c r="F643" s="15"/>
      <c r="G643" s="40"/>
      <c r="H643" s="41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42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</row>
    <row r="644" spans="1:79" ht="14.25" customHeight="1">
      <c r="A644" s="15"/>
      <c r="B644" s="15"/>
      <c r="C644" s="15"/>
      <c r="D644" s="15"/>
      <c r="E644" s="15"/>
      <c r="F644" s="15"/>
      <c r="G644" s="40"/>
      <c r="H644" s="41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42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</row>
    <row r="645" spans="1:79" ht="14.25" customHeight="1">
      <c r="A645" s="15"/>
      <c r="B645" s="15"/>
      <c r="C645" s="15"/>
      <c r="D645" s="15"/>
      <c r="E645" s="15"/>
      <c r="F645" s="15"/>
      <c r="G645" s="40"/>
      <c r="H645" s="41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42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</row>
    <row r="646" spans="1:79" ht="14.25" customHeight="1">
      <c r="A646" s="15"/>
      <c r="B646" s="15"/>
      <c r="C646" s="15"/>
      <c r="D646" s="15"/>
      <c r="E646" s="15"/>
      <c r="F646" s="15"/>
      <c r="G646" s="40"/>
      <c r="H646" s="41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42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</row>
    <row r="647" spans="1:79" ht="14.25" customHeight="1">
      <c r="A647" s="15"/>
      <c r="B647" s="15"/>
      <c r="C647" s="15"/>
      <c r="D647" s="15"/>
      <c r="E647" s="15"/>
      <c r="F647" s="15"/>
      <c r="G647" s="40"/>
      <c r="H647" s="41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42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</row>
    <row r="648" spans="1:79" ht="14.25" customHeight="1">
      <c r="A648" s="15"/>
      <c r="B648" s="15"/>
      <c r="C648" s="15"/>
      <c r="D648" s="15"/>
      <c r="E648" s="15"/>
      <c r="F648" s="15"/>
      <c r="G648" s="40"/>
      <c r="H648" s="41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42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</row>
    <row r="649" spans="1:79" ht="14.25" customHeight="1">
      <c r="A649" s="15"/>
      <c r="B649" s="15"/>
      <c r="C649" s="15"/>
      <c r="D649" s="15"/>
      <c r="E649" s="15"/>
      <c r="F649" s="15"/>
      <c r="G649" s="40"/>
      <c r="H649" s="41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42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</row>
    <row r="650" spans="1:79" ht="14.25" customHeight="1">
      <c r="A650" s="15"/>
      <c r="B650" s="15"/>
      <c r="C650" s="15"/>
      <c r="D650" s="15"/>
      <c r="E650" s="15"/>
      <c r="F650" s="15"/>
      <c r="G650" s="40"/>
      <c r="H650" s="41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42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</row>
    <row r="651" spans="1:79" ht="14.25" customHeight="1">
      <c r="A651" s="15"/>
      <c r="B651" s="15"/>
      <c r="C651" s="15"/>
      <c r="D651" s="15"/>
      <c r="E651" s="15"/>
      <c r="F651" s="15"/>
      <c r="G651" s="40"/>
      <c r="H651" s="41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42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</row>
    <row r="652" spans="1:79" ht="14.25" customHeight="1">
      <c r="A652" s="15"/>
      <c r="B652" s="15"/>
      <c r="C652" s="15"/>
      <c r="D652" s="15"/>
      <c r="E652" s="15"/>
      <c r="F652" s="15"/>
      <c r="G652" s="40"/>
      <c r="H652" s="41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42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</row>
    <row r="653" spans="1:79" ht="14.25" customHeight="1">
      <c r="A653" s="15"/>
      <c r="B653" s="15"/>
      <c r="C653" s="15"/>
      <c r="D653" s="15"/>
      <c r="E653" s="15"/>
      <c r="F653" s="15"/>
      <c r="G653" s="40"/>
      <c r="H653" s="41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42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</row>
    <row r="654" spans="1:79" ht="14.25" customHeight="1">
      <c r="A654" s="15"/>
      <c r="B654" s="15"/>
      <c r="C654" s="15"/>
      <c r="D654" s="15"/>
      <c r="E654" s="15"/>
      <c r="F654" s="15"/>
      <c r="G654" s="40"/>
      <c r="H654" s="41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42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</row>
    <row r="655" spans="1:79" ht="14.25" customHeight="1">
      <c r="A655" s="15"/>
      <c r="B655" s="15"/>
      <c r="C655" s="15"/>
      <c r="D655" s="15"/>
      <c r="E655" s="15"/>
      <c r="F655" s="15"/>
      <c r="G655" s="40"/>
      <c r="H655" s="41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42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</row>
    <row r="656" spans="1:79" ht="14.25" customHeight="1">
      <c r="A656" s="15"/>
      <c r="B656" s="15"/>
      <c r="C656" s="15"/>
      <c r="D656" s="15"/>
      <c r="E656" s="15"/>
      <c r="F656" s="15"/>
      <c r="G656" s="40"/>
      <c r="H656" s="41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42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</row>
    <row r="657" spans="1:79" ht="14.25" customHeight="1">
      <c r="A657" s="15"/>
      <c r="B657" s="15"/>
      <c r="C657" s="15"/>
      <c r="D657" s="15"/>
      <c r="E657" s="15"/>
      <c r="F657" s="15"/>
      <c r="G657" s="40"/>
      <c r="H657" s="41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42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</row>
    <row r="658" spans="1:79" ht="14.25" customHeight="1">
      <c r="A658" s="15"/>
      <c r="B658" s="15"/>
      <c r="C658" s="15"/>
      <c r="D658" s="15"/>
      <c r="E658" s="15"/>
      <c r="F658" s="15"/>
      <c r="G658" s="40"/>
      <c r="H658" s="41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42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</row>
    <row r="659" spans="1:79" ht="14.25" customHeight="1">
      <c r="A659" s="15"/>
      <c r="B659" s="15"/>
      <c r="C659" s="15"/>
      <c r="D659" s="15"/>
      <c r="E659" s="15"/>
      <c r="F659" s="15"/>
      <c r="G659" s="40"/>
      <c r="H659" s="41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42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</row>
    <row r="660" spans="1:79" ht="14.25" customHeight="1">
      <c r="A660" s="15"/>
      <c r="B660" s="15"/>
      <c r="C660" s="15"/>
      <c r="D660" s="15"/>
      <c r="E660" s="15"/>
      <c r="F660" s="15"/>
      <c r="G660" s="40"/>
      <c r="H660" s="41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42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</row>
    <row r="661" spans="1:79" ht="14.25" customHeight="1">
      <c r="A661" s="15"/>
      <c r="B661" s="15"/>
      <c r="C661" s="15"/>
      <c r="D661" s="15"/>
      <c r="E661" s="15"/>
      <c r="F661" s="15"/>
      <c r="G661" s="40"/>
      <c r="H661" s="41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42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</row>
    <row r="662" spans="1:79" ht="14.25" customHeight="1">
      <c r="A662" s="15"/>
      <c r="B662" s="15"/>
      <c r="C662" s="15"/>
      <c r="D662" s="15"/>
      <c r="E662" s="15"/>
      <c r="F662" s="15"/>
      <c r="G662" s="40"/>
      <c r="H662" s="41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42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</row>
    <row r="663" spans="1:79" ht="14.25" customHeight="1">
      <c r="A663" s="15"/>
      <c r="B663" s="15"/>
      <c r="C663" s="15"/>
      <c r="D663" s="15"/>
      <c r="E663" s="15"/>
      <c r="F663" s="15"/>
      <c r="G663" s="40"/>
      <c r="H663" s="41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42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</row>
    <row r="664" spans="1:79" ht="14.25" customHeight="1">
      <c r="A664" s="15"/>
      <c r="B664" s="15"/>
      <c r="C664" s="15"/>
      <c r="D664" s="15"/>
      <c r="E664" s="15"/>
      <c r="F664" s="15"/>
      <c r="G664" s="40"/>
      <c r="H664" s="41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42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</row>
    <row r="665" spans="1:79" ht="14.25" customHeight="1">
      <c r="A665" s="15"/>
      <c r="B665" s="15"/>
      <c r="C665" s="15"/>
      <c r="D665" s="15"/>
      <c r="E665" s="15"/>
      <c r="F665" s="15"/>
      <c r="G665" s="40"/>
      <c r="H665" s="41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42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</row>
    <row r="666" spans="1:79" ht="14.25" customHeight="1">
      <c r="A666" s="15"/>
      <c r="B666" s="15"/>
      <c r="C666" s="15"/>
      <c r="D666" s="15"/>
      <c r="E666" s="15"/>
      <c r="F666" s="15"/>
      <c r="G666" s="40"/>
      <c r="H666" s="41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42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</row>
    <row r="667" spans="1:79" ht="14.25" customHeight="1">
      <c r="A667" s="15"/>
      <c r="B667" s="15"/>
      <c r="C667" s="15"/>
      <c r="D667" s="15"/>
      <c r="E667" s="15"/>
      <c r="F667" s="15"/>
      <c r="G667" s="40"/>
      <c r="H667" s="41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42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</row>
    <row r="668" spans="1:79" ht="14.25" customHeight="1">
      <c r="A668" s="15"/>
      <c r="B668" s="15"/>
      <c r="C668" s="15"/>
      <c r="D668" s="15"/>
      <c r="E668" s="15"/>
      <c r="F668" s="15"/>
      <c r="G668" s="40"/>
      <c r="H668" s="41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42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</row>
    <row r="669" spans="1:79" ht="14.25" customHeight="1">
      <c r="A669" s="15"/>
      <c r="B669" s="15"/>
      <c r="C669" s="15"/>
      <c r="D669" s="15"/>
      <c r="E669" s="15"/>
      <c r="F669" s="15"/>
      <c r="G669" s="40"/>
      <c r="H669" s="41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42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</row>
    <row r="670" spans="1:79" ht="14.25" customHeight="1">
      <c r="A670" s="15"/>
      <c r="B670" s="15"/>
      <c r="C670" s="15"/>
      <c r="D670" s="15"/>
      <c r="E670" s="15"/>
      <c r="F670" s="15"/>
      <c r="G670" s="40"/>
      <c r="H670" s="41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42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</row>
    <row r="671" spans="1:79" ht="14.25" customHeight="1">
      <c r="A671" s="15"/>
      <c r="B671" s="15"/>
      <c r="C671" s="15"/>
      <c r="D671" s="15"/>
      <c r="E671" s="15"/>
      <c r="F671" s="15"/>
      <c r="G671" s="40"/>
      <c r="H671" s="41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42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</row>
    <row r="672" spans="1:79" ht="14.25" customHeight="1">
      <c r="A672" s="15"/>
      <c r="B672" s="15"/>
      <c r="C672" s="15"/>
      <c r="D672" s="15"/>
      <c r="E672" s="15"/>
      <c r="F672" s="15"/>
      <c r="G672" s="40"/>
      <c r="H672" s="41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42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</row>
    <row r="673" spans="1:79" ht="14.25" customHeight="1">
      <c r="A673" s="15"/>
      <c r="B673" s="15"/>
      <c r="C673" s="15"/>
      <c r="D673" s="15"/>
      <c r="E673" s="15"/>
      <c r="F673" s="15"/>
      <c r="G673" s="40"/>
      <c r="H673" s="41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42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</row>
    <row r="674" spans="1:79" ht="14.25" customHeight="1">
      <c r="A674" s="15"/>
      <c r="B674" s="15"/>
      <c r="C674" s="15"/>
      <c r="D674" s="15"/>
      <c r="E674" s="15"/>
      <c r="F674" s="15"/>
      <c r="G674" s="40"/>
      <c r="H674" s="41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42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</row>
    <row r="675" spans="1:79" ht="14.25" customHeight="1">
      <c r="A675" s="15"/>
      <c r="B675" s="15"/>
      <c r="C675" s="15"/>
      <c r="D675" s="15"/>
      <c r="E675" s="15"/>
      <c r="F675" s="15"/>
      <c r="G675" s="40"/>
      <c r="H675" s="41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42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</row>
    <row r="676" spans="1:79" ht="14.25" customHeight="1">
      <c r="A676" s="15"/>
      <c r="B676" s="15"/>
      <c r="C676" s="15"/>
      <c r="D676" s="15"/>
      <c r="E676" s="15"/>
      <c r="F676" s="15"/>
      <c r="G676" s="40"/>
      <c r="H676" s="41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42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</row>
    <row r="677" spans="1:79" ht="14.25" customHeight="1">
      <c r="A677" s="15"/>
      <c r="B677" s="15"/>
      <c r="C677" s="15"/>
      <c r="D677" s="15"/>
      <c r="E677" s="15"/>
      <c r="F677" s="15"/>
      <c r="G677" s="40"/>
      <c r="H677" s="41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42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</row>
    <row r="678" spans="1:79" ht="14.25" customHeight="1">
      <c r="A678" s="15"/>
      <c r="B678" s="15"/>
      <c r="C678" s="15"/>
      <c r="D678" s="15"/>
      <c r="E678" s="15"/>
      <c r="F678" s="15"/>
      <c r="G678" s="40"/>
      <c r="H678" s="41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42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</row>
    <row r="679" spans="1:79" ht="14.25" customHeight="1">
      <c r="A679" s="15"/>
      <c r="B679" s="15"/>
      <c r="C679" s="15"/>
      <c r="D679" s="15"/>
      <c r="E679" s="15"/>
      <c r="F679" s="15"/>
      <c r="G679" s="40"/>
      <c r="H679" s="41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42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</row>
    <row r="680" spans="1:79" ht="14.25" customHeight="1">
      <c r="A680" s="15"/>
      <c r="B680" s="15"/>
      <c r="C680" s="15"/>
      <c r="D680" s="15"/>
      <c r="E680" s="15"/>
      <c r="F680" s="15"/>
      <c r="G680" s="40"/>
      <c r="H680" s="41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42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</row>
    <row r="681" spans="1:79" ht="14.25" customHeight="1">
      <c r="A681" s="15"/>
      <c r="B681" s="15"/>
      <c r="C681" s="15"/>
      <c r="D681" s="15"/>
      <c r="E681" s="15"/>
      <c r="F681" s="15"/>
      <c r="G681" s="40"/>
      <c r="H681" s="41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42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</row>
    <row r="682" spans="1:79" ht="14.25" customHeight="1">
      <c r="A682" s="15"/>
      <c r="B682" s="15"/>
      <c r="C682" s="15"/>
      <c r="D682" s="15"/>
      <c r="E682" s="15"/>
      <c r="F682" s="15"/>
      <c r="G682" s="40"/>
      <c r="H682" s="41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42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</row>
    <row r="683" spans="1:79" ht="14.25" customHeight="1">
      <c r="A683" s="15"/>
      <c r="B683" s="15"/>
      <c r="C683" s="15"/>
      <c r="D683" s="15"/>
      <c r="E683" s="15"/>
      <c r="F683" s="15"/>
      <c r="G683" s="40"/>
      <c r="H683" s="41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42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</row>
    <row r="684" spans="1:79" ht="14.25" customHeight="1">
      <c r="A684" s="15"/>
      <c r="B684" s="15"/>
      <c r="C684" s="15"/>
      <c r="D684" s="15"/>
      <c r="E684" s="15"/>
      <c r="F684" s="15"/>
      <c r="G684" s="40"/>
      <c r="H684" s="41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42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</row>
    <row r="685" spans="1:79" ht="14.25" customHeight="1">
      <c r="A685" s="15"/>
      <c r="B685" s="15"/>
      <c r="C685" s="15"/>
      <c r="D685" s="15"/>
      <c r="E685" s="15"/>
      <c r="F685" s="15"/>
      <c r="G685" s="40"/>
      <c r="H685" s="41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42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</row>
    <row r="686" spans="1:79" ht="14.25" customHeight="1">
      <c r="A686" s="15"/>
      <c r="B686" s="15"/>
      <c r="C686" s="15"/>
      <c r="D686" s="15"/>
      <c r="E686" s="15"/>
      <c r="F686" s="15"/>
      <c r="G686" s="40"/>
      <c r="H686" s="41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42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</row>
    <row r="687" spans="1:79" ht="14.25" customHeight="1">
      <c r="A687" s="15"/>
      <c r="B687" s="15"/>
      <c r="C687" s="15"/>
      <c r="D687" s="15"/>
      <c r="E687" s="15"/>
      <c r="F687" s="15"/>
      <c r="G687" s="40"/>
      <c r="H687" s="41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42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</row>
    <row r="688" spans="1:79" ht="14.25" customHeight="1">
      <c r="A688" s="15"/>
      <c r="B688" s="15"/>
      <c r="C688" s="15"/>
      <c r="D688" s="15"/>
      <c r="E688" s="15"/>
      <c r="F688" s="15"/>
      <c r="G688" s="40"/>
      <c r="H688" s="41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42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</row>
    <row r="689" spans="1:79" ht="14.25" customHeight="1">
      <c r="A689" s="15"/>
      <c r="B689" s="15"/>
      <c r="C689" s="15"/>
      <c r="D689" s="15"/>
      <c r="E689" s="15"/>
      <c r="F689" s="15"/>
      <c r="G689" s="40"/>
      <c r="H689" s="41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42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</row>
    <row r="690" spans="1:79" ht="14.25" customHeight="1">
      <c r="A690" s="15"/>
      <c r="B690" s="15"/>
      <c r="C690" s="15"/>
      <c r="D690" s="15"/>
      <c r="E690" s="15"/>
      <c r="F690" s="15"/>
      <c r="G690" s="40"/>
      <c r="H690" s="41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42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</row>
    <row r="691" spans="1:79" ht="14.25" customHeight="1">
      <c r="A691" s="15"/>
      <c r="B691" s="15"/>
      <c r="C691" s="15"/>
      <c r="D691" s="15"/>
      <c r="E691" s="15"/>
      <c r="F691" s="15"/>
      <c r="G691" s="40"/>
      <c r="H691" s="41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42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</row>
    <row r="692" spans="1:79" ht="14.25" customHeight="1">
      <c r="A692" s="15"/>
      <c r="B692" s="15"/>
      <c r="C692" s="15"/>
      <c r="D692" s="15"/>
      <c r="E692" s="15"/>
      <c r="F692" s="15"/>
      <c r="G692" s="40"/>
      <c r="H692" s="41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42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</row>
    <row r="693" spans="1:79" ht="14.25" customHeight="1">
      <c r="A693" s="15"/>
      <c r="B693" s="15"/>
      <c r="C693" s="15"/>
      <c r="D693" s="15"/>
      <c r="E693" s="15"/>
      <c r="F693" s="15"/>
      <c r="G693" s="40"/>
      <c r="H693" s="41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42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</row>
    <row r="694" spans="1:79" ht="14.25" customHeight="1">
      <c r="A694" s="15"/>
      <c r="B694" s="15"/>
      <c r="C694" s="15"/>
      <c r="D694" s="15"/>
      <c r="E694" s="15"/>
      <c r="F694" s="15"/>
      <c r="G694" s="40"/>
      <c r="H694" s="41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42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</row>
    <row r="695" spans="1:79" ht="14.25" customHeight="1">
      <c r="A695" s="15"/>
      <c r="B695" s="15"/>
      <c r="C695" s="15"/>
      <c r="D695" s="15"/>
      <c r="E695" s="15"/>
      <c r="F695" s="15"/>
      <c r="G695" s="40"/>
      <c r="H695" s="41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42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</row>
    <row r="696" spans="1:79" ht="14.25" customHeight="1">
      <c r="A696" s="15"/>
      <c r="B696" s="15"/>
      <c r="C696" s="15"/>
      <c r="D696" s="15"/>
      <c r="E696" s="15"/>
      <c r="F696" s="15"/>
      <c r="G696" s="40"/>
      <c r="H696" s="41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42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</row>
    <row r="697" spans="1:79" ht="14.25" customHeight="1">
      <c r="A697" s="15"/>
      <c r="B697" s="15"/>
      <c r="C697" s="15"/>
      <c r="D697" s="15"/>
      <c r="E697" s="15"/>
      <c r="F697" s="15"/>
      <c r="G697" s="40"/>
      <c r="H697" s="41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42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</row>
    <row r="698" spans="1:79" ht="14.25" customHeight="1">
      <c r="A698" s="15"/>
      <c r="B698" s="15"/>
      <c r="C698" s="15"/>
      <c r="D698" s="15"/>
      <c r="E698" s="15"/>
      <c r="F698" s="15"/>
      <c r="G698" s="40"/>
      <c r="H698" s="41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42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</row>
    <row r="699" spans="1:79" ht="14.25" customHeight="1">
      <c r="A699" s="15"/>
      <c r="B699" s="15"/>
      <c r="C699" s="15"/>
      <c r="D699" s="15"/>
      <c r="E699" s="15"/>
      <c r="F699" s="15"/>
      <c r="G699" s="40"/>
      <c r="H699" s="41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42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</row>
    <row r="700" spans="1:79" ht="14.25" customHeight="1">
      <c r="A700" s="15"/>
      <c r="B700" s="15"/>
      <c r="C700" s="15"/>
      <c r="D700" s="15"/>
      <c r="E700" s="15"/>
      <c r="F700" s="15"/>
      <c r="G700" s="40"/>
      <c r="H700" s="41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42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</row>
    <row r="701" spans="1:79" ht="14.25" customHeight="1">
      <c r="A701" s="15"/>
      <c r="B701" s="15"/>
      <c r="C701" s="15"/>
      <c r="D701" s="15"/>
      <c r="E701" s="15"/>
      <c r="F701" s="15"/>
      <c r="G701" s="40"/>
      <c r="H701" s="41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42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</row>
    <row r="702" spans="1:79" ht="14.25" customHeight="1">
      <c r="A702" s="15"/>
      <c r="B702" s="15"/>
      <c r="C702" s="15"/>
      <c r="D702" s="15"/>
      <c r="E702" s="15"/>
      <c r="F702" s="15"/>
      <c r="G702" s="40"/>
      <c r="H702" s="41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42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</row>
    <row r="703" spans="1:79" ht="14.25" customHeight="1">
      <c r="A703" s="15"/>
      <c r="B703" s="15"/>
      <c r="C703" s="15"/>
      <c r="D703" s="15"/>
      <c r="E703" s="15"/>
      <c r="F703" s="15"/>
      <c r="G703" s="40"/>
      <c r="H703" s="41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42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</row>
    <row r="704" spans="1:79" ht="14.25" customHeight="1">
      <c r="A704" s="15"/>
      <c r="B704" s="15"/>
      <c r="C704" s="15"/>
      <c r="D704" s="15"/>
      <c r="E704" s="15"/>
      <c r="F704" s="15"/>
      <c r="G704" s="40"/>
      <c r="H704" s="41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42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</row>
    <row r="705" spans="1:79" ht="14.25" customHeight="1">
      <c r="A705" s="15"/>
      <c r="B705" s="15"/>
      <c r="C705" s="15"/>
      <c r="D705" s="15"/>
      <c r="E705" s="15"/>
      <c r="F705" s="15"/>
      <c r="G705" s="40"/>
      <c r="H705" s="41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42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</row>
    <row r="706" spans="1:79" ht="14.25" customHeight="1">
      <c r="A706" s="15"/>
      <c r="B706" s="15"/>
      <c r="C706" s="15"/>
      <c r="D706" s="15"/>
      <c r="E706" s="15"/>
      <c r="F706" s="15"/>
      <c r="G706" s="40"/>
      <c r="H706" s="41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42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</row>
    <row r="707" spans="1:79" ht="14.25" customHeight="1">
      <c r="A707" s="15"/>
      <c r="B707" s="15"/>
      <c r="C707" s="15"/>
      <c r="D707" s="15"/>
      <c r="E707" s="15"/>
      <c r="F707" s="15"/>
      <c r="G707" s="40"/>
      <c r="H707" s="41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42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</row>
    <row r="708" spans="1:79" ht="14.25" customHeight="1">
      <c r="A708" s="15"/>
      <c r="B708" s="15"/>
      <c r="C708" s="15"/>
      <c r="D708" s="15"/>
      <c r="E708" s="15"/>
      <c r="F708" s="15"/>
      <c r="G708" s="40"/>
      <c r="H708" s="41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42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</row>
    <row r="709" spans="1:79" ht="14.25" customHeight="1">
      <c r="A709" s="15"/>
      <c r="B709" s="15"/>
      <c r="C709" s="15"/>
      <c r="D709" s="15"/>
      <c r="E709" s="15"/>
      <c r="F709" s="15"/>
      <c r="G709" s="40"/>
      <c r="H709" s="41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42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</row>
    <row r="710" spans="1:79" ht="14.25" customHeight="1">
      <c r="A710" s="15"/>
      <c r="B710" s="15"/>
      <c r="C710" s="15"/>
      <c r="D710" s="15"/>
      <c r="E710" s="15"/>
      <c r="F710" s="15"/>
      <c r="G710" s="40"/>
      <c r="H710" s="41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42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</row>
    <row r="711" spans="1:79" ht="14.25" customHeight="1">
      <c r="A711" s="15"/>
      <c r="B711" s="15"/>
      <c r="C711" s="15"/>
      <c r="D711" s="15"/>
      <c r="E711" s="15"/>
      <c r="F711" s="15"/>
      <c r="G711" s="40"/>
      <c r="H711" s="41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42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</row>
    <row r="712" spans="1:79" ht="14.25" customHeight="1">
      <c r="A712" s="15"/>
      <c r="B712" s="15"/>
      <c r="C712" s="15"/>
      <c r="D712" s="15"/>
      <c r="E712" s="15"/>
      <c r="F712" s="15"/>
      <c r="G712" s="40"/>
      <c r="H712" s="41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42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</row>
    <row r="713" spans="1:79" ht="14.25" customHeight="1">
      <c r="A713" s="15"/>
      <c r="B713" s="15"/>
      <c r="C713" s="15"/>
      <c r="D713" s="15"/>
      <c r="E713" s="15"/>
      <c r="F713" s="15"/>
      <c r="G713" s="40"/>
      <c r="H713" s="41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42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</row>
    <row r="714" spans="1:79" ht="14.25" customHeight="1">
      <c r="A714" s="15"/>
      <c r="B714" s="15"/>
      <c r="C714" s="15"/>
      <c r="D714" s="15"/>
      <c r="E714" s="15"/>
      <c r="F714" s="15"/>
      <c r="G714" s="40"/>
      <c r="H714" s="41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42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</row>
    <row r="715" spans="1:79" ht="14.25" customHeight="1">
      <c r="A715" s="15"/>
      <c r="B715" s="15"/>
      <c r="C715" s="15"/>
      <c r="D715" s="15"/>
      <c r="E715" s="15"/>
      <c r="F715" s="15"/>
      <c r="G715" s="40"/>
      <c r="H715" s="41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42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</row>
    <row r="716" spans="1:79" ht="14.25" customHeight="1">
      <c r="A716" s="15"/>
      <c r="B716" s="15"/>
      <c r="C716" s="15"/>
      <c r="D716" s="15"/>
      <c r="E716" s="15"/>
      <c r="F716" s="15"/>
      <c r="G716" s="40"/>
      <c r="H716" s="41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42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</row>
    <row r="717" spans="1:79" ht="14.25" customHeight="1">
      <c r="A717" s="15"/>
      <c r="B717" s="15"/>
      <c r="C717" s="15"/>
      <c r="D717" s="15"/>
      <c r="E717" s="15"/>
      <c r="F717" s="15"/>
      <c r="G717" s="40"/>
      <c r="H717" s="41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42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</row>
    <row r="718" spans="1:79" ht="14.25" customHeight="1">
      <c r="A718" s="15"/>
      <c r="B718" s="15"/>
      <c r="C718" s="15"/>
      <c r="D718" s="15"/>
      <c r="E718" s="15"/>
      <c r="F718" s="15"/>
      <c r="G718" s="40"/>
      <c r="H718" s="41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42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</row>
    <row r="719" spans="1:79" ht="14.25" customHeight="1">
      <c r="A719" s="15"/>
      <c r="B719" s="15"/>
      <c r="C719" s="15"/>
      <c r="D719" s="15"/>
      <c r="E719" s="15"/>
      <c r="F719" s="15"/>
      <c r="G719" s="40"/>
      <c r="H719" s="41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42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</row>
    <row r="720" spans="1:79" ht="14.25" customHeight="1">
      <c r="A720" s="15"/>
      <c r="B720" s="15"/>
      <c r="C720" s="15"/>
      <c r="D720" s="15"/>
      <c r="E720" s="15"/>
      <c r="F720" s="15"/>
      <c r="G720" s="40"/>
      <c r="H720" s="41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42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</row>
    <row r="721" spans="1:79" ht="14.25" customHeight="1">
      <c r="A721" s="15"/>
      <c r="B721" s="15"/>
      <c r="C721" s="15"/>
      <c r="D721" s="15"/>
      <c r="E721" s="15"/>
      <c r="F721" s="15"/>
      <c r="G721" s="40"/>
      <c r="H721" s="41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42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</row>
    <row r="722" spans="1:79" ht="14.25" customHeight="1">
      <c r="A722" s="15"/>
      <c r="B722" s="15"/>
      <c r="C722" s="15"/>
      <c r="D722" s="15"/>
      <c r="E722" s="15"/>
      <c r="F722" s="15"/>
      <c r="G722" s="40"/>
      <c r="H722" s="41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42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</row>
    <row r="723" spans="1:79" ht="14.25" customHeight="1">
      <c r="A723" s="15"/>
      <c r="B723" s="15"/>
      <c r="C723" s="15"/>
      <c r="D723" s="15"/>
      <c r="E723" s="15"/>
      <c r="F723" s="15"/>
      <c r="G723" s="40"/>
      <c r="H723" s="41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42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</row>
    <row r="724" spans="1:79" ht="14.25" customHeight="1">
      <c r="A724" s="15"/>
      <c r="B724" s="15"/>
      <c r="C724" s="15"/>
      <c r="D724" s="15"/>
      <c r="E724" s="15"/>
      <c r="F724" s="15"/>
      <c r="G724" s="40"/>
      <c r="H724" s="41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42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</row>
    <row r="725" spans="1:79" ht="14.25" customHeight="1">
      <c r="A725" s="15"/>
      <c r="B725" s="15"/>
      <c r="C725" s="15"/>
      <c r="D725" s="15"/>
      <c r="E725" s="15"/>
      <c r="F725" s="15"/>
      <c r="G725" s="40"/>
      <c r="H725" s="41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42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</row>
    <row r="726" spans="1:79" ht="14.25" customHeight="1">
      <c r="A726" s="15"/>
      <c r="B726" s="15"/>
      <c r="C726" s="15"/>
      <c r="D726" s="15"/>
      <c r="E726" s="15"/>
      <c r="F726" s="15"/>
      <c r="G726" s="40"/>
      <c r="H726" s="41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42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</row>
    <row r="727" spans="1:79" ht="14.25" customHeight="1">
      <c r="A727" s="15"/>
      <c r="B727" s="15"/>
      <c r="C727" s="15"/>
      <c r="D727" s="15"/>
      <c r="E727" s="15"/>
      <c r="F727" s="15"/>
      <c r="G727" s="40"/>
      <c r="H727" s="41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42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</row>
    <row r="728" spans="1:79" ht="14.25" customHeight="1">
      <c r="A728" s="15"/>
      <c r="B728" s="15"/>
      <c r="C728" s="15"/>
      <c r="D728" s="15"/>
      <c r="E728" s="15"/>
      <c r="F728" s="15"/>
      <c r="G728" s="40"/>
      <c r="H728" s="41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42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</row>
    <row r="729" spans="1:79" ht="14.25" customHeight="1">
      <c r="A729" s="15"/>
      <c r="B729" s="15"/>
      <c r="C729" s="15"/>
      <c r="D729" s="15"/>
      <c r="E729" s="15"/>
      <c r="F729" s="15"/>
      <c r="G729" s="40"/>
      <c r="H729" s="41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42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</row>
    <row r="730" spans="1:79" ht="14.25" customHeight="1">
      <c r="A730" s="15"/>
      <c r="B730" s="15"/>
      <c r="C730" s="15"/>
      <c r="D730" s="15"/>
      <c r="E730" s="15"/>
      <c r="F730" s="15"/>
      <c r="G730" s="40"/>
      <c r="H730" s="41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42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</row>
    <row r="731" spans="1:79" ht="14.25" customHeight="1">
      <c r="A731" s="15"/>
      <c r="B731" s="15"/>
      <c r="C731" s="15"/>
      <c r="D731" s="15"/>
      <c r="E731" s="15"/>
      <c r="F731" s="15"/>
      <c r="G731" s="40"/>
      <c r="H731" s="41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42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</row>
    <row r="732" spans="1:79" ht="14.25" customHeight="1">
      <c r="A732" s="15"/>
      <c r="B732" s="15"/>
      <c r="C732" s="15"/>
      <c r="D732" s="15"/>
      <c r="E732" s="15"/>
      <c r="F732" s="15"/>
      <c r="G732" s="40"/>
      <c r="H732" s="41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42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</row>
    <row r="733" spans="1:79" ht="14.25" customHeight="1">
      <c r="A733" s="15"/>
      <c r="B733" s="15"/>
      <c r="C733" s="15"/>
      <c r="D733" s="15"/>
      <c r="E733" s="15"/>
      <c r="F733" s="15"/>
      <c r="G733" s="40"/>
      <c r="H733" s="41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42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</row>
    <row r="734" spans="1:79" ht="14.25" customHeight="1">
      <c r="A734" s="15"/>
      <c r="B734" s="15"/>
      <c r="C734" s="15"/>
      <c r="D734" s="15"/>
      <c r="E734" s="15"/>
      <c r="F734" s="15"/>
      <c r="G734" s="40"/>
      <c r="H734" s="41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42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</row>
    <row r="735" spans="1:79" ht="14.25" customHeight="1">
      <c r="A735" s="15"/>
      <c r="B735" s="15"/>
      <c r="C735" s="15"/>
      <c r="D735" s="15"/>
      <c r="E735" s="15"/>
      <c r="F735" s="15"/>
      <c r="G735" s="40"/>
      <c r="H735" s="41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42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</row>
    <row r="736" spans="1:79" ht="14.25" customHeight="1">
      <c r="A736" s="15"/>
      <c r="B736" s="15"/>
      <c r="C736" s="15"/>
      <c r="D736" s="15"/>
      <c r="E736" s="15"/>
      <c r="F736" s="15"/>
      <c r="G736" s="40"/>
      <c r="H736" s="41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42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</row>
    <row r="737" spans="1:79" ht="14.25" customHeight="1">
      <c r="A737" s="15"/>
      <c r="B737" s="15"/>
      <c r="C737" s="15"/>
      <c r="D737" s="15"/>
      <c r="E737" s="15"/>
      <c r="F737" s="15"/>
      <c r="G737" s="40"/>
      <c r="H737" s="41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42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</row>
    <row r="738" spans="1:79" ht="14.25" customHeight="1">
      <c r="A738" s="15"/>
      <c r="B738" s="15"/>
      <c r="C738" s="15"/>
      <c r="D738" s="15"/>
      <c r="E738" s="15"/>
      <c r="F738" s="15"/>
      <c r="G738" s="40"/>
      <c r="H738" s="41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42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</row>
    <row r="739" spans="1:79" ht="14.25" customHeight="1">
      <c r="A739" s="15"/>
      <c r="B739" s="15"/>
      <c r="C739" s="15"/>
      <c r="D739" s="15"/>
      <c r="E739" s="15"/>
      <c r="F739" s="15"/>
      <c r="G739" s="40"/>
      <c r="H739" s="41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42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</row>
    <row r="740" spans="1:79" ht="14.25" customHeight="1">
      <c r="A740" s="15"/>
      <c r="B740" s="15"/>
      <c r="C740" s="15"/>
      <c r="D740" s="15"/>
      <c r="E740" s="15"/>
      <c r="F740" s="15"/>
      <c r="G740" s="40"/>
      <c r="H740" s="41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42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</row>
    <row r="741" spans="1:79" ht="14.25" customHeight="1">
      <c r="A741" s="15"/>
      <c r="B741" s="15"/>
      <c r="C741" s="15"/>
      <c r="D741" s="15"/>
      <c r="E741" s="15"/>
      <c r="F741" s="15"/>
      <c r="G741" s="40"/>
      <c r="H741" s="41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42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</row>
    <row r="742" spans="1:79" ht="14.25" customHeight="1">
      <c r="A742" s="15"/>
      <c r="B742" s="15"/>
      <c r="C742" s="15"/>
      <c r="D742" s="15"/>
      <c r="E742" s="15"/>
      <c r="F742" s="15"/>
      <c r="G742" s="40"/>
      <c r="H742" s="41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42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</row>
    <row r="743" spans="1:79" ht="14.25" customHeight="1">
      <c r="A743" s="15"/>
      <c r="B743" s="15"/>
      <c r="C743" s="15"/>
      <c r="D743" s="15"/>
      <c r="E743" s="15"/>
      <c r="F743" s="15"/>
      <c r="G743" s="40"/>
      <c r="H743" s="41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42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</row>
    <row r="744" spans="1:79" ht="14.25" customHeight="1">
      <c r="A744" s="15"/>
      <c r="B744" s="15"/>
      <c r="C744" s="15"/>
      <c r="D744" s="15"/>
      <c r="E744" s="15"/>
      <c r="F744" s="15"/>
      <c r="G744" s="40"/>
      <c r="H744" s="41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42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</row>
    <row r="745" spans="1:79" ht="14.25" customHeight="1">
      <c r="A745" s="15"/>
      <c r="B745" s="15"/>
      <c r="C745" s="15"/>
      <c r="D745" s="15"/>
      <c r="E745" s="15"/>
      <c r="F745" s="15"/>
      <c r="G745" s="40"/>
      <c r="H745" s="41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42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</row>
    <row r="746" spans="1:79" ht="14.25" customHeight="1">
      <c r="A746" s="15"/>
      <c r="B746" s="15"/>
      <c r="C746" s="15"/>
      <c r="D746" s="15"/>
      <c r="E746" s="15"/>
      <c r="F746" s="15"/>
      <c r="G746" s="40"/>
      <c r="H746" s="41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42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</row>
    <row r="747" spans="1:79" ht="14.25" customHeight="1">
      <c r="A747" s="15"/>
      <c r="B747" s="15"/>
      <c r="C747" s="15"/>
      <c r="D747" s="15"/>
      <c r="E747" s="15"/>
      <c r="F747" s="15"/>
      <c r="G747" s="40"/>
      <c r="H747" s="41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42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</row>
    <row r="748" spans="1:79" ht="14.25" customHeight="1">
      <c r="A748" s="15"/>
      <c r="B748" s="15"/>
      <c r="C748" s="15"/>
      <c r="D748" s="15"/>
      <c r="E748" s="15"/>
      <c r="F748" s="15"/>
      <c r="G748" s="40"/>
      <c r="H748" s="41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42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</row>
    <row r="749" spans="1:79" ht="14.25" customHeight="1">
      <c r="A749" s="15"/>
      <c r="B749" s="15"/>
      <c r="C749" s="15"/>
      <c r="D749" s="15"/>
      <c r="E749" s="15"/>
      <c r="F749" s="15"/>
      <c r="G749" s="40"/>
      <c r="H749" s="41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42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</row>
    <row r="750" spans="1:79" ht="14.25" customHeight="1">
      <c r="A750" s="15"/>
      <c r="B750" s="15"/>
      <c r="C750" s="15"/>
      <c r="D750" s="15"/>
      <c r="E750" s="15"/>
      <c r="F750" s="15"/>
      <c r="G750" s="40"/>
      <c r="H750" s="41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42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</row>
    <row r="751" spans="1:79" ht="14.25" customHeight="1">
      <c r="A751" s="15"/>
      <c r="B751" s="15"/>
      <c r="C751" s="15"/>
      <c r="D751" s="15"/>
      <c r="E751" s="15"/>
      <c r="F751" s="15"/>
      <c r="G751" s="40"/>
      <c r="H751" s="41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42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</row>
    <row r="752" spans="1:79" ht="14.25" customHeight="1">
      <c r="A752" s="15"/>
      <c r="B752" s="15"/>
      <c r="C752" s="15"/>
      <c r="D752" s="15"/>
      <c r="E752" s="15"/>
      <c r="F752" s="15"/>
      <c r="G752" s="40"/>
      <c r="H752" s="41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42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</row>
    <row r="753" spans="1:79" ht="14.25" customHeight="1">
      <c r="A753" s="15"/>
      <c r="B753" s="15"/>
      <c r="C753" s="15"/>
      <c r="D753" s="15"/>
      <c r="E753" s="15"/>
      <c r="F753" s="15"/>
      <c r="G753" s="40"/>
      <c r="H753" s="41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42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</row>
    <row r="754" spans="1:79" ht="14.25" customHeight="1">
      <c r="A754" s="15"/>
      <c r="B754" s="15"/>
      <c r="C754" s="15"/>
      <c r="D754" s="15"/>
      <c r="E754" s="15"/>
      <c r="F754" s="15"/>
      <c r="G754" s="40"/>
      <c r="H754" s="41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42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</row>
    <row r="755" spans="1:79" ht="14.25" customHeight="1">
      <c r="A755" s="15"/>
      <c r="B755" s="15"/>
      <c r="C755" s="15"/>
      <c r="D755" s="15"/>
      <c r="E755" s="15"/>
      <c r="F755" s="15"/>
      <c r="G755" s="40"/>
      <c r="H755" s="41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42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</row>
    <row r="756" spans="1:79" ht="14.25" customHeight="1">
      <c r="A756" s="15"/>
      <c r="B756" s="15"/>
      <c r="C756" s="15"/>
      <c r="D756" s="15"/>
      <c r="E756" s="15"/>
      <c r="F756" s="15"/>
      <c r="G756" s="40"/>
      <c r="H756" s="41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42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</row>
    <row r="757" spans="1:79" ht="14.25" customHeight="1">
      <c r="A757" s="15"/>
      <c r="B757" s="15"/>
      <c r="C757" s="15"/>
      <c r="D757" s="15"/>
      <c r="E757" s="15"/>
      <c r="F757" s="15"/>
      <c r="G757" s="40"/>
      <c r="H757" s="41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42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</row>
    <row r="758" spans="1:79" ht="14.25" customHeight="1">
      <c r="A758" s="15"/>
      <c r="B758" s="15"/>
      <c r="C758" s="15"/>
      <c r="D758" s="15"/>
      <c r="E758" s="15"/>
      <c r="F758" s="15"/>
      <c r="G758" s="40"/>
      <c r="H758" s="41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42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</row>
    <row r="759" spans="1:79" ht="14.25" customHeight="1">
      <c r="A759" s="15"/>
      <c r="B759" s="15"/>
      <c r="C759" s="15"/>
      <c r="D759" s="15"/>
      <c r="E759" s="15"/>
      <c r="F759" s="15"/>
      <c r="G759" s="40"/>
      <c r="H759" s="41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42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</row>
    <row r="760" spans="1:79" ht="14.25" customHeight="1">
      <c r="A760" s="15"/>
      <c r="B760" s="15"/>
      <c r="C760" s="15"/>
      <c r="D760" s="15"/>
      <c r="E760" s="15"/>
      <c r="F760" s="15"/>
      <c r="G760" s="40"/>
      <c r="H760" s="41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42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</row>
    <row r="761" spans="1:79" ht="14.25" customHeight="1">
      <c r="A761" s="15"/>
      <c r="B761" s="15"/>
      <c r="C761" s="15"/>
      <c r="D761" s="15"/>
      <c r="E761" s="15"/>
      <c r="F761" s="15"/>
      <c r="G761" s="40"/>
      <c r="H761" s="41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42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</row>
    <row r="762" spans="1:79" ht="14.25" customHeight="1">
      <c r="A762" s="15"/>
      <c r="B762" s="15"/>
      <c r="C762" s="15"/>
      <c r="D762" s="15"/>
      <c r="E762" s="15"/>
      <c r="F762" s="15"/>
      <c r="G762" s="40"/>
      <c r="H762" s="41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42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</row>
    <row r="763" spans="1:79" ht="14.25" customHeight="1">
      <c r="A763" s="15"/>
      <c r="B763" s="15"/>
      <c r="C763" s="15"/>
      <c r="D763" s="15"/>
      <c r="E763" s="15"/>
      <c r="F763" s="15"/>
      <c r="G763" s="40"/>
      <c r="H763" s="41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42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</row>
    <row r="764" spans="1:79" ht="14.25" customHeight="1">
      <c r="A764" s="15"/>
      <c r="B764" s="15"/>
      <c r="C764" s="15"/>
      <c r="D764" s="15"/>
      <c r="E764" s="15"/>
      <c r="F764" s="15"/>
      <c r="G764" s="40"/>
      <c r="H764" s="41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42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</row>
    <row r="765" spans="1:79" ht="14.25" customHeight="1">
      <c r="A765" s="15"/>
      <c r="B765" s="15"/>
      <c r="C765" s="15"/>
      <c r="D765" s="15"/>
      <c r="E765" s="15"/>
      <c r="F765" s="15"/>
      <c r="G765" s="40"/>
      <c r="H765" s="41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42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</row>
    <row r="766" spans="1:79" ht="14.25" customHeight="1">
      <c r="A766" s="15"/>
      <c r="B766" s="15"/>
      <c r="C766" s="15"/>
      <c r="D766" s="15"/>
      <c r="E766" s="15"/>
      <c r="F766" s="15"/>
      <c r="G766" s="40"/>
      <c r="H766" s="41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42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</row>
    <row r="767" spans="1:79" ht="14.25" customHeight="1">
      <c r="A767" s="15"/>
      <c r="B767" s="15"/>
      <c r="C767" s="15"/>
      <c r="D767" s="15"/>
      <c r="E767" s="15"/>
      <c r="F767" s="15"/>
      <c r="G767" s="40"/>
      <c r="H767" s="41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42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</row>
    <row r="768" spans="1:79" ht="14.25" customHeight="1">
      <c r="A768" s="15"/>
      <c r="B768" s="15"/>
      <c r="C768" s="15"/>
      <c r="D768" s="15"/>
      <c r="E768" s="15"/>
      <c r="F768" s="15"/>
      <c r="G768" s="40"/>
      <c r="H768" s="41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42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</row>
    <row r="769" spans="1:79" ht="14.25" customHeight="1">
      <c r="A769" s="15"/>
      <c r="B769" s="15"/>
      <c r="C769" s="15"/>
      <c r="D769" s="15"/>
      <c r="E769" s="15"/>
      <c r="F769" s="15"/>
      <c r="G769" s="40"/>
      <c r="H769" s="41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42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</row>
    <row r="770" spans="1:79" ht="14.25" customHeight="1">
      <c r="A770" s="15"/>
      <c r="B770" s="15"/>
      <c r="C770" s="15"/>
      <c r="D770" s="15"/>
      <c r="E770" s="15"/>
      <c r="F770" s="15"/>
      <c r="G770" s="40"/>
      <c r="H770" s="41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42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</row>
    <row r="771" spans="1:79" ht="14.25" customHeight="1">
      <c r="A771" s="15"/>
      <c r="B771" s="15"/>
      <c r="C771" s="15"/>
      <c r="D771" s="15"/>
      <c r="E771" s="15"/>
      <c r="F771" s="15"/>
      <c r="G771" s="40"/>
      <c r="H771" s="41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42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</row>
    <row r="772" spans="1:79" ht="14.25" customHeight="1">
      <c r="A772" s="15"/>
      <c r="B772" s="15"/>
      <c r="C772" s="15"/>
      <c r="D772" s="15"/>
      <c r="E772" s="15"/>
      <c r="F772" s="15"/>
      <c r="G772" s="40"/>
      <c r="H772" s="41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42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</row>
    <row r="773" spans="1:79" ht="14.25" customHeight="1">
      <c r="A773" s="15"/>
      <c r="B773" s="15"/>
      <c r="C773" s="15"/>
      <c r="D773" s="15"/>
      <c r="E773" s="15"/>
      <c r="F773" s="15"/>
      <c r="G773" s="40"/>
      <c r="H773" s="41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42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</row>
    <row r="774" spans="1:79" ht="14.25" customHeight="1">
      <c r="A774" s="15"/>
      <c r="B774" s="15"/>
      <c r="C774" s="15"/>
      <c r="D774" s="15"/>
      <c r="E774" s="15"/>
      <c r="F774" s="15"/>
      <c r="G774" s="40"/>
      <c r="H774" s="41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42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</row>
    <row r="775" spans="1:79" ht="14.25" customHeight="1">
      <c r="A775" s="15"/>
      <c r="B775" s="15"/>
      <c r="C775" s="15"/>
      <c r="D775" s="15"/>
      <c r="E775" s="15"/>
      <c r="F775" s="15"/>
      <c r="G775" s="40"/>
      <c r="H775" s="41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42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</row>
    <row r="776" spans="1:79" ht="14.25" customHeight="1">
      <c r="A776" s="15"/>
      <c r="B776" s="15"/>
      <c r="C776" s="15"/>
      <c r="D776" s="15"/>
      <c r="E776" s="15"/>
      <c r="F776" s="15"/>
      <c r="G776" s="40"/>
      <c r="H776" s="41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42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</row>
    <row r="777" spans="1:79" ht="14.25" customHeight="1">
      <c r="A777" s="15"/>
      <c r="B777" s="15"/>
      <c r="C777" s="15"/>
      <c r="D777" s="15"/>
      <c r="E777" s="15"/>
      <c r="F777" s="15"/>
      <c r="G777" s="40"/>
      <c r="H777" s="41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42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</row>
    <row r="778" spans="1:79" ht="14.25" customHeight="1">
      <c r="A778" s="15"/>
      <c r="B778" s="15"/>
      <c r="C778" s="15"/>
      <c r="D778" s="15"/>
      <c r="E778" s="15"/>
      <c r="F778" s="15"/>
      <c r="G778" s="40"/>
      <c r="H778" s="41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42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</row>
    <row r="779" spans="1:79" ht="14.25" customHeight="1">
      <c r="A779" s="15"/>
      <c r="B779" s="15"/>
      <c r="C779" s="15"/>
      <c r="D779" s="15"/>
      <c r="E779" s="15"/>
      <c r="F779" s="15"/>
      <c r="G779" s="40"/>
      <c r="H779" s="41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42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</row>
    <row r="780" spans="1:79" ht="14.25" customHeight="1">
      <c r="A780" s="15"/>
      <c r="B780" s="15"/>
      <c r="C780" s="15"/>
      <c r="D780" s="15"/>
      <c r="E780" s="15"/>
      <c r="F780" s="15"/>
      <c r="G780" s="40"/>
      <c r="H780" s="41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42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</row>
    <row r="781" spans="1:79" ht="14.25" customHeight="1">
      <c r="A781" s="15"/>
      <c r="B781" s="15"/>
      <c r="C781" s="15"/>
      <c r="D781" s="15"/>
      <c r="E781" s="15"/>
      <c r="F781" s="15"/>
      <c r="G781" s="40"/>
      <c r="H781" s="41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42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</row>
    <row r="782" spans="1:79" ht="14.25" customHeight="1">
      <c r="A782" s="15"/>
      <c r="B782" s="15"/>
      <c r="C782" s="15"/>
      <c r="D782" s="15"/>
      <c r="E782" s="15"/>
      <c r="F782" s="15"/>
      <c r="G782" s="40"/>
      <c r="H782" s="41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42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</row>
    <row r="783" spans="1:79" ht="14.25" customHeight="1">
      <c r="A783" s="15"/>
      <c r="B783" s="15"/>
      <c r="C783" s="15"/>
      <c r="D783" s="15"/>
      <c r="E783" s="15"/>
      <c r="F783" s="15"/>
      <c r="G783" s="40"/>
      <c r="H783" s="41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42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</row>
    <row r="784" spans="1:79" ht="14.25" customHeight="1">
      <c r="A784" s="15"/>
      <c r="B784" s="15"/>
      <c r="C784" s="15"/>
      <c r="D784" s="15"/>
      <c r="E784" s="15"/>
      <c r="F784" s="15"/>
      <c r="G784" s="40"/>
      <c r="H784" s="41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42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</row>
    <row r="785" spans="1:79" ht="14.25" customHeight="1">
      <c r="A785" s="15"/>
      <c r="B785" s="15"/>
      <c r="C785" s="15"/>
      <c r="D785" s="15"/>
      <c r="E785" s="15"/>
      <c r="F785" s="15"/>
      <c r="G785" s="40"/>
      <c r="H785" s="41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42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</row>
    <row r="786" spans="1:79" ht="14.25" customHeight="1">
      <c r="A786" s="15"/>
      <c r="B786" s="15"/>
      <c r="C786" s="15"/>
      <c r="D786" s="15"/>
      <c r="E786" s="15"/>
      <c r="F786" s="15"/>
      <c r="G786" s="40"/>
      <c r="H786" s="41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42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</row>
    <row r="787" spans="1:79" ht="14.25" customHeight="1">
      <c r="A787" s="15"/>
      <c r="B787" s="15"/>
      <c r="C787" s="15"/>
      <c r="D787" s="15"/>
      <c r="E787" s="15"/>
      <c r="F787" s="15"/>
      <c r="G787" s="40"/>
      <c r="H787" s="41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42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</row>
    <row r="788" spans="1:79" ht="14.25" customHeight="1">
      <c r="A788" s="15"/>
      <c r="B788" s="15"/>
      <c r="C788" s="15"/>
      <c r="D788" s="15"/>
      <c r="E788" s="15"/>
      <c r="F788" s="15"/>
      <c r="G788" s="40"/>
      <c r="H788" s="41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42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</row>
    <row r="789" spans="1:79" ht="14.25" customHeight="1">
      <c r="A789" s="15"/>
      <c r="B789" s="15"/>
      <c r="C789" s="15"/>
      <c r="D789" s="15"/>
      <c r="E789" s="15"/>
      <c r="F789" s="15"/>
      <c r="G789" s="40"/>
      <c r="H789" s="41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42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</row>
    <row r="790" spans="1:79" ht="14.25" customHeight="1">
      <c r="A790" s="15"/>
      <c r="B790" s="15"/>
      <c r="C790" s="15"/>
      <c r="D790" s="15"/>
      <c r="E790" s="15"/>
      <c r="F790" s="15"/>
      <c r="G790" s="40"/>
      <c r="H790" s="41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42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</row>
    <row r="791" spans="1:79" ht="14.25" customHeight="1">
      <c r="A791" s="15"/>
      <c r="B791" s="15"/>
      <c r="C791" s="15"/>
      <c r="D791" s="15"/>
      <c r="E791" s="15"/>
      <c r="F791" s="15"/>
      <c r="G791" s="40"/>
      <c r="H791" s="41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42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</row>
    <row r="792" spans="1:79" ht="14.25" customHeight="1">
      <c r="A792" s="15"/>
      <c r="B792" s="15"/>
      <c r="C792" s="15"/>
      <c r="D792" s="15"/>
      <c r="E792" s="15"/>
      <c r="F792" s="15"/>
      <c r="G792" s="40"/>
      <c r="H792" s="41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42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</row>
    <row r="793" spans="1:79" ht="14.25" customHeight="1">
      <c r="A793" s="15"/>
      <c r="B793" s="15"/>
      <c r="C793" s="15"/>
      <c r="D793" s="15"/>
      <c r="E793" s="15"/>
      <c r="F793" s="15"/>
      <c r="G793" s="40"/>
      <c r="H793" s="41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42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</row>
    <row r="794" spans="1:79" ht="14.25" customHeight="1">
      <c r="A794" s="15"/>
      <c r="B794" s="15"/>
      <c r="C794" s="15"/>
      <c r="D794" s="15"/>
      <c r="E794" s="15"/>
      <c r="F794" s="15"/>
      <c r="G794" s="40"/>
      <c r="H794" s="41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42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</row>
    <row r="795" spans="1:79" ht="14.25" customHeight="1">
      <c r="A795" s="15"/>
      <c r="B795" s="15"/>
      <c r="C795" s="15"/>
      <c r="D795" s="15"/>
      <c r="E795" s="15"/>
      <c r="F795" s="15"/>
      <c r="G795" s="40"/>
      <c r="H795" s="41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42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</row>
    <row r="796" spans="1:79" ht="14.25" customHeight="1">
      <c r="A796" s="15"/>
      <c r="B796" s="15"/>
      <c r="C796" s="15"/>
      <c r="D796" s="15"/>
      <c r="E796" s="15"/>
      <c r="F796" s="15"/>
      <c r="G796" s="40"/>
      <c r="H796" s="41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42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</row>
    <row r="797" spans="1:79" ht="14.25" customHeight="1">
      <c r="A797" s="15"/>
      <c r="B797" s="15"/>
      <c r="C797" s="15"/>
      <c r="D797" s="15"/>
      <c r="E797" s="15"/>
      <c r="F797" s="15"/>
      <c r="G797" s="40"/>
      <c r="H797" s="41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42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</row>
    <row r="798" spans="1:79" ht="14.25" customHeight="1">
      <c r="A798" s="15"/>
      <c r="B798" s="15"/>
      <c r="C798" s="15"/>
      <c r="D798" s="15"/>
      <c r="E798" s="15"/>
      <c r="F798" s="15"/>
      <c r="G798" s="40"/>
      <c r="H798" s="41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42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</row>
    <row r="799" spans="1:79" ht="14.25" customHeight="1">
      <c r="A799" s="15"/>
      <c r="B799" s="15"/>
      <c r="C799" s="15"/>
      <c r="D799" s="15"/>
      <c r="E799" s="15"/>
      <c r="F799" s="15"/>
      <c r="G799" s="40"/>
      <c r="H799" s="41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42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</row>
    <row r="800" spans="1:79" ht="14.25" customHeight="1">
      <c r="A800" s="15"/>
      <c r="B800" s="15"/>
      <c r="C800" s="15"/>
      <c r="D800" s="15"/>
      <c r="E800" s="15"/>
      <c r="F800" s="15"/>
      <c r="G800" s="40"/>
      <c r="H800" s="41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42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</row>
    <row r="801" spans="1:79" ht="14.25" customHeight="1">
      <c r="A801" s="15"/>
      <c r="B801" s="15"/>
      <c r="C801" s="15"/>
      <c r="D801" s="15"/>
      <c r="E801" s="15"/>
      <c r="F801" s="15"/>
      <c r="G801" s="40"/>
      <c r="H801" s="41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42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</row>
    <row r="802" spans="1:79" ht="14.25" customHeight="1">
      <c r="A802" s="15"/>
      <c r="B802" s="15"/>
      <c r="C802" s="15"/>
      <c r="D802" s="15"/>
      <c r="E802" s="15"/>
      <c r="F802" s="15"/>
      <c r="G802" s="40"/>
      <c r="H802" s="41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42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</row>
    <row r="803" spans="1:79" ht="14.25" customHeight="1">
      <c r="A803" s="15"/>
      <c r="B803" s="15"/>
      <c r="C803" s="15"/>
      <c r="D803" s="15"/>
      <c r="E803" s="15"/>
      <c r="F803" s="15"/>
      <c r="G803" s="40"/>
      <c r="H803" s="41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42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</row>
    <row r="804" spans="1:79" ht="14.25" customHeight="1">
      <c r="A804" s="15"/>
      <c r="B804" s="15"/>
      <c r="C804" s="15"/>
      <c r="D804" s="15"/>
      <c r="E804" s="15"/>
      <c r="F804" s="15"/>
      <c r="G804" s="40"/>
      <c r="H804" s="41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42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</row>
    <row r="805" spans="1:79" ht="14.25" customHeight="1">
      <c r="A805" s="15"/>
      <c r="B805" s="15"/>
      <c r="C805" s="15"/>
      <c r="D805" s="15"/>
      <c r="E805" s="15"/>
      <c r="F805" s="15"/>
      <c r="G805" s="40"/>
      <c r="H805" s="41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42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</row>
    <row r="806" spans="1:79" ht="14.25" customHeight="1">
      <c r="A806" s="15"/>
      <c r="B806" s="15"/>
      <c r="C806" s="15"/>
      <c r="D806" s="15"/>
      <c r="E806" s="15"/>
      <c r="F806" s="15"/>
      <c r="G806" s="40"/>
      <c r="H806" s="41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42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</row>
    <row r="807" spans="1:79" ht="14.25" customHeight="1">
      <c r="A807" s="15"/>
      <c r="B807" s="15"/>
      <c r="C807" s="15"/>
      <c r="D807" s="15"/>
      <c r="E807" s="15"/>
      <c r="F807" s="15"/>
      <c r="G807" s="40"/>
      <c r="H807" s="41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42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</row>
    <row r="808" spans="1:79" ht="14.25" customHeight="1">
      <c r="A808" s="15"/>
      <c r="B808" s="15"/>
      <c r="C808" s="15"/>
      <c r="D808" s="15"/>
      <c r="E808" s="15"/>
      <c r="F808" s="15"/>
      <c r="G808" s="40"/>
      <c r="H808" s="41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42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</row>
    <row r="809" spans="1:79" ht="14.25" customHeight="1">
      <c r="A809" s="15"/>
      <c r="B809" s="15"/>
      <c r="C809" s="15"/>
      <c r="D809" s="15"/>
      <c r="E809" s="15"/>
      <c r="F809" s="15"/>
      <c r="G809" s="40"/>
      <c r="H809" s="41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42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</row>
    <row r="810" spans="1:79" ht="14.25" customHeight="1">
      <c r="A810" s="15"/>
      <c r="B810" s="15"/>
      <c r="C810" s="15"/>
      <c r="D810" s="15"/>
      <c r="E810" s="15"/>
      <c r="F810" s="15"/>
      <c r="G810" s="40"/>
      <c r="H810" s="41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42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</row>
    <row r="811" spans="1:79" ht="14.25" customHeight="1">
      <c r="A811" s="15"/>
      <c r="B811" s="15"/>
      <c r="C811" s="15"/>
      <c r="D811" s="15"/>
      <c r="E811" s="15"/>
      <c r="F811" s="15"/>
      <c r="G811" s="40"/>
      <c r="H811" s="41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42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</row>
    <row r="812" spans="1:79" ht="14.25" customHeight="1">
      <c r="A812" s="15"/>
      <c r="B812" s="15"/>
      <c r="C812" s="15"/>
      <c r="D812" s="15"/>
      <c r="E812" s="15"/>
      <c r="F812" s="15"/>
      <c r="G812" s="40"/>
      <c r="H812" s="41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42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</row>
    <row r="813" spans="1:79" ht="14.25" customHeight="1">
      <c r="A813" s="15"/>
      <c r="B813" s="15"/>
      <c r="C813" s="15"/>
      <c r="D813" s="15"/>
      <c r="E813" s="15"/>
      <c r="F813" s="15"/>
      <c r="G813" s="40"/>
      <c r="H813" s="41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42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</row>
    <row r="814" spans="1:79" ht="14.25" customHeight="1">
      <c r="A814" s="15"/>
      <c r="B814" s="15"/>
      <c r="C814" s="15"/>
      <c r="D814" s="15"/>
      <c r="E814" s="15"/>
      <c r="F814" s="15"/>
      <c r="G814" s="40"/>
      <c r="H814" s="41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42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</row>
    <row r="815" spans="1:79" ht="14.25" customHeight="1">
      <c r="A815" s="15"/>
      <c r="B815" s="15"/>
      <c r="C815" s="15"/>
      <c r="D815" s="15"/>
      <c r="E815" s="15"/>
      <c r="F815" s="15"/>
      <c r="G815" s="40"/>
      <c r="H815" s="41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42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</row>
    <row r="816" spans="1:79" ht="14.25" customHeight="1">
      <c r="A816" s="15"/>
      <c r="B816" s="15"/>
      <c r="C816" s="15"/>
      <c r="D816" s="15"/>
      <c r="E816" s="15"/>
      <c r="F816" s="15"/>
      <c r="G816" s="40"/>
      <c r="H816" s="41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42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</row>
    <row r="817" spans="1:79" ht="14.25" customHeight="1">
      <c r="A817" s="15"/>
      <c r="B817" s="15"/>
      <c r="C817" s="15"/>
      <c r="D817" s="15"/>
      <c r="E817" s="15"/>
      <c r="F817" s="15"/>
      <c r="G817" s="40"/>
      <c r="H817" s="41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42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</row>
    <row r="818" spans="1:79" ht="14.25" customHeight="1">
      <c r="A818" s="15"/>
      <c r="B818" s="15"/>
      <c r="C818" s="15"/>
      <c r="D818" s="15"/>
      <c r="E818" s="15"/>
      <c r="F818" s="15"/>
      <c r="G818" s="40"/>
      <c r="H818" s="41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42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</row>
    <row r="819" spans="1:79" ht="14.25" customHeight="1">
      <c r="A819" s="15"/>
      <c r="B819" s="15"/>
      <c r="C819" s="15"/>
      <c r="D819" s="15"/>
      <c r="E819" s="15"/>
      <c r="F819" s="15"/>
      <c r="G819" s="40"/>
      <c r="H819" s="41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42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</row>
    <row r="820" spans="1:79" ht="14.25" customHeight="1">
      <c r="A820" s="15"/>
      <c r="B820" s="15"/>
      <c r="C820" s="15"/>
      <c r="D820" s="15"/>
      <c r="E820" s="15"/>
      <c r="F820" s="15"/>
      <c r="G820" s="40"/>
      <c r="H820" s="41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42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</row>
    <row r="821" spans="1:79" ht="14.25" customHeight="1">
      <c r="A821" s="15"/>
      <c r="B821" s="15"/>
      <c r="C821" s="15"/>
      <c r="D821" s="15"/>
      <c r="E821" s="15"/>
      <c r="F821" s="15"/>
      <c r="G821" s="40"/>
      <c r="H821" s="41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42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</row>
    <row r="822" spans="1:79" ht="14.25" customHeight="1">
      <c r="A822" s="15"/>
      <c r="B822" s="15"/>
      <c r="C822" s="15"/>
      <c r="D822" s="15"/>
      <c r="E822" s="15"/>
      <c r="F822" s="15"/>
      <c r="G822" s="40"/>
      <c r="H822" s="41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42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</row>
    <row r="823" spans="1:79" ht="14.25" customHeight="1">
      <c r="A823" s="15"/>
      <c r="B823" s="15"/>
      <c r="C823" s="15"/>
      <c r="D823" s="15"/>
      <c r="E823" s="15"/>
      <c r="F823" s="15"/>
      <c r="G823" s="40"/>
      <c r="H823" s="41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42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</row>
    <row r="824" spans="1:79" ht="14.25" customHeight="1">
      <c r="A824" s="15"/>
      <c r="B824" s="15"/>
      <c r="C824" s="15"/>
      <c r="D824" s="15"/>
      <c r="E824" s="15"/>
      <c r="F824" s="15"/>
      <c r="G824" s="40"/>
      <c r="H824" s="41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42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</row>
    <row r="825" spans="1:79" ht="14.25" customHeight="1">
      <c r="A825" s="15"/>
      <c r="B825" s="15"/>
      <c r="C825" s="15"/>
      <c r="D825" s="15"/>
      <c r="E825" s="15"/>
      <c r="F825" s="15"/>
      <c r="G825" s="40"/>
      <c r="H825" s="41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42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</row>
    <row r="826" spans="1:79" ht="14.25" customHeight="1">
      <c r="A826" s="15"/>
      <c r="B826" s="15"/>
      <c r="C826" s="15"/>
      <c r="D826" s="15"/>
      <c r="E826" s="15"/>
      <c r="F826" s="15"/>
      <c r="G826" s="40"/>
      <c r="H826" s="41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42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</row>
    <row r="827" spans="1:79" ht="14.25" customHeight="1">
      <c r="A827" s="15"/>
      <c r="B827" s="15"/>
      <c r="C827" s="15"/>
      <c r="D827" s="15"/>
      <c r="E827" s="15"/>
      <c r="F827" s="15"/>
      <c r="G827" s="40"/>
      <c r="H827" s="41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42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</row>
    <row r="828" spans="1:79" ht="14.25" customHeight="1">
      <c r="A828" s="15"/>
      <c r="B828" s="15"/>
      <c r="C828" s="15"/>
      <c r="D828" s="15"/>
      <c r="E828" s="15"/>
      <c r="F828" s="15"/>
      <c r="G828" s="40"/>
      <c r="H828" s="41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42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</row>
    <row r="829" spans="1:79" ht="14.25" customHeight="1">
      <c r="A829" s="15"/>
      <c r="B829" s="15"/>
      <c r="C829" s="15"/>
      <c r="D829" s="15"/>
      <c r="E829" s="15"/>
      <c r="F829" s="15"/>
      <c r="G829" s="40"/>
      <c r="H829" s="41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42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</row>
    <row r="830" spans="1:79" ht="14.25" customHeight="1">
      <c r="A830" s="15"/>
      <c r="B830" s="15"/>
      <c r="C830" s="15"/>
      <c r="D830" s="15"/>
      <c r="E830" s="15"/>
      <c r="F830" s="15"/>
      <c r="G830" s="40"/>
      <c r="H830" s="41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42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</row>
    <row r="831" spans="1:79" ht="14.25" customHeight="1">
      <c r="A831" s="15"/>
      <c r="B831" s="15"/>
      <c r="C831" s="15"/>
      <c r="D831" s="15"/>
      <c r="E831" s="15"/>
      <c r="F831" s="15"/>
      <c r="G831" s="40"/>
      <c r="H831" s="41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42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</row>
    <row r="832" spans="1:79" ht="14.25" customHeight="1">
      <c r="A832" s="15"/>
      <c r="B832" s="15"/>
      <c r="C832" s="15"/>
      <c r="D832" s="15"/>
      <c r="E832" s="15"/>
      <c r="F832" s="15"/>
      <c r="G832" s="40"/>
      <c r="H832" s="41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42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</row>
    <row r="833" spans="1:79" ht="14.25" customHeight="1">
      <c r="A833" s="15"/>
      <c r="B833" s="15"/>
      <c r="C833" s="15"/>
      <c r="D833" s="15"/>
      <c r="E833" s="15"/>
      <c r="F833" s="15"/>
      <c r="G833" s="40"/>
      <c r="H833" s="41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42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</row>
    <row r="834" spans="1:79" ht="14.25" customHeight="1">
      <c r="A834" s="15"/>
      <c r="B834" s="15"/>
      <c r="C834" s="15"/>
      <c r="D834" s="15"/>
      <c r="E834" s="15"/>
      <c r="F834" s="15"/>
      <c r="G834" s="40"/>
      <c r="H834" s="41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42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</row>
    <row r="835" spans="1:79" ht="14.25" customHeight="1">
      <c r="A835" s="15"/>
      <c r="B835" s="15"/>
      <c r="C835" s="15"/>
      <c r="D835" s="15"/>
      <c r="E835" s="15"/>
      <c r="F835" s="15"/>
      <c r="G835" s="40"/>
      <c r="H835" s="41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42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</row>
    <row r="836" spans="1:79" ht="14.25" customHeight="1">
      <c r="A836" s="15"/>
      <c r="B836" s="15"/>
      <c r="C836" s="15"/>
      <c r="D836" s="15"/>
      <c r="E836" s="15"/>
      <c r="F836" s="15"/>
      <c r="G836" s="40"/>
      <c r="H836" s="41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42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</row>
    <row r="837" spans="1:79" ht="14.25" customHeight="1">
      <c r="A837" s="15"/>
      <c r="B837" s="15"/>
      <c r="C837" s="15"/>
      <c r="D837" s="15"/>
      <c r="E837" s="15"/>
      <c r="F837" s="15"/>
      <c r="G837" s="40"/>
      <c r="H837" s="41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42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</row>
    <row r="838" spans="1:79" ht="14.25" customHeight="1">
      <c r="A838" s="15"/>
      <c r="B838" s="15"/>
      <c r="C838" s="15"/>
      <c r="D838" s="15"/>
      <c r="E838" s="15"/>
      <c r="F838" s="15"/>
      <c r="G838" s="40"/>
      <c r="H838" s="41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42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</row>
    <row r="839" spans="1:79" ht="14.25" customHeight="1">
      <c r="A839" s="15"/>
      <c r="B839" s="15"/>
      <c r="C839" s="15"/>
      <c r="D839" s="15"/>
      <c r="E839" s="15"/>
      <c r="F839" s="15"/>
      <c r="G839" s="40"/>
      <c r="H839" s="41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42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</row>
    <row r="840" spans="1:79" ht="14.25" customHeight="1">
      <c r="A840" s="15"/>
      <c r="B840" s="15"/>
      <c r="C840" s="15"/>
      <c r="D840" s="15"/>
      <c r="E840" s="15"/>
      <c r="F840" s="15"/>
      <c r="G840" s="40"/>
      <c r="H840" s="41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42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</row>
    <row r="841" spans="1:79" ht="14.25" customHeight="1">
      <c r="A841" s="15"/>
      <c r="B841" s="15"/>
      <c r="C841" s="15"/>
      <c r="D841" s="15"/>
      <c r="E841" s="15"/>
      <c r="F841" s="15"/>
      <c r="G841" s="40"/>
      <c r="H841" s="41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42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</row>
    <row r="842" spans="1:79" ht="14.25" customHeight="1">
      <c r="A842" s="15"/>
      <c r="B842" s="15"/>
      <c r="C842" s="15"/>
      <c r="D842" s="15"/>
      <c r="E842" s="15"/>
      <c r="F842" s="15"/>
      <c r="G842" s="40"/>
      <c r="H842" s="41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42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</row>
    <row r="843" spans="1:79" ht="14.25" customHeight="1">
      <c r="A843" s="15"/>
      <c r="B843" s="15"/>
      <c r="C843" s="15"/>
      <c r="D843" s="15"/>
      <c r="E843" s="15"/>
      <c r="F843" s="15"/>
      <c r="G843" s="40"/>
      <c r="H843" s="41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42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</row>
    <row r="844" spans="1:79" ht="14.25" customHeight="1">
      <c r="A844" s="15"/>
      <c r="B844" s="15"/>
      <c r="C844" s="15"/>
      <c r="D844" s="15"/>
      <c r="E844" s="15"/>
      <c r="F844" s="15"/>
      <c r="G844" s="40"/>
      <c r="H844" s="41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42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</row>
    <row r="845" spans="1:79" ht="14.25" customHeight="1">
      <c r="A845" s="15"/>
      <c r="B845" s="15"/>
      <c r="C845" s="15"/>
      <c r="D845" s="15"/>
      <c r="E845" s="15"/>
      <c r="F845" s="15"/>
      <c r="G845" s="40"/>
      <c r="H845" s="41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42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</row>
    <row r="846" spans="1:79" ht="14.25" customHeight="1">
      <c r="A846" s="15"/>
      <c r="B846" s="15"/>
      <c r="C846" s="15"/>
      <c r="D846" s="15"/>
      <c r="E846" s="15"/>
      <c r="F846" s="15"/>
      <c r="G846" s="40"/>
      <c r="H846" s="41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42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</row>
    <row r="847" spans="1:79" ht="14.25" customHeight="1">
      <c r="A847" s="15"/>
      <c r="B847" s="15"/>
      <c r="C847" s="15"/>
      <c r="D847" s="15"/>
      <c r="E847" s="15"/>
      <c r="F847" s="15"/>
      <c r="G847" s="40"/>
      <c r="H847" s="41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42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</row>
    <row r="848" spans="1:79" ht="14.25" customHeight="1">
      <c r="A848" s="15"/>
      <c r="B848" s="15"/>
      <c r="C848" s="15"/>
      <c r="D848" s="15"/>
      <c r="E848" s="15"/>
      <c r="F848" s="15"/>
      <c r="G848" s="40"/>
      <c r="H848" s="41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42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</row>
    <row r="849" spans="1:79" ht="14.25" customHeight="1">
      <c r="A849" s="15"/>
      <c r="B849" s="15"/>
      <c r="C849" s="15"/>
      <c r="D849" s="15"/>
      <c r="E849" s="15"/>
      <c r="F849" s="15"/>
      <c r="G849" s="40"/>
      <c r="H849" s="41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42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</row>
    <row r="850" spans="1:79" ht="14.25" customHeight="1">
      <c r="A850" s="15"/>
      <c r="B850" s="15"/>
      <c r="C850" s="15"/>
      <c r="D850" s="15"/>
      <c r="E850" s="15"/>
      <c r="F850" s="15"/>
      <c r="G850" s="40"/>
      <c r="H850" s="41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42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</row>
    <row r="851" spans="1:79" ht="14.25" customHeight="1">
      <c r="A851" s="15"/>
      <c r="B851" s="15"/>
      <c r="C851" s="15"/>
      <c r="D851" s="15"/>
      <c r="E851" s="15"/>
      <c r="F851" s="15"/>
      <c r="G851" s="40"/>
      <c r="H851" s="41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42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</row>
    <row r="852" spans="1:79" ht="14.25" customHeight="1">
      <c r="A852" s="15"/>
      <c r="B852" s="15"/>
      <c r="C852" s="15"/>
      <c r="D852" s="15"/>
      <c r="E852" s="15"/>
      <c r="F852" s="15"/>
      <c r="G852" s="40"/>
      <c r="H852" s="41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42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</row>
    <row r="853" spans="1:79" ht="14.25" customHeight="1">
      <c r="A853" s="15"/>
      <c r="B853" s="15"/>
      <c r="C853" s="15"/>
      <c r="D853" s="15"/>
      <c r="E853" s="15"/>
      <c r="F853" s="15"/>
      <c r="G853" s="40"/>
      <c r="H853" s="41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42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</row>
    <row r="854" spans="1:79" ht="14.25" customHeight="1">
      <c r="A854" s="15"/>
      <c r="B854" s="15"/>
      <c r="C854" s="15"/>
      <c r="D854" s="15"/>
      <c r="E854" s="15"/>
      <c r="F854" s="15"/>
      <c r="G854" s="40"/>
      <c r="H854" s="41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42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</row>
    <row r="855" spans="1:79" ht="14.25" customHeight="1">
      <c r="A855" s="15"/>
      <c r="B855" s="15"/>
      <c r="C855" s="15"/>
      <c r="D855" s="15"/>
      <c r="E855" s="15"/>
      <c r="F855" s="15"/>
      <c r="G855" s="40"/>
      <c r="H855" s="41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42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</row>
    <row r="856" spans="1:79" ht="14.25" customHeight="1">
      <c r="A856" s="15"/>
      <c r="B856" s="15"/>
      <c r="C856" s="15"/>
      <c r="D856" s="15"/>
      <c r="E856" s="15"/>
      <c r="F856" s="15"/>
      <c r="G856" s="40"/>
      <c r="H856" s="41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42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</row>
    <row r="857" spans="1:79" ht="14.25" customHeight="1">
      <c r="A857" s="15"/>
      <c r="B857" s="15"/>
      <c r="C857" s="15"/>
      <c r="D857" s="15"/>
      <c r="E857" s="15"/>
      <c r="F857" s="15"/>
      <c r="G857" s="40"/>
      <c r="H857" s="41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42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</row>
    <row r="858" spans="1:79" ht="14.25" customHeight="1">
      <c r="A858" s="15"/>
      <c r="B858" s="15"/>
      <c r="C858" s="15"/>
      <c r="D858" s="15"/>
      <c r="E858" s="15"/>
      <c r="F858" s="15"/>
      <c r="G858" s="40"/>
      <c r="H858" s="41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42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</row>
    <row r="859" spans="1:79" ht="14.25" customHeight="1">
      <c r="A859" s="15"/>
      <c r="B859" s="15"/>
      <c r="C859" s="15"/>
      <c r="D859" s="15"/>
      <c r="E859" s="15"/>
      <c r="F859" s="15"/>
      <c r="G859" s="40"/>
      <c r="H859" s="41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42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</row>
    <row r="860" spans="1:79" ht="14.25" customHeight="1">
      <c r="A860" s="15"/>
      <c r="B860" s="15"/>
      <c r="C860" s="15"/>
      <c r="D860" s="15"/>
      <c r="E860" s="15"/>
      <c r="F860" s="15"/>
      <c r="G860" s="40"/>
      <c r="H860" s="41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42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</row>
    <row r="861" spans="1:79" ht="14.25" customHeight="1">
      <c r="A861" s="15"/>
      <c r="B861" s="15"/>
      <c r="C861" s="15"/>
      <c r="D861" s="15"/>
      <c r="E861" s="15"/>
      <c r="F861" s="15"/>
      <c r="G861" s="40"/>
      <c r="H861" s="41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42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</row>
    <row r="862" spans="1:79" ht="14.25" customHeight="1">
      <c r="A862" s="15"/>
      <c r="B862" s="15"/>
      <c r="C862" s="15"/>
      <c r="D862" s="15"/>
      <c r="E862" s="15"/>
      <c r="F862" s="15"/>
      <c r="G862" s="40"/>
      <c r="H862" s="41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42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</row>
    <row r="863" spans="1:79" ht="14.25" customHeight="1">
      <c r="A863" s="15"/>
      <c r="B863" s="15"/>
      <c r="C863" s="15"/>
      <c r="D863" s="15"/>
      <c r="E863" s="15"/>
      <c r="F863" s="15"/>
      <c r="G863" s="40"/>
      <c r="H863" s="41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42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</row>
    <row r="864" spans="1:79" ht="14.25" customHeight="1">
      <c r="A864" s="15"/>
      <c r="B864" s="15"/>
      <c r="C864" s="15"/>
      <c r="D864" s="15"/>
      <c r="E864" s="15"/>
      <c r="F864" s="15"/>
      <c r="G864" s="40"/>
      <c r="H864" s="41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42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</row>
    <row r="865" spans="1:79" ht="14.25" customHeight="1">
      <c r="A865" s="15"/>
      <c r="B865" s="15"/>
      <c r="C865" s="15"/>
      <c r="D865" s="15"/>
      <c r="E865" s="15"/>
      <c r="F865" s="15"/>
      <c r="G865" s="40"/>
      <c r="H865" s="41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42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</row>
    <row r="866" spans="1:79" ht="14.25" customHeight="1">
      <c r="A866" s="15"/>
      <c r="B866" s="15"/>
      <c r="C866" s="15"/>
      <c r="D866" s="15"/>
      <c r="E866" s="15"/>
      <c r="F866" s="15"/>
      <c r="G866" s="40"/>
      <c r="H866" s="41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42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</row>
    <row r="867" spans="1:79" ht="14.25" customHeight="1">
      <c r="A867" s="15"/>
      <c r="B867" s="15"/>
      <c r="C867" s="15"/>
      <c r="D867" s="15"/>
      <c r="E867" s="15"/>
      <c r="F867" s="15"/>
      <c r="G867" s="40"/>
      <c r="H867" s="41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42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</row>
    <row r="868" spans="1:79" ht="14.25" customHeight="1">
      <c r="A868" s="15"/>
      <c r="B868" s="15"/>
      <c r="C868" s="15"/>
      <c r="D868" s="15"/>
      <c r="E868" s="15"/>
      <c r="F868" s="15"/>
      <c r="G868" s="40"/>
      <c r="H868" s="41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42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</row>
    <row r="869" spans="1:79" ht="14.25" customHeight="1">
      <c r="A869" s="15"/>
      <c r="B869" s="15"/>
      <c r="C869" s="15"/>
      <c r="D869" s="15"/>
      <c r="E869" s="15"/>
      <c r="F869" s="15"/>
      <c r="G869" s="40"/>
      <c r="H869" s="41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42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</row>
    <row r="870" spans="1:79" ht="14.25" customHeight="1">
      <c r="A870" s="15"/>
      <c r="B870" s="15"/>
      <c r="C870" s="15"/>
      <c r="D870" s="15"/>
      <c r="E870" s="15"/>
      <c r="F870" s="15"/>
      <c r="G870" s="40"/>
      <c r="H870" s="41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42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</row>
    <row r="871" spans="1:79" ht="14.25" customHeight="1">
      <c r="A871" s="15"/>
      <c r="B871" s="15"/>
      <c r="C871" s="15"/>
      <c r="D871" s="15"/>
      <c r="E871" s="15"/>
      <c r="F871" s="15"/>
      <c r="G871" s="40"/>
      <c r="H871" s="41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42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</row>
    <row r="872" spans="1:79" ht="14.25" customHeight="1">
      <c r="A872" s="15"/>
      <c r="B872" s="15"/>
      <c r="C872" s="15"/>
      <c r="D872" s="15"/>
      <c r="E872" s="15"/>
      <c r="F872" s="15"/>
      <c r="G872" s="40"/>
      <c r="H872" s="41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42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</row>
    <row r="873" spans="1:79" ht="14.25" customHeight="1">
      <c r="A873" s="15"/>
      <c r="B873" s="15"/>
      <c r="C873" s="15"/>
      <c r="D873" s="15"/>
      <c r="E873" s="15"/>
      <c r="F873" s="15"/>
      <c r="G873" s="40"/>
      <c r="H873" s="41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42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</row>
    <row r="874" spans="1:79" ht="14.25" customHeight="1">
      <c r="A874" s="15"/>
      <c r="B874" s="15"/>
      <c r="C874" s="15"/>
      <c r="D874" s="15"/>
      <c r="E874" s="15"/>
      <c r="F874" s="15"/>
      <c r="G874" s="40"/>
      <c r="H874" s="41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42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</row>
    <row r="875" spans="1:79" ht="14.25" customHeight="1">
      <c r="A875" s="15"/>
      <c r="B875" s="15"/>
      <c r="C875" s="15"/>
      <c r="D875" s="15"/>
      <c r="E875" s="15"/>
      <c r="F875" s="15"/>
      <c r="G875" s="40"/>
      <c r="H875" s="41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42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</row>
    <row r="876" spans="1:79" ht="14.25" customHeight="1">
      <c r="A876" s="15"/>
      <c r="B876" s="15"/>
      <c r="C876" s="15"/>
      <c r="D876" s="15"/>
      <c r="E876" s="15"/>
      <c r="F876" s="15"/>
      <c r="G876" s="40"/>
      <c r="H876" s="41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42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</row>
    <row r="877" spans="1:79" ht="14.25" customHeight="1">
      <c r="A877" s="15"/>
      <c r="B877" s="15"/>
      <c r="C877" s="15"/>
      <c r="D877" s="15"/>
      <c r="E877" s="15"/>
      <c r="F877" s="15"/>
      <c r="G877" s="40"/>
      <c r="H877" s="41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42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</row>
    <row r="878" spans="1:79" ht="14.25" customHeight="1">
      <c r="A878" s="15"/>
      <c r="B878" s="15"/>
      <c r="C878" s="15"/>
      <c r="D878" s="15"/>
      <c r="E878" s="15"/>
      <c r="F878" s="15"/>
      <c r="G878" s="40"/>
      <c r="H878" s="41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42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</row>
    <row r="879" spans="1:79" ht="14.25" customHeight="1">
      <c r="A879" s="15"/>
      <c r="B879" s="15"/>
      <c r="C879" s="15"/>
      <c r="D879" s="15"/>
      <c r="E879" s="15"/>
      <c r="F879" s="15"/>
      <c r="G879" s="40"/>
      <c r="H879" s="41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42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</row>
    <row r="880" spans="1:79" ht="14.25" customHeight="1">
      <c r="A880" s="15"/>
      <c r="B880" s="15"/>
      <c r="C880" s="15"/>
      <c r="D880" s="15"/>
      <c r="E880" s="15"/>
      <c r="F880" s="15"/>
      <c r="G880" s="40"/>
      <c r="H880" s="41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42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</row>
    <row r="881" spans="1:79" ht="14.25" customHeight="1">
      <c r="A881" s="15"/>
      <c r="B881" s="15"/>
      <c r="C881" s="15"/>
      <c r="D881" s="15"/>
      <c r="E881" s="15"/>
      <c r="F881" s="15"/>
      <c r="G881" s="40"/>
      <c r="H881" s="41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42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</row>
    <row r="882" spans="1:79" ht="14.25" customHeight="1">
      <c r="A882" s="15"/>
      <c r="B882" s="15"/>
      <c r="C882" s="15"/>
      <c r="D882" s="15"/>
      <c r="E882" s="15"/>
      <c r="F882" s="15"/>
      <c r="G882" s="40"/>
      <c r="H882" s="41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42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</row>
    <row r="883" spans="1:79" ht="14.25" customHeight="1">
      <c r="A883" s="15"/>
      <c r="B883" s="15"/>
      <c r="C883" s="15"/>
      <c r="D883" s="15"/>
      <c r="E883" s="15"/>
      <c r="F883" s="15"/>
      <c r="G883" s="40"/>
      <c r="H883" s="41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42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</row>
    <row r="884" spans="1:79" ht="14.25" customHeight="1">
      <c r="A884" s="15"/>
      <c r="B884" s="15"/>
      <c r="C884" s="15"/>
      <c r="D884" s="15"/>
      <c r="E884" s="15"/>
      <c r="F884" s="15"/>
      <c r="G884" s="40"/>
      <c r="H884" s="41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42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</row>
    <row r="885" spans="1:79" ht="14.25" customHeight="1">
      <c r="A885" s="15"/>
      <c r="B885" s="15"/>
      <c r="C885" s="15"/>
      <c r="D885" s="15"/>
      <c r="E885" s="15"/>
      <c r="F885" s="15"/>
      <c r="G885" s="40"/>
      <c r="H885" s="41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42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</row>
    <row r="886" spans="1:79" ht="14.25" customHeight="1">
      <c r="A886" s="15"/>
      <c r="B886" s="15"/>
      <c r="C886" s="15"/>
      <c r="D886" s="15"/>
      <c r="E886" s="15"/>
      <c r="F886" s="15"/>
      <c r="G886" s="40"/>
      <c r="H886" s="41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42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</row>
    <row r="887" spans="1:79" ht="14.25" customHeight="1">
      <c r="A887" s="15"/>
      <c r="B887" s="15"/>
      <c r="C887" s="15"/>
      <c r="D887" s="15"/>
      <c r="E887" s="15"/>
      <c r="F887" s="15"/>
      <c r="G887" s="40"/>
      <c r="H887" s="41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42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</row>
    <row r="888" spans="1:79" ht="14.25" customHeight="1">
      <c r="A888" s="15"/>
      <c r="B888" s="15"/>
      <c r="C888" s="15"/>
      <c r="D888" s="15"/>
      <c r="E888" s="15"/>
      <c r="F888" s="15"/>
      <c r="G888" s="40"/>
      <c r="H888" s="41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42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</row>
    <row r="889" spans="1:79" ht="14.25" customHeight="1">
      <c r="A889" s="15"/>
      <c r="B889" s="15"/>
      <c r="C889" s="15"/>
      <c r="D889" s="15"/>
      <c r="E889" s="15"/>
      <c r="F889" s="15"/>
      <c r="G889" s="40"/>
      <c r="H889" s="41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42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</row>
    <row r="890" spans="1:79" ht="14.25" customHeight="1">
      <c r="A890" s="15"/>
      <c r="B890" s="15"/>
      <c r="C890" s="15"/>
      <c r="D890" s="15"/>
      <c r="E890" s="15"/>
      <c r="F890" s="15"/>
      <c r="G890" s="40"/>
      <c r="H890" s="41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42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</row>
    <row r="891" spans="1:79" ht="14.25" customHeight="1">
      <c r="A891" s="15"/>
      <c r="B891" s="15"/>
      <c r="C891" s="15"/>
      <c r="D891" s="15"/>
      <c r="E891" s="15"/>
      <c r="F891" s="15"/>
      <c r="G891" s="40"/>
      <c r="H891" s="41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42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</row>
    <row r="892" spans="1:79" ht="14.25" customHeight="1">
      <c r="A892" s="15"/>
      <c r="B892" s="15"/>
      <c r="C892" s="15"/>
      <c r="D892" s="15"/>
      <c r="E892" s="15"/>
      <c r="F892" s="15"/>
      <c r="G892" s="40"/>
      <c r="H892" s="41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42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</row>
    <row r="893" spans="1:79" ht="14.25" customHeight="1">
      <c r="A893" s="15"/>
      <c r="B893" s="15"/>
      <c r="C893" s="15"/>
      <c r="D893" s="15"/>
      <c r="E893" s="15"/>
      <c r="F893" s="15"/>
      <c r="G893" s="40"/>
      <c r="H893" s="41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42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</row>
    <row r="894" spans="1:79" ht="14.25" customHeight="1">
      <c r="A894" s="15"/>
      <c r="B894" s="15"/>
      <c r="C894" s="15"/>
      <c r="D894" s="15"/>
      <c r="E894" s="15"/>
      <c r="F894" s="15"/>
      <c r="G894" s="40"/>
      <c r="H894" s="41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42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</row>
    <row r="895" spans="1:79" ht="14.25" customHeight="1">
      <c r="A895" s="15"/>
      <c r="B895" s="15"/>
      <c r="C895" s="15"/>
      <c r="D895" s="15"/>
      <c r="E895" s="15"/>
      <c r="F895" s="15"/>
      <c r="G895" s="40"/>
      <c r="H895" s="41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42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</row>
    <row r="896" spans="1:79" ht="14.25" customHeight="1">
      <c r="A896" s="15"/>
      <c r="B896" s="15"/>
      <c r="C896" s="15"/>
      <c r="D896" s="15"/>
      <c r="E896" s="15"/>
      <c r="F896" s="15"/>
      <c r="G896" s="40"/>
      <c r="H896" s="41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42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</row>
    <row r="897" spans="1:79" ht="14.25" customHeight="1">
      <c r="A897" s="15"/>
      <c r="B897" s="15"/>
      <c r="C897" s="15"/>
      <c r="D897" s="15"/>
      <c r="E897" s="15"/>
      <c r="F897" s="15"/>
      <c r="G897" s="40"/>
      <c r="H897" s="41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42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</row>
    <row r="898" spans="1:79" ht="14.25" customHeight="1">
      <c r="A898" s="15"/>
      <c r="B898" s="15"/>
      <c r="C898" s="15"/>
      <c r="D898" s="15"/>
      <c r="E898" s="15"/>
      <c r="F898" s="15"/>
      <c r="G898" s="40"/>
      <c r="H898" s="41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42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</row>
    <row r="899" spans="1:79" ht="14.25" customHeight="1">
      <c r="A899" s="15"/>
      <c r="B899" s="15"/>
      <c r="C899" s="15"/>
      <c r="D899" s="15"/>
      <c r="E899" s="15"/>
      <c r="F899" s="15"/>
      <c r="G899" s="40"/>
      <c r="H899" s="41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42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</row>
    <row r="900" spans="1:79" ht="14.25" customHeight="1">
      <c r="A900" s="15"/>
      <c r="B900" s="15"/>
      <c r="C900" s="15"/>
      <c r="D900" s="15"/>
      <c r="E900" s="15"/>
      <c r="F900" s="15"/>
      <c r="G900" s="40"/>
      <c r="H900" s="41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42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</row>
    <row r="901" spans="1:79" ht="14.25" customHeight="1">
      <c r="A901" s="15"/>
      <c r="B901" s="15"/>
      <c r="C901" s="15"/>
      <c r="D901" s="15"/>
      <c r="E901" s="15"/>
      <c r="F901" s="15"/>
      <c r="G901" s="40"/>
      <c r="H901" s="41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42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</row>
    <row r="902" spans="1:79" ht="14.25" customHeight="1">
      <c r="A902" s="15"/>
      <c r="B902" s="15"/>
      <c r="C902" s="15"/>
      <c r="D902" s="15"/>
      <c r="E902" s="15"/>
      <c r="F902" s="15"/>
      <c r="G902" s="40"/>
      <c r="H902" s="41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42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</row>
    <row r="903" spans="1:79" ht="14.25" customHeight="1">
      <c r="A903" s="15"/>
      <c r="B903" s="15"/>
      <c r="C903" s="15"/>
      <c r="D903" s="15"/>
      <c r="E903" s="15"/>
      <c r="F903" s="15"/>
      <c r="G903" s="40"/>
      <c r="H903" s="41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42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</row>
    <row r="904" spans="1:79" ht="14.25" customHeight="1">
      <c r="A904" s="15"/>
      <c r="B904" s="15"/>
      <c r="C904" s="15"/>
      <c r="D904" s="15"/>
      <c r="E904" s="15"/>
      <c r="F904" s="15"/>
      <c r="G904" s="40"/>
      <c r="H904" s="41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42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</row>
    <row r="905" spans="1:79" ht="14.25" customHeight="1">
      <c r="A905" s="15"/>
      <c r="B905" s="15"/>
      <c r="C905" s="15"/>
      <c r="D905" s="15"/>
      <c r="E905" s="15"/>
      <c r="F905" s="15"/>
      <c r="G905" s="40"/>
      <c r="H905" s="41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42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</row>
    <row r="906" spans="1:79" ht="14.25" customHeight="1">
      <c r="A906" s="15"/>
      <c r="B906" s="15"/>
      <c r="C906" s="15"/>
      <c r="D906" s="15"/>
      <c r="E906" s="15"/>
      <c r="F906" s="15"/>
      <c r="G906" s="40"/>
      <c r="H906" s="41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42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</row>
    <row r="907" spans="1:79" ht="14.25" customHeight="1">
      <c r="A907" s="15"/>
      <c r="B907" s="15"/>
      <c r="C907" s="15"/>
      <c r="D907" s="15"/>
      <c r="E907" s="15"/>
      <c r="F907" s="15"/>
      <c r="G907" s="40"/>
      <c r="H907" s="41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42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</row>
    <row r="908" spans="1:79" ht="14.25" customHeight="1">
      <c r="A908" s="15"/>
      <c r="B908" s="15"/>
      <c r="C908" s="15"/>
      <c r="D908" s="15"/>
      <c r="E908" s="15"/>
      <c r="F908" s="15"/>
      <c r="G908" s="40"/>
      <c r="H908" s="41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42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</row>
    <row r="909" spans="1:79" ht="14.25" customHeight="1">
      <c r="A909" s="15"/>
      <c r="B909" s="15"/>
      <c r="C909" s="15"/>
      <c r="D909" s="15"/>
      <c r="E909" s="15"/>
      <c r="F909" s="15"/>
      <c r="G909" s="40"/>
      <c r="H909" s="41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42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</row>
    <row r="910" spans="1:79" ht="14.25" customHeight="1">
      <c r="A910" s="15"/>
      <c r="B910" s="15"/>
      <c r="C910" s="15"/>
      <c r="D910" s="15"/>
      <c r="E910" s="15"/>
      <c r="F910" s="15"/>
      <c r="G910" s="40"/>
      <c r="H910" s="41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42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</row>
    <row r="911" spans="1:79" ht="14.25" customHeight="1">
      <c r="A911" s="15"/>
      <c r="B911" s="15"/>
      <c r="C911" s="15"/>
      <c r="D911" s="15"/>
      <c r="E911" s="15"/>
      <c r="F911" s="15"/>
      <c r="G911" s="40"/>
      <c r="H911" s="41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42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</row>
    <row r="912" spans="1:79" ht="14.25" customHeight="1">
      <c r="A912" s="15"/>
      <c r="B912" s="15"/>
      <c r="C912" s="15"/>
      <c r="D912" s="15"/>
      <c r="E912" s="15"/>
      <c r="F912" s="15"/>
      <c r="G912" s="40"/>
      <c r="H912" s="41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42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</row>
    <row r="913" spans="1:79" ht="14.25" customHeight="1">
      <c r="A913" s="15"/>
      <c r="B913" s="15"/>
      <c r="C913" s="15"/>
      <c r="D913" s="15"/>
      <c r="E913" s="15"/>
      <c r="F913" s="15"/>
      <c r="G913" s="40"/>
      <c r="H913" s="41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42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</row>
    <row r="914" spans="1:79" ht="14.25" customHeight="1">
      <c r="A914" s="15"/>
      <c r="B914" s="15"/>
      <c r="C914" s="15"/>
      <c r="D914" s="15"/>
      <c r="E914" s="15"/>
      <c r="F914" s="15"/>
      <c r="G914" s="40"/>
      <c r="H914" s="41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42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</row>
    <row r="915" spans="1:79" ht="14.25" customHeight="1">
      <c r="A915" s="15"/>
      <c r="B915" s="15"/>
      <c r="C915" s="15"/>
      <c r="D915" s="15"/>
      <c r="E915" s="15"/>
      <c r="F915" s="15"/>
      <c r="G915" s="40"/>
      <c r="H915" s="41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42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</row>
    <row r="916" spans="1:79" ht="14.25" customHeight="1">
      <c r="A916" s="15"/>
      <c r="B916" s="15"/>
      <c r="C916" s="15"/>
      <c r="D916" s="15"/>
      <c r="E916" s="15"/>
      <c r="F916" s="15"/>
      <c r="G916" s="40"/>
      <c r="H916" s="41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42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</row>
    <row r="917" spans="1:79" ht="14.25" customHeight="1">
      <c r="A917" s="15"/>
      <c r="B917" s="15"/>
      <c r="C917" s="15"/>
      <c r="D917" s="15"/>
      <c r="E917" s="15"/>
      <c r="F917" s="15"/>
      <c r="G917" s="40"/>
      <c r="H917" s="41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42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</row>
    <row r="918" spans="1:79" ht="14.25" customHeight="1">
      <c r="A918" s="15"/>
      <c r="B918" s="15"/>
      <c r="C918" s="15"/>
      <c r="D918" s="15"/>
      <c r="E918" s="15"/>
      <c r="F918" s="15"/>
      <c r="G918" s="40"/>
      <c r="H918" s="41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42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</row>
    <row r="919" spans="1:79" ht="14.25" customHeight="1">
      <c r="A919" s="15"/>
      <c r="B919" s="15"/>
      <c r="C919" s="15"/>
      <c r="D919" s="15"/>
      <c r="E919" s="15"/>
      <c r="F919" s="15"/>
      <c r="G919" s="40"/>
      <c r="H919" s="41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42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</row>
    <row r="920" spans="1:79" ht="14.25" customHeight="1">
      <c r="A920" s="15"/>
      <c r="B920" s="15"/>
      <c r="C920" s="15"/>
      <c r="D920" s="15"/>
      <c r="E920" s="15"/>
      <c r="F920" s="15"/>
      <c r="G920" s="40"/>
      <c r="H920" s="41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42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</row>
    <row r="921" spans="1:79" ht="14.25" customHeight="1">
      <c r="A921" s="15"/>
      <c r="B921" s="15"/>
      <c r="C921" s="15"/>
      <c r="D921" s="15"/>
      <c r="E921" s="15"/>
      <c r="F921" s="15"/>
      <c r="G921" s="40"/>
      <c r="H921" s="41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42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</row>
    <row r="922" spans="1:79" ht="14.25" customHeight="1">
      <c r="A922" s="15"/>
      <c r="B922" s="15"/>
      <c r="C922" s="15"/>
      <c r="D922" s="15"/>
      <c r="E922" s="15"/>
      <c r="F922" s="15"/>
      <c r="G922" s="40"/>
      <c r="H922" s="41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42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</row>
    <row r="923" spans="1:79" ht="14.25" customHeight="1">
      <c r="A923" s="15"/>
      <c r="B923" s="15"/>
      <c r="C923" s="15"/>
      <c r="D923" s="15"/>
      <c r="E923" s="15"/>
      <c r="F923" s="15"/>
      <c r="G923" s="40"/>
      <c r="H923" s="41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42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</row>
    <row r="924" spans="1:79" ht="14.25" customHeight="1">
      <c r="A924" s="15"/>
      <c r="B924" s="15"/>
      <c r="C924" s="15"/>
      <c r="D924" s="15"/>
      <c r="E924" s="15"/>
      <c r="F924" s="15"/>
      <c r="G924" s="40"/>
      <c r="H924" s="41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42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</row>
    <row r="925" spans="1:79" ht="14.25" customHeight="1">
      <c r="A925" s="15"/>
      <c r="B925" s="15"/>
      <c r="C925" s="15"/>
      <c r="D925" s="15"/>
      <c r="E925" s="15"/>
      <c r="F925" s="15"/>
      <c r="G925" s="40"/>
      <c r="H925" s="41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42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</row>
    <row r="926" spans="1:79" ht="14.25" customHeight="1">
      <c r="A926" s="15"/>
      <c r="B926" s="15"/>
      <c r="C926" s="15"/>
      <c r="D926" s="15"/>
      <c r="E926" s="15"/>
      <c r="F926" s="15"/>
      <c r="G926" s="40"/>
      <c r="H926" s="41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42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</row>
    <row r="927" spans="1:79" ht="14.25" customHeight="1">
      <c r="A927" s="15"/>
      <c r="B927" s="15"/>
      <c r="C927" s="15"/>
      <c r="D927" s="15"/>
      <c r="E927" s="15"/>
      <c r="F927" s="15"/>
      <c r="G927" s="40"/>
      <c r="H927" s="41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42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</row>
    <row r="928" spans="1:79" ht="14.25" customHeight="1">
      <c r="A928" s="15"/>
      <c r="B928" s="15"/>
      <c r="C928" s="15"/>
      <c r="D928" s="15"/>
      <c r="E928" s="15"/>
      <c r="F928" s="15"/>
      <c r="G928" s="40"/>
      <c r="H928" s="41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42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</row>
    <row r="929" spans="1:79" ht="14.25" customHeight="1">
      <c r="A929" s="15"/>
      <c r="B929" s="15"/>
      <c r="C929" s="15"/>
      <c r="D929" s="15"/>
      <c r="E929" s="15"/>
      <c r="F929" s="15"/>
      <c r="G929" s="40"/>
      <c r="H929" s="41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42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</row>
    <row r="930" spans="1:79" ht="14.25" customHeight="1">
      <c r="A930" s="15"/>
      <c r="B930" s="15"/>
      <c r="C930" s="15"/>
      <c r="D930" s="15"/>
      <c r="E930" s="15"/>
      <c r="F930" s="15"/>
      <c r="G930" s="40"/>
      <c r="H930" s="41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42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</row>
    <row r="931" spans="1:79" ht="14.25" customHeight="1">
      <c r="A931" s="15"/>
      <c r="B931" s="15"/>
      <c r="C931" s="15"/>
      <c r="D931" s="15"/>
      <c r="E931" s="15"/>
      <c r="F931" s="15"/>
      <c r="G931" s="40"/>
      <c r="H931" s="41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42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</row>
    <row r="932" spans="1:79" ht="14.25" customHeight="1">
      <c r="A932" s="15"/>
      <c r="B932" s="15"/>
      <c r="C932" s="15"/>
      <c r="D932" s="15"/>
      <c r="E932" s="15"/>
      <c r="F932" s="15"/>
      <c r="G932" s="40"/>
      <c r="H932" s="41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42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</row>
    <row r="933" spans="1:79" ht="14.25" customHeight="1">
      <c r="A933" s="15"/>
      <c r="B933" s="15"/>
      <c r="C933" s="15"/>
      <c r="D933" s="15"/>
      <c r="E933" s="15"/>
      <c r="F933" s="15"/>
      <c r="G933" s="40"/>
      <c r="H933" s="41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42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</row>
    <row r="934" spans="1:79" ht="14.25" customHeight="1">
      <c r="A934" s="15"/>
      <c r="B934" s="15"/>
      <c r="C934" s="15"/>
      <c r="D934" s="15"/>
      <c r="E934" s="15"/>
      <c r="F934" s="15"/>
      <c r="G934" s="40"/>
      <c r="H934" s="41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42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</row>
    <row r="935" spans="1:79" ht="14.25" customHeight="1">
      <c r="A935" s="15"/>
      <c r="B935" s="15"/>
      <c r="C935" s="15"/>
      <c r="D935" s="15"/>
      <c r="E935" s="15"/>
      <c r="F935" s="15"/>
      <c r="G935" s="40"/>
      <c r="H935" s="41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42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</row>
    <row r="936" spans="1:79" ht="14.25" customHeight="1">
      <c r="A936" s="15"/>
      <c r="B936" s="15"/>
      <c r="C936" s="15"/>
      <c r="D936" s="15"/>
      <c r="E936" s="15"/>
      <c r="F936" s="15"/>
      <c r="G936" s="40"/>
      <c r="H936" s="41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42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</row>
    <row r="937" spans="1:79" ht="14.25" customHeight="1">
      <c r="A937" s="15"/>
      <c r="B937" s="15"/>
      <c r="C937" s="15"/>
      <c r="D937" s="15"/>
      <c r="E937" s="15"/>
      <c r="F937" s="15"/>
      <c r="G937" s="40"/>
      <c r="H937" s="41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42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</row>
    <row r="938" spans="1:79" ht="14.25" customHeight="1">
      <c r="A938" s="15"/>
      <c r="B938" s="15"/>
      <c r="C938" s="15"/>
      <c r="D938" s="15"/>
      <c r="E938" s="15"/>
      <c r="F938" s="15"/>
      <c r="G938" s="40"/>
      <c r="H938" s="41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42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</row>
    <row r="939" spans="1:79" ht="14.25" customHeight="1">
      <c r="A939" s="15"/>
      <c r="B939" s="15"/>
      <c r="C939" s="15"/>
      <c r="D939" s="15"/>
      <c r="E939" s="15"/>
      <c r="F939" s="15"/>
      <c r="G939" s="40"/>
      <c r="H939" s="41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42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</row>
    <row r="940" spans="1:79" ht="14.25" customHeight="1">
      <c r="A940" s="15"/>
      <c r="B940" s="15"/>
      <c r="C940" s="15"/>
      <c r="D940" s="15"/>
      <c r="E940" s="15"/>
      <c r="F940" s="15"/>
      <c r="G940" s="40"/>
      <c r="H940" s="41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42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</row>
    <row r="941" spans="1:79" ht="14.25" customHeight="1">
      <c r="A941" s="15"/>
      <c r="B941" s="15"/>
      <c r="C941" s="15"/>
      <c r="D941" s="15"/>
      <c r="E941" s="15"/>
      <c r="F941" s="15"/>
      <c r="G941" s="40"/>
      <c r="H941" s="41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42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</row>
    <row r="942" spans="1:79" ht="14.25" customHeight="1">
      <c r="A942" s="15"/>
      <c r="B942" s="15"/>
      <c r="C942" s="15"/>
      <c r="D942" s="15"/>
      <c r="E942" s="15"/>
      <c r="F942" s="15"/>
      <c r="G942" s="40"/>
      <c r="H942" s="41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42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</row>
    <row r="943" spans="1:79" ht="14.25" customHeight="1">
      <c r="A943" s="15"/>
      <c r="B943" s="15"/>
      <c r="C943" s="15"/>
      <c r="D943" s="15"/>
      <c r="E943" s="15"/>
      <c r="F943" s="15"/>
      <c r="G943" s="40"/>
      <c r="H943" s="41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42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</row>
    <row r="944" spans="1:79" ht="14.25" customHeight="1">
      <c r="A944" s="15"/>
      <c r="B944" s="15"/>
      <c r="C944" s="15"/>
      <c r="D944" s="15"/>
      <c r="E944" s="15"/>
      <c r="F944" s="15"/>
      <c r="G944" s="40"/>
      <c r="H944" s="41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42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</row>
    <row r="945" spans="1:79" ht="14.25" customHeight="1">
      <c r="A945" s="15"/>
      <c r="B945" s="15"/>
      <c r="C945" s="15"/>
      <c r="D945" s="15"/>
      <c r="E945" s="15"/>
      <c r="F945" s="15"/>
      <c r="G945" s="40"/>
      <c r="H945" s="41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42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</row>
    <row r="946" spans="1:79" ht="14.25" customHeight="1">
      <c r="A946" s="15"/>
      <c r="B946" s="15"/>
      <c r="C946" s="15"/>
      <c r="D946" s="15"/>
      <c r="E946" s="15"/>
      <c r="F946" s="15"/>
      <c r="G946" s="40"/>
      <c r="H946" s="41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42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</row>
    <row r="947" spans="1:79" ht="14.25" customHeight="1">
      <c r="A947" s="15"/>
      <c r="B947" s="15"/>
      <c r="C947" s="15"/>
      <c r="D947" s="15"/>
      <c r="E947" s="15"/>
      <c r="F947" s="15"/>
      <c r="G947" s="40"/>
      <c r="H947" s="41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42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</row>
    <row r="948" spans="1:79" ht="14.25" customHeight="1">
      <c r="A948" s="15"/>
      <c r="B948" s="15"/>
      <c r="C948" s="15"/>
      <c r="D948" s="15"/>
      <c r="E948" s="15"/>
      <c r="F948" s="15"/>
      <c r="G948" s="40"/>
      <c r="H948" s="41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42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</row>
    <row r="949" spans="1:79" ht="14.25" customHeight="1">
      <c r="A949" s="15"/>
      <c r="B949" s="15"/>
      <c r="C949" s="15"/>
      <c r="D949" s="15"/>
      <c r="E949" s="15"/>
      <c r="F949" s="15"/>
      <c r="G949" s="40"/>
      <c r="H949" s="41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42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</row>
    <row r="950" spans="1:79" ht="14.25" customHeight="1">
      <c r="A950" s="15"/>
      <c r="B950" s="15"/>
      <c r="C950" s="15"/>
      <c r="D950" s="15"/>
      <c r="E950" s="15"/>
      <c r="F950" s="15"/>
      <c r="G950" s="40"/>
      <c r="H950" s="41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42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</row>
    <row r="951" spans="1:79" ht="14.25" customHeight="1">
      <c r="A951" s="15"/>
      <c r="B951" s="15"/>
      <c r="C951" s="15"/>
      <c r="D951" s="15"/>
      <c r="E951" s="15"/>
      <c r="F951" s="15"/>
      <c r="G951" s="40"/>
      <c r="H951" s="41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42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</row>
    <row r="952" spans="1:79" ht="14.25" customHeight="1">
      <c r="A952" s="15"/>
      <c r="B952" s="15"/>
      <c r="C952" s="15"/>
      <c r="D952" s="15"/>
      <c r="E952" s="15"/>
      <c r="F952" s="15"/>
      <c r="G952" s="40"/>
      <c r="H952" s="41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42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</row>
    <row r="953" spans="1:79" ht="14.25" customHeight="1">
      <c r="A953" s="15"/>
      <c r="B953" s="15"/>
      <c r="C953" s="15"/>
      <c r="D953" s="15"/>
      <c r="E953" s="15"/>
      <c r="F953" s="15"/>
      <c r="G953" s="40"/>
      <c r="H953" s="41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42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</row>
    <row r="954" spans="1:79" ht="14.25" customHeight="1">
      <c r="A954" s="15"/>
      <c r="B954" s="15"/>
      <c r="C954" s="15"/>
      <c r="D954" s="15"/>
      <c r="E954" s="15"/>
      <c r="F954" s="15"/>
      <c r="G954" s="40"/>
      <c r="H954" s="41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42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</row>
    <row r="955" spans="1:79" ht="14.25" customHeight="1">
      <c r="A955" s="15"/>
      <c r="B955" s="15"/>
      <c r="C955" s="15"/>
      <c r="D955" s="15"/>
      <c r="E955" s="15"/>
      <c r="F955" s="15"/>
      <c r="G955" s="40"/>
      <c r="H955" s="41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42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</row>
    <row r="956" spans="1:79" ht="14.25" customHeight="1">
      <c r="A956" s="15"/>
      <c r="B956" s="15"/>
      <c r="C956" s="15"/>
      <c r="D956" s="15"/>
      <c r="E956" s="15"/>
      <c r="F956" s="15"/>
      <c r="G956" s="40"/>
      <c r="H956" s="41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42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</row>
    <row r="957" spans="1:79" ht="14.25" customHeight="1">
      <c r="A957" s="15"/>
      <c r="B957" s="15"/>
      <c r="C957" s="15"/>
      <c r="D957" s="15"/>
      <c r="E957" s="15"/>
      <c r="F957" s="15"/>
      <c r="G957" s="40"/>
      <c r="H957" s="41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42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</row>
    <row r="958" spans="1:79" ht="14.25" customHeight="1">
      <c r="A958" s="15"/>
      <c r="B958" s="15"/>
      <c r="C958" s="15"/>
      <c r="D958" s="15"/>
      <c r="E958" s="15"/>
      <c r="F958" s="15"/>
      <c r="G958" s="40"/>
      <c r="H958" s="41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42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</row>
    <row r="959" spans="1:79" ht="14.25" customHeight="1">
      <c r="A959" s="15"/>
      <c r="B959" s="15"/>
      <c r="C959" s="15"/>
      <c r="D959" s="15"/>
      <c r="E959" s="15"/>
      <c r="F959" s="15"/>
      <c r="G959" s="40"/>
      <c r="H959" s="41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42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</row>
    <row r="960" spans="1:79" ht="14.25" customHeight="1">
      <c r="A960" s="15"/>
      <c r="B960" s="15"/>
      <c r="C960" s="15"/>
      <c r="D960" s="15"/>
      <c r="E960" s="15"/>
      <c r="F960" s="15"/>
      <c r="G960" s="40"/>
      <c r="H960" s="41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42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</row>
    <row r="961" spans="1:79" ht="14.25" customHeight="1">
      <c r="A961" s="15"/>
      <c r="B961" s="15"/>
      <c r="C961" s="15"/>
      <c r="D961" s="15"/>
      <c r="E961" s="15"/>
      <c r="F961" s="15"/>
      <c r="G961" s="40"/>
      <c r="H961" s="41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42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</row>
    <row r="962" spans="1:79" ht="14.25" customHeight="1">
      <c r="A962" s="15"/>
      <c r="B962" s="15"/>
      <c r="C962" s="15"/>
      <c r="D962" s="15"/>
      <c r="E962" s="15"/>
      <c r="F962" s="15"/>
      <c r="G962" s="40"/>
      <c r="H962" s="41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42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</row>
    <row r="963" spans="1:79" ht="14.25" customHeight="1">
      <c r="A963" s="15"/>
      <c r="B963" s="15"/>
      <c r="C963" s="15"/>
      <c r="D963" s="15"/>
      <c r="E963" s="15"/>
      <c r="F963" s="15"/>
      <c r="G963" s="40"/>
      <c r="H963" s="41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42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</row>
    <row r="964" spans="1:79" ht="14.25" customHeight="1">
      <c r="A964" s="15"/>
      <c r="B964" s="15"/>
      <c r="C964" s="15"/>
      <c r="D964" s="15"/>
      <c r="E964" s="15"/>
      <c r="F964" s="15"/>
      <c r="G964" s="40"/>
      <c r="H964" s="41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42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</row>
    <row r="965" spans="1:79" ht="14.25" customHeight="1">
      <c r="A965" s="15"/>
      <c r="B965" s="15"/>
      <c r="C965" s="15"/>
      <c r="D965" s="15"/>
      <c r="E965" s="15"/>
      <c r="F965" s="15"/>
      <c r="G965" s="40"/>
      <c r="H965" s="41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42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</row>
    <row r="966" spans="1:79" ht="14.25" customHeight="1">
      <c r="A966" s="15"/>
      <c r="B966" s="15"/>
      <c r="C966" s="15"/>
      <c r="D966" s="15"/>
      <c r="E966" s="15"/>
      <c r="F966" s="15"/>
      <c r="G966" s="40"/>
      <c r="H966" s="41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42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</row>
    <row r="967" spans="1:79" ht="14.25" customHeight="1">
      <c r="A967" s="15"/>
      <c r="B967" s="15"/>
      <c r="C967" s="15"/>
      <c r="D967" s="15"/>
      <c r="E967" s="15"/>
      <c r="F967" s="15"/>
      <c r="G967" s="40"/>
      <c r="H967" s="41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42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</row>
    <row r="968" spans="1:79" ht="14.25" customHeight="1">
      <c r="A968" s="15"/>
      <c r="B968" s="15"/>
      <c r="C968" s="15"/>
      <c r="D968" s="15"/>
      <c r="E968" s="15"/>
      <c r="F968" s="15"/>
      <c r="G968" s="40"/>
      <c r="H968" s="41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42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</row>
    <row r="969" spans="1:79" ht="14.25" customHeight="1">
      <c r="A969" s="15"/>
      <c r="B969" s="15"/>
      <c r="C969" s="15"/>
      <c r="D969" s="15"/>
      <c r="E969" s="15"/>
      <c r="F969" s="15"/>
      <c r="G969" s="40"/>
      <c r="H969" s="41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42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</row>
    <row r="970" spans="1:79" ht="14.25" customHeight="1">
      <c r="A970" s="15"/>
      <c r="B970" s="15"/>
      <c r="C970" s="15"/>
      <c r="D970" s="15"/>
      <c r="E970" s="15"/>
      <c r="F970" s="15"/>
      <c r="G970" s="40"/>
      <c r="H970" s="41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42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</row>
    <row r="971" spans="1:79" ht="14.25" customHeight="1">
      <c r="A971" s="15"/>
      <c r="B971" s="15"/>
      <c r="C971" s="15"/>
      <c r="D971" s="15"/>
      <c r="E971" s="15"/>
      <c r="F971" s="15"/>
      <c r="G971" s="40"/>
      <c r="H971" s="41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42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</row>
    <row r="972" spans="1:79" ht="14.25" customHeight="1">
      <c r="A972" s="15"/>
      <c r="B972" s="15"/>
      <c r="C972" s="15"/>
      <c r="D972" s="15"/>
      <c r="E972" s="15"/>
      <c r="F972" s="15"/>
      <c r="G972" s="40"/>
      <c r="H972" s="41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42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</row>
    <row r="973" spans="1:79" ht="14.25" customHeight="1">
      <c r="A973" s="15"/>
      <c r="B973" s="15"/>
      <c r="C973" s="15"/>
      <c r="D973" s="15"/>
      <c r="E973" s="15"/>
      <c r="F973" s="15"/>
      <c r="G973" s="40"/>
      <c r="H973" s="41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42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</row>
    <row r="974" spans="1:79" ht="14.25" customHeight="1">
      <c r="A974" s="15"/>
      <c r="B974" s="15"/>
      <c r="C974" s="15"/>
      <c r="D974" s="15"/>
      <c r="E974" s="15"/>
      <c r="F974" s="15"/>
      <c r="G974" s="40"/>
      <c r="H974" s="41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42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</row>
    <row r="975" spans="1:79" ht="14.25" customHeight="1">
      <c r="A975" s="15"/>
      <c r="B975" s="15"/>
      <c r="C975" s="15"/>
      <c r="D975" s="15"/>
      <c r="E975" s="15"/>
      <c r="F975" s="15"/>
      <c r="G975" s="40"/>
      <c r="H975" s="41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42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</row>
    <row r="976" spans="1:79" ht="14.25" customHeight="1">
      <c r="A976" s="15"/>
      <c r="B976" s="15"/>
      <c r="C976" s="15"/>
      <c r="D976" s="15"/>
      <c r="E976" s="15"/>
      <c r="F976" s="15"/>
      <c r="G976" s="40"/>
      <c r="H976" s="41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42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</row>
    <row r="977" spans="1:79" ht="14.25" customHeight="1">
      <c r="A977" s="15"/>
      <c r="B977" s="15"/>
      <c r="C977" s="15"/>
      <c r="D977" s="15"/>
      <c r="E977" s="15"/>
      <c r="F977" s="15"/>
      <c r="G977" s="40"/>
      <c r="H977" s="41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42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</row>
    <row r="978" spans="1:79" ht="14.25" customHeight="1">
      <c r="A978" s="15"/>
      <c r="B978" s="15"/>
      <c r="C978" s="15"/>
      <c r="D978" s="15"/>
      <c r="E978" s="15"/>
      <c r="F978" s="15"/>
      <c r="G978" s="40"/>
      <c r="H978" s="41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42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</row>
    <row r="979" spans="1:79" ht="14.25" customHeight="1">
      <c r="A979" s="15"/>
      <c r="B979" s="15"/>
      <c r="C979" s="15"/>
      <c r="D979" s="15"/>
      <c r="E979" s="15"/>
      <c r="F979" s="15"/>
      <c r="G979" s="40"/>
      <c r="H979" s="41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42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</row>
    <row r="980" spans="1:79" ht="14.25" customHeight="1">
      <c r="A980" s="15"/>
      <c r="B980" s="15"/>
      <c r="C980" s="15"/>
      <c r="D980" s="15"/>
      <c r="E980" s="15"/>
      <c r="F980" s="15"/>
      <c r="G980" s="40"/>
      <c r="H980" s="41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42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</row>
    <row r="981" spans="1:79" ht="14.25" customHeight="1">
      <c r="A981" s="15"/>
      <c r="B981" s="15"/>
      <c r="C981" s="15"/>
      <c r="D981" s="15"/>
      <c r="E981" s="15"/>
      <c r="F981" s="15"/>
      <c r="G981" s="40"/>
      <c r="H981" s="41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42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</row>
    <row r="982" spans="1:79" ht="14.25" customHeight="1">
      <c r="A982" s="15"/>
      <c r="B982" s="15"/>
      <c r="C982" s="15"/>
      <c r="D982" s="15"/>
      <c r="E982" s="15"/>
      <c r="F982" s="15"/>
      <c r="G982" s="40"/>
      <c r="H982" s="41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42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</row>
    <row r="983" spans="1:79" ht="14.25" customHeight="1">
      <c r="A983" s="15"/>
      <c r="B983" s="15"/>
      <c r="C983" s="15"/>
      <c r="D983" s="15"/>
      <c r="E983" s="15"/>
      <c r="F983" s="15"/>
      <c r="G983" s="40"/>
      <c r="H983" s="41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42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</row>
    <row r="984" spans="1:79" ht="14.25" customHeight="1">
      <c r="A984" s="15"/>
      <c r="B984" s="15"/>
      <c r="C984" s="15"/>
      <c r="D984" s="15"/>
      <c r="E984" s="15"/>
      <c r="F984" s="15"/>
      <c r="G984" s="40"/>
      <c r="H984" s="41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42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</row>
    <row r="985" spans="1:79" ht="14.25" customHeight="1">
      <c r="A985" s="15"/>
      <c r="B985" s="15"/>
      <c r="C985" s="15"/>
      <c r="D985" s="15"/>
      <c r="E985" s="15"/>
      <c r="F985" s="15"/>
      <c r="G985" s="40"/>
      <c r="H985" s="41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42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</row>
    <row r="986" spans="1:79" ht="14.25" customHeight="1">
      <c r="A986" s="15"/>
      <c r="B986" s="15"/>
      <c r="C986" s="15"/>
      <c r="D986" s="15"/>
      <c r="E986" s="15"/>
      <c r="F986" s="15"/>
      <c r="G986" s="40"/>
      <c r="H986" s="41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42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</row>
    <row r="987" spans="1:79" ht="14.25" customHeight="1">
      <c r="A987" s="15"/>
      <c r="B987" s="15"/>
      <c r="C987" s="15"/>
      <c r="D987" s="15"/>
      <c r="E987" s="15"/>
      <c r="F987" s="15"/>
      <c r="G987" s="40"/>
      <c r="H987" s="41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42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</row>
    <row r="988" spans="1:79" ht="14.25" customHeight="1">
      <c r="A988" s="15"/>
      <c r="B988" s="15"/>
      <c r="C988" s="15"/>
      <c r="D988" s="15"/>
      <c r="E988" s="15"/>
      <c r="F988" s="15"/>
      <c r="G988" s="40"/>
      <c r="H988" s="41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42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</row>
    <row r="989" spans="1:79" ht="14.25" customHeight="1">
      <c r="A989" s="15"/>
      <c r="B989" s="15"/>
      <c r="C989" s="15"/>
      <c r="D989" s="15"/>
      <c r="E989" s="15"/>
      <c r="F989" s="15"/>
      <c r="G989" s="40"/>
      <c r="H989" s="41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42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</row>
    <row r="990" spans="1:79" ht="14.25" customHeight="1">
      <c r="A990" s="15"/>
      <c r="B990" s="15"/>
      <c r="C990" s="15"/>
      <c r="D990" s="15"/>
      <c r="E990" s="15"/>
      <c r="F990" s="15"/>
      <c r="G990" s="40"/>
      <c r="H990" s="41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42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</row>
    <row r="991" spans="1:79" ht="14.25" customHeight="1">
      <c r="A991" s="15"/>
      <c r="B991" s="15"/>
      <c r="C991" s="15"/>
      <c r="D991" s="15"/>
      <c r="E991" s="15"/>
      <c r="F991" s="15"/>
      <c r="G991" s="40"/>
      <c r="H991" s="41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42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</row>
    <row r="992" spans="1:79" ht="14.25" customHeight="1">
      <c r="A992" s="15"/>
      <c r="B992" s="15"/>
      <c r="C992" s="15"/>
      <c r="D992" s="15"/>
      <c r="E992" s="15"/>
      <c r="F992" s="15"/>
      <c r="G992" s="40"/>
      <c r="H992" s="41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42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</row>
    <row r="993" spans="1:79" ht="14.25" customHeight="1">
      <c r="A993" s="15"/>
      <c r="B993" s="15"/>
      <c r="C993" s="15"/>
      <c r="D993" s="15"/>
      <c r="E993" s="15"/>
      <c r="F993" s="15"/>
      <c r="G993" s="40"/>
      <c r="H993" s="41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42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</row>
    <row r="994" spans="1:79" ht="14.25" customHeight="1">
      <c r="A994" s="15"/>
      <c r="B994" s="15"/>
      <c r="C994" s="15"/>
      <c r="D994" s="15"/>
      <c r="E994" s="15"/>
      <c r="F994" s="15"/>
      <c r="G994" s="40"/>
      <c r="H994" s="41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42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</row>
    <row r="995" spans="1:79" ht="14.25" customHeight="1">
      <c r="A995" s="15"/>
      <c r="B995" s="15"/>
      <c r="C995" s="15"/>
      <c r="D995" s="15"/>
      <c r="E995" s="15"/>
      <c r="F995" s="15"/>
      <c r="G995" s="40"/>
      <c r="H995" s="41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42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</row>
    <row r="996" spans="1:79" ht="14.25" customHeight="1">
      <c r="A996" s="15"/>
      <c r="B996" s="15"/>
      <c r="C996" s="15"/>
      <c r="D996" s="15"/>
      <c r="E996" s="15"/>
      <c r="F996" s="15"/>
      <c r="G996" s="40"/>
      <c r="H996" s="41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42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</row>
    <row r="997" spans="1:79" ht="14.25" customHeight="1">
      <c r="A997" s="15"/>
      <c r="B997" s="15"/>
      <c r="C997" s="15"/>
      <c r="D997" s="15"/>
      <c r="E997" s="15"/>
      <c r="F997" s="15"/>
      <c r="G997" s="40"/>
      <c r="H997" s="41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42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</row>
    <row r="998" spans="1:79" ht="14.25" customHeight="1">
      <c r="A998" s="15"/>
      <c r="B998" s="15"/>
      <c r="C998" s="15"/>
      <c r="D998" s="15"/>
      <c r="E998" s="15"/>
      <c r="F998" s="15"/>
      <c r="G998" s="40"/>
      <c r="H998" s="41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42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</row>
    <row r="999" spans="1:79" ht="14.25" customHeight="1">
      <c r="A999" s="15"/>
      <c r="B999" s="15"/>
      <c r="C999" s="15"/>
      <c r="D999" s="15"/>
      <c r="E999" s="15"/>
      <c r="F999" s="15"/>
      <c r="G999" s="40"/>
      <c r="H999" s="41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42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</row>
    <row r="1000" spans="1:79" ht="14.25" customHeight="1">
      <c r="A1000" s="15"/>
      <c r="B1000" s="15"/>
      <c r="C1000" s="15"/>
      <c r="D1000" s="15"/>
      <c r="E1000" s="15"/>
      <c r="F1000" s="15"/>
      <c r="G1000" s="40"/>
      <c r="H1000" s="41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42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</row>
    <row r="1001" spans="1:79" ht="15" customHeight="1">
      <c r="C1001" s="15"/>
    </row>
    <row r="1002" spans="1:79" ht="15" customHeight="1">
      <c r="C1002" s="15"/>
    </row>
    <row r="1003" spans="1:79" ht="15" customHeight="1">
      <c r="C1003" s="15"/>
    </row>
  </sheetData>
  <mergeCells count="10">
    <mergeCell ref="E1:AO1"/>
    <mergeCell ref="AP1:BZ1"/>
    <mergeCell ref="I2:P2"/>
    <mergeCell ref="Q2:X2"/>
    <mergeCell ref="Z2:AG2"/>
    <mergeCell ref="AH2:AO2"/>
    <mergeCell ref="AT2:BA2"/>
    <mergeCell ref="BB2:BI2"/>
    <mergeCell ref="BK2:BR2"/>
    <mergeCell ref="BS2:BZ2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2022_2ANO_LP_LTR + ECT</vt:lpstr>
      <vt:lpstr>2022_2ANO_MT</vt:lpstr>
      <vt:lpstr>2022_5ANO_LP</vt:lpstr>
      <vt:lpstr>2022_5ANO_MT</vt:lpstr>
      <vt:lpstr>2023_2ANO_LP_LTR + ECT</vt:lpstr>
      <vt:lpstr>2023_2ANO_MT</vt:lpstr>
      <vt:lpstr>2023_5ANO_MT</vt:lpstr>
      <vt:lpstr>2023_5ANO_LP</vt:lpstr>
      <vt:lpstr>REF - Profic Média e DP 2022</vt:lpstr>
      <vt:lpstr>IQEF</vt:lpstr>
      <vt:lpstr>P</vt:lpstr>
      <vt:lpstr>IQE</vt:lpstr>
      <vt:lpstr>IMEG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Millena Simoncelo de Lima</dc:creator>
  <cp:lastModifiedBy>Millena Simoncelo de Lima</cp:lastModifiedBy>
  <dcterms:created xsi:type="dcterms:W3CDTF">2024-05-02T14:06:18Z</dcterms:created>
  <dcterms:modified xsi:type="dcterms:W3CDTF">2026-03-26T01:34:18Z</dcterms:modified>
</cp:coreProperties>
</file>