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7120" windowHeight="19200" tabRatio="733" activeTab="3"/>
  </bookViews>
  <sheets>
    <sheet name="正式環境硬體需求" sheetId="1" r:id="rId1"/>
    <sheet name="測試環境硬體需求" sheetId="2" r:id="rId2"/>
    <sheet name="Clone v1.0" sheetId="3" r:id="rId3"/>
    <sheet name="Clone v1.1" sheetId="4" r:id="rId4"/>
    <sheet name="會員與容量計算預估" sheetId="5" r:id="rId5"/>
    <sheet name="創星提供頻寬" sheetId="6" r:id="rId6"/>
    <sheet name="創星提供流量" sheetId="7" r:id="rId7"/>
    <sheet name="昕傳調整" sheetId="8" r:id="rId8"/>
  </sheets>
  <definedNames>
    <definedName name="_GoBack" localSheetId="0">正式環境硬體需求!$D$54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8" l="1"/>
  <c r="J32" i="8"/>
  <c r="J34" i="8"/>
  <c r="J35" i="8"/>
  <c r="J24" i="8"/>
  <c r="J21" i="8"/>
  <c r="J25" i="8"/>
  <c r="J26" i="8"/>
  <c r="J27" i="8"/>
  <c r="J37" i="8"/>
  <c r="J38" i="8"/>
  <c r="C25" i="8"/>
  <c r="C26" i="8"/>
  <c r="C27" i="8"/>
  <c r="J12" i="8"/>
  <c r="J13" i="8"/>
  <c r="J15" i="8"/>
  <c r="L15" i="8"/>
  <c r="J8" i="8"/>
  <c r="J9" i="8"/>
  <c r="J10" i="8"/>
  <c r="C9" i="8"/>
  <c r="C10" i="8"/>
  <c r="E10" i="8"/>
  <c r="E4" i="8"/>
  <c r="J31" i="7"/>
  <c r="J32" i="7"/>
  <c r="J34" i="7"/>
  <c r="J35" i="7"/>
  <c r="J24" i="7"/>
  <c r="J21" i="7"/>
  <c r="J25" i="7"/>
  <c r="J26" i="7"/>
  <c r="J27" i="7"/>
  <c r="J37" i="7"/>
  <c r="J38" i="7"/>
  <c r="C17" i="7"/>
  <c r="C18" i="7"/>
  <c r="C20" i="7"/>
  <c r="C21" i="7"/>
  <c r="C22" i="7"/>
  <c r="J12" i="7"/>
  <c r="J13" i="7"/>
  <c r="J15" i="7"/>
  <c r="L15" i="7"/>
  <c r="J8" i="7"/>
  <c r="J9" i="7"/>
  <c r="J10" i="7"/>
  <c r="C9" i="7"/>
  <c r="C10" i="7"/>
  <c r="E10" i="7"/>
  <c r="E4" i="7"/>
  <c r="D12" i="6"/>
  <c r="B23" i="5"/>
  <c r="B22" i="5"/>
  <c r="B21" i="5"/>
  <c r="B20" i="5"/>
  <c r="B15" i="5"/>
  <c r="E15" i="5"/>
  <c r="G15" i="5"/>
  <c r="F15" i="5"/>
  <c r="B14" i="5"/>
  <c r="E14" i="5"/>
  <c r="G14" i="5"/>
  <c r="F14" i="5"/>
  <c r="B13" i="5"/>
  <c r="E13" i="5"/>
  <c r="G13" i="5"/>
  <c r="F13" i="5"/>
  <c r="B12" i="5"/>
  <c r="E12" i="5"/>
  <c r="G12" i="5"/>
  <c r="F12" i="5"/>
  <c r="B7" i="5"/>
  <c r="F7" i="5"/>
  <c r="D7" i="5"/>
  <c r="B6" i="5"/>
  <c r="F6" i="5"/>
  <c r="D6" i="5"/>
  <c r="B5" i="5"/>
  <c r="F5" i="5"/>
  <c r="D5" i="5"/>
  <c r="B4" i="5"/>
  <c r="F4" i="5"/>
  <c r="D4" i="5"/>
  <c r="E59" i="1"/>
</calcChain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Tahoma"/>
            <family val="2"/>
            <charset val="1"/>
          </rPr>
          <t xml:space="preserve">1. </t>
        </r>
        <r>
          <rPr>
            <sz val="9"/>
            <color rgb="FF000000"/>
            <rFont val="細明體"/>
            <family val="3"/>
            <charset val="136"/>
          </rPr>
          <t>同時間多人瀏覽影像及網頁所需要的頻寬</t>
        </r>
      </text>
    </comment>
    <comment ref="E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同時間多人上傳OBDII及影像所需的頻寬</t>
        </r>
      </text>
    </comment>
    <comment ref="C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提供會員用戶使用者</t>
        </r>
        <r>
          <rPr>
            <sz val="9"/>
            <color rgb="FF000000"/>
            <rFont val="Tahoma"/>
            <family val="2"/>
            <charset val="1"/>
          </rPr>
          <t>Kardi</t>
        </r>
        <r>
          <rPr>
            <sz val="9"/>
            <color rgb="FF000000"/>
            <rFont val="細明體"/>
            <family val="3"/>
            <charset val="136"/>
          </rPr>
          <t>系統服務操作</t>
        </r>
        <r>
          <rPr>
            <sz val="9"/>
            <color rgb="FF000000"/>
            <rFont val="Tahoma"/>
            <family val="2"/>
            <charset val="1"/>
          </rPr>
          <t>WEB</t>
        </r>
        <r>
          <rPr>
            <sz val="9"/>
            <color rgb="FF000000"/>
            <rFont val="細明體"/>
            <family val="3"/>
            <charset val="136"/>
          </rPr>
          <t>介面</t>
        </r>
      </text>
    </comment>
    <comment ref="D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提供後台</t>
        </r>
        <r>
          <rPr>
            <sz val="9"/>
            <color rgb="FF000000"/>
            <rFont val="Tahoma"/>
            <family val="2"/>
            <charset val="1"/>
          </rPr>
          <t>(</t>
        </r>
        <r>
          <rPr>
            <sz val="9"/>
            <color rgb="FF000000"/>
            <rFont val="細明體"/>
            <family val="3"/>
            <charset val="136"/>
          </rPr>
          <t>服務台</t>
        </r>
        <r>
          <rPr>
            <sz val="9"/>
            <color rgb="FF000000"/>
            <rFont val="Tahoma"/>
            <family val="2"/>
            <charset val="1"/>
          </rPr>
          <t>)</t>
        </r>
        <r>
          <rPr>
            <sz val="9"/>
            <color rgb="FF000000"/>
            <rFont val="細明體"/>
            <family val="3"/>
            <charset val="136"/>
          </rPr>
          <t>管理者</t>
        </r>
        <r>
          <rPr>
            <sz val="9"/>
            <color rgb="FF000000"/>
            <rFont val="Tahoma"/>
            <family val="2"/>
            <charset val="1"/>
          </rPr>
          <t>Kardi</t>
        </r>
        <r>
          <rPr>
            <sz val="9"/>
            <color rgb="FF000000"/>
            <rFont val="細明體"/>
            <family val="3"/>
            <charset val="136"/>
          </rPr>
          <t>系統管理操作</t>
        </r>
        <r>
          <rPr>
            <sz val="9"/>
            <color rgb="FF000000"/>
            <rFont val="Tahoma"/>
            <family val="2"/>
            <charset val="1"/>
          </rPr>
          <t>WEB</t>
        </r>
        <r>
          <rPr>
            <sz val="9"/>
            <color rgb="FF000000"/>
            <rFont val="細明體"/>
            <family val="3"/>
            <charset val="136"/>
          </rPr>
          <t>介面</t>
        </r>
      </text>
    </comment>
    <comment ref="E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車機</t>
        </r>
        <r>
          <rPr>
            <sz val="9"/>
            <color rgb="FF000000"/>
            <rFont val="Tahoma"/>
            <family val="2"/>
            <charset val="1"/>
          </rPr>
          <t>(OBDII</t>
        </r>
        <r>
          <rPr>
            <sz val="9"/>
            <color rgb="FF000000"/>
            <rFont val="細明體"/>
            <family val="3"/>
            <charset val="136"/>
          </rPr>
          <t>、</t>
        </r>
        <r>
          <rPr>
            <sz val="9"/>
            <color rgb="FF000000"/>
            <rFont val="Tahoma"/>
            <family val="2"/>
            <charset val="1"/>
          </rPr>
          <t>DVR)</t>
        </r>
        <r>
          <rPr>
            <sz val="9"/>
            <color rgb="FF000000"/>
            <rFont val="細明體"/>
            <family val="3"/>
            <charset val="136"/>
          </rPr>
          <t>資料接收處理主機</t>
        </r>
      </text>
    </comment>
    <comment ref="F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車機</t>
        </r>
        <r>
          <rPr>
            <sz val="9"/>
            <color rgb="FF000000"/>
            <rFont val="Tahoma"/>
            <family val="2"/>
            <charset val="1"/>
          </rPr>
          <t>(OBDII</t>
        </r>
        <r>
          <rPr>
            <sz val="9"/>
            <color rgb="FF000000"/>
            <rFont val="細明體"/>
            <family val="3"/>
            <charset val="136"/>
          </rPr>
          <t>、</t>
        </r>
        <r>
          <rPr>
            <sz val="9"/>
            <color rgb="FF000000"/>
            <rFont val="Tahoma"/>
            <family val="2"/>
            <charset val="1"/>
          </rPr>
          <t>DVR)</t>
        </r>
        <r>
          <rPr>
            <sz val="9"/>
            <color rgb="FF000000"/>
            <rFont val="細明體"/>
            <family val="3"/>
            <charset val="136"/>
          </rPr>
          <t>資料中繼暫存運算處理主機</t>
        </r>
      </text>
    </comment>
    <comment ref="G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會員用戶使用者及後台管理資訊資料庫，主存入資料庫</t>
        </r>
        <r>
          <rPr>
            <sz val="9"/>
            <color rgb="FF000000"/>
            <rFont val="Tahoma"/>
            <family val="2"/>
            <charset val="1"/>
          </rPr>
          <t>(</t>
        </r>
        <r>
          <rPr>
            <sz val="9"/>
            <color rgb="FF000000"/>
            <rFont val="細明體"/>
            <family val="3"/>
            <charset val="136"/>
          </rPr>
          <t>讀寫分離</t>
        </r>
        <r>
          <rPr>
            <sz val="9"/>
            <color rgb="FF000000"/>
            <rFont val="Tahoma"/>
            <family val="2"/>
            <charset val="1"/>
          </rPr>
          <t>)</t>
        </r>
      </text>
    </comment>
    <comment ref="H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會員用戶使用者車機</t>
        </r>
        <r>
          <rPr>
            <sz val="9"/>
            <color rgb="FF000000"/>
            <rFont val="Tahoma"/>
            <family val="2"/>
            <charset val="1"/>
          </rPr>
          <t xml:space="preserve">(OBDII </t>
        </r>
        <r>
          <rPr>
            <sz val="9"/>
            <color rgb="FF000000"/>
            <rFont val="細明體"/>
            <family val="3"/>
            <charset val="136"/>
          </rPr>
          <t>大量資料</t>
        </r>
        <r>
          <rPr>
            <sz val="9"/>
            <color rgb="FF000000"/>
            <rFont val="Tahoma"/>
            <family val="2"/>
            <charset val="1"/>
          </rPr>
          <t>)</t>
        </r>
        <r>
          <rPr>
            <sz val="9"/>
            <color rgb="FF000000"/>
            <rFont val="細明體"/>
            <family val="3"/>
            <charset val="136"/>
          </rPr>
          <t>資料庫，主存入資料庫</t>
        </r>
        <r>
          <rPr>
            <sz val="9"/>
            <color rgb="FF000000"/>
            <rFont val="Tahoma"/>
            <family val="2"/>
            <charset val="1"/>
          </rPr>
          <t>(</t>
        </r>
        <r>
          <rPr>
            <sz val="9"/>
            <color rgb="FF000000"/>
            <rFont val="細明體"/>
            <family val="3"/>
            <charset val="136"/>
          </rPr>
          <t>讀寫分離</t>
        </r>
        <r>
          <rPr>
            <sz val="9"/>
            <color rgb="FF000000"/>
            <rFont val="Tahoma"/>
            <family val="2"/>
            <charset val="1"/>
          </rPr>
          <t>)</t>
        </r>
      </text>
    </comment>
    <comment ref="I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WAVEGIS:
</t>
        </r>
        <r>
          <rPr>
            <sz val="9"/>
            <color rgb="FF000000"/>
            <rFont val="細明體"/>
            <family val="3"/>
            <charset val="136"/>
          </rPr>
          <t>會員用戶使用者影像檔案儲存管理主機</t>
        </r>
      </text>
    </comment>
  </commentList>
</comments>
</file>

<file path=xl/sharedStrings.xml><?xml version="1.0" encoding="utf-8"?>
<sst xmlns="http://schemas.openxmlformats.org/spreadsheetml/2006/main" count="780" uniqueCount="301">
  <si>
    <t>外部固定IP數量：3</t>
  </si>
  <si>
    <t>SSL 憑證：TWCA SSL 256bit (4個網域數)</t>
  </si>
  <si>
    <t>transiot.com</t>
  </si>
  <si>
    <t>www.karidi.com</t>
  </si>
  <si>
    <t> ap.kardi.com</t>
  </si>
  <si>
    <t>stream.kardi.com</t>
  </si>
  <si>
    <t>系統主機硬體角色</t>
  </si>
  <si>
    <t>角色用途說明</t>
  </si>
  <si>
    <t>基本規格</t>
  </si>
  <si>
    <t>預定運作軟體項目</t>
  </si>
  <si>
    <t>數量</t>
  </si>
  <si>
    <r>
      <t>使用者前台</t>
    </r>
    <r>
      <rPr>
        <sz val="12"/>
        <color rgb="FF000000"/>
        <rFont val="Arial"/>
        <family val="2"/>
        <charset val="1"/>
      </rPr>
      <t>Web</t>
    </r>
  </si>
  <si>
    <r>
      <t>提供會員用戶使用者</t>
    </r>
    <r>
      <rPr>
        <sz val="12"/>
        <color rgb="FF000000"/>
        <rFont val="Arial"/>
        <family val="2"/>
        <charset val="1"/>
      </rPr>
      <t>Kardi</t>
    </r>
    <r>
      <rPr>
        <sz val="12"/>
        <color rgb="FF000000"/>
        <rFont val="標楷體"/>
        <family val="4"/>
        <charset val="136"/>
      </rPr>
      <t>系統服務操作</t>
    </r>
    <r>
      <rPr>
        <sz val="12"/>
        <color rgb="FF000000"/>
        <rFont val="Arial"/>
        <family val="2"/>
        <charset val="1"/>
      </rPr>
      <t>WEB</t>
    </r>
    <r>
      <rPr>
        <sz val="12"/>
        <color rgb="FF000000"/>
        <rFont val="標楷體"/>
        <family val="4"/>
        <charset val="136"/>
      </rPr>
      <t>介面</t>
    </r>
  </si>
  <si>
    <t>8Core 32GB RAM</t>
  </si>
  <si>
    <r>
      <t>OS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>Linux</t>
    </r>
  </si>
  <si>
    <t>150GB HDD</t>
  </si>
  <si>
    <r>
      <t>Web AP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>Tomcat 8</t>
    </r>
  </si>
  <si>
    <t>64-bit</t>
  </si>
  <si>
    <t>JDK 8 x64</t>
  </si>
  <si>
    <r>
      <t>管理者後台</t>
    </r>
    <r>
      <rPr>
        <sz val="12"/>
        <color rgb="FF000000"/>
        <rFont val="Arial"/>
        <family val="2"/>
        <charset val="1"/>
      </rPr>
      <t>Web</t>
    </r>
  </si>
  <si>
    <r>
      <t>提供後台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服務台</t>
    </r>
    <r>
      <rPr>
        <sz val="12"/>
        <color rgb="FF000000"/>
        <rFont val="Arial"/>
        <family val="2"/>
        <charset val="1"/>
      </rPr>
      <t>)</t>
    </r>
    <r>
      <rPr>
        <sz val="12"/>
        <color rgb="FF000000"/>
        <rFont val="標楷體"/>
        <family val="4"/>
        <charset val="136"/>
      </rPr>
      <t>管理者</t>
    </r>
    <r>
      <rPr>
        <sz val="12"/>
        <color rgb="FF000000"/>
        <rFont val="Arial"/>
        <family val="2"/>
        <charset val="1"/>
      </rPr>
      <t>Kardi</t>
    </r>
    <r>
      <rPr>
        <sz val="12"/>
        <color rgb="FF000000"/>
        <rFont val="標楷體"/>
        <family val="4"/>
        <charset val="136"/>
      </rPr>
      <t>系統管理操作</t>
    </r>
    <r>
      <rPr>
        <sz val="12"/>
        <color rgb="FF000000"/>
        <rFont val="Arial"/>
        <family val="2"/>
        <charset val="1"/>
      </rPr>
      <t>WEB</t>
    </r>
    <r>
      <rPr>
        <sz val="12"/>
        <color rgb="FF000000"/>
        <rFont val="標楷體"/>
        <family val="4"/>
        <charset val="136"/>
      </rPr>
      <t>介面</t>
    </r>
  </si>
  <si>
    <r>
      <t>Web AP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 xml:space="preserve">Tomcat  8 </t>
    </r>
  </si>
  <si>
    <t/>
  </si>
  <si>
    <r>
      <t>接收</t>
    </r>
    <r>
      <rPr>
        <sz val="12"/>
        <color rgb="FF000000"/>
        <rFont val="Arial"/>
        <family val="2"/>
        <charset val="1"/>
      </rPr>
      <t>AP(web service)</t>
    </r>
  </si>
  <si>
    <r>
      <t>車機</t>
    </r>
    <r>
      <rPr>
        <sz val="12"/>
        <color rgb="FF000000"/>
        <rFont val="Arial"/>
        <family val="2"/>
        <charset val="1"/>
      </rPr>
      <t>(OBDII</t>
    </r>
    <r>
      <rPr>
        <sz val="12"/>
        <color rgb="FF000000"/>
        <rFont val="標楷體"/>
        <family val="4"/>
        <charset val="136"/>
      </rPr>
      <t>、</t>
    </r>
    <r>
      <rPr>
        <sz val="12"/>
        <color rgb="FF000000"/>
        <rFont val="Arial"/>
        <family val="2"/>
        <charset val="1"/>
      </rPr>
      <t>DVR)</t>
    </r>
    <r>
      <rPr>
        <sz val="12"/>
        <color rgb="FF000000"/>
        <rFont val="標楷體"/>
        <family val="4"/>
        <charset val="136"/>
      </rPr>
      <t>資料接收處理主機</t>
    </r>
  </si>
  <si>
    <r>
      <t>MQ</t>
    </r>
    <r>
      <rPr>
        <sz val="12"/>
        <color rgb="FF000000"/>
        <rFont val="標楷體"/>
        <family val="4"/>
        <charset val="136"/>
      </rPr>
      <t>中繼</t>
    </r>
    <r>
      <rPr>
        <sz val="12"/>
        <color rgb="FF000000"/>
        <rFont val="Arial"/>
        <family val="2"/>
        <charset val="1"/>
      </rPr>
      <t>AP</t>
    </r>
  </si>
  <si>
    <r>
      <t>車機</t>
    </r>
    <r>
      <rPr>
        <sz val="12"/>
        <color rgb="FF000000"/>
        <rFont val="Arial"/>
        <family val="2"/>
        <charset val="1"/>
      </rPr>
      <t>(OBDII</t>
    </r>
    <r>
      <rPr>
        <sz val="12"/>
        <color rgb="FF000000"/>
        <rFont val="標楷體"/>
        <family val="4"/>
        <charset val="136"/>
      </rPr>
      <t>、</t>
    </r>
    <r>
      <rPr>
        <sz val="12"/>
        <color rgb="FF000000"/>
        <rFont val="Arial"/>
        <family val="2"/>
        <charset val="1"/>
      </rPr>
      <t>DVR)</t>
    </r>
    <r>
      <rPr>
        <sz val="12"/>
        <color rgb="FF000000"/>
        <rFont val="標楷體"/>
        <family val="4"/>
        <charset val="136"/>
      </rPr>
      <t>資料中繼暫存運算處理主機</t>
    </r>
  </si>
  <si>
    <t>Member Profile Data DB(Read/Write)</t>
  </si>
  <si>
    <t>會員用戶使用者及後台管理資訊資料庫</t>
  </si>
  <si>
    <t>150G HDD</t>
  </si>
  <si>
    <t>PostgreSQL 9.2.8 on x86_64</t>
  </si>
  <si>
    <t>Member Profile Data DB(Read/Write)(mirror)</t>
  </si>
  <si>
    <r>
      <t>會員用戶使用者及後台管理資訊資料庫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鏡像</t>
    </r>
    <r>
      <rPr>
        <sz val="12"/>
        <color rgb="FF000000"/>
        <rFont val="Arial"/>
        <family val="2"/>
        <charset val="1"/>
      </rPr>
      <t>)</t>
    </r>
  </si>
  <si>
    <t>Member Log Data DB(Write)</t>
  </si>
  <si>
    <r>
      <t>會員用戶使用者車機</t>
    </r>
    <r>
      <rPr>
        <sz val="12"/>
        <color rgb="FF000000"/>
        <rFont val="Arial"/>
        <family val="2"/>
        <charset val="1"/>
      </rPr>
      <t xml:space="preserve">(OBDII </t>
    </r>
    <r>
      <rPr>
        <sz val="12"/>
        <color rgb="FF000000"/>
        <rFont val="標楷體"/>
        <family val="4"/>
        <charset val="136"/>
      </rPr>
      <t>大量資料</t>
    </r>
    <r>
      <rPr>
        <sz val="12"/>
        <color rgb="FF000000"/>
        <rFont val="Arial"/>
        <family val="2"/>
        <charset val="1"/>
      </rPr>
      <t>)</t>
    </r>
    <r>
      <rPr>
        <sz val="12"/>
        <color rgb="FF000000"/>
        <rFont val="標楷體"/>
        <family val="4"/>
        <charset val="136"/>
      </rPr>
      <t>資料庫，主存入資料庫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讀寫分離</t>
    </r>
    <r>
      <rPr>
        <sz val="12"/>
        <color rgb="FF000000"/>
        <rFont val="Arial"/>
        <family val="2"/>
        <charset val="1"/>
      </rPr>
      <t>)</t>
    </r>
  </si>
  <si>
    <t>2TB HDD</t>
  </si>
  <si>
    <t>Member Log Data DB(Write)(mirror)</t>
  </si>
  <si>
    <r>
      <t>會員用戶使用者車機</t>
    </r>
    <r>
      <rPr>
        <sz val="12"/>
        <color rgb="FF000000"/>
        <rFont val="Arial"/>
        <family val="2"/>
        <charset val="1"/>
      </rPr>
      <t xml:space="preserve">(OBDII </t>
    </r>
    <r>
      <rPr>
        <sz val="12"/>
        <color rgb="FF000000"/>
        <rFont val="標楷體"/>
        <family val="4"/>
        <charset val="136"/>
      </rPr>
      <t>大量資料</t>
    </r>
    <r>
      <rPr>
        <sz val="12"/>
        <color rgb="FF000000"/>
        <rFont val="Arial"/>
        <family val="2"/>
        <charset val="1"/>
      </rPr>
      <t>)</t>
    </r>
    <r>
      <rPr>
        <sz val="12"/>
        <color rgb="FF000000"/>
        <rFont val="標楷體"/>
        <family val="4"/>
        <charset val="136"/>
      </rPr>
      <t>資料庫，主存入資料庫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讀寫分離</t>
    </r>
    <r>
      <rPr>
        <sz val="12"/>
        <color rgb="FF000000"/>
        <rFont val="Arial"/>
        <family val="2"/>
        <charset val="1"/>
      </rPr>
      <t>)(</t>
    </r>
    <r>
      <rPr>
        <sz val="12"/>
        <color rgb="FF000000"/>
        <rFont val="標楷體"/>
        <family val="4"/>
        <charset val="136"/>
      </rPr>
      <t>鏡像</t>
    </r>
    <r>
      <rPr>
        <sz val="12"/>
        <color rgb="FF000000"/>
        <rFont val="Arial"/>
        <family val="2"/>
        <charset val="1"/>
      </rPr>
      <t>)</t>
    </r>
  </si>
  <si>
    <t>Member Log Data DB(Read)</t>
  </si>
  <si>
    <r>
      <t>會員用戶使用者車機</t>
    </r>
    <r>
      <rPr>
        <sz val="12"/>
        <color rgb="FF000000"/>
        <rFont val="Arial"/>
        <family val="2"/>
        <charset val="1"/>
      </rPr>
      <t xml:space="preserve">(OBDII </t>
    </r>
    <r>
      <rPr>
        <sz val="12"/>
        <color rgb="FF000000"/>
        <rFont val="標楷體"/>
        <family val="4"/>
        <charset val="136"/>
      </rPr>
      <t>大量資料</t>
    </r>
    <r>
      <rPr>
        <sz val="12"/>
        <color rgb="FF000000"/>
        <rFont val="Arial"/>
        <family val="2"/>
        <charset val="1"/>
      </rPr>
      <t>)</t>
    </r>
    <r>
      <rPr>
        <sz val="12"/>
        <color rgb="FF000000"/>
        <rFont val="標楷體"/>
        <family val="4"/>
        <charset val="136"/>
      </rPr>
      <t>資料庫，主讀取資料庫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讀寫分離</t>
    </r>
    <r>
      <rPr>
        <sz val="12"/>
        <color rgb="FF000000"/>
        <rFont val="Arial"/>
        <family val="2"/>
        <charset val="1"/>
      </rPr>
      <t>)</t>
    </r>
  </si>
  <si>
    <t>Member Log Data DB(Read)(mirror)</t>
  </si>
  <si>
    <r>
      <t>會員用戶使用者車機</t>
    </r>
    <r>
      <rPr>
        <sz val="12"/>
        <color rgb="FF000000"/>
        <rFont val="Arial"/>
        <family val="2"/>
        <charset val="1"/>
      </rPr>
      <t xml:space="preserve">(OBDII </t>
    </r>
    <r>
      <rPr>
        <sz val="12"/>
        <color rgb="FF000000"/>
        <rFont val="標楷體"/>
        <family val="4"/>
        <charset val="136"/>
      </rPr>
      <t>大量資料</t>
    </r>
    <r>
      <rPr>
        <sz val="12"/>
        <color rgb="FF000000"/>
        <rFont val="Arial"/>
        <family val="2"/>
        <charset val="1"/>
      </rPr>
      <t>)</t>
    </r>
    <r>
      <rPr>
        <sz val="12"/>
        <color rgb="FF000000"/>
        <rFont val="標楷體"/>
        <family val="4"/>
        <charset val="136"/>
      </rPr>
      <t>資料庫，主讀取資料庫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讀寫分離</t>
    </r>
    <r>
      <rPr>
        <sz val="12"/>
        <color rgb="FF000000"/>
        <rFont val="Arial"/>
        <family val="2"/>
        <charset val="1"/>
      </rPr>
      <t>)(</t>
    </r>
    <r>
      <rPr>
        <sz val="12"/>
        <color rgb="FF000000"/>
        <rFont val="標楷體"/>
        <family val="4"/>
        <charset val="136"/>
      </rPr>
      <t>鏡像</t>
    </r>
    <r>
      <rPr>
        <sz val="12"/>
        <color rgb="FF000000"/>
        <rFont val="Arial"/>
        <family val="2"/>
        <charset val="1"/>
      </rPr>
      <t>)</t>
    </r>
  </si>
  <si>
    <t>Streaming Server</t>
  </si>
  <si>
    <t>會員用戶使用者影像檔案儲存管理主機</t>
  </si>
  <si>
    <r>
      <t>Web AP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>Tomcat  8</t>
    </r>
  </si>
  <si>
    <t>My SQL (5.0 up)</t>
  </si>
  <si>
    <t>Storage(For Streaming Server)</t>
  </si>
  <si>
    <t>會員用戶使用者影像檔案儲存空間主機</t>
  </si>
  <si>
    <t>40 TB</t>
  </si>
  <si>
    <t>Live Streaming Server</t>
  </si>
  <si>
    <t>即時影像串流</t>
  </si>
  <si>
    <t>(群豐處理)</t>
  </si>
  <si>
    <t>硬體總數</t>
  </si>
  <si>
    <t>Port</t>
  </si>
  <si>
    <t>4Core 32GB RAM   150GB HDD</t>
  </si>
  <si>
    <r>
      <t>OS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>Linux                        Web AP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>Tomcat 8                 64-bit                                     JDK 8 x64</t>
    </r>
  </si>
  <si>
    <t>80 (前後web)</t>
  </si>
  <si>
    <r>
      <t>接收</t>
    </r>
    <r>
      <rPr>
        <sz val="12"/>
        <color rgb="FF000000"/>
        <rFont val="Arial"/>
        <family val="2"/>
        <charset val="1"/>
      </rPr>
      <t>AP</t>
    </r>
  </si>
  <si>
    <t>4Core 32GB RAM</t>
  </si>
  <si>
    <t>80(手機)   6022(車機)</t>
  </si>
  <si>
    <t>Member Profile Data DB(Write)</t>
  </si>
  <si>
    <r>
      <t>會員用戶使用者及後台管理資訊資料庫，主存入資料庫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讀寫分離</t>
    </r>
    <r>
      <rPr>
        <sz val="12"/>
        <color rgb="FF000000"/>
        <rFont val="Arial"/>
        <family val="2"/>
        <charset val="1"/>
      </rPr>
      <t>)</t>
    </r>
  </si>
  <si>
    <t>4Core 32GB RAM 800G HDD</t>
  </si>
  <si>
    <r>
      <t>OS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>Linux Web                 AP</t>
    </r>
    <r>
      <rPr>
        <sz val="12"/>
        <color rgb="FF000000"/>
        <rFont val="標楷體"/>
        <family val="4"/>
        <charset val="136"/>
      </rPr>
      <t>：</t>
    </r>
    <r>
      <rPr>
        <sz val="12"/>
        <color rgb="FF000000"/>
        <rFont val="Arial"/>
        <family val="2"/>
        <charset val="1"/>
      </rPr>
      <t xml:space="preserve">Tomcat  8                     64-bit                                   JDK 8 x64                        PostgreSQL 9.2.8 on x86_64 </t>
    </r>
  </si>
  <si>
    <t>Member Profile Data DB(Read)</t>
  </si>
  <si>
    <r>
      <t>會員用戶使用者及後台管理資訊資料庫，主讀取資料庫</t>
    </r>
    <r>
      <rPr>
        <sz val="12"/>
        <color rgb="FF000000"/>
        <rFont val="Arial"/>
        <family val="2"/>
        <charset val="1"/>
      </rPr>
      <t>(</t>
    </r>
    <r>
      <rPr>
        <sz val="12"/>
        <color rgb="FF000000"/>
        <rFont val="標楷體"/>
        <family val="4"/>
        <charset val="136"/>
      </rPr>
      <t>讀寫分離</t>
    </r>
    <r>
      <rPr>
        <sz val="12"/>
        <color rgb="FF000000"/>
        <rFont val="Arial"/>
        <family val="2"/>
        <charset val="1"/>
      </rPr>
      <t>)</t>
    </r>
  </si>
  <si>
    <t>500GB HDD</t>
  </si>
  <si>
    <t>7000 (影像in)     80 (影像out)</t>
  </si>
  <si>
    <t>1 TB HDD</t>
  </si>
  <si>
    <t>1 TB</t>
  </si>
  <si>
    <t>測試環境硬體</t>
  </si>
  <si>
    <t>正式環境硬體</t>
  </si>
  <si>
    <t>系統主機名稱</t>
  </si>
  <si>
    <t>硬體規格</t>
  </si>
  <si>
    <t>軟體項目</t>
  </si>
  <si>
    <t>IP資訊</t>
  </si>
  <si>
    <t>clone數量</t>
  </si>
  <si>
    <t>Domain Name</t>
  </si>
  <si>
    <t>備註</t>
  </si>
  <si>
    <t>使用者前台Web
管理者後台Web</t>
  </si>
  <si>
    <t>4Core 
32GB RAM   150GB HDD</t>
  </si>
  <si>
    <t>Tomcat 8(V)
JDK 8(V)</t>
  </si>
  <si>
    <t>10.31.128.103</t>
  </si>
  <si>
    <t>使用者前台Web_1</t>
  </si>
  <si>
    <t>8Core 
32GB RAM   
150GB HDD</t>
  </si>
  <si>
    <t>kardi.com.tw
transiot.com</t>
  </si>
  <si>
    <t>煩請於8/3 Clone</t>
  </si>
  <si>
    <t>使用者前台Web_2</t>
  </si>
  <si>
    <t>管理者後台Web_1</t>
  </si>
  <si>
    <t>煩請於8/3 Clone</t>
  </si>
  <si>
    <t>管理者後台Web_2</t>
  </si>
  <si>
    <t>影像伺服器
(Streaming Server)</t>
  </si>
  <si>
    <t>4Core 
32GB RAM   1TB HDD</t>
  </si>
  <si>
    <t>10.31.128.104</t>
  </si>
  <si>
    <t>影像伺服器</t>
  </si>
  <si>
    <t>影像伺服器(叢集備援)</t>
  </si>
  <si>
    <t>接收AP
(Web Service)</t>
  </si>
  <si>
    <t>10.31.128.105</t>
  </si>
  <si>
    <t>接收AP(Web Service)_1</t>
  </si>
  <si>
    <t>接收AP(Web Service)_2</t>
  </si>
  <si>
    <t>MQ RealTime Data/中繼AP</t>
  </si>
  <si>
    <t>7/27-已重新安裝為UI界面</t>
  </si>
  <si>
    <t>10.31.134.103</t>
  </si>
  <si>
    <t>MQ RealTime Data/中繼AP</t>
  </si>
  <si>
    <t>MQ RealTime Data/中繼AP(備援)</t>
  </si>
  <si>
    <t>4Core 
32GB RAM   500GB HDD</t>
  </si>
  <si>
    <r>
      <t xml:space="preserve">Postgis(V)
JDB(V)
</t>
    </r>
    <r>
      <rPr>
        <sz val="12"/>
        <color rgb="FFFF0000"/>
        <rFont val="微軟正黑體"/>
        <family val="2"/>
        <charset val="136"/>
      </rPr>
      <t>PostgreSQL 9.4</t>
    </r>
  </si>
  <si>
    <t>10.31.134.104</t>
  </si>
  <si>
    <t>Member Log Data DB(Read)</t>
  </si>
  <si>
    <t>8Core 
32GB RAM   
2TB HDD</t>
  </si>
  <si>
    <t>煩請於8/3 Clone
測試環境預計於7/30完成設定
需額外多做一台鏡像主機(Mirror)</t>
  </si>
  <si>
    <t>Member Log Data DB(Write)</t>
  </si>
  <si>
    <t>Member Profile Data DB(Read/Write)
Member Log Data DB(Read)</t>
  </si>
  <si>
    <t>4Core 
32GB RAM   800GB HDD</t>
  </si>
  <si>
    <t>10.31.134.105</t>
  </si>
  <si>
    <t>Member Profile Data DB</t>
  </si>
  <si>
    <t>40TB</t>
  </si>
  <si>
    <t>Kardi官網</t>
  </si>
  <si>
    <t>???   應該市架在使用者前台</t>
  </si>
  <si>
    <t>Host Name</t>
  </si>
  <si>
    <t>Intranet IP資訊</t>
  </si>
  <si>
    <t>Internet IP</t>
  </si>
  <si>
    <t>VIP(L4)</t>
  </si>
  <si>
    <t>SSL</t>
  </si>
  <si>
    <t>Heart Beat</t>
  </si>
  <si>
    <t>www.karidi.com.tw
www.trans-iot.com</t>
  </si>
  <si>
    <t>fweb01</t>
  </si>
  <si>
    <t>IP_1</t>
  </si>
  <si>
    <t>VIP_1</t>
  </si>
  <si>
    <t>需要? (SSL待後續提供)</t>
  </si>
  <si>
    <t>Clone from "NH1kardi-tweb"</t>
  </si>
  <si>
    <t>fweb02</t>
  </si>
  <si>
    <t>IP_2</t>
  </si>
  <si>
    <t>bweb01</t>
  </si>
  <si>
    <t>IP_3</t>
  </si>
  <si>
    <t>None</t>
  </si>
  <si>
    <t>bweb02</t>
  </si>
  <si>
    <t>IP_4</t>
  </si>
  <si>
    <t>Receiving01</t>
  </si>
  <si>
    <t>IP_5</t>
  </si>
  <si>
    <t>VIP_3</t>
  </si>
  <si>
    <t>Clone from "NH1kardi-treceiving"</t>
  </si>
  <si>
    <t>Receiving02</t>
  </si>
  <si>
    <t>IP_6</t>
  </si>
  <si>
    <t>mq01</t>
  </si>
  <si>
    <t>IP_7</t>
  </si>
  <si>
    <t>Clone from "NH1kardi-tmp"</t>
  </si>
  <si>
    <t>mq02</t>
  </si>
  <si>
    <t>IP_8</t>
  </si>
  <si>
    <r>
      <t xml:space="preserve">Postgis(V)
JDB(V)
</t>
    </r>
    <r>
      <rPr>
        <sz val="12"/>
        <color rgb="FFFF0000"/>
        <rFont val="標楷體"/>
        <family val="4"/>
        <charset val="136"/>
      </rPr>
      <t>PostgreSQL 9.4</t>
    </r>
  </si>
  <si>
    <t>lrdb01</t>
  </si>
  <si>
    <t>IP_9</t>
  </si>
  <si>
    <t>Clone from "NH1kardi-twdb"</t>
  </si>
  <si>
    <t>lrdb02</t>
  </si>
  <si>
    <t>IP_10</t>
  </si>
  <si>
    <t>lwdb01</t>
  </si>
  <si>
    <t>IP_11</t>
  </si>
  <si>
    <t>lwdb02</t>
  </si>
  <si>
    <t>IP_12</t>
  </si>
  <si>
    <t>pdb01</t>
  </si>
  <si>
    <t>IP_13</t>
  </si>
  <si>
    <t>Clone from "NH1kardi-trdb"</t>
  </si>
  <si>
    <t>pdb02</t>
  </si>
  <si>
    <t>IP_14</t>
  </si>
  <si>
    <t>streaming01</t>
  </si>
  <si>
    <t>IP_15</t>
  </si>
  <si>
    <t>VIP_2</t>
  </si>
  <si>
    <r>
      <t>80</t>
    </r>
    <r>
      <rPr>
        <b/>
        <u/>
        <sz val="12"/>
        <color rgb="FF800000"/>
        <rFont val="標楷體"/>
        <family val="4"/>
        <charset val="136"/>
      </rPr>
      <t>+7000</t>
    </r>
  </si>
  <si>
    <t>Clone from "NH1kardi-tstreaming"</t>
  </si>
  <si>
    <t>streaming02</t>
  </si>
  <si>
    <t>IP_17</t>
  </si>
  <si>
    <t>請掛載至"影像伺服器"</t>
  </si>
  <si>
    <t>創星租賃頻寬預估</t>
  </si>
  <si>
    <r>
      <t>情境：多人同時上線，</t>
    </r>
    <r>
      <rPr>
        <sz val="12"/>
        <color rgb="FF000000"/>
        <rFont val="Calibri (佈景主題本文)"/>
        <family val="1"/>
        <charset val="136"/>
      </rPr>
      <t>upload</t>
    </r>
    <r>
      <rPr>
        <sz val="12"/>
        <color rgb="FF000000"/>
        <rFont val="新細明體"/>
        <family val="2"/>
        <charset val="136"/>
      </rPr>
      <t>及</t>
    </r>
    <r>
      <rPr>
        <sz val="12"/>
        <color rgb="FF000000"/>
        <rFont val="Calibri (佈景主題本文)"/>
        <family val="1"/>
        <charset val="136"/>
      </rPr>
      <t>download</t>
    </r>
    <r>
      <rPr>
        <sz val="12"/>
        <color rgb="FF000000"/>
        <rFont val="新細明體"/>
        <family val="2"/>
        <charset val="136"/>
      </rPr>
      <t>所需頻寬</t>
    </r>
  </si>
  <si>
    <t>註冊會員數</t>
  </si>
  <si>
    <r>
      <t>同時上網人數</t>
    </r>
    <r>
      <rPr>
        <sz val="12"/>
        <color rgb="FF000000"/>
        <rFont val="Calibri (佈景主題本文)"/>
        <family val="1"/>
        <charset val="136"/>
      </rPr>
      <t>( 60</t>
    </r>
    <r>
      <rPr>
        <sz val="12"/>
        <color rgb="FF000000"/>
        <rFont val="新細明體"/>
        <family val="2"/>
        <charset val="136"/>
      </rPr>
      <t>％</t>
    </r>
    <r>
      <rPr>
        <sz val="12"/>
        <color rgb="FF000000"/>
        <rFont val="Calibri (佈景主題本文)"/>
        <family val="1"/>
        <charset val="136"/>
      </rPr>
      <t>)</t>
    </r>
  </si>
  <si>
    <r>
      <t>瀏覽影像</t>
    </r>
    <r>
      <rPr>
        <sz val="12"/>
        <color rgb="FF000000"/>
        <rFont val="Calibri (佈景主題本文)"/>
        <family val="1"/>
        <charset val="136"/>
      </rPr>
      <t>/</t>
    </r>
    <r>
      <rPr>
        <sz val="12"/>
        <color rgb="FF000000"/>
        <rFont val="新細明體"/>
        <family val="2"/>
        <charset val="136"/>
      </rPr>
      <t>網頁量</t>
    </r>
    <r>
      <rPr>
        <sz val="12"/>
        <color rgb="FF000000"/>
        <rFont val="Calibri (佈景主題本文)"/>
        <family val="1"/>
        <charset val="136"/>
      </rPr>
      <t>(</t>
    </r>
    <r>
      <rPr>
        <sz val="12"/>
        <color rgb="FF000000"/>
        <rFont val="新細明體"/>
        <family val="2"/>
        <charset val="136"/>
      </rPr>
      <t>人</t>
    </r>
    <r>
      <rPr>
        <sz val="12"/>
        <color rgb="FF000000"/>
        <rFont val="Calibri (佈景主題本文)"/>
        <family val="1"/>
        <charset val="136"/>
      </rPr>
      <t>/Mbps)</t>
    </r>
    <r>
      <rPr>
        <sz val="12"/>
        <color rgb="FF000000"/>
        <rFont val="新細明體"/>
        <family val="2"/>
        <charset val="136"/>
      </rPr>
      <t>所需流量</t>
    </r>
  </si>
  <si>
    <r>
      <t>總計</t>
    </r>
    <r>
      <rPr>
        <sz val="12"/>
        <color rgb="FF000000"/>
        <rFont val="Calibri (佈景主題本文)"/>
        <family val="1"/>
        <charset val="136"/>
      </rPr>
      <t>Upload</t>
    </r>
    <r>
      <rPr>
        <sz val="12"/>
        <color rgb="FF000000"/>
        <rFont val="新細明體"/>
        <family val="2"/>
        <charset val="136"/>
      </rPr>
      <t xml:space="preserve">所需頻寬 </t>
    </r>
    <r>
      <rPr>
        <sz val="12"/>
        <color rgb="FF000000"/>
        <rFont val="Calibri (佈景主題本文)"/>
        <family val="1"/>
        <charset val="136"/>
      </rPr>
      <t>(Mbps)</t>
    </r>
  </si>
  <si>
    <r>
      <t>上傳</t>
    </r>
    <r>
      <rPr>
        <sz val="12"/>
        <color rgb="FF000000"/>
        <rFont val="Calibri (佈景主題本文)"/>
        <family val="1"/>
        <charset val="136"/>
      </rPr>
      <t>OBDII</t>
    </r>
    <r>
      <rPr>
        <sz val="12"/>
        <color rgb="FF000000"/>
        <rFont val="新細明體"/>
        <family val="2"/>
        <charset val="136"/>
      </rPr>
      <t>及影像量</t>
    </r>
    <r>
      <rPr>
        <sz val="12"/>
        <color rgb="FF000000"/>
        <rFont val="Calibri (佈景主題本文)"/>
        <family val="1"/>
        <charset val="136"/>
      </rPr>
      <t>(</t>
    </r>
    <r>
      <rPr>
        <sz val="12"/>
        <color rgb="FF000000"/>
        <rFont val="新細明體"/>
        <family val="2"/>
        <charset val="136"/>
      </rPr>
      <t>人</t>
    </r>
    <r>
      <rPr>
        <sz val="12"/>
        <color rgb="FF000000"/>
        <rFont val="Calibri (佈景主題本文)"/>
        <family val="1"/>
        <charset val="136"/>
      </rPr>
      <t>/MB)</t>
    </r>
  </si>
  <si>
    <r>
      <t>總計</t>
    </r>
    <r>
      <rPr>
        <sz val="12"/>
        <color rgb="FF000000"/>
        <rFont val="Calibri (佈景主題本文)"/>
        <family val="1"/>
        <charset val="136"/>
      </rPr>
      <t>download</t>
    </r>
    <r>
      <rPr>
        <sz val="12"/>
        <color rgb="FF000000"/>
        <rFont val="新細明體"/>
        <family val="2"/>
        <charset val="136"/>
      </rPr>
      <t xml:space="preserve">所需頻寬 </t>
    </r>
    <r>
      <rPr>
        <sz val="12"/>
        <color rgb="FF000000"/>
        <rFont val="Calibri (佈景主題本文)"/>
        <family val="1"/>
        <charset val="136"/>
      </rPr>
      <t>(GB)</t>
    </r>
  </si>
  <si>
    <t>資料儲存估算</t>
  </si>
  <si>
    <r>
      <t>情境：假設單一用戶，平均每日連網次數</t>
    </r>
    <r>
      <rPr>
        <sz val="12"/>
        <color rgb="FF000000"/>
        <rFont val="Calibri (佈景主題本文)"/>
        <family val="1"/>
        <charset val="136"/>
      </rPr>
      <t>1</t>
    </r>
    <r>
      <rPr>
        <sz val="12"/>
        <color rgb="FF000000"/>
        <rFont val="新細明體"/>
        <family val="2"/>
        <charset val="136"/>
      </rPr>
      <t>次，每次上傳一個影片，一張圖片。</t>
    </r>
  </si>
  <si>
    <r>
      <t>每日影像傳輸資料量</t>
    </r>
    <r>
      <rPr>
        <sz val="12"/>
        <color rgb="FF000000"/>
        <rFont val="Calibri (佈景主題本文)"/>
        <family val="1"/>
        <charset val="136"/>
      </rPr>
      <t>(</t>
    </r>
    <r>
      <rPr>
        <sz val="12"/>
        <color rgb="FF000000"/>
        <rFont val="新細明體"/>
        <family val="2"/>
        <charset val="136"/>
      </rPr>
      <t>人</t>
    </r>
    <r>
      <rPr>
        <sz val="12"/>
        <color rgb="FF000000"/>
        <rFont val="Calibri (佈景主題本文)"/>
        <family val="1"/>
        <charset val="136"/>
      </rPr>
      <t>/MB)</t>
    </r>
  </si>
  <si>
    <r>
      <t>每日</t>
    </r>
    <r>
      <rPr>
        <sz val="12"/>
        <color rgb="FF000000"/>
        <rFont val="Calibri (佈景主題本文)"/>
        <family val="1"/>
        <charset val="136"/>
      </rPr>
      <t>OBDII</t>
    </r>
    <r>
      <rPr>
        <sz val="12"/>
        <color rgb="FF000000"/>
        <rFont val="新細明體"/>
        <family val="2"/>
        <charset val="136"/>
      </rPr>
      <t>傳輸資料量</t>
    </r>
    <r>
      <rPr>
        <sz val="12"/>
        <color rgb="FF000000"/>
        <rFont val="Calibri (佈景主題本文)"/>
        <family val="1"/>
        <charset val="136"/>
      </rPr>
      <t>(</t>
    </r>
    <r>
      <rPr>
        <sz val="12"/>
        <color rgb="FF000000"/>
        <rFont val="新細明體"/>
        <family val="2"/>
        <charset val="136"/>
      </rPr>
      <t>人</t>
    </r>
    <r>
      <rPr>
        <sz val="12"/>
        <color rgb="FF000000"/>
        <rFont val="Calibri (佈景主題本文)"/>
        <family val="1"/>
        <charset val="136"/>
      </rPr>
      <t>/MB)</t>
    </r>
  </si>
  <si>
    <r>
      <t xml:space="preserve">每日所需儲存空間 </t>
    </r>
    <r>
      <rPr>
        <sz val="12"/>
        <color rgb="FF000000"/>
        <rFont val="Calibri (佈景主題本文)"/>
        <family val="1"/>
        <charset val="136"/>
      </rPr>
      <t>(TB)</t>
    </r>
  </si>
  <si>
    <r>
      <t xml:space="preserve">每季所需儲存空間 </t>
    </r>
    <r>
      <rPr>
        <sz val="12"/>
        <color rgb="FF000000"/>
        <rFont val="Calibri (佈景主題本文)"/>
        <family val="1"/>
        <charset val="136"/>
      </rPr>
      <t>(TB)</t>
    </r>
  </si>
  <si>
    <r>
      <t xml:space="preserve">每年所需儲存空間 </t>
    </r>
    <r>
      <rPr>
        <sz val="12"/>
        <color rgb="FF000000"/>
        <rFont val="Calibri (佈景主題本文)"/>
        <family val="1"/>
        <charset val="136"/>
      </rPr>
      <t>(TB)</t>
    </r>
  </si>
  <si>
    <t>硬體設備估算</t>
  </si>
  <si>
    <r>
      <t>情境：目前所規劃之硬體設備，預估可支撐</t>
    </r>
    <r>
      <rPr>
        <sz val="12"/>
        <color rgb="FF000000"/>
        <rFont val="Calibri (佈景主題本文)"/>
        <family val="1"/>
        <charset val="136"/>
      </rPr>
      <t>10000</t>
    </r>
    <r>
      <rPr>
        <sz val="12"/>
        <color rgb="FF000000"/>
        <rFont val="新細明體"/>
        <family val="2"/>
        <charset val="136"/>
      </rPr>
      <t>註冊會員數。</t>
    </r>
  </si>
  <si>
    <r>
      <t>同時上網人數</t>
    </r>
    <r>
      <rPr>
        <sz val="12"/>
        <color rgb="FF000000"/>
        <rFont val="Calibri (佈景主題本文)"/>
        <family val="1"/>
        <charset val="136"/>
      </rPr>
      <t>(60</t>
    </r>
    <r>
      <rPr>
        <sz val="12"/>
        <color rgb="FF000000"/>
        <rFont val="新細明體"/>
        <family val="2"/>
        <charset val="136"/>
      </rPr>
      <t>％</t>
    </r>
    <r>
      <rPr>
        <sz val="12"/>
        <color rgb="FF000000"/>
        <rFont val="Calibri (佈景主題本文)"/>
        <family val="1"/>
        <charset val="136"/>
      </rPr>
      <t>)</t>
    </r>
  </si>
  <si>
    <r>
      <t>使用者前台</t>
    </r>
    <r>
      <rPr>
        <sz val="12"/>
        <color rgb="FF000000"/>
        <rFont val="Calibri (佈景主題本文)"/>
        <family val="1"/>
        <charset val="136"/>
      </rPr>
      <t>Web</t>
    </r>
  </si>
  <si>
    <r>
      <t>管理者後台</t>
    </r>
    <r>
      <rPr>
        <sz val="12"/>
        <color rgb="FF000000"/>
        <rFont val="Calibri (佈景主題本文)"/>
        <family val="1"/>
        <charset val="136"/>
      </rPr>
      <t>Web</t>
    </r>
  </si>
  <si>
    <r>
      <t>接收</t>
    </r>
    <r>
      <rPr>
        <sz val="12"/>
        <color rgb="FF000000"/>
        <rFont val="Calibri (佈景主題本文)"/>
        <family val="1"/>
        <charset val="136"/>
      </rPr>
      <t>AP</t>
    </r>
  </si>
  <si>
    <r>
      <t>MQ</t>
    </r>
    <r>
      <rPr>
        <sz val="12"/>
        <color rgb="FF000000"/>
        <rFont val="新細明體"/>
        <family val="2"/>
        <charset val="136"/>
      </rPr>
      <t>中繼</t>
    </r>
    <r>
      <rPr>
        <sz val="12"/>
        <color rgb="FF000000"/>
        <rFont val="Calibri (佈景主題本文)"/>
        <family val="1"/>
        <charset val="136"/>
      </rPr>
      <t>AP</t>
    </r>
  </si>
  <si>
    <t>Member Log Data DB</t>
  </si>
  <si>
    <r>
      <t>頻寬可以動態調整</t>
    </r>
    <r>
      <rPr>
        <sz val="12"/>
        <color rgb="FF000000"/>
        <rFont val="Calibri (佈景主題本文)"/>
        <family val="1"/>
        <charset val="136"/>
      </rPr>
      <t>, server</t>
    </r>
    <r>
      <rPr>
        <sz val="12"/>
        <color rgb="FF000000"/>
        <rFont val="新細明體"/>
        <family val="2"/>
        <charset val="136"/>
      </rPr>
      <t>可以同時處理這麼大的量</t>
    </r>
    <r>
      <rPr>
        <sz val="12"/>
        <color rgb="FF000000"/>
        <rFont val="Calibri (佈景主題本文)"/>
        <family val="1"/>
        <charset val="136"/>
      </rPr>
      <t>?</t>
    </r>
  </si>
  <si>
    <r>
      <t xml:space="preserve">Upload / Download- </t>
    </r>
    <r>
      <rPr>
        <b/>
        <sz val="12"/>
        <color rgb="FFFFFFFF"/>
        <rFont val="Arial Unicode MS"/>
        <family val="2"/>
        <charset val="136"/>
      </rPr>
      <t>同時傳輸</t>
    </r>
    <r>
      <rPr>
        <b/>
        <sz val="12"/>
        <color rgb="FFFFFFFF"/>
        <rFont val="Calibri"/>
        <family val="2"/>
        <charset val="1"/>
      </rPr>
      <t>(concurrent mode)</t>
    </r>
    <r>
      <rPr>
        <b/>
        <sz val="12"/>
        <color rgb="FFFFFFFF"/>
        <rFont val="Arial Unicode MS"/>
        <family val="2"/>
        <charset val="136"/>
      </rPr>
      <t>服務所需準備總頻寬</t>
    </r>
  </si>
  <si>
    <t>Q4</t>
  </si>
  <si>
    <t>1year</t>
  </si>
  <si>
    <t>Acc Kardi</t>
  </si>
  <si>
    <t>a</t>
  </si>
  <si>
    <r>
      <t>假設目標</t>
    </r>
    <r>
      <rPr>
        <sz val="12"/>
        <color rgb="FF000000"/>
        <rFont val="新細明體"/>
        <family val="2"/>
        <charset val="136"/>
      </rPr>
      <t xml:space="preserve"> </t>
    </r>
    <r>
      <rPr>
        <sz val="12"/>
        <color rgb="FF000000"/>
        <rFont val="Calibri"/>
        <family val="2"/>
        <charset val="1"/>
      </rPr>
      <t>( *8)</t>
    </r>
  </si>
  <si>
    <r>
      <t>假設同時間上傳發生機率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Arial Unicode MS"/>
        <family val="2"/>
        <charset val="136"/>
      </rPr>
      <t>包含</t>
    </r>
    <r>
      <rPr>
        <sz val="12"/>
        <color rgb="FF000000"/>
        <rFont val="Calibri"/>
        <family val="2"/>
        <charset val="1"/>
      </rPr>
      <t>live streaming)</t>
    </r>
  </si>
  <si>
    <t>b</t>
  </si>
  <si>
    <t>concurrent users(Critical)</t>
  </si>
  <si>
    <r>
      <t>最差狀況所有人皆重傳資料</t>
    </r>
    <r>
      <rPr>
        <sz val="12"/>
        <color rgb="FFFF0000"/>
        <rFont val="新細明體"/>
        <family val="2"/>
        <charset val="136"/>
      </rPr>
      <t xml:space="preserve"> </t>
    </r>
    <r>
      <rPr>
        <sz val="12"/>
        <color rgb="FFFF0000"/>
        <rFont val="Calibri"/>
        <family val="2"/>
        <charset val="1"/>
      </rPr>
      <t>(</t>
    </r>
    <r>
      <rPr>
        <sz val="12"/>
        <color rgb="FFFF0000"/>
        <rFont val="Arial Unicode MS"/>
        <family val="2"/>
        <charset val="136"/>
      </rPr>
      <t>抓所產生</t>
    </r>
    <r>
      <rPr>
        <sz val="12"/>
        <color rgb="FFFF0000"/>
        <rFont val="新細明體"/>
        <family val="2"/>
        <charset val="136"/>
      </rPr>
      <t xml:space="preserve"> </t>
    </r>
    <r>
      <rPr>
        <sz val="12"/>
        <color rgb="FFFF0000"/>
        <rFont val="Calibri"/>
        <family val="2"/>
        <charset val="1"/>
      </rPr>
      <t xml:space="preserve">"peak" </t>
    </r>
    <r>
      <rPr>
        <sz val="12"/>
        <color rgb="FFFF0000"/>
        <rFont val="Arial Unicode MS"/>
        <family val="2"/>
        <charset val="136"/>
      </rPr>
      <t>資料</t>
    </r>
    <r>
      <rPr>
        <sz val="12"/>
        <color rgb="FFFF0000"/>
        <rFont val="Calibri"/>
        <family val="2"/>
        <charset val="1"/>
      </rPr>
      <t>)</t>
    </r>
  </si>
  <si>
    <r>
      <t>一般</t>
    </r>
    <r>
      <rPr>
        <sz val="12"/>
        <color rgb="FF000000"/>
        <rFont val="新細明體"/>
        <family val="2"/>
        <charset val="136"/>
      </rPr>
      <t xml:space="preserve"> </t>
    </r>
    <r>
      <rPr>
        <sz val="12"/>
        <color rgb="FF000000"/>
        <rFont val="Calibri"/>
        <family val="2"/>
        <charset val="1"/>
      </rPr>
      <t>OBD data /sec (= 1</t>
    </r>
    <r>
      <rPr>
        <sz val="12"/>
        <color rgb="FF000000"/>
        <rFont val="Arial Unicode MS"/>
        <family val="2"/>
        <charset val="136"/>
      </rPr>
      <t>筆</t>
    </r>
    <r>
      <rPr>
        <sz val="12"/>
        <color rgb="FF000000"/>
        <rFont val="Calibri"/>
        <family val="2"/>
        <charset val="1"/>
      </rPr>
      <t>)</t>
    </r>
  </si>
  <si>
    <t>c</t>
  </si>
  <si>
    <r>
      <t>OBDII</t>
    </r>
    <r>
      <rPr>
        <sz val="12"/>
        <color rgb="FF000000"/>
        <rFont val="Arial Unicode MS"/>
        <family val="2"/>
        <charset val="136"/>
      </rPr>
      <t>檔案過小，只需考慮影像</t>
    </r>
  </si>
  <si>
    <t>考量重傳情況</t>
  </si>
  <si>
    <t>d</t>
  </si>
  <si>
    <r>
      <t>所需</t>
    </r>
    <r>
      <rPr>
        <sz val="12"/>
        <color rgb="FF000000"/>
        <rFont val="新細明體"/>
        <family val="2"/>
        <charset val="136"/>
      </rPr>
      <t xml:space="preserve"> </t>
    </r>
    <r>
      <rPr>
        <sz val="12"/>
        <color rgb="FF000000"/>
        <rFont val="Calibri"/>
        <family val="2"/>
        <charset val="1"/>
      </rPr>
      <t xml:space="preserve">OBD data </t>
    </r>
    <r>
      <rPr>
        <sz val="12"/>
        <color rgb="FF000000"/>
        <rFont val="Arial Unicode MS"/>
        <family val="2"/>
        <charset val="136"/>
      </rPr>
      <t>資料量</t>
    </r>
    <r>
      <rPr>
        <sz val="12"/>
        <color rgb="FF000000"/>
        <rFont val="新細明體"/>
        <family val="2"/>
        <charset val="136"/>
      </rPr>
      <t xml:space="preserve"> </t>
    </r>
    <r>
      <rPr>
        <sz val="12"/>
        <color rgb="FF000000"/>
        <rFont val="Calibri"/>
        <family val="2"/>
        <charset val="1"/>
      </rPr>
      <t>= a*b*d</t>
    </r>
  </si>
  <si>
    <t>e</t>
  </si>
  <si>
    <t>f</t>
  </si>
  <si>
    <r>
      <t>平均頻寬一般影像</t>
    </r>
    <r>
      <rPr>
        <sz val="12"/>
        <color rgb="FF000000"/>
        <rFont val="新細明體"/>
        <family val="2"/>
        <charset val="136"/>
      </rPr>
      <t xml:space="preserve">  </t>
    </r>
    <r>
      <rPr>
        <sz val="12"/>
        <color rgb="FF000000"/>
        <rFont val="Calibri"/>
        <family val="2"/>
        <charset val="1"/>
      </rPr>
      <t>3.6Mbits/8 Byte*1024</t>
    </r>
  </si>
  <si>
    <t>g</t>
  </si>
  <si>
    <r>
      <t>傳</t>
    </r>
    <r>
      <rPr>
        <sz val="12"/>
        <color rgb="FF000000"/>
        <rFont val="Calibri"/>
        <family val="2"/>
        <charset val="1"/>
      </rPr>
      <t xml:space="preserve">1080p 30fps </t>
    </r>
    <r>
      <rPr>
        <sz val="12"/>
        <color rgb="FF000000"/>
        <rFont val="Arial Unicode MS"/>
        <family val="2"/>
        <charset val="136"/>
      </rPr>
      <t>假設需</t>
    </r>
    <r>
      <rPr>
        <sz val="12"/>
        <color rgb="FF000000"/>
        <rFont val="Calibri"/>
        <family val="2"/>
        <charset val="1"/>
      </rPr>
      <t>450KBps</t>
    </r>
  </si>
  <si>
    <r>
      <t>總預估頻寬需求</t>
    </r>
    <r>
      <rPr>
        <b/>
        <sz val="12"/>
        <color rgb="FFFF0000"/>
        <rFont val="Calibri"/>
        <family val="2"/>
        <charset val="1"/>
      </rPr>
      <t>= (a*b*g)/1024</t>
    </r>
  </si>
  <si>
    <t>h</t>
  </si>
  <si>
    <t>Mbps</t>
  </si>
  <si>
    <r>
      <t>創星頻寬預開</t>
    </r>
    <r>
      <rPr>
        <b/>
        <sz val="12"/>
        <color rgb="FFFF0000"/>
        <rFont val="Calibri"/>
        <family val="2"/>
        <charset val="1"/>
      </rPr>
      <t>1G</t>
    </r>
  </si>
  <si>
    <t>Upload - 同時傳輸服務所需準備總流量</t>
  </si>
  <si>
    <t>Download - 同時傳輸(concurrent mode)服務所需準備總流量</t>
  </si>
  <si>
    <t>Acc users</t>
  </si>
  <si>
    <t>假設目標 ( *8)</t>
  </si>
  <si>
    <t>假設同時在線人數機率</t>
  </si>
  <si>
    <t>concurrent users</t>
  </si>
  <si>
    <t>假設同時間上傳發生機率</t>
  </si>
  <si>
    <t>Video size</t>
  </si>
  <si>
    <t>Mbps</t>
  </si>
  <si>
    <t>最差狀況所有人皆重傳資料 (抓所產生 "peak" 資料)</t>
  </si>
  <si>
    <t>Photo size</t>
  </si>
  <si>
    <t>一般 OBD data /sec (= 1筆)</t>
  </si>
  <si>
    <t>bytes</t>
  </si>
  <si>
    <t>Data (網頁資料, 程式)</t>
  </si>
  <si>
    <t>假設 delay 2次, 一次傳3次 (=45筆)</t>
  </si>
  <si>
    <t>總計瀏覽雲端 "concurrent mode" 資料量 = c+d+e</t>
  </si>
  <si>
    <t>MB</t>
  </si>
  <si>
    <t>所需 OBD data 資料量 = a*b*d</t>
  </si>
  <si>
    <t>總計所需準備頻寬 = a*b*f/1000</t>
  </si>
  <si>
    <t>GB</t>
  </si>
  <si>
    <t>平均一般影像 + 照片大小</t>
  </si>
  <si>
    <t>Upload -  單一用戶每月瀏覽網頁所產生資料量</t>
  </si>
  <si>
    <t>所需 Video+Photo 資料量 = a*b*g</t>
  </si>
  <si>
    <t>i</t>
  </si>
  <si>
    <t>User</t>
  </si>
  <si>
    <t>由於 OBD data 相較 Video+Photo 小很多, 可先忽略</t>
  </si>
  <si>
    <t>假設平均每天連網次數</t>
  </si>
  <si>
    <t>connection</t>
  </si>
  <si>
    <t>總預估頻寬需求 = I * 1.3 預抓  30% Buffer</t>
  </si>
  <si>
    <t>j</t>
  </si>
  <si>
    <t>假設每次 connection 產生資料</t>
  </si>
  <si>
    <t>10支影片</t>
  </si>
  <si>
    <t>Download 單一用戶每月 OBD2 所產生資料量</t>
  </si>
  <si>
    <t>10張圖片</t>
  </si>
  <si>
    <t>相關網頁資料</t>
  </si>
  <si>
    <t>總計 = c+d+e</t>
  </si>
  <si>
    <t>假設平均每天上路時間</t>
  </si>
  <si>
    <t>hr</t>
  </si>
  <si>
    <t>總計每天瀏覽雲端資料量 = b*f</t>
  </si>
  <si>
    <t>OBD2 正常狀況產生資料量</t>
  </si>
  <si>
    <t>bytes/hr (100*60/分*60/時)</t>
  </si>
  <si>
    <t>預估每月瀏覽雲端資料量 = g*30/1000</t>
  </si>
  <si>
    <t>每次發生重傳所產生資料量</t>
  </si>
  <si>
    <t>假設平均每小時發生次數</t>
  </si>
  <si>
    <t>每小時產生重傳資料量 = d*e</t>
  </si>
  <si>
    <t>bytes/hr</t>
  </si>
  <si>
    <t>總計每天產生資料量 = c+f</t>
  </si>
  <si>
    <t>每天產生資料量 = g*b</t>
  </si>
  <si>
    <t>每月總計產生資料量 = h*30/1000/1000/1000</t>
  </si>
  <si>
    <t>Download 單一用戶每月Video+Photo所產生資料量</t>
  </si>
  <si>
    <t>假設平均每小時自行上傳次數</t>
  </si>
  <si>
    <t>總計每天產生影像 + 照片資料量 = b*d*c</t>
  </si>
  <si>
    <t>每月總計產生資料量 = e*30/1000</t>
  </si>
  <si>
    <t>每月總計產生 Data + Video + Photo 資料量</t>
  </si>
  <si>
    <t>再加預估抓 30% Buffer</t>
  </si>
  <si>
    <t>Upload - 同時傳輸服務所需準備總頻寬</t>
  </si>
  <si>
    <t>Download - 同時傳輸(concurrent mode)服務所需準備總頻寬</t>
  </si>
  <si>
    <t>總計所需準備頻寬 = a*b*f/1024</t>
  </si>
  <si>
    <t>1支影片</t>
  </si>
  <si>
    <t>1張圖片</t>
  </si>
  <si>
    <t>預估每月瀏覽雲端資料量 = g*30/1024</t>
  </si>
  <si>
    <t>每月總計產生資料量 = e*30/1024</t>
  </si>
  <si>
    <r>
      <t>有無需要?</t>
    </r>
    <r>
      <rPr>
        <b/>
        <u/>
        <sz val="12"/>
        <color rgb="FFFF0000"/>
        <rFont val="標楷體"/>
        <charset val="136"/>
      </rPr>
      <t xml:space="preserve">  X</t>
    </r>
    <phoneticPr fontId="31" type="noConversion"/>
  </si>
  <si>
    <r>
      <t>有無需要?</t>
    </r>
    <r>
      <rPr>
        <b/>
        <u/>
        <sz val="12"/>
        <color rgb="FFFF0000"/>
        <rFont val="標楷體"/>
        <charset val="136"/>
      </rPr>
      <t xml:space="preserve"> X</t>
    </r>
    <phoneticPr fontId="31" type="noConversion"/>
  </si>
  <si>
    <r>
      <t xml:space="preserve">有無需要? </t>
    </r>
    <r>
      <rPr>
        <b/>
        <u/>
        <sz val="12"/>
        <color rgb="FFFF0000"/>
        <rFont val="標楷體"/>
        <charset val="136"/>
      </rPr>
      <t>X</t>
    </r>
    <phoneticPr fontId="31" type="noConversion"/>
  </si>
  <si>
    <r>
      <t>有無需要?</t>
    </r>
    <r>
      <rPr>
        <b/>
        <u/>
        <sz val="12"/>
        <color rgb="FFFF0000"/>
        <rFont val="標楷體"/>
        <charset val="136"/>
      </rPr>
      <t xml:space="preserve">  X</t>
    </r>
    <phoneticPr fontId="31" type="noConversion"/>
  </si>
  <si>
    <r>
      <t xml:space="preserve">IP_16  </t>
    </r>
    <r>
      <rPr>
        <b/>
        <u/>
        <sz val="12"/>
        <color rgb="FFFF0000"/>
        <rFont val="標楷體"/>
        <charset val="136"/>
      </rPr>
      <t>(IP_18叢集)</t>
    </r>
    <phoneticPr fontId="31" type="noConversion"/>
  </si>
  <si>
    <r>
      <t>有無需要?</t>
    </r>
    <r>
      <rPr>
        <b/>
        <u/>
        <sz val="12"/>
        <color rgb="FFFF0000"/>
        <rFont val="標楷體"/>
        <charset val="136"/>
      </rPr>
      <t xml:space="preserve"> Ｘ</t>
    </r>
    <phoneticPr fontId="31" type="noConversion"/>
  </si>
  <si>
    <r>
      <t xml:space="preserve">有無需要? </t>
    </r>
    <r>
      <rPr>
        <b/>
        <u/>
        <sz val="12"/>
        <color rgb="FFFF0000"/>
        <rFont val="標楷體"/>
        <charset val="136"/>
      </rPr>
      <t xml:space="preserve"> 有</t>
    </r>
    <phoneticPr fontId="31" type="noConversion"/>
  </si>
  <si>
    <r>
      <t xml:space="preserve">有無需要? </t>
    </r>
    <r>
      <rPr>
        <b/>
        <u/>
        <sz val="12"/>
        <color rgb="FFFF0000"/>
        <rFont val="標楷體"/>
        <charset val="136"/>
      </rPr>
      <t>Ｘ</t>
    </r>
    <phoneticPr fontId="31" type="noConversion"/>
  </si>
  <si>
    <t>Port(外)</t>
    <phoneticPr fontId="31" type="noConversion"/>
  </si>
  <si>
    <r>
      <t>80</t>
    </r>
    <r>
      <rPr>
        <b/>
        <u/>
        <sz val="12"/>
        <color rgb="FF800000"/>
        <rFont val="標楷體"/>
        <family val="4"/>
        <charset val="136"/>
      </rPr>
      <t>+6002</t>
    </r>
    <phoneticPr fontId="31" type="noConversion"/>
  </si>
  <si>
    <t>5432+22</t>
    <phoneticPr fontId="31" type="noConversion"/>
  </si>
  <si>
    <t>Port(內)</t>
    <phoneticPr fontId="31" type="noConversion"/>
  </si>
  <si>
    <t>5432+22</t>
    <phoneticPr fontId="31" type="noConversion"/>
  </si>
  <si>
    <t>80+22</t>
    <phoneticPr fontId="31" type="noConversion"/>
  </si>
  <si>
    <t>80+6002+22</t>
    <phoneticPr fontId="31" type="noConversion"/>
  </si>
  <si>
    <r>
      <t>80</t>
    </r>
    <r>
      <rPr>
        <b/>
        <u/>
        <sz val="12"/>
        <color rgb="FF800000"/>
        <rFont val="標楷體"/>
        <family val="4"/>
        <charset val="136"/>
      </rPr>
      <t>+7000</t>
    </r>
    <phoneticPr fontId="31" type="noConversion"/>
  </si>
  <si>
    <t>80+7000+22</t>
    <phoneticPr fontId="31" type="noConversion"/>
  </si>
  <si>
    <t>15672+1414+22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</si>
</sst>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34" x14ac:knownFonts="1">
    <font>
      <sz val="12"/>
      <color rgb="FF000000"/>
      <name val="新細明體"/>
      <family val="2"/>
      <charset val="136"/>
    </font>
    <font>
      <u/>
      <sz val="12"/>
      <color rgb="FF0000FF"/>
      <name val="新細明體"/>
      <family val="2"/>
      <charset val="136"/>
    </font>
    <font>
      <sz val="12"/>
      <color rgb="FFFF0000"/>
      <name val="新細明體"/>
      <family val="2"/>
      <charset val="136"/>
    </font>
    <font>
      <sz val="12"/>
      <color rgb="FF000000"/>
      <name val="標楷體"/>
      <family val="4"/>
      <charset val="136"/>
    </font>
    <font>
      <sz val="12"/>
      <color rgb="FF000000"/>
      <name val="Arial"/>
      <family val="2"/>
      <charset val="1"/>
    </font>
    <font>
      <strike/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u/>
      <sz val="12"/>
      <color rgb="FF0070C0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u/>
      <sz val="12"/>
      <color rgb="FF800000"/>
      <name val="標楷體"/>
      <family val="4"/>
      <charset val="136"/>
    </font>
    <font>
      <strike/>
      <sz val="12"/>
      <color rgb="FF000000"/>
      <name val="標楷體"/>
      <family val="4"/>
      <charset val="136"/>
    </font>
    <font>
      <b/>
      <sz val="12"/>
      <color rgb="FF000000"/>
      <name val="新細明體"/>
      <family val="2"/>
      <charset val="136"/>
    </font>
    <font>
      <sz val="12"/>
      <color rgb="FF000000"/>
      <name val="Calibri (佈景主題本文)"/>
      <family val="1"/>
      <charset val="136"/>
    </font>
    <font>
      <sz val="12"/>
      <color rgb="FF000000"/>
      <name val="Calibri (佈景主題本文)"/>
      <family val="2"/>
      <charset val="136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細明體"/>
      <family val="3"/>
      <charset val="136"/>
    </font>
    <font>
      <b/>
      <sz val="12"/>
      <color rgb="FFFFFFFF"/>
      <name val="Calibri"/>
      <family val="2"/>
      <charset val="1"/>
    </font>
    <font>
      <b/>
      <sz val="12"/>
      <color rgb="FFFFFFFF"/>
      <name val="Arial Unicode MS"/>
      <family val="2"/>
      <charset val="136"/>
    </font>
    <font>
      <sz val="12"/>
      <color rgb="FF000000"/>
      <name val="Calibri"/>
      <family val="2"/>
      <charset val="1"/>
    </font>
    <font>
      <sz val="10"/>
      <color rgb="FF000000"/>
      <name val="新細明體"/>
      <family val="2"/>
      <charset val="136"/>
    </font>
    <font>
      <sz val="12"/>
      <color rgb="FF000000"/>
      <name val="Arial Unicode MS"/>
      <family val="2"/>
      <charset val="136"/>
    </font>
    <font>
      <b/>
      <sz val="12"/>
      <color rgb="FFFF0000"/>
      <name val="Calibri"/>
      <family val="2"/>
      <charset val="1"/>
    </font>
    <font>
      <sz val="12"/>
      <color rgb="FFFF0000"/>
      <name val="Arial Unicode MS"/>
      <family val="2"/>
      <charset val="136"/>
    </font>
    <font>
      <sz val="12"/>
      <color rgb="FFFF0000"/>
      <name val="Calibri"/>
      <family val="2"/>
      <charset val="1"/>
    </font>
    <font>
      <b/>
      <sz val="12"/>
      <color rgb="FFFF0000"/>
      <name val="Arial Unicode MS"/>
      <family val="2"/>
      <charset val="136"/>
    </font>
    <font>
      <b/>
      <sz val="12"/>
      <color rgb="FFFF0000"/>
      <name val="新細明體"/>
      <family val="2"/>
      <charset val="136"/>
    </font>
    <font>
      <sz val="10"/>
      <color rgb="FF000000"/>
      <name val="Arial Unicode MS"/>
      <family val="2"/>
      <charset val="136"/>
    </font>
    <font>
      <b/>
      <sz val="12"/>
      <color rgb="FF000000"/>
      <name val="Arial Unicode MS"/>
      <family val="2"/>
      <charset val="136"/>
    </font>
    <font>
      <b/>
      <sz val="12"/>
      <color rgb="FFFFFFFF"/>
      <name val="新細明體"/>
      <family val="2"/>
      <charset val="136"/>
    </font>
    <font>
      <sz val="9"/>
      <name val="新細明體"/>
      <family val="2"/>
      <charset val="136"/>
    </font>
    <font>
      <b/>
      <u/>
      <sz val="12"/>
      <color rgb="FFFF0000"/>
      <name val="標楷體"/>
      <charset val="136"/>
    </font>
    <font>
      <u/>
      <sz val="12"/>
      <color theme="11"/>
      <name val="新細明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C8C8C9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B7DEE8"/>
        <bgColor rgb="FFC8C8C9"/>
      </patternFill>
    </fill>
    <fill>
      <patternFill patternType="solid">
        <fgColor rgb="FFFCD5B5"/>
        <bgColor rgb="FFFDEADA"/>
      </patternFill>
    </fill>
    <fill>
      <patternFill patternType="solid">
        <fgColor rgb="FFFDEADA"/>
        <bgColor rgb="FFFCD5B5"/>
      </patternFill>
    </fill>
    <fill>
      <patternFill patternType="solid">
        <fgColor rgb="FFFFFFFF"/>
        <bgColor rgb="FFFDEADA"/>
      </patternFill>
    </fill>
    <fill>
      <patternFill patternType="solid">
        <fgColor rgb="FF000000"/>
        <bgColor rgb="FF003300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93CDDD"/>
      </patternFill>
    </fill>
    <fill>
      <patternFill patternType="solid">
        <fgColor rgb="FFFF0000"/>
        <bgColor rgb="FF993300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23">
    <xf numFmtId="0" fontId="0" fillId="0" borderId="0" xfId="0"/>
    <xf numFmtId="0" fontId="6" fillId="6" borderId="8" xfId="1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>
      <alignment horizontal="center" vertical="top"/>
    </xf>
    <xf numFmtId="0" fontId="6" fillId="6" borderId="9" xfId="0" applyFont="1" applyFill="1" applyBorder="1" applyAlignment="1">
      <alignment vertical="top"/>
    </xf>
    <xf numFmtId="0" fontId="6" fillId="6" borderId="8" xfId="0" applyFont="1" applyFill="1" applyBorder="1" applyAlignment="1">
      <alignment vertical="top" wrapText="1"/>
    </xf>
    <xf numFmtId="0" fontId="6" fillId="6" borderId="7" xfId="0" applyFont="1" applyFill="1" applyBorder="1" applyAlignment="1">
      <alignment vertical="top" wrapText="1"/>
    </xf>
    <xf numFmtId="0" fontId="6" fillId="4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Font="1"/>
    <xf numFmtId="0" fontId="0" fillId="0" borderId="0" xfId="0" applyFont="1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vertical="top" wrapText="1"/>
    </xf>
    <xf numFmtId="0" fontId="2" fillId="0" borderId="0" xfId="0" applyFont="1"/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3" borderId="5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3" fillId="0" borderId="0" xfId="0" applyFont="1"/>
    <xf numFmtId="0" fontId="6" fillId="3" borderId="6" xfId="0" applyFont="1" applyFill="1" applyBorder="1"/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top" wrapText="1"/>
    </xf>
    <xf numFmtId="0" fontId="6" fillId="6" borderId="8" xfId="0" applyFont="1" applyFill="1" applyBorder="1" applyAlignment="1">
      <alignment vertical="top" wrapText="1"/>
    </xf>
    <xf numFmtId="0" fontId="6" fillId="6" borderId="7" xfId="0" applyFont="1" applyFill="1" applyBorder="1" applyAlignment="1">
      <alignment vertical="top"/>
    </xf>
    <xf numFmtId="0" fontId="6" fillId="6" borderId="14" xfId="0" applyFont="1" applyFill="1" applyBorder="1" applyAlignment="1">
      <alignment vertical="top"/>
    </xf>
    <xf numFmtId="0" fontId="7" fillId="6" borderId="9" xfId="0" applyFont="1" applyFill="1" applyBorder="1" applyAlignment="1">
      <alignment vertical="top" wrapText="1"/>
    </xf>
    <xf numFmtId="0" fontId="6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 wrapText="1"/>
    </xf>
    <xf numFmtId="0" fontId="6" fillId="6" borderId="17" xfId="0" applyFont="1" applyFill="1" applyBorder="1" applyAlignment="1">
      <alignment vertical="top" wrapText="1"/>
    </xf>
    <xf numFmtId="0" fontId="6" fillId="6" borderId="18" xfId="0" applyFont="1" applyFill="1" applyBorder="1" applyAlignment="1">
      <alignment vertical="top"/>
    </xf>
    <xf numFmtId="0" fontId="6" fillId="3" borderId="19" xfId="0" applyFont="1" applyFill="1" applyBorder="1" applyAlignment="1">
      <alignment horizontal="center" vertical="top"/>
    </xf>
    <xf numFmtId="0" fontId="6" fillId="6" borderId="16" xfId="0" applyFont="1" applyFill="1" applyBorder="1" applyAlignment="1">
      <alignment vertical="top"/>
    </xf>
    <xf numFmtId="0" fontId="6" fillId="6" borderId="20" xfId="0" applyFont="1" applyFill="1" applyBorder="1" applyAlignment="1">
      <alignment vertical="top"/>
    </xf>
    <xf numFmtId="0" fontId="7" fillId="6" borderId="18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6" borderId="21" xfId="0" applyFont="1" applyFill="1" applyBorder="1"/>
    <xf numFmtId="0" fontId="6" fillId="6" borderId="21" xfId="0" applyFont="1" applyFill="1" applyBorder="1" applyAlignment="1">
      <alignment wrapText="1"/>
    </xf>
    <xf numFmtId="0" fontId="6" fillId="6" borderId="8" xfId="0" applyFont="1" applyFill="1" applyBorder="1"/>
    <xf numFmtId="0" fontId="3" fillId="3" borderId="6" xfId="0" applyFont="1" applyFill="1" applyBorder="1"/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top"/>
    </xf>
    <xf numFmtId="0" fontId="8" fillId="0" borderId="32" xfId="0" applyFont="1" applyBorder="1" applyAlignment="1">
      <alignment horizontal="center" vertical="top"/>
    </xf>
    <xf numFmtId="0" fontId="9" fillId="0" borderId="9" xfId="0" applyFont="1" applyBorder="1" applyAlignment="1">
      <alignment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31" xfId="0" applyFont="1" applyBorder="1" applyAlignment="1">
      <alignment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3" fillId="0" borderId="25" xfId="0" applyFont="1" applyBorder="1" applyAlignment="1">
      <alignment vertical="top" wrapText="1"/>
    </xf>
    <xf numFmtId="0" fontId="3" fillId="0" borderId="3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vertical="top"/>
    </xf>
    <xf numFmtId="0" fontId="3" fillId="0" borderId="21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 vertical="center"/>
    </xf>
    <xf numFmtId="0" fontId="12" fillId="0" borderId="0" xfId="0" applyFont="1" applyBorder="1"/>
    <xf numFmtId="0" fontId="0" fillId="0" borderId="0" xfId="0" applyFont="1" applyBorder="1"/>
    <xf numFmtId="176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5" borderId="28" xfId="0" applyFont="1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176" fontId="0" fillId="5" borderId="29" xfId="0" applyNumberFormat="1" applyFont="1" applyFill="1" applyBorder="1" applyAlignment="1">
      <alignment horizontal="center"/>
    </xf>
    <xf numFmtId="176" fontId="0" fillId="5" borderId="3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14" fillId="0" borderId="7" xfId="0" applyFont="1" applyBorder="1" applyAlignment="1">
      <alignment horizontal="right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176" fontId="14" fillId="3" borderId="8" xfId="0" applyNumberFormat="1" applyFont="1" applyFill="1" applyBorder="1" applyAlignment="1">
      <alignment horizontal="center"/>
    </xf>
    <xf numFmtId="176" fontId="14" fillId="3" borderId="9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right"/>
    </xf>
    <xf numFmtId="0" fontId="14" fillId="0" borderId="17" xfId="0" applyFont="1" applyBorder="1"/>
    <xf numFmtId="0" fontId="14" fillId="0" borderId="17" xfId="0" applyFont="1" applyBorder="1" applyAlignment="1">
      <alignment horizontal="center"/>
    </xf>
    <xf numFmtId="176" fontId="14" fillId="3" borderId="17" xfId="0" applyNumberFormat="1" applyFont="1" applyFill="1" applyBorder="1" applyAlignment="1">
      <alignment horizontal="center"/>
    </xf>
    <xf numFmtId="176" fontId="14" fillId="3" borderId="18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176" fontId="14" fillId="0" borderId="8" xfId="0" applyNumberFormat="1" applyFont="1" applyBorder="1" applyAlignment="1">
      <alignment horizontal="center"/>
    </xf>
    <xf numFmtId="176" fontId="14" fillId="7" borderId="8" xfId="0" applyNumberFormat="1" applyFont="1" applyFill="1" applyBorder="1"/>
    <xf numFmtId="177" fontId="14" fillId="4" borderId="8" xfId="0" applyNumberFormat="1" applyFont="1" applyFill="1" applyBorder="1" applyAlignment="1">
      <alignment horizontal="center"/>
    </xf>
    <xf numFmtId="177" fontId="14" fillId="7" borderId="9" xfId="0" applyNumberFormat="1" applyFont="1" applyFill="1" applyBorder="1" applyAlignment="1">
      <alignment horizontal="center"/>
    </xf>
    <xf numFmtId="177" fontId="14" fillId="7" borderId="8" xfId="0" applyNumberFormat="1" applyFont="1" applyFill="1" applyBorder="1" applyAlignment="1">
      <alignment horizontal="center"/>
    </xf>
    <xf numFmtId="176" fontId="14" fillId="0" borderId="17" xfId="0" applyNumberFormat="1" applyFont="1" applyBorder="1" applyAlignment="1">
      <alignment horizontal="center"/>
    </xf>
    <xf numFmtId="176" fontId="14" fillId="7" borderId="17" xfId="0" applyNumberFormat="1" applyFont="1" applyFill="1" applyBorder="1"/>
    <xf numFmtId="177" fontId="14" fillId="7" borderId="17" xfId="0" applyNumberFormat="1" applyFont="1" applyFill="1" applyBorder="1" applyAlignment="1">
      <alignment horizontal="center"/>
    </xf>
    <xf numFmtId="177" fontId="14" fillId="7" borderId="18" xfId="0" applyNumberFormat="1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4" fillId="5" borderId="29" xfId="0" applyFont="1" applyFill="1" applyBorder="1" applyAlignment="1">
      <alignment horizontal="center"/>
    </xf>
    <xf numFmtId="0" fontId="14" fillId="5" borderId="29" xfId="0" applyFont="1" applyFill="1" applyBorder="1"/>
    <xf numFmtId="0" fontId="14" fillId="5" borderId="35" xfId="0" applyFont="1" applyFill="1" applyBorder="1"/>
    <xf numFmtId="177" fontId="14" fillId="0" borderId="8" xfId="0" applyNumberFormat="1" applyFont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right"/>
    </xf>
    <xf numFmtId="0" fontId="14" fillId="7" borderId="8" xfId="0" applyFont="1" applyFill="1" applyBorder="1"/>
    <xf numFmtId="0" fontId="14" fillId="7" borderId="8" xfId="0" applyFont="1" applyFill="1" applyBorder="1" applyAlignment="1">
      <alignment horizontal="center"/>
    </xf>
    <xf numFmtId="177" fontId="14" fillId="0" borderId="17" xfId="0" applyNumberFormat="1" applyFont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0" fillId="8" borderId="8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8" borderId="8" xfId="0" applyFont="1" applyFill="1" applyBorder="1" applyAlignment="1">
      <alignment vertical="center"/>
    </xf>
    <xf numFmtId="9" fontId="23" fillId="8" borderId="8" xfId="0" applyNumberFormat="1" applyFont="1" applyFill="1" applyBorder="1" applyAlignment="1">
      <alignment vertical="center"/>
    </xf>
    <xf numFmtId="0" fontId="23" fillId="8" borderId="8" xfId="0" applyFont="1" applyFill="1" applyBorder="1" applyAlignment="1">
      <alignment vertical="center"/>
    </xf>
    <xf numFmtId="0" fontId="24" fillId="8" borderId="8" xfId="0" applyFont="1" applyFill="1" applyBorder="1" applyAlignment="1">
      <alignment vertical="center"/>
    </xf>
    <xf numFmtId="0" fontId="22" fillId="1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3" fillId="3" borderId="8" xfId="0" applyFont="1" applyFill="1" applyBorder="1" applyAlignment="1">
      <alignment vertical="center"/>
    </xf>
    <xf numFmtId="0" fontId="12" fillId="8" borderId="8" xfId="0" applyFont="1" applyFill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9" fontId="26" fillId="0" borderId="8" xfId="0" applyNumberFormat="1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9" fontId="26" fillId="8" borderId="8" xfId="0" applyNumberFormat="1" applyFont="1" applyFill="1" applyBorder="1" applyAlignment="1">
      <alignment vertical="center"/>
    </xf>
    <xf numFmtId="0" fontId="26" fillId="8" borderId="8" xfId="0" applyFont="1" applyFill="1" applyBorder="1" applyAlignment="1">
      <alignment vertical="center"/>
    </xf>
    <xf numFmtId="0" fontId="22" fillId="3" borderId="8" xfId="0" applyFont="1" applyFill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29" fillId="8" borderId="8" xfId="0" applyFont="1" applyFill="1" applyBorder="1" applyAlignment="1">
      <alignment vertical="center"/>
    </xf>
    <xf numFmtId="0" fontId="22" fillId="11" borderId="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2" fillId="11" borderId="8" xfId="0" applyFont="1" applyFill="1" applyBorder="1" applyAlignment="1">
      <alignment horizontal="right" vertical="center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0" borderId="8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0" fontId="19" fillId="12" borderId="8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top" wrapText="1"/>
    </xf>
    <xf numFmtId="0" fontId="6" fillId="6" borderId="7" xfId="0" applyFont="1" applyFill="1" applyBorder="1" applyAlignment="1">
      <alignment vertical="top"/>
    </xf>
    <xf numFmtId="0" fontId="3" fillId="3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0" borderId="28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30" xfId="0" applyFont="1" applyBorder="1" applyAlignment="1">
      <alignment vertical="top"/>
    </xf>
    <xf numFmtId="0" fontId="3" fillId="0" borderId="10" xfId="0" applyFont="1" applyBorder="1" applyAlignment="1">
      <alignment horizontal="center" vertical="top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vertical="top" wrapText="1"/>
    </xf>
    <xf numFmtId="0" fontId="3" fillId="0" borderId="32" xfId="0" applyFont="1" applyBorder="1" applyAlignment="1">
      <alignment vertical="top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34" xfId="0" applyFont="1" applyBorder="1" applyAlignment="1">
      <alignment vertical="top"/>
    </xf>
    <xf numFmtId="0" fontId="3" fillId="0" borderId="19" xfId="0" applyFont="1" applyBorder="1" applyAlignment="1">
      <alignment horizontal="center" vertical="top"/>
    </xf>
    <xf numFmtId="0" fontId="8" fillId="0" borderId="8" xfId="0" applyFont="1" applyBorder="1" applyAlignment="1">
      <alignment horizontal="left" vertical="top"/>
    </xf>
    <xf numFmtId="0" fontId="0" fillId="8" borderId="8" xfId="0" applyFont="1" applyFill="1" applyBorder="1" applyAlignment="1">
      <alignment vertical="center"/>
    </xf>
    <xf numFmtId="0" fontId="18" fillId="9" borderId="8" xfId="0" applyFont="1" applyFill="1" applyBorder="1" applyAlignment="1">
      <alignment vertical="center"/>
    </xf>
    <xf numFmtId="0" fontId="20" fillId="8" borderId="8" xfId="0" applyFont="1" applyFill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19" fillId="9" borderId="8" xfId="0" applyFont="1" applyFill="1" applyBorder="1" applyAlignment="1">
      <alignment vertical="center"/>
    </xf>
    <xf numFmtId="0" fontId="22" fillId="8" borderId="8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24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/>
    </xf>
    <xf numFmtId="0" fontId="3" fillId="0" borderId="36" xfId="0" applyFont="1" applyBorder="1" applyAlignment="1">
      <alignment horizontal="center" vertical="top"/>
    </xf>
  </cellXfs>
  <cellStyles count="5">
    <cellStyle name="一般" xfId="0" builtinId="0"/>
    <cellStyle name="已瀏覽過的超連結" xfId="2" builtinId="9" hidden="1"/>
    <cellStyle name="已瀏覽過的超連結" xfId="3" builtinId="9" hidden="1"/>
    <cellStyle name="已瀏覽過的超連結" xfId="4" builtinId="9" hidden="1"/>
    <cellStyle name="超連結" xfId="1" builtinId="8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C8C9"/>
      <rgbColor rgb="FF808080"/>
      <rgbColor rgb="FF9999FF"/>
      <rgbColor rgb="FF993366"/>
      <rgbColor rgb="FFFDEADA"/>
      <rgbColor rgb="FFCCFFFF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3CDDD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302800</xdr:colOff>
      <xdr:row>0</xdr:row>
      <xdr:rowOff>0</xdr:rowOff>
    </xdr:from>
    <xdr:to>
      <xdr:col>18</xdr:col>
      <xdr:colOff>528320</xdr:colOff>
      <xdr:row>30</xdr:row>
      <xdr:rowOff>172240</xdr:rowOff>
    </xdr:to>
    <xdr:pic>
      <xdr:nvPicPr>
        <xdr:cNvPr id="2" name="圖片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5600" y="0"/>
          <a:ext cx="8942800" cy="10748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632160</xdr:colOff>
      <xdr:row>2</xdr:row>
      <xdr:rowOff>2160</xdr:rowOff>
    </xdr:from>
    <xdr:to>
      <xdr:col>16</xdr:col>
      <xdr:colOff>490680</xdr:colOff>
      <xdr:row>31</xdr:row>
      <xdr:rowOff>51120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1960" y="430560"/>
          <a:ext cx="8965800" cy="637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50800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aridi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" zoomScale="125" zoomScaleNormal="125" zoomScalePageLayoutView="125" workbookViewId="0">
      <selection activeCell="D17" sqref="D17"/>
    </sheetView>
  </sheetViews>
  <sheetFormatPr baseColWidth="10" defaultColWidth="8.83203125" defaultRowHeight="15" x14ac:dyDescent="0"/>
  <sheetData>
    <row r="1" spans="1:17">
      <c r="A1" t="s">
        <v>0</v>
      </c>
    </row>
    <row r="2" spans="1:17">
      <c r="A2" s="15" t="s">
        <v>1</v>
      </c>
    </row>
    <row r="3" spans="1:17">
      <c r="A3" s="16" t="s">
        <v>2</v>
      </c>
    </row>
    <row r="4" spans="1:17">
      <c r="A4" s="17" t="s">
        <v>3</v>
      </c>
    </row>
    <row r="5" spans="1:17">
      <c r="A5" s="16" t="s">
        <v>4</v>
      </c>
    </row>
    <row r="6" spans="1:17">
      <c r="A6" s="16" t="s">
        <v>5</v>
      </c>
    </row>
    <row r="7" spans="1:17">
      <c r="A7" s="18"/>
    </row>
    <row r="8" spans="1:17" ht="27">
      <c r="A8" s="19" t="s">
        <v>6</v>
      </c>
      <c r="B8" s="20" t="s">
        <v>7</v>
      </c>
      <c r="C8" s="20" t="s">
        <v>8</v>
      </c>
      <c r="D8" s="20" t="s">
        <v>9</v>
      </c>
      <c r="E8" s="20" t="s">
        <v>10</v>
      </c>
    </row>
    <row r="9" spans="1:17" ht="16.5" customHeight="1">
      <c r="A9" s="14" t="s">
        <v>11</v>
      </c>
      <c r="B9" s="14" t="s">
        <v>12</v>
      </c>
      <c r="C9" s="21" t="s">
        <v>13</v>
      </c>
      <c r="D9" s="21" t="s">
        <v>14</v>
      </c>
      <c r="E9" s="13">
        <v>2</v>
      </c>
    </row>
    <row r="10" spans="1:17" ht="60">
      <c r="A10" s="14"/>
      <c r="B10" s="14"/>
      <c r="C10" s="21" t="s">
        <v>15</v>
      </c>
      <c r="D10" s="21" t="s">
        <v>16</v>
      </c>
      <c r="E10" s="13"/>
      <c r="P10" s="22"/>
    </row>
    <row r="11" spans="1:17">
      <c r="A11" s="14"/>
      <c r="B11" s="14"/>
      <c r="C11" s="23"/>
      <c r="D11" s="21" t="s">
        <v>17</v>
      </c>
      <c r="E11" s="13"/>
      <c r="P11" s="22"/>
    </row>
    <row r="12" spans="1:17" ht="30">
      <c r="A12" s="14"/>
      <c r="B12" s="14"/>
      <c r="C12" s="24"/>
      <c r="D12" s="25" t="s">
        <v>18</v>
      </c>
      <c r="E12" s="13"/>
      <c r="O12" s="26"/>
      <c r="P12" s="22"/>
    </row>
    <row r="13" spans="1:17" ht="16.5" customHeight="1">
      <c r="A13" s="14" t="s">
        <v>19</v>
      </c>
      <c r="B13" s="14" t="s">
        <v>20</v>
      </c>
      <c r="C13" s="21" t="s">
        <v>13</v>
      </c>
      <c r="D13" s="21" t="s">
        <v>14</v>
      </c>
      <c r="E13" s="13">
        <v>2</v>
      </c>
      <c r="P13" s="27"/>
      <c r="Q13" s="28"/>
    </row>
    <row r="14" spans="1:17" ht="60">
      <c r="A14" s="14"/>
      <c r="B14" s="14"/>
      <c r="C14" s="21" t="s">
        <v>15</v>
      </c>
      <c r="D14" s="21" t="s">
        <v>21</v>
      </c>
      <c r="E14" s="13"/>
      <c r="P14" s="22" t="s">
        <v>22</v>
      </c>
    </row>
    <row r="15" spans="1:17">
      <c r="A15" s="14"/>
      <c r="B15" s="14"/>
      <c r="C15" s="21"/>
      <c r="D15" s="21" t="s">
        <v>17</v>
      </c>
      <c r="E15" s="13"/>
      <c r="P15" s="26"/>
    </row>
    <row r="16" spans="1:17" ht="30">
      <c r="A16" s="14"/>
      <c r="B16" s="14"/>
      <c r="C16" s="24"/>
      <c r="D16" s="25" t="s">
        <v>18</v>
      </c>
      <c r="E16" s="13"/>
    </row>
    <row r="17" spans="1:5" ht="16.5" customHeight="1">
      <c r="A17" s="14" t="s">
        <v>23</v>
      </c>
      <c r="B17" s="14" t="s">
        <v>24</v>
      </c>
      <c r="C17" s="21" t="s">
        <v>13</v>
      </c>
      <c r="D17" s="21" t="s">
        <v>14</v>
      </c>
      <c r="E17" s="13">
        <v>2</v>
      </c>
    </row>
    <row r="18" spans="1:5" ht="30">
      <c r="A18" s="14"/>
      <c r="B18" s="14"/>
      <c r="C18" s="25" t="s">
        <v>15</v>
      </c>
      <c r="D18" s="25" t="s">
        <v>18</v>
      </c>
      <c r="E18" s="13"/>
    </row>
    <row r="19" spans="1:5" ht="16.5" customHeight="1">
      <c r="A19" s="12" t="s">
        <v>25</v>
      </c>
      <c r="B19" s="14" t="s">
        <v>26</v>
      </c>
      <c r="C19" s="21" t="s">
        <v>13</v>
      </c>
      <c r="D19" s="21" t="s">
        <v>14</v>
      </c>
      <c r="E19" s="13">
        <v>2</v>
      </c>
    </row>
    <row r="20" spans="1:5" ht="30">
      <c r="A20" s="12"/>
      <c r="B20" s="14"/>
      <c r="C20" s="25" t="s">
        <v>15</v>
      </c>
      <c r="D20" s="25" t="s">
        <v>18</v>
      </c>
      <c r="E20" s="13"/>
    </row>
    <row r="21" spans="1:5" ht="16.5" customHeight="1">
      <c r="A21" s="12" t="s">
        <v>27</v>
      </c>
      <c r="B21" s="14" t="s">
        <v>28</v>
      </c>
      <c r="C21" s="21" t="s">
        <v>13</v>
      </c>
      <c r="D21" s="21" t="s">
        <v>14</v>
      </c>
      <c r="E21" s="13">
        <v>1</v>
      </c>
    </row>
    <row r="22" spans="1:5" ht="60">
      <c r="A22" s="12"/>
      <c r="B22" s="14"/>
      <c r="C22" s="21" t="s">
        <v>29</v>
      </c>
      <c r="D22" s="21" t="s">
        <v>21</v>
      </c>
      <c r="E22" s="13"/>
    </row>
    <row r="23" spans="1:5">
      <c r="A23" s="12"/>
      <c r="B23" s="14"/>
      <c r="C23" s="21"/>
      <c r="D23" s="21" t="s">
        <v>17</v>
      </c>
      <c r="E23" s="13"/>
    </row>
    <row r="24" spans="1:5" ht="30">
      <c r="A24" s="12"/>
      <c r="B24" s="14"/>
      <c r="C24" s="23"/>
      <c r="D24" s="21" t="s">
        <v>18</v>
      </c>
      <c r="E24" s="13"/>
    </row>
    <row r="25" spans="1:5" ht="60">
      <c r="A25" s="12"/>
      <c r="B25" s="14"/>
      <c r="C25" s="24"/>
      <c r="D25" s="25" t="s">
        <v>30</v>
      </c>
      <c r="E25" s="13"/>
    </row>
    <row r="26" spans="1:5" ht="16.5" customHeight="1">
      <c r="A26" s="12" t="s">
        <v>31</v>
      </c>
      <c r="B26" s="14" t="s">
        <v>32</v>
      </c>
      <c r="C26" s="21" t="s">
        <v>13</v>
      </c>
      <c r="D26" s="21" t="s">
        <v>14</v>
      </c>
      <c r="E26" s="13">
        <v>1</v>
      </c>
    </row>
    <row r="27" spans="1:5" ht="60">
      <c r="A27" s="12"/>
      <c r="B27" s="14"/>
      <c r="C27" s="21" t="s">
        <v>29</v>
      </c>
      <c r="D27" s="21" t="s">
        <v>16</v>
      </c>
      <c r="E27" s="13"/>
    </row>
    <row r="28" spans="1:5">
      <c r="A28" s="12"/>
      <c r="B28" s="14"/>
      <c r="C28" s="23"/>
      <c r="D28" s="21" t="s">
        <v>17</v>
      </c>
      <c r="E28" s="13"/>
    </row>
    <row r="29" spans="1:5" ht="30">
      <c r="A29" s="12"/>
      <c r="B29" s="14"/>
      <c r="C29" s="23"/>
      <c r="D29" s="21" t="s">
        <v>18</v>
      </c>
      <c r="E29" s="13"/>
    </row>
    <row r="30" spans="1:5" ht="60">
      <c r="A30" s="12"/>
      <c r="B30" s="14"/>
      <c r="C30" s="24"/>
      <c r="D30" s="25" t="s">
        <v>30</v>
      </c>
      <c r="E30" s="13"/>
    </row>
    <row r="31" spans="1:5" ht="16.5" customHeight="1">
      <c r="A31" s="12" t="s">
        <v>33</v>
      </c>
      <c r="B31" s="14" t="s">
        <v>34</v>
      </c>
      <c r="C31" s="21" t="s">
        <v>13</v>
      </c>
      <c r="D31" s="21" t="s">
        <v>14</v>
      </c>
      <c r="E31" s="13">
        <v>1</v>
      </c>
    </row>
    <row r="32" spans="1:5" ht="60">
      <c r="A32" s="12"/>
      <c r="B32" s="14"/>
      <c r="C32" s="21" t="s">
        <v>35</v>
      </c>
      <c r="D32" s="21" t="s">
        <v>16</v>
      </c>
      <c r="E32" s="13"/>
    </row>
    <row r="33" spans="1:5">
      <c r="A33" s="12"/>
      <c r="B33" s="14"/>
      <c r="C33" s="23"/>
      <c r="D33" s="21" t="s">
        <v>17</v>
      </c>
      <c r="E33" s="13"/>
    </row>
    <row r="34" spans="1:5" ht="30">
      <c r="A34" s="12"/>
      <c r="B34" s="14"/>
      <c r="C34" s="23"/>
      <c r="D34" s="21" t="s">
        <v>18</v>
      </c>
      <c r="E34" s="13"/>
    </row>
    <row r="35" spans="1:5" ht="60">
      <c r="A35" s="12"/>
      <c r="B35" s="14"/>
      <c r="C35" s="24"/>
      <c r="D35" s="25" t="s">
        <v>30</v>
      </c>
      <c r="E35" s="13"/>
    </row>
    <row r="36" spans="1:5" ht="16.5" customHeight="1">
      <c r="A36" s="12" t="s">
        <v>36</v>
      </c>
      <c r="B36" s="14" t="s">
        <v>37</v>
      </c>
      <c r="C36" s="21" t="s">
        <v>13</v>
      </c>
      <c r="D36" s="21" t="s">
        <v>14</v>
      </c>
      <c r="E36" s="13">
        <v>1</v>
      </c>
    </row>
    <row r="37" spans="1:5" ht="60">
      <c r="A37" s="12"/>
      <c r="B37" s="14"/>
      <c r="C37" s="21" t="s">
        <v>35</v>
      </c>
      <c r="D37" s="21" t="s">
        <v>16</v>
      </c>
      <c r="E37" s="13"/>
    </row>
    <row r="38" spans="1:5">
      <c r="A38" s="12"/>
      <c r="B38" s="14"/>
      <c r="C38" s="23"/>
      <c r="D38" s="21" t="s">
        <v>17</v>
      </c>
      <c r="E38" s="13"/>
    </row>
    <row r="39" spans="1:5" ht="30">
      <c r="A39" s="12"/>
      <c r="B39" s="14"/>
      <c r="C39" s="23"/>
      <c r="D39" s="21" t="s">
        <v>18</v>
      </c>
      <c r="E39" s="13"/>
    </row>
    <row r="40" spans="1:5" ht="60">
      <c r="A40" s="12"/>
      <c r="B40" s="14"/>
      <c r="C40" s="24"/>
      <c r="D40" s="25" t="s">
        <v>30</v>
      </c>
      <c r="E40" s="13"/>
    </row>
    <row r="41" spans="1:5" ht="16.5" customHeight="1">
      <c r="A41" s="12" t="s">
        <v>38</v>
      </c>
      <c r="B41" s="14" t="s">
        <v>39</v>
      </c>
      <c r="C41" s="21" t="s">
        <v>13</v>
      </c>
      <c r="D41" s="21" t="s">
        <v>14</v>
      </c>
      <c r="E41" s="13">
        <v>1</v>
      </c>
    </row>
    <row r="42" spans="1:5" ht="60">
      <c r="A42" s="12"/>
      <c r="B42" s="14"/>
      <c r="C42" s="21" t="s">
        <v>35</v>
      </c>
      <c r="D42" s="21" t="s">
        <v>16</v>
      </c>
      <c r="E42" s="13"/>
    </row>
    <row r="43" spans="1:5">
      <c r="A43" s="12"/>
      <c r="B43" s="14"/>
      <c r="C43" s="23"/>
      <c r="D43" s="21" t="s">
        <v>17</v>
      </c>
      <c r="E43" s="13"/>
    </row>
    <row r="44" spans="1:5" ht="30">
      <c r="A44" s="12"/>
      <c r="B44" s="14"/>
      <c r="C44" s="23"/>
      <c r="D44" s="21" t="s">
        <v>18</v>
      </c>
      <c r="E44" s="13"/>
    </row>
    <row r="45" spans="1:5" ht="60">
      <c r="A45" s="12"/>
      <c r="B45" s="14"/>
      <c r="C45" s="24"/>
      <c r="D45" s="25" t="s">
        <v>30</v>
      </c>
      <c r="E45" s="13"/>
    </row>
    <row r="46" spans="1:5" ht="16.5" customHeight="1">
      <c r="A46" s="12" t="s">
        <v>40</v>
      </c>
      <c r="B46" s="14" t="s">
        <v>41</v>
      </c>
      <c r="C46" s="21" t="s">
        <v>13</v>
      </c>
      <c r="D46" s="21" t="s">
        <v>14</v>
      </c>
      <c r="E46" s="13">
        <v>1</v>
      </c>
    </row>
    <row r="47" spans="1:5" ht="60">
      <c r="A47" s="12"/>
      <c r="B47" s="14"/>
      <c r="C47" s="21" t="s">
        <v>35</v>
      </c>
      <c r="D47" s="21" t="s">
        <v>16</v>
      </c>
      <c r="E47" s="13"/>
    </row>
    <row r="48" spans="1:5">
      <c r="A48" s="12"/>
      <c r="B48" s="14"/>
      <c r="C48" s="23"/>
      <c r="D48" s="21" t="s">
        <v>17</v>
      </c>
      <c r="E48" s="13"/>
    </row>
    <row r="49" spans="1:5" ht="30">
      <c r="A49" s="12"/>
      <c r="B49" s="14"/>
      <c r="C49" s="23"/>
      <c r="D49" s="21" t="s">
        <v>18</v>
      </c>
      <c r="E49" s="13"/>
    </row>
    <row r="50" spans="1:5" ht="60">
      <c r="A50" s="12"/>
      <c r="B50" s="14"/>
      <c r="C50" s="24"/>
      <c r="D50" s="25" t="s">
        <v>30</v>
      </c>
      <c r="E50" s="13"/>
    </row>
    <row r="51" spans="1:5" ht="16.5" customHeight="1">
      <c r="A51" s="12" t="s">
        <v>42</v>
      </c>
      <c r="B51" s="14" t="s">
        <v>43</v>
      </c>
      <c r="C51" s="21" t="s">
        <v>13</v>
      </c>
      <c r="D51" s="21" t="s">
        <v>14</v>
      </c>
      <c r="E51" s="13">
        <v>2</v>
      </c>
    </row>
    <row r="52" spans="1:5" ht="60">
      <c r="A52" s="12"/>
      <c r="B52" s="14"/>
      <c r="C52" s="21" t="s">
        <v>15</v>
      </c>
      <c r="D52" s="21" t="s">
        <v>44</v>
      </c>
      <c r="E52" s="13"/>
    </row>
    <row r="53" spans="1:5">
      <c r="A53" s="12"/>
      <c r="B53" s="14"/>
      <c r="C53" s="21"/>
      <c r="D53" s="21" t="s">
        <v>17</v>
      </c>
      <c r="E53" s="13"/>
    </row>
    <row r="54" spans="1:5" ht="30">
      <c r="A54" s="12"/>
      <c r="B54" s="14"/>
      <c r="C54" s="23"/>
      <c r="D54" s="21" t="s">
        <v>18</v>
      </c>
      <c r="E54" s="13"/>
    </row>
    <row r="55" spans="1:5" ht="60">
      <c r="A55" s="12"/>
      <c r="B55" s="14"/>
      <c r="C55" s="23"/>
      <c r="D55" s="21" t="s">
        <v>30</v>
      </c>
      <c r="E55" s="13"/>
    </row>
    <row r="56" spans="1:5" ht="30">
      <c r="A56" s="12"/>
      <c r="B56" s="14"/>
      <c r="C56" s="24"/>
      <c r="D56" s="25" t="s">
        <v>45</v>
      </c>
      <c r="E56" s="13"/>
    </row>
    <row r="57" spans="1:5" ht="75">
      <c r="A57" s="29" t="s">
        <v>46</v>
      </c>
      <c r="B57" s="30" t="s">
        <v>47</v>
      </c>
      <c r="C57" s="25" t="s">
        <v>48</v>
      </c>
      <c r="D57" s="25"/>
      <c r="E57" s="31">
        <v>1</v>
      </c>
    </row>
    <row r="58" spans="1:5" ht="45">
      <c r="A58" s="32" t="s">
        <v>49</v>
      </c>
      <c r="B58" s="33" t="s">
        <v>50</v>
      </c>
      <c r="C58" s="34"/>
      <c r="D58" s="33" t="s">
        <v>51</v>
      </c>
      <c r="E58" s="35"/>
    </row>
    <row r="59" spans="1:5" ht="17.25" customHeight="1">
      <c r="A59" s="14" t="s">
        <v>52</v>
      </c>
      <c r="B59" s="14"/>
      <c r="C59" s="14"/>
      <c r="D59" s="14"/>
      <c r="E59" s="35">
        <f>SUM(E9:E58)</f>
        <v>17</v>
      </c>
    </row>
  </sheetData>
  <mergeCells count="34">
    <mergeCell ref="A51:A56"/>
    <mergeCell ref="B51:B56"/>
    <mergeCell ref="E51:E56"/>
    <mergeCell ref="A59:D59"/>
    <mergeCell ref="A41:A45"/>
    <mergeCell ref="B41:B45"/>
    <mergeCell ref="E41:E45"/>
    <mergeCell ref="A46:A50"/>
    <mergeCell ref="B46:B50"/>
    <mergeCell ref="E46:E50"/>
    <mergeCell ref="A31:A35"/>
    <mergeCell ref="B31:B35"/>
    <mergeCell ref="E31:E35"/>
    <mergeCell ref="A36:A40"/>
    <mergeCell ref="B36:B40"/>
    <mergeCell ref="E36:E40"/>
    <mergeCell ref="A21:A25"/>
    <mergeCell ref="B21:B25"/>
    <mergeCell ref="E21:E25"/>
    <mergeCell ref="A26:A30"/>
    <mergeCell ref="B26:B30"/>
    <mergeCell ref="E26:E30"/>
    <mergeCell ref="A17:A18"/>
    <mergeCell ref="B17:B18"/>
    <mergeCell ref="E17:E18"/>
    <mergeCell ref="A19:A20"/>
    <mergeCell ref="B19:B20"/>
    <mergeCell ref="E19:E20"/>
    <mergeCell ref="A9:A12"/>
    <mergeCell ref="B9:B12"/>
    <mergeCell ref="E9:E12"/>
    <mergeCell ref="A13:A16"/>
    <mergeCell ref="B13:B16"/>
    <mergeCell ref="E13:E16"/>
  </mergeCells>
  <phoneticPr fontId="31" type="noConversion"/>
  <hyperlinks>
    <hyperlink ref="A4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3" zoomScale="85" zoomScaleNormal="85" zoomScalePageLayoutView="85" workbookViewId="0">
      <selection activeCell="G15" sqref="G15"/>
    </sheetView>
  </sheetViews>
  <sheetFormatPr baseColWidth="10" defaultColWidth="8.83203125" defaultRowHeight="15" x14ac:dyDescent="0"/>
  <sheetData>
    <row r="1" spans="1:6">
      <c r="A1" t="s">
        <v>0</v>
      </c>
    </row>
    <row r="3" spans="1:6" ht="27">
      <c r="A3" s="19" t="s">
        <v>6</v>
      </c>
      <c r="B3" s="20" t="s">
        <v>7</v>
      </c>
      <c r="C3" s="20" t="s">
        <v>8</v>
      </c>
      <c r="D3" s="20" t="s">
        <v>9</v>
      </c>
      <c r="E3" s="20" t="s">
        <v>10</v>
      </c>
      <c r="F3" s="19" t="s">
        <v>53</v>
      </c>
    </row>
    <row r="4" spans="1:6" ht="16.5" customHeight="1">
      <c r="A4" s="14" t="s">
        <v>11</v>
      </c>
      <c r="B4" s="14" t="s">
        <v>12</v>
      </c>
      <c r="C4" s="11" t="s">
        <v>54</v>
      </c>
      <c r="D4" s="11" t="s">
        <v>55</v>
      </c>
      <c r="E4" s="13">
        <v>1</v>
      </c>
      <c r="F4" s="10" t="s">
        <v>56</v>
      </c>
    </row>
    <row r="5" spans="1:6">
      <c r="A5" s="14"/>
      <c r="B5" s="14"/>
      <c r="C5" s="11"/>
      <c r="D5" s="11"/>
      <c r="E5" s="13"/>
      <c r="F5" s="10"/>
    </row>
    <row r="6" spans="1:6">
      <c r="A6" s="14"/>
      <c r="B6" s="14"/>
      <c r="C6" s="11"/>
      <c r="D6" s="11"/>
      <c r="E6" s="13"/>
      <c r="F6" s="10"/>
    </row>
    <row r="7" spans="1:6">
      <c r="A7" s="14"/>
      <c r="B7" s="14"/>
      <c r="C7" s="11"/>
      <c r="D7" s="11"/>
      <c r="E7" s="13"/>
      <c r="F7" s="10"/>
    </row>
    <row r="8" spans="1:6" ht="16.5" customHeight="1">
      <c r="A8" s="14" t="s">
        <v>19</v>
      </c>
      <c r="B8" s="14" t="s">
        <v>20</v>
      </c>
      <c r="C8" s="11"/>
      <c r="D8" s="11"/>
      <c r="E8" s="13"/>
      <c r="F8" s="10"/>
    </row>
    <row r="9" spans="1:6">
      <c r="A9" s="14"/>
      <c r="B9" s="14"/>
      <c r="C9" s="11"/>
      <c r="D9" s="11"/>
      <c r="E9" s="13"/>
      <c r="F9" s="10"/>
    </row>
    <row r="10" spans="1:6">
      <c r="A10" s="14"/>
      <c r="B10" s="14"/>
      <c r="C10" s="11"/>
      <c r="D10" s="11"/>
      <c r="E10" s="13"/>
      <c r="F10" s="10"/>
    </row>
    <row r="11" spans="1:6">
      <c r="A11" s="14"/>
      <c r="B11" s="14"/>
      <c r="C11" s="11"/>
      <c r="D11" s="11"/>
      <c r="E11" s="13"/>
      <c r="F11" s="10"/>
    </row>
    <row r="12" spans="1:6" ht="16.5" customHeight="1">
      <c r="A12" s="14" t="s">
        <v>57</v>
      </c>
      <c r="B12" s="14" t="s">
        <v>24</v>
      </c>
      <c r="C12" s="21" t="s">
        <v>58</v>
      </c>
      <c r="D12" s="21" t="s">
        <v>14</v>
      </c>
      <c r="E12" s="13">
        <v>1</v>
      </c>
      <c r="F12" s="9" t="s">
        <v>59</v>
      </c>
    </row>
    <row r="13" spans="1:6" ht="30">
      <c r="A13" s="14"/>
      <c r="B13" s="14"/>
      <c r="C13" s="25" t="s">
        <v>15</v>
      </c>
      <c r="D13" s="25" t="s">
        <v>18</v>
      </c>
      <c r="E13" s="13"/>
      <c r="F13" s="9"/>
    </row>
    <row r="14" spans="1:6" ht="16.5" customHeight="1">
      <c r="A14" s="12" t="s">
        <v>25</v>
      </c>
      <c r="B14" s="14" t="s">
        <v>26</v>
      </c>
      <c r="C14" s="21" t="s">
        <v>58</v>
      </c>
      <c r="D14" s="21" t="s">
        <v>14</v>
      </c>
      <c r="E14" s="13">
        <v>1</v>
      </c>
      <c r="F14" s="8"/>
    </row>
    <row r="15" spans="1:6" ht="30">
      <c r="A15" s="12"/>
      <c r="B15" s="14"/>
      <c r="C15" s="25" t="s">
        <v>15</v>
      </c>
      <c r="D15" s="25" t="s">
        <v>18</v>
      </c>
      <c r="E15" s="13"/>
      <c r="F15" s="8"/>
    </row>
    <row r="16" spans="1:6" ht="30" customHeight="1">
      <c r="A16" s="12" t="s">
        <v>60</v>
      </c>
      <c r="B16" s="14" t="s">
        <v>61</v>
      </c>
      <c r="C16" s="11" t="s">
        <v>62</v>
      </c>
      <c r="D16" s="11" t="s">
        <v>63</v>
      </c>
      <c r="E16" s="13">
        <v>1</v>
      </c>
      <c r="F16" s="8"/>
    </row>
    <row r="17" spans="1:6">
      <c r="A17" s="12"/>
      <c r="B17" s="14"/>
      <c r="C17" s="11"/>
      <c r="D17" s="11"/>
      <c r="E17" s="13"/>
      <c r="F17" s="8"/>
    </row>
    <row r="18" spans="1:6">
      <c r="A18" s="12"/>
      <c r="B18" s="14"/>
      <c r="C18" s="11"/>
      <c r="D18" s="11"/>
      <c r="E18" s="13"/>
      <c r="F18" s="8"/>
    </row>
    <row r="19" spans="1:6">
      <c r="A19" s="12"/>
      <c r="B19" s="14"/>
      <c r="C19" s="11"/>
      <c r="D19" s="11"/>
      <c r="E19" s="13"/>
      <c r="F19" s="8"/>
    </row>
    <row r="20" spans="1:6">
      <c r="A20" s="12"/>
      <c r="B20" s="14"/>
      <c r="C20" s="11"/>
      <c r="D20" s="11"/>
      <c r="E20" s="13"/>
      <c r="F20" s="8"/>
    </row>
    <row r="21" spans="1:6" ht="16.5" customHeight="1">
      <c r="A21" s="12" t="s">
        <v>64</v>
      </c>
      <c r="B21" s="14" t="s">
        <v>65</v>
      </c>
      <c r="C21" s="11"/>
      <c r="D21" s="11"/>
      <c r="E21" s="13"/>
      <c r="F21" s="8"/>
    </row>
    <row r="22" spans="1:6">
      <c r="A22" s="12"/>
      <c r="B22" s="14"/>
      <c r="C22" s="11"/>
      <c r="D22" s="11"/>
      <c r="E22" s="13"/>
      <c r="F22" s="8"/>
    </row>
    <row r="23" spans="1:6">
      <c r="A23" s="12"/>
      <c r="B23" s="14"/>
      <c r="C23" s="11"/>
      <c r="D23" s="11"/>
      <c r="E23" s="13"/>
      <c r="F23" s="8"/>
    </row>
    <row r="24" spans="1:6">
      <c r="A24" s="12"/>
      <c r="B24" s="14"/>
      <c r="C24" s="11"/>
      <c r="D24" s="11"/>
      <c r="E24" s="13"/>
      <c r="F24" s="8"/>
    </row>
    <row r="25" spans="1:6">
      <c r="A25" s="12"/>
      <c r="B25" s="14"/>
      <c r="C25" s="11"/>
      <c r="D25" s="11"/>
      <c r="E25" s="13"/>
      <c r="F25" s="8"/>
    </row>
    <row r="26" spans="1:6" ht="16.5" customHeight="1">
      <c r="A26" s="12" t="s">
        <v>38</v>
      </c>
      <c r="B26" s="14" t="s">
        <v>34</v>
      </c>
      <c r="C26" s="11"/>
      <c r="D26" s="11"/>
      <c r="E26" s="13"/>
      <c r="F26" s="8"/>
    </row>
    <row r="27" spans="1:6">
      <c r="A27" s="12"/>
      <c r="B27" s="14"/>
      <c r="C27" s="11"/>
      <c r="D27" s="11"/>
      <c r="E27" s="13"/>
      <c r="F27" s="8"/>
    </row>
    <row r="28" spans="1:6">
      <c r="A28" s="12"/>
      <c r="B28" s="14"/>
      <c r="C28" s="11"/>
      <c r="D28" s="11"/>
      <c r="E28" s="13"/>
      <c r="F28" s="8"/>
    </row>
    <row r="29" spans="1:6">
      <c r="A29" s="12"/>
      <c r="B29" s="14"/>
      <c r="C29" s="11"/>
      <c r="D29" s="11"/>
      <c r="E29" s="13"/>
      <c r="F29" s="8"/>
    </row>
    <row r="30" spans="1:6">
      <c r="A30" s="12"/>
      <c r="B30" s="14"/>
      <c r="C30" s="11"/>
      <c r="D30" s="11"/>
      <c r="E30" s="13"/>
      <c r="F30" s="8"/>
    </row>
    <row r="31" spans="1:6" ht="16.5" customHeight="1">
      <c r="A31" s="12" t="s">
        <v>33</v>
      </c>
      <c r="B31" s="14" t="s">
        <v>34</v>
      </c>
      <c r="C31" s="36" t="s">
        <v>58</v>
      </c>
      <c r="D31" s="36" t="s">
        <v>14</v>
      </c>
      <c r="E31" s="13">
        <v>1</v>
      </c>
      <c r="F31" s="8"/>
    </row>
    <row r="32" spans="1:6" ht="60">
      <c r="A32" s="12"/>
      <c r="B32" s="14"/>
      <c r="C32" s="36" t="s">
        <v>66</v>
      </c>
      <c r="D32" s="36" t="s">
        <v>16</v>
      </c>
      <c r="E32" s="13"/>
      <c r="F32" s="8"/>
    </row>
    <row r="33" spans="1:6">
      <c r="A33" s="12"/>
      <c r="B33" s="14"/>
      <c r="C33" s="37"/>
      <c r="D33" s="36" t="s">
        <v>17</v>
      </c>
      <c r="E33" s="13"/>
      <c r="F33" s="8"/>
    </row>
    <row r="34" spans="1:6" ht="30">
      <c r="A34" s="12"/>
      <c r="B34" s="14"/>
      <c r="C34" s="37"/>
      <c r="D34" s="36" t="s">
        <v>18</v>
      </c>
      <c r="E34" s="13"/>
      <c r="F34" s="8"/>
    </row>
    <row r="35" spans="1:6" ht="60">
      <c r="A35" s="12"/>
      <c r="B35" s="14"/>
      <c r="C35" s="38"/>
      <c r="D35" s="39" t="s">
        <v>30</v>
      </c>
      <c r="E35" s="13"/>
      <c r="F35" s="8"/>
    </row>
    <row r="36" spans="1:6" ht="16.5" customHeight="1">
      <c r="A36" s="12" t="s">
        <v>42</v>
      </c>
      <c r="B36" s="14" t="s">
        <v>43</v>
      </c>
      <c r="C36" s="21" t="s">
        <v>58</v>
      </c>
      <c r="D36" s="21" t="s">
        <v>14</v>
      </c>
      <c r="E36" s="13">
        <v>1</v>
      </c>
      <c r="F36" s="10" t="s">
        <v>67</v>
      </c>
    </row>
    <row r="37" spans="1:6" ht="60">
      <c r="A37" s="12"/>
      <c r="B37" s="14"/>
      <c r="C37" s="21" t="s">
        <v>68</v>
      </c>
      <c r="D37" s="21" t="s">
        <v>44</v>
      </c>
      <c r="E37" s="13"/>
      <c r="F37" s="10"/>
    </row>
    <row r="38" spans="1:6">
      <c r="A38" s="12"/>
      <c r="B38" s="14"/>
      <c r="C38" s="21"/>
      <c r="D38" s="21" t="s">
        <v>17</v>
      </c>
      <c r="E38" s="13"/>
      <c r="F38" s="10"/>
    </row>
    <row r="39" spans="1:6" ht="30">
      <c r="A39" s="12"/>
      <c r="B39" s="14"/>
      <c r="C39" s="23"/>
      <c r="D39" s="21" t="s">
        <v>18</v>
      </c>
      <c r="E39" s="13"/>
      <c r="F39" s="10"/>
    </row>
    <row r="40" spans="1:6" ht="60">
      <c r="A40" s="12"/>
      <c r="B40" s="14"/>
      <c r="C40" s="23"/>
      <c r="D40" s="21" t="s">
        <v>30</v>
      </c>
      <c r="E40" s="13"/>
      <c r="F40" s="10"/>
    </row>
    <row r="41" spans="1:6" ht="30">
      <c r="A41" s="12"/>
      <c r="B41" s="14"/>
      <c r="C41" s="24"/>
      <c r="D41" s="25" t="s">
        <v>45</v>
      </c>
      <c r="E41" s="13"/>
      <c r="F41" s="10"/>
    </row>
    <row r="42" spans="1:6" ht="75">
      <c r="A42" s="40" t="s">
        <v>46</v>
      </c>
      <c r="B42" s="41" t="s">
        <v>47</v>
      </c>
      <c r="C42" s="42" t="s">
        <v>69</v>
      </c>
      <c r="D42" s="41"/>
      <c r="E42" s="43">
        <v>1</v>
      </c>
      <c r="F42" s="44"/>
    </row>
    <row r="43" spans="1:6" ht="45">
      <c r="A43" s="32" t="s">
        <v>49</v>
      </c>
      <c r="B43" s="33" t="s">
        <v>50</v>
      </c>
      <c r="C43" s="34"/>
      <c r="D43" s="33" t="s">
        <v>51</v>
      </c>
      <c r="E43" s="35"/>
      <c r="F43" s="44"/>
    </row>
    <row r="44" spans="1:6" ht="17.25" customHeight="1">
      <c r="A44" s="14" t="s">
        <v>52</v>
      </c>
      <c r="B44" s="14"/>
      <c r="C44" s="14"/>
      <c r="D44" s="14"/>
      <c r="E44" s="35">
        <v>6</v>
      </c>
      <c r="F44" s="45"/>
    </row>
  </sheetData>
  <mergeCells count="35">
    <mergeCell ref="A44:D44"/>
    <mergeCell ref="A31:A35"/>
    <mergeCell ref="B31:B35"/>
    <mergeCell ref="E31:E35"/>
    <mergeCell ref="F31:F35"/>
    <mergeCell ref="A36:A41"/>
    <mergeCell ref="B36:B41"/>
    <mergeCell ref="E36:E41"/>
    <mergeCell ref="F36:F41"/>
    <mergeCell ref="A14:A15"/>
    <mergeCell ref="B14:B15"/>
    <mergeCell ref="E14:E15"/>
    <mergeCell ref="F14:F15"/>
    <mergeCell ref="A16:A20"/>
    <mergeCell ref="B16:B20"/>
    <mergeCell ref="C16:C30"/>
    <mergeCell ref="D16:D30"/>
    <mergeCell ref="E16:E30"/>
    <mergeCell ref="F16:F30"/>
    <mergeCell ref="A21:A25"/>
    <mergeCell ref="B21:B25"/>
    <mergeCell ref="A26:A30"/>
    <mergeCell ref="B26:B30"/>
    <mergeCell ref="F4:F11"/>
    <mergeCell ref="A8:A11"/>
    <mergeCell ref="B8:B11"/>
    <mergeCell ref="A12:A13"/>
    <mergeCell ref="B12:B13"/>
    <mergeCell ref="E12:E13"/>
    <mergeCell ref="F12:F13"/>
    <mergeCell ref="A4:A7"/>
    <mergeCell ref="B4:B7"/>
    <mergeCell ref="C4:C11"/>
    <mergeCell ref="D4:D11"/>
    <mergeCell ref="E4:E11"/>
  </mergeCells>
  <phoneticPr fontId="3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8"/>
  <sheetViews>
    <sheetView topLeftCell="A3" zoomScale="80" zoomScaleNormal="80" zoomScalePageLayoutView="80" workbookViewId="0">
      <selection activeCell="D30" sqref="D30"/>
    </sheetView>
  </sheetViews>
  <sheetFormatPr baseColWidth="10" defaultColWidth="8.83203125" defaultRowHeight="15" x14ac:dyDescent="0"/>
  <cols>
    <col min="11" max="1025" width="8.83203125" style="46"/>
  </cols>
  <sheetData>
    <row r="2" spans="1:10" ht="17">
      <c r="A2" s="7" t="s">
        <v>70</v>
      </c>
      <c r="B2" s="7"/>
      <c r="C2" s="7"/>
      <c r="D2" s="7"/>
      <c r="E2" s="47"/>
      <c r="F2" s="6" t="s">
        <v>71</v>
      </c>
      <c r="G2" s="6"/>
      <c r="H2" s="6"/>
      <c r="I2" s="6"/>
      <c r="J2" s="6"/>
    </row>
    <row r="3" spans="1:10" ht="17">
      <c r="A3" s="48" t="s">
        <v>72</v>
      </c>
      <c r="B3" s="49" t="s">
        <v>73</v>
      </c>
      <c r="C3" s="49" t="s">
        <v>74</v>
      </c>
      <c r="D3" s="50" t="s">
        <v>75</v>
      </c>
      <c r="E3" s="51" t="s">
        <v>76</v>
      </c>
      <c r="F3" s="52" t="s">
        <v>72</v>
      </c>
      <c r="G3" s="53" t="s">
        <v>73</v>
      </c>
      <c r="H3" s="49" t="s">
        <v>77</v>
      </c>
      <c r="I3" s="49" t="s">
        <v>75</v>
      </c>
      <c r="J3" s="54" t="s">
        <v>78</v>
      </c>
    </row>
    <row r="4" spans="1:10" ht="16.5" customHeight="1">
      <c r="A4" s="5" t="s">
        <v>79</v>
      </c>
      <c r="B4" s="4" t="s">
        <v>80</v>
      </c>
      <c r="C4" s="4" t="s">
        <v>81</v>
      </c>
      <c r="D4" s="3" t="s">
        <v>82</v>
      </c>
      <c r="E4" s="2">
        <v>4</v>
      </c>
      <c r="F4" s="57" t="s">
        <v>83</v>
      </c>
      <c r="G4" s="4" t="s">
        <v>84</v>
      </c>
      <c r="H4" s="1" t="s">
        <v>85</v>
      </c>
      <c r="I4" s="58"/>
      <c r="J4" s="59" t="s">
        <v>86</v>
      </c>
    </row>
    <row r="5" spans="1:10" ht="51">
      <c r="A5" s="5"/>
      <c r="B5" s="4"/>
      <c r="C5" s="4"/>
      <c r="D5" s="3"/>
      <c r="E5" s="2"/>
      <c r="F5" s="57" t="s">
        <v>87</v>
      </c>
      <c r="G5" s="4"/>
      <c r="H5" s="1"/>
      <c r="I5" s="58"/>
      <c r="J5" s="59" t="s">
        <v>86</v>
      </c>
    </row>
    <row r="6" spans="1:10" ht="51">
      <c r="A6" s="5"/>
      <c r="B6" s="4"/>
      <c r="C6" s="4"/>
      <c r="D6" s="3"/>
      <c r="E6" s="2"/>
      <c r="F6" s="57" t="s">
        <v>88</v>
      </c>
      <c r="G6" s="4"/>
      <c r="H6" s="186"/>
      <c r="I6" s="58"/>
      <c r="J6" s="59" t="s">
        <v>89</v>
      </c>
    </row>
    <row r="7" spans="1:10" ht="51">
      <c r="A7" s="5"/>
      <c r="B7" s="4"/>
      <c r="C7" s="4"/>
      <c r="D7" s="3"/>
      <c r="E7" s="2"/>
      <c r="F7" s="57" t="s">
        <v>90</v>
      </c>
      <c r="G7" s="4"/>
      <c r="H7" s="186"/>
      <c r="I7" s="58"/>
      <c r="J7" s="59" t="s">
        <v>86</v>
      </c>
    </row>
    <row r="8" spans="1:10" ht="31.5" customHeight="1">
      <c r="A8" s="5" t="s">
        <v>91</v>
      </c>
      <c r="B8" s="4" t="s">
        <v>92</v>
      </c>
      <c r="C8" s="4" t="s">
        <v>81</v>
      </c>
      <c r="D8" s="3" t="s">
        <v>93</v>
      </c>
      <c r="E8" s="2">
        <v>2</v>
      </c>
      <c r="F8" s="55" t="s">
        <v>94</v>
      </c>
      <c r="G8" s="4" t="s">
        <v>84</v>
      </c>
      <c r="H8" s="61" t="s">
        <v>5</v>
      </c>
      <c r="I8" s="58"/>
      <c r="J8" s="59" t="s">
        <v>86</v>
      </c>
    </row>
    <row r="9" spans="1:10" ht="51">
      <c r="A9" s="5"/>
      <c r="B9" s="4"/>
      <c r="C9" s="4"/>
      <c r="D9" s="3"/>
      <c r="E9" s="2"/>
      <c r="F9" s="55" t="s">
        <v>95</v>
      </c>
      <c r="G9" s="4"/>
      <c r="H9" s="56"/>
      <c r="I9" s="62"/>
      <c r="J9" s="59" t="s">
        <v>86</v>
      </c>
    </row>
    <row r="10" spans="1:10" ht="31.5" customHeight="1">
      <c r="A10" s="5" t="s">
        <v>96</v>
      </c>
      <c r="B10" s="4" t="s">
        <v>80</v>
      </c>
      <c r="C10" s="4" t="s">
        <v>81</v>
      </c>
      <c r="D10" s="3" t="s">
        <v>97</v>
      </c>
      <c r="E10" s="2">
        <v>2</v>
      </c>
      <c r="F10" s="55" t="s">
        <v>98</v>
      </c>
      <c r="G10" s="4" t="s">
        <v>84</v>
      </c>
      <c r="H10" s="187" t="s">
        <v>4</v>
      </c>
      <c r="I10" s="58"/>
      <c r="J10" s="59" t="s">
        <v>86</v>
      </c>
    </row>
    <row r="11" spans="1:10" ht="68">
      <c r="A11" s="5"/>
      <c r="B11" s="4"/>
      <c r="C11" s="4"/>
      <c r="D11" s="3"/>
      <c r="E11" s="2"/>
      <c r="F11" s="55" t="s">
        <v>99</v>
      </c>
      <c r="G11" s="4"/>
      <c r="H11" s="187"/>
      <c r="I11" s="58"/>
      <c r="J11" s="59" t="s">
        <v>86</v>
      </c>
    </row>
    <row r="12" spans="1:10" ht="31.5" customHeight="1">
      <c r="A12" s="5" t="s">
        <v>100</v>
      </c>
      <c r="B12" s="4" t="s">
        <v>80</v>
      </c>
      <c r="C12" s="4" t="s">
        <v>101</v>
      </c>
      <c r="D12" s="3" t="s">
        <v>102</v>
      </c>
      <c r="E12" s="2">
        <v>2</v>
      </c>
      <c r="F12" s="55" t="s">
        <v>103</v>
      </c>
      <c r="G12" s="4" t="s">
        <v>84</v>
      </c>
      <c r="H12" s="56"/>
      <c r="I12" s="58"/>
      <c r="J12" s="59" t="s">
        <v>86</v>
      </c>
    </row>
    <row r="13" spans="1:10" ht="85">
      <c r="A13" s="5"/>
      <c r="B13" s="4"/>
      <c r="C13" s="4"/>
      <c r="D13" s="3"/>
      <c r="E13" s="2"/>
      <c r="F13" s="55" t="s">
        <v>104</v>
      </c>
      <c r="G13" s="4"/>
      <c r="H13" s="56"/>
      <c r="I13" s="58"/>
      <c r="J13" s="59" t="s">
        <v>86</v>
      </c>
    </row>
    <row r="14" spans="1:10" ht="47.25" customHeight="1">
      <c r="A14" s="188" t="s">
        <v>33</v>
      </c>
      <c r="B14" s="4" t="s">
        <v>105</v>
      </c>
      <c r="C14" s="4" t="s">
        <v>106</v>
      </c>
      <c r="D14" s="3" t="s">
        <v>107</v>
      </c>
      <c r="E14" s="2">
        <v>2</v>
      </c>
      <c r="F14" s="55" t="s">
        <v>108</v>
      </c>
      <c r="G14" s="4" t="s">
        <v>109</v>
      </c>
      <c r="H14" s="56"/>
      <c r="I14" s="58"/>
      <c r="J14" s="59" t="s">
        <v>110</v>
      </c>
    </row>
    <row r="15" spans="1:10" ht="187">
      <c r="A15" s="188"/>
      <c r="B15" s="4"/>
      <c r="C15" s="4"/>
      <c r="D15" s="3"/>
      <c r="E15" s="2"/>
      <c r="F15" s="55" t="s">
        <v>111</v>
      </c>
      <c r="G15" s="4"/>
      <c r="H15" s="56"/>
      <c r="I15" s="63"/>
      <c r="J15" s="59" t="s">
        <v>110</v>
      </c>
    </row>
    <row r="16" spans="1:10" ht="187">
      <c r="A16" s="64" t="s">
        <v>112</v>
      </c>
      <c r="B16" s="65" t="s">
        <v>113</v>
      </c>
      <c r="C16" s="65" t="s">
        <v>106</v>
      </c>
      <c r="D16" s="66" t="s">
        <v>114</v>
      </c>
      <c r="E16" s="67">
        <v>1</v>
      </c>
      <c r="F16" s="68" t="s">
        <v>115</v>
      </c>
      <c r="G16" s="65" t="s">
        <v>84</v>
      </c>
      <c r="H16" s="65"/>
      <c r="I16" s="69"/>
      <c r="J16" s="70" t="s">
        <v>110</v>
      </c>
    </row>
    <row r="17" spans="1:10" ht="17">
      <c r="A17" s="71"/>
      <c r="B17" s="71"/>
      <c r="C17" s="71"/>
      <c r="D17" s="71"/>
      <c r="E17" s="71"/>
      <c r="F17" s="72" t="s">
        <v>46</v>
      </c>
      <c r="G17" s="72" t="s">
        <v>116</v>
      </c>
      <c r="H17" s="72"/>
      <c r="I17" s="72"/>
      <c r="J17" s="73"/>
    </row>
    <row r="18" spans="1:10" ht="17">
      <c r="A18" s="71"/>
      <c r="B18" s="71"/>
      <c r="C18" s="71"/>
      <c r="D18" s="71"/>
      <c r="E18" s="71"/>
      <c r="F18" s="74" t="s">
        <v>117</v>
      </c>
      <c r="G18" s="74"/>
      <c r="H18" s="60" t="s">
        <v>2</v>
      </c>
      <c r="I18" s="74"/>
      <c r="J18" s="74" t="s">
        <v>118</v>
      </c>
    </row>
  </sheetData>
  <mergeCells count="35">
    <mergeCell ref="G14:G15"/>
    <mergeCell ref="A14:A15"/>
    <mergeCell ref="B14:B15"/>
    <mergeCell ref="C14:C15"/>
    <mergeCell ref="D14:D15"/>
    <mergeCell ref="E14:E15"/>
    <mergeCell ref="H10:H11"/>
    <mergeCell ref="A12:A13"/>
    <mergeCell ref="B12:B13"/>
    <mergeCell ref="C12:C13"/>
    <mergeCell ref="D12:D13"/>
    <mergeCell ref="E12:E13"/>
    <mergeCell ref="G12:G13"/>
    <mergeCell ref="G8:G9"/>
    <mergeCell ref="A10:A11"/>
    <mergeCell ref="B10:B11"/>
    <mergeCell ref="C10:C11"/>
    <mergeCell ref="D10:D11"/>
    <mergeCell ref="E10:E11"/>
    <mergeCell ref="G10:G11"/>
    <mergeCell ref="A8:A9"/>
    <mergeCell ref="B8:B9"/>
    <mergeCell ref="C8:C9"/>
    <mergeCell ref="D8:D9"/>
    <mergeCell ref="E8:E9"/>
    <mergeCell ref="A2:D2"/>
    <mergeCell ref="F2:J2"/>
    <mergeCell ref="A4:A7"/>
    <mergeCell ref="B4:B7"/>
    <mergeCell ref="C4:C7"/>
    <mergeCell ref="D4:D7"/>
    <mergeCell ref="E4:E7"/>
    <mergeCell ref="G4:G7"/>
    <mergeCell ref="H4:H5"/>
    <mergeCell ref="H6:H7"/>
  </mergeCells>
  <phoneticPr fontId="3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2"/>
  <sheetViews>
    <sheetView tabSelected="1" topLeftCell="A3" workbookViewId="0">
      <pane xSplit="7" topLeftCell="M1" activePane="topRight" state="frozen"/>
      <selection pane="topRight" activeCell="P10" sqref="P10"/>
    </sheetView>
  </sheetViews>
  <sheetFormatPr baseColWidth="10" defaultColWidth="8.83203125" defaultRowHeight="15" x14ac:dyDescent="0"/>
  <cols>
    <col min="1" max="1" width="8.83203125" style="46"/>
    <col min="7" max="7" width="22.33203125" customWidth="1"/>
    <col min="9" max="9" width="16.5" customWidth="1"/>
    <col min="10" max="10" width="19" customWidth="1"/>
    <col min="11" max="11" width="22.5" customWidth="1"/>
    <col min="12" max="12" width="25.5" customWidth="1"/>
    <col min="14" max="14" width="16.33203125" customWidth="1"/>
    <col min="15" max="15" width="20.5" customWidth="1"/>
    <col min="16" max="17" width="18.6640625" customWidth="1"/>
    <col min="20" max="1026" width="8.83203125" style="46"/>
  </cols>
  <sheetData>
    <row r="1" spans="2:19" ht="11.25" customHeight="1"/>
    <row r="2" spans="2:19">
      <c r="B2" s="189" t="s">
        <v>70</v>
      </c>
      <c r="C2" s="189"/>
      <c r="D2" s="189"/>
      <c r="E2" s="189"/>
      <c r="F2" s="75"/>
      <c r="G2" s="190" t="s">
        <v>71</v>
      </c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</row>
    <row r="3" spans="2:19">
      <c r="B3" s="76" t="s">
        <v>72</v>
      </c>
      <c r="C3" s="77" t="s">
        <v>73</v>
      </c>
      <c r="D3" s="77" t="s">
        <v>74</v>
      </c>
      <c r="E3" s="78" t="s">
        <v>75</v>
      </c>
      <c r="F3" s="79" t="s">
        <v>76</v>
      </c>
      <c r="G3" s="80" t="s">
        <v>72</v>
      </c>
      <c r="H3" s="81" t="s">
        <v>73</v>
      </c>
      <c r="I3" s="82" t="s">
        <v>77</v>
      </c>
      <c r="J3" s="82" t="s">
        <v>119</v>
      </c>
      <c r="K3" s="82" t="s">
        <v>120</v>
      </c>
      <c r="L3" s="82" t="s">
        <v>121</v>
      </c>
      <c r="M3" s="83" t="s">
        <v>122</v>
      </c>
      <c r="N3" s="83" t="s">
        <v>123</v>
      </c>
      <c r="O3" s="83" t="s">
        <v>124</v>
      </c>
      <c r="P3" s="83" t="s">
        <v>291</v>
      </c>
      <c r="Q3" s="83" t="s">
        <v>294</v>
      </c>
      <c r="R3" s="84" t="s">
        <v>78</v>
      </c>
    </row>
    <row r="4" spans="2:19" ht="16.5" customHeight="1">
      <c r="B4" s="191" t="s">
        <v>79</v>
      </c>
      <c r="C4" s="192" t="s">
        <v>80</v>
      </c>
      <c r="D4" s="192" t="s">
        <v>81</v>
      </c>
      <c r="E4" s="193" t="s">
        <v>82</v>
      </c>
      <c r="F4" s="194">
        <v>4</v>
      </c>
      <c r="G4" s="85" t="s">
        <v>83</v>
      </c>
      <c r="H4" s="195" t="s">
        <v>84</v>
      </c>
      <c r="I4" s="196" t="s">
        <v>125</v>
      </c>
      <c r="J4" s="88" t="s">
        <v>126</v>
      </c>
      <c r="K4" s="89" t="s">
        <v>127</v>
      </c>
      <c r="L4" s="89" t="s">
        <v>127</v>
      </c>
      <c r="M4" s="197" t="s">
        <v>128</v>
      </c>
      <c r="N4" s="90" t="s">
        <v>129</v>
      </c>
      <c r="O4" s="197" t="s">
        <v>283</v>
      </c>
      <c r="P4" s="90">
        <v>80</v>
      </c>
      <c r="Q4" s="90" t="s">
        <v>296</v>
      </c>
      <c r="R4" s="91" t="s">
        <v>86</v>
      </c>
      <c r="S4" s="46" t="s">
        <v>130</v>
      </c>
    </row>
    <row r="5" spans="2:19" ht="39">
      <c r="B5" s="191"/>
      <c r="C5" s="192"/>
      <c r="D5" s="192"/>
      <c r="E5" s="193"/>
      <c r="F5" s="194"/>
      <c r="G5" s="85" t="s">
        <v>87</v>
      </c>
      <c r="H5" s="195"/>
      <c r="I5" s="196"/>
      <c r="J5" s="88" t="s">
        <v>131</v>
      </c>
      <c r="K5" s="89" t="s">
        <v>132</v>
      </c>
      <c r="L5" s="89" t="s">
        <v>132</v>
      </c>
      <c r="M5" s="197"/>
      <c r="N5" s="90" t="s">
        <v>129</v>
      </c>
      <c r="O5" s="197"/>
      <c r="P5" s="90">
        <v>80</v>
      </c>
      <c r="Q5" s="90" t="s">
        <v>296</v>
      </c>
      <c r="R5" s="91" t="s">
        <v>86</v>
      </c>
      <c r="S5" s="46" t="s">
        <v>130</v>
      </c>
    </row>
    <row r="6" spans="2:19" ht="39">
      <c r="B6" s="191"/>
      <c r="C6" s="192"/>
      <c r="D6" s="192"/>
      <c r="E6" s="193"/>
      <c r="F6" s="194"/>
      <c r="G6" s="85" t="s">
        <v>88</v>
      </c>
      <c r="H6" s="195"/>
      <c r="I6" s="92"/>
      <c r="J6" s="93" t="s">
        <v>133</v>
      </c>
      <c r="K6" s="89" t="s">
        <v>134</v>
      </c>
      <c r="L6" s="89" t="s">
        <v>135</v>
      </c>
      <c r="M6" s="197" t="s">
        <v>135</v>
      </c>
      <c r="N6" s="90" t="s">
        <v>129</v>
      </c>
      <c r="O6" s="197" t="s">
        <v>284</v>
      </c>
      <c r="P6" s="90">
        <v>80</v>
      </c>
      <c r="Q6" s="90" t="s">
        <v>296</v>
      </c>
      <c r="R6" s="91" t="s">
        <v>89</v>
      </c>
      <c r="S6" s="46" t="s">
        <v>130</v>
      </c>
    </row>
    <row r="7" spans="2:19" ht="39">
      <c r="B7" s="191"/>
      <c r="C7" s="192"/>
      <c r="D7" s="192"/>
      <c r="E7" s="193"/>
      <c r="F7" s="194"/>
      <c r="G7" s="85" t="s">
        <v>90</v>
      </c>
      <c r="H7" s="195"/>
      <c r="I7" s="94"/>
      <c r="J7" s="93" t="s">
        <v>136</v>
      </c>
      <c r="K7" s="89" t="s">
        <v>137</v>
      </c>
      <c r="L7" s="89" t="s">
        <v>135</v>
      </c>
      <c r="M7" s="197"/>
      <c r="N7" s="90" t="s">
        <v>129</v>
      </c>
      <c r="O7" s="197"/>
      <c r="P7" s="90">
        <v>80</v>
      </c>
      <c r="Q7" s="90" t="s">
        <v>296</v>
      </c>
      <c r="R7" s="91" t="s">
        <v>86</v>
      </c>
      <c r="S7" s="46" t="s">
        <v>130</v>
      </c>
    </row>
    <row r="8" spans="2:19" ht="29.75" customHeight="1">
      <c r="B8" s="198" t="s">
        <v>96</v>
      </c>
      <c r="C8" s="195" t="s">
        <v>80</v>
      </c>
      <c r="D8" s="195" t="s">
        <v>81</v>
      </c>
      <c r="E8" s="199" t="s">
        <v>97</v>
      </c>
      <c r="F8" s="194">
        <v>2</v>
      </c>
      <c r="G8" s="95" t="s">
        <v>98</v>
      </c>
      <c r="H8" s="195" t="s">
        <v>84</v>
      </c>
      <c r="I8" s="200" t="s">
        <v>4</v>
      </c>
      <c r="J8" s="96" t="s">
        <v>138</v>
      </c>
      <c r="K8" s="89" t="s">
        <v>139</v>
      </c>
      <c r="L8" s="89" t="s">
        <v>134</v>
      </c>
      <c r="M8" s="197" t="s">
        <v>140</v>
      </c>
      <c r="N8" s="89" t="s">
        <v>135</v>
      </c>
      <c r="O8" s="197" t="s">
        <v>285</v>
      </c>
      <c r="P8" s="90" t="s">
        <v>292</v>
      </c>
      <c r="Q8" s="90" t="s">
        <v>297</v>
      </c>
      <c r="R8" s="91" t="s">
        <v>86</v>
      </c>
      <c r="S8" s="46" t="s">
        <v>141</v>
      </c>
    </row>
    <row r="9" spans="2:19" ht="39">
      <c r="B9" s="198"/>
      <c r="C9" s="195"/>
      <c r="D9" s="195"/>
      <c r="E9" s="199"/>
      <c r="F9" s="194"/>
      <c r="G9" s="95" t="s">
        <v>99</v>
      </c>
      <c r="H9" s="195"/>
      <c r="I9" s="200"/>
      <c r="J9" s="96" t="s">
        <v>142</v>
      </c>
      <c r="K9" s="89" t="s">
        <v>143</v>
      </c>
      <c r="L9" s="89" t="s">
        <v>137</v>
      </c>
      <c r="M9" s="197"/>
      <c r="N9" s="89" t="s">
        <v>135</v>
      </c>
      <c r="O9" s="197"/>
      <c r="P9" s="90" t="s">
        <v>292</v>
      </c>
      <c r="Q9" s="90" t="s">
        <v>297</v>
      </c>
      <c r="R9" s="91" t="s">
        <v>86</v>
      </c>
      <c r="S9" s="46" t="s">
        <v>141</v>
      </c>
    </row>
    <row r="10" spans="2:19" ht="29.75" customHeight="1">
      <c r="B10" s="198" t="s">
        <v>100</v>
      </c>
      <c r="C10" s="195" t="s">
        <v>80</v>
      </c>
      <c r="D10" s="195" t="s">
        <v>101</v>
      </c>
      <c r="E10" s="199" t="s">
        <v>102</v>
      </c>
      <c r="F10" s="194">
        <v>2</v>
      </c>
      <c r="G10" s="95" t="s">
        <v>103</v>
      </c>
      <c r="H10" s="195" t="s">
        <v>84</v>
      </c>
      <c r="I10" s="86"/>
      <c r="J10" s="97" t="s">
        <v>144</v>
      </c>
      <c r="K10" s="89" t="s">
        <v>145</v>
      </c>
      <c r="L10" s="89" t="s">
        <v>135</v>
      </c>
      <c r="M10" s="89" t="s">
        <v>135</v>
      </c>
      <c r="N10" s="89" t="s">
        <v>135</v>
      </c>
      <c r="O10" s="197" t="s">
        <v>286</v>
      </c>
      <c r="P10" s="90"/>
      <c r="Q10" s="90" t="s">
        <v>300</v>
      </c>
      <c r="R10" s="91" t="s">
        <v>86</v>
      </c>
      <c r="S10" s="46" t="s">
        <v>146</v>
      </c>
    </row>
    <row r="11" spans="2:19" ht="39">
      <c r="B11" s="198"/>
      <c r="C11" s="195"/>
      <c r="D11" s="195"/>
      <c r="E11" s="199"/>
      <c r="F11" s="194"/>
      <c r="G11" s="95" t="s">
        <v>104</v>
      </c>
      <c r="H11" s="195"/>
      <c r="I11" s="86"/>
      <c r="J11" s="97" t="s">
        <v>147</v>
      </c>
      <c r="K11" s="89" t="s">
        <v>148</v>
      </c>
      <c r="L11" s="89" t="s">
        <v>135</v>
      </c>
      <c r="M11" s="89" t="s">
        <v>135</v>
      </c>
      <c r="N11" s="89" t="s">
        <v>135</v>
      </c>
      <c r="O11" s="197"/>
      <c r="P11" s="90"/>
      <c r="Q11" s="90" t="s">
        <v>300</v>
      </c>
      <c r="R11" s="91" t="s">
        <v>86</v>
      </c>
      <c r="S11" s="46" t="s">
        <v>146</v>
      </c>
    </row>
    <row r="12" spans="2:19" ht="15.75" customHeight="1">
      <c r="B12" s="201" t="s">
        <v>33</v>
      </c>
      <c r="C12" s="202" t="s">
        <v>105</v>
      </c>
      <c r="D12" s="202" t="s">
        <v>149</v>
      </c>
      <c r="E12" s="203" t="s">
        <v>107</v>
      </c>
      <c r="F12" s="194">
        <v>2</v>
      </c>
      <c r="G12" s="204" t="s">
        <v>108</v>
      </c>
      <c r="H12" s="202" t="s">
        <v>109</v>
      </c>
      <c r="I12" s="86"/>
      <c r="J12" s="97" t="s">
        <v>150</v>
      </c>
      <c r="K12" s="89" t="s">
        <v>151</v>
      </c>
      <c r="L12" s="89" t="s">
        <v>135</v>
      </c>
      <c r="M12" s="89" t="s">
        <v>135</v>
      </c>
      <c r="N12" s="89" t="s">
        <v>135</v>
      </c>
      <c r="O12" s="197" t="s">
        <v>286</v>
      </c>
      <c r="P12" s="90"/>
      <c r="Q12" s="90" t="s">
        <v>295</v>
      </c>
      <c r="R12" s="205" t="s">
        <v>110</v>
      </c>
      <c r="S12" s="46" t="s">
        <v>152</v>
      </c>
    </row>
    <row r="13" spans="2:19">
      <c r="B13" s="201"/>
      <c r="C13" s="202"/>
      <c r="D13" s="202"/>
      <c r="E13" s="203"/>
      <c r="F13" s="194"/>
      <c r="G13" s="204"/>
      <c r="H13" s="202"/>
      <c r="I13" s="86"/>
      <c r="J13" s="97" t="s">
        <v>153</v>
      </c>
      <c r="K13" s="89" t="s">
        <v>154</v>
      </c>
      <c r="L13" s="89" t="s">
        <v>135</v>
      </c>
      <c r="M13" s="89" t="s">
        <v>135</v>
      </c>
      <c r="N13" s="89" t="s">
        <v>135</v>
      </c>
      <c r="O13" s="197"/>
      <c r="P13" s="90"/>
      <c r="Q13" s="90" t="s">
        <v>295</v>
      </c>
      <c r="R13" s="205"/>
      <c r="S13" s="46" t="s">
        <v>152</v>
      </c>
    </row>
    <row r="14" spans="2:19" ht="15.75" customHeight="1">
      <c r="B14" s="201"/>
      <c r="C14" s="202"/>
      <c r="D14" s="202"/>
      <c r="E14" s="203"/>
      <c r="F14" s="194"/>
      <c r="G14" s="204" t="s">
        <v>111</v>
      </c>
      <c r="H14" s="202"/>
      <c r="I14" s="86"/>
      <c r="J14" s="97" t="s">
        <v>155</v>
      </c>
      <c r="K14" s="89" t="s">
        <v>156</v>
      </c>
      <c r="L14" s="89" t="s">
        <v>135</v>
      </c>
      <c r="M14" s="89" t="s">
        <v>135</v>
      </c>
      <c r="N14" s="89" t="s">
        <v>135</v>
      </c>
      <c r="O14" s="197" t="s">
        <v>288</v>
      </c>
      <c r="P14" s="90"/>
      <c r="Q14" s="90" t="s">
        <v>295</v>
      </c>
      <c r="R14" s="205" t="s">
        <v>110</v>
      </c>
      <c r="S14" s="46" t="s">
        <v>152</v>
      </c>
    </row>
    <row r="15" spans="2:19">
      <c r="B15" s="201"/>
      <c r="C15" s="202"/>
      <c r="D15" s="202"/>
      <c r="E15" s="203"/>
      <c r="F15" s="194"/>
      <c r="G15" s="204"/>
      <c r="H15" s="202"/>
      <c r="I15" s="99"/>
      <c r="J15" s="97" t="s">
        <v>157</v>
      </c>
      <c r="K15" s="89" t="s">
        <v>158</v>
      </c>
      <c r="L15" s="89" t="s">
        <v>135</v>
      </c>
      <c r="M15" s="89" t="s">
        <v>135</v>
      </c>
      <c r="N15" s="89" t="s">
        <v>135</v>
      </c>
      <c r="O15" s="197"/>
      <c r="P15" s="90"/>
      <c r="Q15" s="90" t="s">
        <v>295</v>
      </c>
      <c r="R15" s="205"/>
      <c r="S15" s="46" t="s">
        <v>152</v>
      </c>
    </row>
    <row r="16" spans="2:19" ht="15.75" customHeight="1">
      <c r="B16" s="206" t="s">
        <v>112</v>
      </c>
      <c r="C16" s="202" t="s">
        <v>113</v>
      </c>
      <c r="D16" s="202" t="s">
        <v>149</v>
      </c>
      <c r="E16" s="203" t="s">
        <v>114</v>
      </c>
      <c r="F16" s="194">
        <v>1</v>
      </c>
      <c r="G16" s="207" t="s">
        <v>115</v>
      </c>
      <c r="H16" s="202" t="s">
        <v>84</v>
      </c>
      <c r="I16" s="86"/>
      <c r="J16" s="97" t="s">
        <v>159</v>
      </c>
      <c r="K16" s="89" t="s">
        <v>160</v>
      </c>
      <c r="L16" s="89" t="s">
        <v>135</v>
      </c>
      <c r="M16" s="89" t="s">
        <v>135</v>
      </c>
      <c r="N16" s="89" t="s">
        <v>135</v>
      </c>
      <c r="O16" s="197" t="s">
        <v>290</v>
      </c>
      <c r="P16" s="90"/>
      <c r="Q16" s="90" t="s">
        <v>295</v>
      </c>
      <c r="R16" s="205" t="s">
        <v>110</v>
      </c>
      <c r="S16" s="46" t="s">
        <v>161</v>
      </c>
    </row>
    <row r="17" spans="2:19">
      <c r="B17" s="206"/>
      <c r="C17" s="202"/>
      <c r="D17" s="202"/>
      <c r="E17" s="203"/>
      <c r="F17" s="194"/>
      <c r="G17" s="207"/>
      <c r="H17" s="202"/>
      <c r="I17" s="86"/>
      <c r="J17" s="97" t="s">
        <v>162</v>
      </c>
      <c r="K17" s="89" t="s">
        <v>163</v>
      </c>
      <c r="L17" s="89" t="s">
        <v>135</v>
      </c>
      <c r="M17" s="89" t="s">
        <v>135</v>
      </c>
      <c r="N17" s="89" t="s">
        <v>135</v>
      </c>
      <c r="O17" s="197"/>
      <c r="P17" s="90"/>
      <c r="Q17" s="90" t="s">
        <v>295</v>
      </c>
      <c r="R17" s="205"/>
      <c r="S17" s="46" t="s">
        <v>161</v>
      </c>
    </row>
    <row r="18" spans="2:19" ht="29" customHeight="1">
      <c r="B18" s="220"/>
      <c r="C18" s="96"/>
      <c r="D18" s="96"/>
      <c r="E18" s="221"/>
      <c r="F18" s="222"/>
      <c r="G18" s="100"/>
      <c r="H18" s="97"/>
      <c r="I18" s="86"/>
      <c r="J18" s="97"/>
      <c r="K18" s="89"/>
      <c r="L18" s="89"/>
      <c r="M18" s="89"/>
      <c r="N18" s="89"/>
      <c r="O18" s="89"/>
      <c r="P18" s="90"/>
      <c r="Q18" s="90" t="s">
        <v>293</v>
      </c>
      <c r="R18" s="98"/>
      <c r="S18" s="46"/>
    </row>
    <row r="19" spans="2:19" ht="29.75" customHeight="1">
      <c r="B19" s="208" t="s">
        <v>91</v>
      </c>
      <c r="C19" s="209" t="s">
        <v>92</v>
      </c>
      <c r="D19" s="209" t="s">
        <v>81</v>
      </c>
      <c r="E19" s="210" t="s">
        <v>93</v>
      </c>
      <c r="F19" s="211">
        <v>2</v>
      </c>
      <c r="G19" s="95" t="s">
        <v>94</v>
      </c>
      <c r="H19" s="195" t="s">
        <v>84</v>
      </c>
      <c r="I19" s="87" t="s">
        <v>5</v>
      </c>
      <c r="J19" s="101" t="s">
        <v>164</v>
      </c>
      <c r="K19" s="89" t="s">
        <v>165</v>
      </c>
      <c r="L19" s="89" t="s">
        <v>134</v>
      </c>
      <c r="M19" s="197" t="s">
        <v>166</v>
      </c>
      <c r="N19" s="89" t="s">
        <v>135</v>
      </c>
      <c r="O19" s="197" t="s">
        <v>289</v>
      </c>
      <c r="P19" s="90" t="s">
        <v>298</v>
      </c>
      <c r="Q19" s="90" t="s">
        <v>299</v>
      </c>
      <c r="R19" s="91" t="s">
        <v>86</v>
      </c>
      <c r="S19" s="46" t="s">
        <v>168</v>
      </c>
    </row>
    <row r="20" spans="2:19" ht="39">
      <c r="B20" s="208"/>
      <c r="C20" s="209"/>
      <c r="D20" s="209"/>
      <c r="E20" s="210"/>
      <c r="F20" s="211"/>
      <c r="G20" s="95" t="s">
        <v>95</v>
      </c>
      <c r="H20" s="195"/>
      <c r="I20" s="86"/>
      <c r="J20" s="101" t="s">
        <v>169</v>
      </c>
      <c r="K20" s="89" t="s">
        <v>287</v>
      </c>
      <c r="L20" s="89" t="s">
        <v>137</v>
      </c>
      <c r="M20" s="197"/>
      <c r="N20" s="89" t="s">
        <v>135</v>
      </c>
      <c r="O20" s="197"/>
      <c r="P20" s="90" t="s">
        <v>167</v>
      </c>
      <c r="Q20" s="90" t="s">
        <v>299</v>
      </c>
      <c r="R20" s="91" t="s">
        <v>86</v>
      </c>
      <c r="S20" s="46" t="s">
        <v>168</v>
      </c>
    </row>
    <row r="21" spans="2:19">
      <c r="B21" s="102"/>
      <c r="C21" s="102"/>
      <c r="D21" s="102"/>
      <c r="E21" s="102"/>
      <c r="F21" s="102"/>
      <c r="G21" s="103" t="s">
        <v>46</v>
      </c>
      <c r="H21" s="103" t="s">
        <v>116</v>
      </c>
      <c r="I21" s="103"/>
      <c r="J21" s="103"/>
      <c r="K21" s="89" t="s">
        <v>170</v>
      </c>
      <c r="L21" s="212" t="s">
        <v>171</v>
      </c>
      <c r="M21" s="212"/>
      <c r="N21" s="212"/>
      <c r="O21" s="212"/>
      <c r="P21" s="212"/>
      <c r="Q21" s="212"/>
      <c r="R21" s="212"/>
    </row>
    <row r="22" spans="2:19">
      <c r="B22" s="102"/>
      <c r="C22" s="102"/>
      <c r="D22" s="102"/>
      <c r="E22" s="102"/>
      <c r="F22" s="102"/>
      <c r="G22" s="104" t="s">
        <v>117</v>
      </c>
      <c r="H22" s="104"/>
      <c r="I22" s="105" t="s">
        <v>2</v>
      </c>
      <c r="J22" s="105"/>
      <c r="K22" s="104"/>
      <c r="L22" s="104"/>
      <c r="M22" s="104"/>
      <c r="N22" s="104"/>
      <c r="O22" s="104"/>
      <c r="P22" s="104"/>
      <c r="Q22" s="104"/>
      <c r="R22" s="104"/>
    </row>
  </sheetData>
  <mergeCells count="59">
    <mergeCell ref="L21:R21"/>
    <mergeCell ref="G16:G17"/>
    <mergeCell ref="H16:H17"/>
    <mergeCell ref="O16:O17"/>
    <mergeCell ref="R16:R17"/>
    <mergeCell ref="B19:B20"/>
    <mergeCell ref="C19:C20"/>
    <mergeCell ref="D19:D20"/>
    <mergeCell ref="E19:E20"/>
    <mergeCell ref="F19:F20"/>
    <mergeCell ref="H19:H20"/>
    <mergeCell ref="M19:M20"/>
    <mergeCell ref="O19:O20"/>
    <mergeCell ref="B16:B17"/>
    <mergeCell ref="C16:C17"/>
    <mergeCell ref="D16:D17"/>
    <mergeCell ref="E16:E17"/>
    <mergeCell ref="F16:F17"/>
    <mergeCell ref="G12:G13"/>
    <mergeCell ref="H12:H15"/>
    <mergeCell ref="O12:O13"/>
    <mergeCell ref="R12:R13"/>
    <mergeCell ref="G14:G15"/>
    <mergeCell ref="O14:O15"/>
    <mergeCell ref="R14:R15"/>
    <mergeCell ref="B12:B15"/>
    <mergeCell ref="C12:C15"/>
    <mergeCell ref="D12:D15"/>
    <mergeCell ref="E12:E15"/>
    <mergeCell ref="F12:F15"/>
    <mergeCell ref="H8:H9"/>
    <mergeCell ref="I8:I9"/>
    <mergeCell ref="M8:M9"/>
    <mergeCell ref="O8:O9"/>
    <mergeCell ref="B10:B11"/>
    <mergeCell ref="C10:C11"/>
    <mergeCell ref="D10:D11"/>
    <mergeCell ref="E10:E11"/>
    <mergeCell ref="F10:F11"/>
    <mergeCell ref="H10:H11"/>
    <mergeCell ref="O10:O11"/>
    <mergeCell ref="B8:B9"/>
    <mergeCell ref="C8:C9"/>
    <mergeCell ref="D8:D9"/>
    <mergeCell ref="E8:E9"/>
    <mergeCell ref="F8:F9"/>
    <mergeCell ref="B2:E2"/>
    <mergeCell ref="G2:R2"/>
    <mergeCell ref="B4:B7"/>
    <mergeCell ref="C4:C7"/>
    <mergeCell ref="D4:D7"/>
    <mergeCell ref="E4:E7"/>
    <mergeCell ref="F4:F7"/>
    <mergeCell ref="H4:H7"/>
    <mergeCell ref="I4:I5"/>
    <mergeCell ref="M4:M5"/>
    <mergeCell ref="O4:O5"/>
    <mergeCell ref="M6:M7"/>
    <mergeCell ref="O6:O7"/>
  </mergeCells>
  <phoneticPr fontId="31" type="noConversion"/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E12" sqref="E12"/>
    </sheetView>
  </sheetViews>
  <sheetFormatPr baseColWidth="10" defaultColWidth="8.83203125" defaultRowHeight="15" x14ac:dyDescent="0"/>
  <sheetData>
    <row r="1" spans="1:13" s="107" customFormat="1">
      <c r="A1" s="106" t="s">
        <v>172</v>
      </c>
      <c r="D1" s="108"/>
      <c r="F1" s="109"/>
      <c r="I1" s="109"/>
    </row>
    <row r="2" spans="1:13">
      <c r="A2" s="110" t="s">
        <v>173</v>
      </c>
      <c r="D2" s="108"/>
      <c r="F2" s="109"/>
      <c r="I2" s="109"/>
      <c r="K2" s="111"/>
      <c r="L2" s="111"/>
      <c r="M2" s="111"/>
    </row>
    <row r="3" spans="1:13" ht="18" customHeight="1">
      <c r="A3" s="112" t="s">
        <v>174</v>
      </c>
      <c r="B3" s="113" t="s">
        <v>175</v>
      </c>
      <c r="C3" s="113" t="s">
        <v>176</v>
      </c>
      <c r="D3" s="114" t="s">
        <v>177</v>
      </c>
      <c r="E3" s="113" t="s">
        <v>178</v>
      </c>
      <c r="F3" s="115" t="s">
        <v>179</v>
      </c>
      <c r="G3" s="111"/>
      <c r="I3" s="116"/>
      <c r="K3" s="111"/>
      <c r="L3" s="117"/>
      <c r="M3" s="111"/>
    </row>
    <row r="4" spans="1:13">
      <c r="A4" s="118">
        <v>2500</v>
      </c>
      <c r="B4" s="119">
        <f>A4*0.6</f>
        <v>1500</v>
      </c>
      <c r="C4" s="120">
        <v>152</v>
      </c>
      <c r="D4" s="121">
        <f>B4*C4/1024</f>
        <v>222.65625</v>
      </c>
      <c r="E4" s="120">
        <v>155</v>
      </c>
      <c r="F4" s="122">
        <f>B4*E4/1024</f>
        <v>227.05078125</v>
      </c>
      <c r="G4" s="111"/>
      <c r="I4" s="116"/>
      <c r="K4" s="111"/>
      <c r="L4" s="111"/>
      <c r="M4" s="111"/>
    </row>
    <row r="5" spans="1:13">
      <c r="A5" s="118">
        <v>10000</v>
      </c>
      <c r="B5" s="119">
        <f>A5*0.6</f>
        <v>6000</v>
      </c>
      <c r="C5" s="120">
        <v>152</v>
      </c>
      <c r="D5" s="121">
        <f>B5*C5/1024</f>
        <v>890.625</v>
      </c>
      <c r="E5" s="120">
        <v>155</v>
      </c>
      <c r="F5" s="122">
        <f>B5*E5/1024</f>
        <v>908.203125</v>
      </c>
      <c r="G5" s="111"/>
      <c r="I5" s="116"/>
      <c r="K5" s="111"/>
      <c r="L5" s="111"/>
      <c r="M5" s="111"/>
    </row>
    <row r="6" spans="1:13">
      <c r="A6" s="118">
        <v>20000</v>
      </c>
      <c r="B6" s="119">
        <f>A6*0.6</f>
        <v>12000</v>
      </c>
      <c r="C6" s="120">
        <v>152</v>
      </c>
      <c r="D6" s="121">
        <f>B6*C6/1024</f>
        <v>1781.25</v>
      </c>
      <c r="E6" s="120">
        <v>155</v>
      </c>
      <c r="F6" s="122">
        <f>B6*E6/1024</f>
        <v>1816.40625</v>
      </c>
      <c r="G6" s="111"/>
      <c r="I6" s="116"/>
      <c r="K6" s="111"/>
      <c r="L6" s="111"/>
      <c r="M6" s="111"/>
    </row>
    <row r="7" spans="1:13">
      <c r="A7" s="123">
        <v>30000</v>
      </c>
      <c r="B7" s="124">
        <f>A7*0.6</f>
        <v>18000</v>
      </c>
      <c r="C7" s="125">
        <v>152</v>
      </c>
      <c r="D7" s="126">
        <f>B7*C7/1024</f>
        <v>2671.875</v>
      </c>
      <c r="E7" s="125">
        <v>155</v>
      </c>
      <c r="F7" s="127">
        <f>B7*E7/1024</f>
        <v>2724.609375</v>
      </c>
      <c r="G7" s="111"/>
      <c r="I7" s="116"/>
      <c r="K7" s="111"/>
      <c r="L7" s="111"/>
      <c r="M7" s="111"/>
    </row>
    <row r="8" spans="1:13">
      <c r="A8" s="128"/>
      <c r="B8" s="107"/>
      <c r="C8" s="109"/>
      <c r="D8" s="108"/>
      <c r="E8" s="107"/>
      <c r="F8" s="109"/>
      <c r="G8" s="107"/>
      <c r="I8" s="116"/>
      <c r="K8" s="111"/>
      <c r="L8" s="111"/>
      <c r="M8" s="111"/>
    </row>
    <row r="9" spans="1:13">
      <c r="A9" s="129" t="s">
        <v>180</v>
      </c>
      <c r="B9" s="107"/>
      <c r="C9" s="109"/>
      <c r="D9" s="108"/>
      <c r="E9" s="107"/>
      <c r="F9" s="109"/>
      <c r="G9" s="107"/>
      <c r="I9" s="116"/>
      <c r="K9" s="111"/>
      <c r="L9" s="111"/>
      <c r="M9" s="111"/>
    </row>
    <row r="10" spans="1:13">
      <c r="A10" s="110" t="s">
        <v>181</v>
      </c>
      <c r="B10" s="107"/>
      <c r="C10" s="109"/>
      <c r="D10" s="108"/>
      <c r="E10" s="107"/>
      <c r="F10" s="109"/>
      <c r="G10" s="107"/>
      <c r="I10" s="116"/>
      <c r="K10" s="111"/>
      <c r="L10" s="111"/>
      <c r="M10" s="111"/>
    </row>
    <row r="11" spans="1:13">
      <c r="A11" s="112" t="s">
        <v>174</v>
      </c>
      <c r="B11" s="113" t="s">
        <v>175</v>
      </c>
      <c r="C11" s="113" t="s">
        <v>182</v>
      </c>
      <c r="D11" s="113" t="s">
        <v>183</v>
      </c>
      <c r="E11" s="114" t="s">
        <v>184</v>
      </c>
      <c r="F11" s="114" t="s">
        <v>185</v>
      </c>
      <c r="G11" s="115" t="s">
        <v>186</v>
      </c>
      <c r="I11" s="116"/>
      <c r="K11" s="111"/>
      <c r="L11" s="111"/>
      <c r="M11" s="111"/>
    </row>
    <row r="12" spans="1:13">
      <c r="A12" s="118">
        <v>2500</v>
      </c>
      <c r="B12" s="119">
        <f>A12*0.6</f>
        <v>1500</v>
      </c>
      <c r="C12" s="120">
        <v>155</v>
      </c>
      <c r="D12" s="130">
        <v>65</v>
      </c>
      <c r="E12" s="131">
        <f>(C12+D12)*B12/1024/1024</f>
        <v>0.3147125244140625</v>
      </c>
      <c r="F12" s="132">
        <f>E12*93</f>
        <v>29.268264770507812</v>
      </c>
      <c r="G12" s="133">
        <f>E12*365</f>
        <v>114.87007141113281</v>
      </c>
      <c r="I12" s="116"/>
      <c r="K12" s="111"/>
      <c r="L12" s="111"/>
      <c r="M12" s="111"/>
    </row>
    <row r="13" spans="1:13">
      <c r="A13" s="118">
        <v>10000</v>
      </c>
      <c r="B13" s="119">
        <f>A13*0.6</f>
        <v>6000</v>
      </c>
      <c r="C13" s="120">
        <v>155</v>
      </c>
      <c r="D13" s="130">
        <v>65</v>
      </c>
      <c r="E13" s="131">
        <f>(C13+D13)*B13/1024/1024</f>
        <v>1.25885009765625</v>
      </c>
      <c r="F13" s="134">
        <f>E13*93</f>
        <v>117.07305908203125</v>
      </c>
      <c r="G13" s="133">
        <f>E13*365</f>
        <v>459.48028564453125</v>
      </c>
      <c r="I13" s="116"/>
      <c r="K13" s="111"/>
      <c r="L13" s="111"/>
      <c r="M13" s="111"/>
    </row>
    <row r="14" spans="1:13">
      <c r="A14" s="118">
        <v>20000</v>
      </c>
      <c r="B14" s="119">
        <f>A14*0.6</f>
        <v>12000</v>
      </c>
      <c r="C14" s="120">
        <v>155</v>
      </c>
      <c r="D14" s="130">
        <v>65</v>
      </c>
      <c r="E14" s="131">
        <f>(C14+D14)*B14/1024/1024</f>
        <v>2.5177001953125</v>
      </c>
      <c r="F14" s="134">
        <f>E14*93</f>
        <v>234.1461181640625</v>
      </c>
      <c r="G14" s="133">
        <f>E14*365</f>
        <v>918.9605712890625</v>
      </c>
      <c r="I14" s="116"/>
      <c r="K14" s="111"/>
      <c r="L14" s="111"/>
      <c r="M14" s="111"/>
    </row>
    <row r="15" spans="1:13">
      <c r="A15" s="123">
        <v>30000</v>
      </c>
      <c r="B15" s="124">
        <f>A15*0.6</f>
        <v>18000</v>
      </c>
      <c r="C15" s="125">
        <v>155</v>
      </c>
      <c r="D15" s="135">
        <v>65</v>
      </c>
      <c r="E15" s="136">
        <f>(C15+D15)*B15/1024/1024</f>
        <v>3.77655029296875</v>
      </c>
      <c r="F15" s="137">
        <f>E15*93</f>
        <v>351.21917724609375</v>
      </c>
      <c r="G15" s="138">
        <f>E15*365</f>
        <v>1378.4408569335938</v>
      </c>
      <c r="I15" s="116"/>
      <c r="K15" s="111"/>
      <c r="L15" s="111"/>
      <c r="M15" s="111"/>
    </row>
    <row r="16" spans="1:13">
      <c r="A16" s="109"/>
      <c r="B16" s="139"/>
      <c r="C16" s="117"/>
      <c r="D16" s="139"/>
      <c r="E16" s="107"/>
      <c r="F16" s="109"/>
      <c r="G16" s="107"/>
      <c r="I16" s="116"/>
      <c r="K16" s="111"/>
      <c r="L16" s="111"/>
      <c r="M16" s="111"/>
    </row>
    <row r="17" spans="1:13">
      <c r="A17" s="129" t="s">
        <v>187</v>
      </c>
      <c r="B17" s="107"/>
      <c r="C17" s="109"/>
      <c r="D17" s="108"/>
      <c r="E17" s="107"/>
      <c r="F17" s="109"/>
      <c r="G17" s="107"/>
      <c r="I17" s="116"/>
      <c r="K17" s="111"/>
      <c r="L17" s="111"/>
      <c r="M17" s="111"/>
    </row>
    <row r="18" spans="1:13">
      <c r="A18" s="140" t="s">
        <v>188</v>
      </c>
      <c r="B18" s="107"/>
      <c r="C18" s="109"/>
      <c r="D18" s="108"/>
      <c r="E18" s="107"/>
      <c r="F18" s="109"/>
      <c r="G18" s="107"/>
      <c r="I18" s="116"/>
      <c r="K18" s="111"/>
      <c r="L18" s="111"/>
      <c r="M18" s="111"/>
    </row>
    <row r="19" spans="1:13" ht="18" customHeight="1">
      <c r="A19" s="112" t="s">
        <v>174</v>
      </c>
      <c r="B19" s="113" t="s">
        <v>189</v>
      </c>
      <c r="C19" s="113" t="s">
        <v>190</v>
      </c>
      <c r="D19" s="114" t="s">
        <v>191</v>
      </c>
      <c r="E19" s="113" t="s">
        <v>192</v>
      </c>
      <c r="F19" s="141" t="s">
        <v>193</v>
      </c>
      <c r="G19" s="142" t="s">
        <v>115</v>
      </c>
      <c r="H19" s="142" t="s">
        <v>194</v>
      </c>
      <c r="I19" s="143" t="s">
        <v>42</v>
      </c>
      <c r="K19" s="111"/>
      <c r="L19" s="117"/>
      <c r="M19" s="111"/>
    </row>
    <row r="20" spans="1:13">
      <c r="A20" s="118">
        <v>2500</v>
      </c>
      <c r="B20" s="119">
        <f>A20*0.6</f>
        <v>1500</v>
      </c>
      <c r="C20" s="120">
        <v>2</v>
      </c>
      <c r="D20" s="144">
        <v>2</v>
      </c>
      <c r="E20" s="120">
        <v>2</v>
      </c>
      <c r="F20" s="120">
        <v>2</v>
      </c>
      <c r="G20" s="120">
        <v>2</v>
      </c>
      <c r="H20" s="120">
        <v>2</v>
      </c>
      <c r="I20" s="145">
        <v>1</v>
      </c>
      <c r="K20" s="111"/>
      <c r="L20" s="111"/>
      <c r="M20" s="111"/>
    </row>
    <row r="21" spans="1:13">
      <c r="A21" s="146">
        <v>10000</v>
      </c>
      <c r="B21" s="147">
        <f>A21*0.6</f>
        <v>6000</v>
      </c>
      <c r="C21" s="148">
        <v>2</v>
      </c>
      <c r="D21" s="134">
        <v>2</v>
      </c>
      <c r="E21" s="148">
        <v>2</v>
      </c>
      <c r="F21" s="148">
        <v>2</v>
      </c>
      <c r="G21" s="148">
        <v>2</v>
      </c>
      <c r="H21" s="148">
        <v>2</v>
      </c>
      <c r="I21" s="145">
        <v>1</v>
      </c>
      <c r="J21" s="116" t="s">
        <v>195</v>
      </c>
      <c r="K21" s="111"/>
      <c r="L21" s="111"/>
      <c r="M21" s="111"/>
    </row>
    <row r="22" spans="1:13">
      <c r="A22" s="118">
        <v>20000</v>
      </c>
      <c r="B22" s="119">
        <f>A22*0.6</f>
        <v>12000</v>
      </c>
      <c r="C22" s="120">
        <v>3</v>
      </c>
      <c r="D22" s="144">
        <v>2</v>
      </c>
      <c r="E22" s="120">
        <v>3</v>
      </c>
      <c r="F22" s="120">
        <v>3</v>
      </c>
      <c r="G22" s="120">
        <v>3</v>
      </c>
      <c r="H22" s="120">
        <v>3</v>
      </c>
      <c r="I22" s="145">
        <v>2</v>
      </c>
      <c r="K22" s="111"/>
      <c r="L22" s="111"/>
      <c r="M22" s="111"/>
    </row>
    <row r="23" spans="1:13">
      <c r="A23" s="123">
        <v>30000</v>
      </c>
      <c r="B23" s="124">
        <f>A23*0.6</f>
        <v>18000</v>
      </c>
      <c r="C23" s="125">
        <v>4</v>
      </c>
      <c r="D23" s="149">
        <v>2</v>
      </c>
      <c r="E23" s="125">
        <v>4</v>
      </c>
      <c r="F23" s="125">
        <v>4</v>
      </c>
      <c r="G23" s="125">
        <v>4</v>
      </c>
      <c r="H23" s="125">
        <v>4</v>
      </c>
      <c r="I23" s="150">
        <v>3</v>
      </c>
      <c r="K23" s="111"/>
      <c r="L23" s="111"/>
      <c r="M23" s="111"/>
    </row>
  </sheetData>
  <phoneticPr fontId="31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3"/>
  <sheetViews>
    <sheetView workbookViewId="0">
      <selection activeCell="E18" sqref="E18"/>
    </sheetView>
  </sheetViews>
  <sheetFormatPr baseColWidth="10" defaultColWidth="8.83203125" defaultRowHeight="15" x14ac:dyDescent="0"/>
  <cols>
    <col min="1" max="1" width="8.83203125" style="151"/>
    <col min="10" max="1025" width="8.83203125" style="151"/>
  </cols>
  <sheetData>
    <row r="2" spans="2:9" ht="17">
      <c r="B2" s="213"/>
      <c r="C2" s="213"/>
      <c r="D2" s="214" t="s">
        <v>196</v>
      </c>
      <c r="E2" s="214"/>
      <c r="F2" s="214"/>
      <c r="G2" s="214"/>
    </row>
    <row r="3" spans="2:9">
      <c r="B3" s="213"/>
      <c r="C3" s="213"/>
      <c r="D3" s="152" t="s">
        <v>197</v>
      </c>
      <c r="E3" s="152"/>
      <c r="F3" s="152" t="s">
        <v>198</v>
      </c>
      <c r="G3" s="152"/>
      <c r="I3" s="153"/>
    </row>
    <row r="4" spans="2:9" ht="17">
      <c r="B4" s="152" t="s">
        <v>199</v>
      </c>
      <c r="C4" s="152" t="s">
        <v>200</v>
      </c>
      <c r="D4" s="152">
        <v>2500</v>
      </c>
      <c r="E4" s="152"/>
      <c r="F4" s="152">
        <v>20000</v>
      </c>
      <c r="G4" s="154" t="s">
        <v>201</v>
      </c>
      <c r="I4" s="153"/>
    </row>
    <row r="5" spans="2:9" ht="17">
      <c r="B5" s="154" t="s">
        <v>202</v>
      </c>
      <c r="C5" s="152" t="s">
        <v>203</v>
      </c>
      <c r="D5" s="155">
        <v>0.6</v>
      </c>
      <c r="E5" s="156" t="s">
        <v>204</v>
      </c>
      <c r="F5" s="152"/>
      <c r="G5" s="152"/>
      <c r="I5" s="153"/>
    </row>
    <row r="6" spans="2:9" ht="17">
      <c r="B6" s="157" t="s">
        <v>205</v>
      </c>
      <c r="C6" s="152"/>
      <c r="D6" s="152"/>
      <c r="E6" s="152"/>
      <c r="F6" s="152"/>
      <c r="G6" s="152"/>
      <c r="I6" s="153"/>
    </row>
    <row r="7" spans="2:9" ht="17">
      <c r="B7" s="154" t="s">
        <v>206</v>
      </c>
      <c r="C7" s="152" t="s">
        <v>207</v>
      </c>
      <c r="D7" s="152"/>
      <c r="E7" s="215" t="s">
        <v>208</v>
      </c>
      <c r="F7" s="152"/>
      <c r="G7" s="152"/>
      <c r="I7" s="153"/>
    </row>
    <row r="8" spans="2:9" ht="17">
      <c r="B8" s="154" t="s">
        <v>209</v>
      </c>
      <c r="C8" s="152" t="s">
        <v>210</v>
      </c>
      <c r="D8" s="152"/>
      <c r="E8" s="215"/>
      <c r="F8" s="152"/>
      <c r="G8" s="152"/>
      <c r="I8" s="153"/>
    </row>
    <row r="9" spans="2:9" ht="17">
      <c r="B9" s="154" t="s">
        <v>211</v>
      </c>
      <c r="C9" s="152" t="s">
        <v>212</v>
      </c>
      <c r="D9" s="152"/>
      <c r="E9" s="215"/>
      <c r="F9" s="152"/>
      <c r="G9" s="152"/>
      <c r="I9" s="153"/>
    </row>
    <row r="10" spans="2:9">
      <c r="B10" s="152"/>
      <c r="C10" s="152" t="s">
        <v>213</v>
      </c>
      <c r="D10" s="152"/>
      <c r="E10" s="215"/>
      <c r="F10" s="152"/>
      <c r="G10" s="152"/>
      <c r="I10" s="153"/>
    </row>
    <row r="11" spans="2:9" ht="17">
      <c r="B11" s="158" t="s">
        <v>214</v>
      </c>
      <c r="C11" s="159" t="s">
        <v>215</v>
      </c>
      <c r="D11" s="158">
        <v>450</v>
      </c>
      <c r="E11" s="154" t="s">
        <v>216</v>
      </c>
      <c r="F11" s="152"/>
      <c r="G11" s="152"/>
      <c r="I11" s="153"/>
    </row>
    <row r="12" spans="2:9" ht="17">
      <c r="B12" s="160" t="s">
        <v>217</v>
      </c>
      <c r="C12" s="161" t="s">
        <v>218</v>
      </c>
      <c r="D12" s="160">
        <f>(D4*D5*D11)/1024</f>
        <v>659.1796875</v>
      </c>
      <c r="E12" s="161" t="s">
        <v>219</v>
      </c>
      <c r="F12" s="162"/>
      <c r="G12" s="162"/>
      <c r="I12" s="153"/>
    </row>
    <row r="13" spans="2:9">
      <c r="B13" s="163" t="s">
        <v>220</v>
      </c>
      <c r="C13" s="163"/>
      <c r="D13" s="163"/>
      <c r="E13" s="163"/>
      <c r="F13" s="164"/>
      <c r="G13" s="164"/>
      <c r="I13" s="153"/>
    </row>
  </sheetData>
  <mergeCells count="3">
    <mergeCell ref="B2:C3"/>
    <mergeCell ref="D2:G2"/>
    <mergeCell ref="E7:E10"/>
  </mergeCells>
  <phoneticPr fontId="3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38"/>
  <sheetViews>
    <sheetView topLeftCell="E1" zoomScale="90" zoomScaleNormal="90" zoomScalePageLayoutView="90" workbookViewId="0">
      <selection activeCell="J2" sqref="J2"/>
    </sheetView>
  </sheetViews>
  <sheetFormatPr baseColWidth="10" defaultColWidth="8.83203125" defaultRowHeight="15" x14ac:dyDescent="0"/>
  <cols>
    <col min="7" max="7" width="8.83203125" style="165"/>
    <col min="16" max="1025" width="8.83203125" style="165"/>
  </cols>
  <sheetData>
    <row r="2" spans="1:15" ht="17">
      <c r="A2" s="216"/>
      <c r="B2" s="216"/>
      <c r="C2" s="217" t="s">
        <v>221</v>
      </c>
      <c r="D2" s="217"/>
      <c r="E2" s="217"/>
      <c r="F2" s="217"/>
      <c r="H2" s="218"/>
      <c r="I2" s="218"/>
      <c r="J2" s="217" t="s">
        <v>222</v>
      </c>
      <c r="K2" s="217"/>
      <c r="L2" s="217"/>
      <c r="M2" s="217"/>
      <c r="N2" s="151"/>
    </row>
    <row r="3" spans="1:15" ht="17">
      <c r="A3" s="216"/>
      <c r="B3" s="216"/>
      <c r="C3" s="166" t="s">
        <v>197</v>
      </c>
      <c r="D3" s="166"/>
      <c r="E3" s="166" t="s">
        <v>198</v>
      </c>
      <c r="F3" s="166"/>
      <c r="H3" s="218"/>
      <c r="I3" s="218"/>
      <c r="J3" s="154" t="s">
        <v>197</v>
      </c>
      <c r="K3" s="154"/>
      <c r="L3" s="154" t="s">
        <v>198</v>
      </c>
      <c r="M3" s="154"/>
      <c r="N3" s="167"/>
      <c r="O3" s="168"/>
    </row>
    <row r="4" spans="1:15" ht="17">
      <c r="A4" s="166" t="s">
        <v>223</v>
      </c>
      <c r="B4" s="166" t="s">
        <v>200</v>
      </c>
      <c r="C4" s="166">
        <v>2500</v>
      </c>
      <c r="D4" s="166"/>
      <c r="E4" s="166">
        <f>C4*8</f>
        <v>20000</v>
      </c>
      <c r="F4" s="154" t="s">
        <v>224</v>
      </c>
      <c r="H4" s="154" t="s">
        <v>199</v>
      </c>
      <c r="I4" s="154" t="s">
        <v>200</v>
      </c>
      <c r="J4" s="154">
        <v>2500</v>
      </c>
      <c r="K4" s="154"/>
      <c r="L4" s="154">
        <v>20000</v>
      </c>
      <c r="M4" s="154" t="s">
        <v>224</v>
      </c>
      <c r="N4" s="167"/>
      <c r="O4" s="168"/>
    </row>
    <row r="5" spans="1:15" ht="17">
      <c r="A5" s="166" t="s">
        <v>225</v>
      </c>
      <c r="B5" s="166" t="s">
        <v>203</v>
      </c>
      <c r="C5" s="169">
        <v>0.6</v>
      </c>
      <c r="D5" s="170" t="s">
        <v>226</v>
      </c>
      <c r="E5" s="166"/>
      <c r="F5" s="166"/>
      <c r="H5" s="154" t="s">
        <v>227</v>
      </c>
      <c r="I5" s="154" t="s">
        <v>203</v>
      </c>
      <c r="J5" s="171">
        <v>0.6</v>
      </c>
      <c r="K5" s="172" t="s">
        <v>226</v>
      </c>
      <c r="L5" s="154"/>
      <c r="M5" s="154"/>
      <c r="N5" s="167"/>
      <c r="O5" s="168"/>
    </row>
    <row r="6" spans="1:15" ht="17">
      <c r="A6" s="173" t="s">
        <v>228</v>
      </c>
      <c r="B6" s="173" t="s">
        <v>207</v>
      </c>
      <c r="C6" s="173">
        <v>150</v>
      </c>
      <c r="D6" s="173" t="s">
        <v>229</v>
      </c>
      <c r="E6" s="166"/>
      <c r="F6" s="166"/>
      <c r="H6" s="157" t="s">
        <v>230</v>
      </c>
      <c r="I6" s="154"/>
      <c r="J6" s="154"/>
      <c r="K6" s="154"/>
      <c r="L6" s="154"/>
      <c r="M6" s="154"/>
      <c r="N6" s="167"/>
      <c r="O6" s="168"/>
    </row>
    <row r="7" spans="1:15" ht="17">
      <c r="A7" s="173" t="s">
        <v>231</v>
      </c>
      <c r="B7" s="173" t="s">
        <v>210</v>
      </c>
      <c r="C7" s="173">
        <v>1</v>
      </c>
      <c r="D7" s="173" t="s">
        <v>229</v>
      </c>
      <c r="E7" s="166"/>
      <c r="F7" s="166"/>
      <c r="H7" s="173" t="s">
        <v>232</v>
      </c>
      <c r="I7" s="173" t="s">
        <v>207</v>
      </c>
      <c r="J7" s="173">
        <v>100</v>
      </c>
      <c r="K7" s="154" t="s">
        <v>233</v>
      </c>
      <c r="L7" s="154"/>
      <c r="M7" s="154"/>
      <c r="N7" s="167"/>
      <c r="O7" s="168"/>
    </row>
    <row r="8" spans="1:15" ht="17">
      <c r="A8" s="173" t="s">
        <v>234</v>
      </c>
      <c r="B8" s="173" t="s">
        <v>212</v>
      </c>
      <c r="C8" s="173">
        <v>1</v>
      </c>
      <c r="D8" s="173" t="s">
        <v>229</v>
      </c>
      <c r="E8" s="166"/>
      <c r="F8" s="166"/>
      <c r="H8" s="173" t="s">
        <v>209</v>
      </c>
      <c r="I8" s="173" t="s">
        <v>210</v>
      </c>
      <c r="J8" s="173">
        <f>100*15*3</f>
        <v>4500</v>
      </c>
      <c r="K8" s="154" t="s">
        <v>235</v>
      </c>
      <c r="L8" s="154"/>
      <c r="M8" s="154"/>
      <c r="N8" s="167"/>
      <c r="O8" s="168"/>
    </row>
    <row r="9" spans="1:15" ht="17">
      <c r="A9" s="173" t="s">
        <v>236</v>
      </c>
      <c r="B9" s="173" t="s">
        <v>213</v>
      </c>
      <c r="C9" s="173">
        <f>C6+C7+C8</f>
        <v>152</v>
      </c>
      <c r="D9" s="173" t="s">
        <v>237</v>
      </c>
      <c r="E9" s="166"/>
      <c r="F9" s="166"/>
      <c r="H9" s="173" t="s">
        <v>238</v>
      </c>
      <c r="I9" s="173" t="s">
        <v>212</v>
      </c>
      <c r="J9" s="173">
        <f>J4*J5*J8</f>
        <v>6750000</v>
      </c>
      <c r="K9" s="154" t="s">
        <v>233</v>
      </c>
      <c r="L9" s="154"/>
      <c r="M9" s="154"/>
      <c r="N9" s="167"/>
      <c r="O9" s="168"/>
    </row>
    <row r="10" spans="1:15" ht="17">
      <c r="A10" s="174" t="s">
        <v>239</v>
      </c>
      <c r="B10" s="174" t="s">
        <v>215</v>
      </c>
      <c r="C10" s="174">
        <f>C4*C5*C9/1000</f>
        <v>228</v>
      </c>
      <c r="D10" s="174" t="s">
        <v>240</v>
      </c>
      <c r="E10" s="174">
        <f>C10*8</f>
        <v>1824</v>
      </c>
      <c r="F10" s="174" t="s">
        <v>240</v>
      </c>
      <c r="H10" s="173"/>
      <c r="I10" s="173" t="s">
        <v>213</v>
      </c>
      <c r="J10" s="173">
        <f>J9/1000/1000/1000</f>
        <v>6.7499999999999999E-3</v>
      </c>
      <c r="K10" s="154" t="s">
        <v>240</v>
      </c>
      <c r="L10" s="154"/>
      <c r="M10" s="154"/>
      <c r="N10" s="167"/>
      <c r="O10" s="168"/>
    </row>
    <row r="11" spans="1:15" ht="17">
      <c r="H11" s="158" t="s">
        <v>241</v>
      </c>
      <c r="I11" s="158" t="s">
        <v>215</v>
      </c>
      <c r="J11" s="158">
        <v>155</v>
      </c>
      <c r="K11" s="154" t="s">
        <v>237</v>
      </c>
      <c r="L11" s="154"/>
      <c r="M11" s="154"/>
      <c r="N11" s="167"/>
      <c r="O11" s="168"/>
    </row>
    <row r="12" spans="1:15" ht="17">
      <c r="C12" s="217" t="s">
        <v>242</v>
      </c>
      <c r="D12" s="217"/>
      <c r="H12" s="158" t="s">
        <v>243</v>
      </c>
      <c r="I12" s="158" t="s">
        <v>218</v>
      </c>
      <c r="J12" s="158">
        <f>J4*J5*J11</f>
        <v>232500</v>
      </c>
      <c r="K12" s="154" t="s">
        <v>237</v>
      </c>
      <c r="L12" s="154"/>
      <c r="M12" s="154"/>
      <c r="N12" s="167"/>
      <c r="O12" s="168"/>
    </row>
    <row r="13" spans="1:15" ht="17">
      <c r="A13" s="216"/>
      <c r="B13" s="216"/>
      <c r="C13" s="166" t="s">
        <v>197</v>
      </c>
      <c r="D13" s="166"/>
      <c r="H13" s="158"/>
      <c r="I13" s="158" t="s">
        <v>244</v>
      </c>
      <c r="J13" s="158">
        <f>J12/1000</f>
        <v>232.5</v>
      </c>
      <c r="K13" s="154" t="s">
        <v>240</v>
      </c>
      <c r="L13" s="154"/>
      <c r="M13" s="154"/>
      <c r="N13" s="167"/>
      <c r="O13" s="168"/>
    </row>
    <row r="14" spans="1:15" ht="17">
      <c r="A14" s="166" t="s">
        <v>245</v>
      </c>
      <c r="B14" s="166" t="s">
        <v>200</v>
      </c>
      <c r="C14" s="166">
        <v>1</v>
      </c>
      <c r="D14" s="166"/>
      <c r="H14" s="154" t="s">
        <v>246</v>
      </c>
      <c r="I14" s="154"/>
      <c r="J14" s="154"/>
      <c r="K14" s="154"/>
      <c r="L14" s="154"/>
      <c r="M14" s="154"/>
      <c r="N14" s="167"/>
      <c r="O14" s="168"/>
    </row>
    <row r="15" spans="1:15" ht="17">
      <c r="A15" s="166" t="s">
        <v>247</v>
      </c>
      <c r="B15" s="166" t="s">
        <v>203</v>
      </c>
      <c r="C15" s="166">
        <v>3</v>
      </c>
      <c r="D15" s="166" t="s">
        <v>248</v>
      </c>
      <c r="H15" s="175" t="s">
        <v>249</v>
      </c>
      <c r="I15" s="175" t="s">
        <v>250</v>
      </c>
      <c r="J15" s="175">
        <f>J13*1.3</f>
        <v>302.25</v>
      </c>
      <c r="K15" s="175" t="s">
        <v>240</v>
      </c>
      <c r="L15" s="175">
        <f>J15*8</f>
        <v>2418</v>
      </c>
      <c r="M15" s="175" t="s">
        <v>240</v>
      </c>
      <c r="N15" s="167"/>
      <c r="O15" s="168"/>
    </row>
    <row r="16" spans="1:15" ht="17">
      <c r="A16" s="176" t="s">
        <v>251</v>
      </c>
      <c r="B16" s="176"/>
      <c r="C16" s="176"/>
      <c r="D16" s="176"/>
      <c r="H16" s="177"/>
      <c r="I16" s="177"/>
      <c r="J16" s="177"/>
      <c r="K16" s="177"/>
      <c r="L16" s="168"/>
      <c r="M16" s="168"/>
      <c r="N16" s="168"/>
      <c r="O16" s="168"/>
    </row>
    <row r="17" spans="1:15" ht="17">
      <c r="A17" s="178" t="s">
        <v>252</v>
      </c>
      <c r="B17" s="176" t="s">
        <v>207</v>
      </c>
      <c r="C17" s="176">
        <f>10*150</f>
        <v>1500</v>
      </c>
      <c r="D17" s="176" t="s">
        <v>237</v>
      </c>
      <c r="H17" s="216"/>
      <c r="I17" s="216"/>
      <c r="J17" s="217" t="s">
        <v>253</v>
      </c>
      <c r="K17" s="217"/>
      <c r="L17" s="168"/>
      <c r="M17" s="168"/>
      <c r="N17" s="168"/>
      <c r="O17" s="168"/>
    </row>
    <row r="18" spans="1:15" ht="17">
      <c r="A18" s="178" t="s">
        <v>254</v>
      </c>
      <c r="B18" s="176" t="s">
        <v>210</v>
      </c>
      <c r="C18" s="176">
        <f>10*1</f>
        <v>10</v>
      </c>
      <c r="D18" s="176" t="s">
        <v>237</v>
      </c>
      <c r="H18" s="216"/>
      <c r="I18" s="216"/>
      <c r="J18" s="179" t="s">
        <v>197</v>
      </c>
      <c r="K18" s="179"/>
      <c r="L18" s="168"/>
      <c r="M18" s="168"/>
      <c r="N18" s="168"/>
      <c r="O18" s="168"/>
    </row>
    <row r="19" spans="1:15" ht="17">
      <c r="A19" s="178" t="s">
        <v>255</v>
      </c>
      <c r="B19" s="176" t="s">
        <v>212</v>
      </c>
      <c r="C19" s="176">
        <v>2</v>
      </c>
      <c r="D19" s="176" t="s">
        <v>237</v>
      </c>
      <c r="H19" s="166" t="s">
        <v>245</v>
      </c>
      <c r="I19" s="166" t="s">
        <v>200</v>
      </c>
      <c r="J19" s="166">
        <v>1</v>
      </c>
      <c r="K19" s="166"/>
    </row>
    <row r="20" spans="1:15" ht="17">
      <c r="A20" s="178" t="s">
        <v>256</v>
      </c>
      <c r="B20" s="176" t="s">
        <v>213</v>
      </c>
      <c r="C20" s="176">
        <f>C17+C18+C19</f>
        <v>1512</v>
      </c>
      <c r="D20" s="176" t="s">
        <v>237</v>
      </c>
      <c r="H20" s="166" t="s">
        <v>257</v>
      </c>
      <c r="I20" s="166" t="s">
        <v>203</v>
      </c>
      <c r="J20" s="166">
        <v>5</v>
      </c>
      <c r="K20" s="166" t="s">
        <v>258</v>
      </c>
    </row>
    <row r="21" spans="1:15" ht="17">
      <c r="A21" s="180" t="s">
        <v>259</v>
      </c>
      <c r="B21" s="166" t="s">
        <v>215</v>
      </c>
      <c r="C21" s="166">
        <f>C15*C20</f>
        <v>4536</v>
      </c>
      <c r="D21" s="166" t="s">
        <v>237</v>
      </c>
      <c r="H21" s="166" t="s">
        <v>260</v>
      </c>
      <c r="I21" s="166" t="s">
        <v>207</v>
      </c>
      <c r="J21" s="166">
        <f>100*60*60</f>
        <v>360000</v>
      </c>
      <c r="K21" s="166" t="s">
        <v>261</v>
      </c>
    </row>
    <row r="22" spans="1:15" ht="17">
      <c r="A22" s="181" t="s">
        <v>262</v>
      </c>
      <c r="B22" s="174" t="s">
        <v>218</v>
      </c>
      <c r="C22" s="174">
        <f>C21*30/1000</f>
        <v>136.08000000000001</v>
      </c>
      <c r="D22" s="174" t="s">
        <v>240</v>
      </c>
      <c r="H22" s="166" t="s">
        <v>263</v>
      </c>
      <c r="I22" s="166" t="s">
        <v>210</v>
      </c>
      <c r="J22" s="166">
        <v>4500</v>
      </c>
      <c r="K22" s="154" t="s">
        <v>235</v>
      </c>
    </row>
    <row r="23" spans="1:15" ht="17">
      <c r="A23" s="182"/>
      <c r="H23" s="166" t="s">
        <v>264</v>
      </c>
      <c r="I23" s="166" t="s">
        <v>212</v>
      </c>
      <c r="J23" s="166">
        <v>20</v>
      </c>
      <c r="K23" s="166"/>
    </row>
    <row r="24" spans="1:15" ht="17">
      <c r="A24" s="182"/>
      <c r="H24" s="166" t="s">
        <v>265</v>
      </c>
      <c r="I24" s="166" t="s">
        <v>213</v>
      </c>
      <c r="J24" s="166">
        <f>J22*J23</f>
        <v>90000</v>
      </c>
      <c r="K24" s="166" t="s">
        <v>266</v>
      </c>
    </row>
    <row r="25" spans="1:15" ht="17">
      <c r="H25" s="166" t="s">
        <v>267</v>
      </c>
      <c r="I25" s="166" t="s">
        <v>215</v>
      </c>
      <c r="J25" s="166">
        <f>J24+J21</f>
        <v>450000</v>
      </c>
      <c r="K25" s="166" t="s">
        <v>266</v>
      </c>
    </row>
    <row r="26" spans="1:15" ht="17">
      <c r="H26" s="166" t="s">
        <v>268</v>
      </c>
      <c r="I26" s="166" t="s">
        <v>218</v>
      </c>
      <c r="J26" s="166">
        <f>J25*J20</f>
        <v>2250000</v>
      </c>
      <c r="K26" s="166" t="s">
        <v>233</v>
      </c>
    </row>
    <row r="27" spans="1:15" ht="17">
      <c r="H27" s="174" t="s">
        <v>269</v>
      </c>
      <c r="I27" s="174" t="s">
        <v>244</v>
      </c>
      <c r="J27" s="174">
        <f>J26*30/1000/1000/1000</f>
        <v>6.7500000000000004E-2</v>
      </c>
      <c r="K27" s="174" t="s">
        <v>240</v>
      </c>
    </row>
    <row r="28" spans="1:15" ht="17">
      <c r="H28" s="219"/>
      <c r="I28" s="219"/>
      <c r="J28" s="217" t="s">
        <v>270</v>
      </c>
      <c r="K28" s="217"/>
    </row>
    <row r="29" spans="1:15" ht="17">
      <c r="H29" s="219"/>
      <c r="I29" s="219"/>
      <c r="J29" s="183" t="s">
        <v>197</v>
      </c>
      <c r="K29" s="184"/>
    </row>
    <row r="30" spans="1:15" ht="17">
      <c r="H30" s="166" t="s">
        <v>245</v>
      </c>
      <c r="I30" s="166" t="s">
        <v>200</v>
      </c>
      <c r="J30" s="166">
        <v>1</v>
      </c>
      <c r="K30" s="166"/>
    </row>
    <row r="31" spans="1:15" ht="17">
      <c r="H31" s="166" t="s">
        <v>257</v>
      </c>
      <c r="I31" s="166" t="s">
        <v>203</v>
      </c>
      <c r="J31" s="166">
        <f>J20</f>
        <v>5</v>
      </c>
      <c r="K31" s="166" t="s">
        <v>258</v>
      </c>
    </row>
    <row r="32" spans="1:15" ht="17">
      <c r="H32" s="158" t="s">
        <v>241</v>
      </c>
      <c r="I32" s="166" t="s">
        <v>207</v>
      </c>
      <c r="J32" s="166">
        <f>J11</f>
        <v>155</v>
      </c>
      <c r="K32" s="166" t="s">
        <v>237</v>
      </c>
    </row>
    <row r="33" spans="8:11" ht="17">
      <c r="H33" s="166" t="s">
        <v>271</v>
      </c>
      <c r="I33" s="166" t="s">
        <v>210</v>
      </c>
      <c r="J33" s="166">
        <v>5</v>
      </c>
      <c r="K33" s="166"/>
    </row>
    <row r="34" spans="8:11" ht="17">
      <c r="H34" s="166" t="s">
        <v>272</v>
      </c>
      <c r="I34" s="166" t="s">
        <v>212</v>
      </c>
      <c r="J34" s="166">
        <f>J31*J33*J32</f>
        <v>3875</v>
      </c>
      <c r="K34" s="166" t="s">
        <v>237</v>
      </c>
    </row>
    <row r="35" spans="8:11" ht="17">
      <c r="H35" s="174" t="s">
        <v>273</v>
      </c>
      <c r="I35" s="174" t="s">
        <v>213</v>
      </c>
      <c r="J35" s="174">
        <f>J34*30/1000</f>
        <v>116.25</v>
      </c>
      <c r="K35" s="174" t="s">
        <v>240</v>
      </c>
    </row>
    <row r="37" spans="8:11" ht="17">
      <c r="H37" s="185" t="s">
        <v>274</v>
      </c>
      <c r="I37" s="185" t="s">
        <v>215</v>
      </c>
      <c r="J37" s="185">
        <f>J35+J27</f>
        <v>116.3175</v>
      </c>
      <c r="K37" s="185" t="s">
        <v>240</v>
      </c>
    </row>
    <row r="38" spans="8:11" ht="17">
      <c r="H38" s="185" t="s">
        <v>275</v>
      </c>
      <c r="I38" s="185" t="s">
        <v>218</v>
      </c>
      <c r="J38" s="185">
        <f>J37*1.3</f>
        <v>151.21275</v>
      </c>
      <c r="K38" s="185" t="s">
        <v>240</v>
      </c>
    </row>
  </sheetData>
  <mergeCells count="10">
    <mergeCell ref="A13:B13"/>
    <mergeCell ref="H17:I18"/>
    <mergeCell ref="J17:K17"/>
    <mergeCell ref="H28:I29"/>
    <mergeCell ref="J28:K28"/>
    <mergeCell ref="A2:B3"/>
    <mergeCell ref="C2:F2"/>
    <mergeCell ref="H2:I3"/>
    <mergeCell ref="J2:M2"/>
    <mergeCell ref="C12:D12"/>
  </mergeCells>
  <phoneticPr fontId="3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38"/>
  <sheetViews>
    <sheetView workbookViewId="0">
      <selection activeCell="F26" sqref="F26"/>
    </sheetView>
  </sheetViews>
  <sheetFormatPr baseColWidth="10" defaultColWidth="8.83203125" defaultRowHeight="15" x14ac:dyDescent="0"/>
  <cols>
    <col min="7" max="7" width="8.83203125" style="165"/>
    <col min="16" max="1025" width="8.83203125" style="165"/>
  </cols>
  <sheetData>
    <row r="2" spans="1:15" ht="17">
      <c r="A2" s="216"/>
      <c r="B2" s="216"/>
      <c r="C2" s="217" t="s">
        <v>276</v>
      </c>
      <c r="D2" s="217"/>
      <c r="E2" s="217"/>
      <c r="F2" s="217"/>
      <c r="H2" s="218"/>
      <c r="I2" s="218"/>
      <c r="J2" s="217" t="s">
        <v>277</v>
      </c>
      <c r="K2" s="217"/>
      <c r="L2" s="217"/>
      <c r="M2" s="217"/>
      <c r="N2" s="151"/>
    </row>
    <row r="3" spans="1:15" ht="17">
      <c r="A3" s="216"/>
      <c r="B3" s="216"/>
      <c r="C3" s="166" t="s">
        <v>197</v>
      </c>
      <c r="D3" s="166"/>
      <c r="E3" s="166" t="s">
        <v>198</v>
      </c>
      <c r="F3" s="166"/>
      <c r="H3" s="218"/>
      <c r="I3" s="218"/>
      <c r="J3" s="154" t="s">
        <v>197</v>
      </c>
      <c r="K3" s="154"/>
      <c r="L3" s="154" t="s">
        <v>198</v>
      </c>
      <c r="M3" s="154"/>
      <c r="N3" s="167"/>
      <c r="O3" s="168"/>
    </row>
    <row r="4" spans="1:15" ht="17">
      <c r="A4" s="166" t="s">
        <v>223</v>
      </c>
      <c r="B4" s="166" t="s">
        <v>200</v>
      </c>
      <c r="C4" s="166">
        <v>2500</v>
      </c>
      <c r="D4" s="166"/>
      <c r="E4" s="166">
        <f>C4*8</f>
        <v>20000</v>
      </c>
      <c r="F4" s="154" t="s">
        <v>224</v>
      </c>
      <c r="H4" s="154" t="s">
        <v>199</v>
      </c>
      <c r="I4" s="154" t="s">
        <v>200</v>
      </c>
      <c r="J4" s="154">
        <v>2500</v>
      </c>
      <c r="K4" s="154"/>
      <c r="L4" s="154">
        <v>20000</v>
      </c>
      <c r="M4" s="154" t="s">
        <v>224</v>
      </c>
      <c r="N4" s="167"/>
      <c r="O4" s="168"/>
    </row>
    <row r="5" spans="1:15" ht="17">
      <c r="A5" s="166" t="s">
        <v>225</v>
      </c>
      <c r="B5" s="166" t="s">
        <v>203</v>
      </c>
      <c r="C5" s="169">
        <v>0.6</v>
      </c>
      <c r="D5" s="170" t="s">
        <v>226</v>
      </c>
      <c r="E5" s="166"/>
      <c r="F5" s="166"/>
      <c r="H5" s="154" t="s">
        <v>227</v>
      </c>
      <c r="I5" s="154" t="s">
        <v>203</v>
      </c>
      <c r="J5" s="171">
        <v>0.6</v>
      </c>
      <c r="K5" s="172" t="s">
        <v>226</v>
      </c>
      <c r="L5" s="154"/>
      <c r="M5" s="154"/>
      <c r="N5" s="167"/>
      <c r="O5" s="168"/>
    </row>
    <row r="6" spans="1:15" ht="17">
      <c r="A6" s="173" t="s">
        <v>228</v>
      </c>
      <c r="B6" s="173" t="s">
        <v>207</v>
      </c>
      <c r="C6" s="173">
        <v>150</v>
      </c>
      <c r="D6" s="173" t="s">
        <v>237</v>
      </c>
      <c r="E6" s="166"/>
      <c r="F6" s="166"/>
      <c r="H6" s="157" t="s">
        <v>230</v>
      </c>
      <c r="I6" s="154"/>
      <c r="J6" s="154"/>
      <c r="K6" s="154"/>
      <c r="L6" s="154"/>
      <c r="M6" s="154"/>
      <c r="N6" s="167"/>
      <c r="O6" s="168"/>
    </row>
    <row r="7" spans="1:15" ht="17">
      <c r="A7" s="173" t="s">
        <v>231</v>
      </c>
      <c r="B7" s="173" t="s">
        <v>210</v>
      </c>
      <c r="C7" s="173">
        <v>1</v>
      </c>
      <c r="D7" s="173" t="s">
        <v>237</v>
      </c>
      <c r="E7" s="166"/>
      <c r="F7" s="166"/>
      <c r="H7" s="173" t="s">
        <v>232</v>
      </c>
      <c r="I7" s="173" t="s">
        <v>207</v>
      </c>
      <c r="J7" s="173">
        <v>100</v>
      </c>
      <c r="K7" s="154" t="s">
        <v>233</v>
      </c>
      <c r="L7" s="154"/>
      <c r="M7" s="154"/>
      <c r="N7" s="167"/>
      <c r="O7" s="168"/>
    </row>
    <row r="8" spans="1:15" ht="17">
      <c r="A8" s="173" t="s">
        <v>234</v>
      </c>
      <c r="B8" s="173" t="s">
        <v>212</v>
      </c>
      <c r="C8" s="173">
        <v>1</v>
      </c>
      <c r="D8" s="173" t="s">
        <v>237</v>
      </c>
      <c r="E8" s="166"/>
      <c r="F8" s="166"/>
      <c r="H8" s="173" t="s">
        <v>209</v>
      </c>
      <c r="I8" s="173" t="s">
        <v>210</v>
      </c>
      <c r="J8" s="173">
        <f>100*15*3</f>
        <v>4500</v>
      </c>
      <c r="K8" s="154" t="s">
        <v>235</v>
      </c>
      <c r="L8" s="154"/>
      <c r="M8" s="154"/>
      <c r="N8" s="167"/>
      <c r="O8" s="168"/>
    </row>
    <row r="9" spans="1:15" ht="17">
      <c r="A9" s="173" t="s">
        <v>236</v>
      </c>
      <c r="B9" s="173" t="s">
        <v>213</v>
      </c>
      <c r="C9" s="173">
        <f>C6+C7+C8</f>
        <v>152</v>
      </c>
      <c r="D9" s="173" t="s">
        <v>237</v>
      </c>
      <c r="E9" s="166"/>
      <c r="F9" s="166"/>
      <c r="H9" s="173" t="s">
        <v>238</v>
      </c>
      <c r="I9" s="173" t="s">
        <v>212</v>
      </c>
      <c r="J9" s="173">
        <f>J4*J5*J8</f>
        <v>6750000</v>
      </c>
      <c r="K9" s="154" t="s">
        <v>233</v>
      </c>
      <c r="L9" s="154"/>
      <c r="M9" s="154"/>
      <c r="N9" s="167"/>
      <c r="O9" s="168"/>
    </row>
    <row r="10" spans="1:15" ht="17">
      <c r="A10" s="174" t="s">
        <v>278</v>
      </c>
      <c r="B10" s="174" t="s">
        <v>215</v>
      </c>
      <c r="C10" s="174">
        <f>C4*C5*C9/1024</f>
        <v>222.65625</v>
      </c>
      <c r="D10" s="174" t="s">
        <v>240</v>
      </c>
      <c r="E10" s="174">
        <f>C10*8</f>
        <v>1781.25</v>
      </c>
      <c r="F10" s="174" t="s">
        <v>240</v>
      </c>
      <c r="H10" s="173"/>
      <c r="I10" s="173" t="s">
        <v>213</v>
      </c>
      <c r="J10" s="173">
        <f>J9/1024/1024/1024</f>
        <v>6.28642737865448E-3</v>
      </c>
      <c r="K10" s="154" t="s">
        <v>240</v>
      </c>
      <c r="L10" s="154"/>
      <c r="M10" s="154"/>
      <c r="N10" s="167"/>
      <c r="O10" s="168"/>
    </row>
    <row r="11" spans="1:15" ht="17">
      <c r="H11" s="158" t="s">
        <v>241</v>
      </c>
      <c r="I11" s="158" t="s">
        <v>215</v>
      </c>
      <c r="J11" s="158">
        <v>155</v>
      </c>
      <c r="K11" s="154" t="s">
        <v>237</v>
      </c>
      <c r="L11" s="154"/>
      <c r="M11" s="154"/>
      <c r="N11" s="167"/>
      <c r="O11" s="168"/>
    </row>
    <row r="12" spans="1:15" ht="17">
      <c r="H12" s="158" t="s">
        <v>243</v>
      </c>
      <c r="I12" s="158" t="s">
        <v>218</v>
      </c>
      <c r="J12" s="158">
        <f>J4*J5*J11</f>
        <v>232500</v>
      </c>
      <c r="K12" s="154" t="s">
        <v>237</v>
      </c>
      <c r="L12" s="154"/>
      <c r="M12" s="154"/>
      <c r="N12" s="167"/>
      <c r="O12" s="168"/>
    </row>
    <row r="13" spans="1:15" ht="17">
      <c r="H13" s="158"/>
      <c r="I13" s="158" t="s">
        <v>244</v>
      </c>
      <c r="J13" s="158">
        <f>J12/1024</f>
        <v>227.05078125</v>
      </c>
      <c r="K13" s="154" t="s">
        <v>240</v>
      </c>
      <c r="L13" s="154"/>
      <c r="M13" s="154"/>
      <c r="N13" s="167"/>
      <c r="O13" s="168"/>
    </row>
    <row r="14" spans="1:15" ht="17">
      <c r="H14" s="154" t="s">
        <v>246</v>
      </c>
      <c r="I14" s="154"/>
      <c r="J14" s="154"/>
      <c r="K14" s="154"/>
      <c r="L14" s="154"/>
      <c r="M14" s="154"/>
      <c r="N14" s="167"/>
      <c r="O14" s="168"/>
    </row>
    <row r="15" spans="1:15" ht="17">
      <c r="H15" s="175" t="s">
        <v>249</v>
      </c>
      <c r="I15" s="175" t="s">
        <v>250</v>
      </c>
      <c r="J15" s="175">
        <f>J13*1.3</f>
        <v>295.166015625</v>
      </c>
      <c r="K15" s="175" t="s">
        <v>240</v>
      </c>
      <c r="L15" s="175">
        <f>J15*8</f>
        <v>2361.328125</v>
      </c>
      <c r="M15" s="175" t="s">
        <v>240</v>
      </c>
      <c r="N15" s="167"/>
      <c r="O15" s="168"/>
    </row>
    <row r="16" spans="1:15">
      <c r="H16" s="177"/>
      <c r="I16" s="177"/>
      <c r="J16" s="177"/>
      <c r="K16" s="177"/>
      <c r="L16" s="168"/>
      <c r="M16" s="168"/>
      <c r="N16" s="168"/>
      <c r="O16" s="168"/>
    </row>
    <row r="17" spans="1:15" ht="17">
      <c r="C17" s="217" t="s">
        <v>242</v>
      </c>
      <c r="D17" s="217"/>
      <c r="H17" s="216"/>
      <c r="I17" s="216"/>
      <c r="J17" s="217" t="s">
        <v>253</v>
      </c>
      <c r="K17" s="217"/>
      <c r="L17" s="168"/>
      <c r="M17" s="168"/>
      <c r="N17" s="168"/>
      <c r="O17" s="168"/>
    </row>
    <row r="18" spans="1:15" ht="17">
      <c r="A18" s="216"/>
      <c r="B18" s="216"/>
      <c r="C18" s="166" t="s">
        <v>197</v>
      </c>
      <c r="D18" s="166"/>
      <c r="H18" s="216"/>
      <c r="I18" s="216"/>
      <c r="J18" s="179" t="s">
        <v>197</v>
      </c>
      <c r="K18" s="179"/>
      <c r="L18" s="168"/>
      <c r="M18" s="168"/>
      <c r="N18" s="168"/>
      <c r="O18" s="168"/>
    </row>
    <row r="19" spans="1:15" ht="17">
      <c r="A19" s="166" t="s">
        <v>245</v>
      </c>
      <c r="B19" s="166" t="s">
        <v>200</v>
      </c>
      <c r="C19" s="166">
        <v>1</v>
      </c>
      <c r="D19" s="166"/>
      <c r="H19" s="166" t="s">
        <v>245</v>
      </c>
      <c r="I19" s="166" t="s">
        <v>200</v>
      </c>
      <c r="J19" s="166">
        <v>1</v>
      </c>
      <c r="K19" s="166"/>
    </row>
    <row r="20" spans="1:15" ht="17">
      <c r="A20" s="166" t="s">
        <v>247</v>
      </c>
      <c r="B20" s="166" t="s">
        <v>203</v>
      </c>
      <c r="C20" s="166">
        <v>1</v>
      </c>
      <c r="D20" s="166" t="s">
        <v>248</v>
      </c>
      <c r="H20" s="166" t="s">
        <v>257</v>
      </c>
      <c r="I20" s="166" t="s">
        <v>203</v>
      </c>
      <c r="J20" s="166">
        <v>5</v>
      </c>
      <c r="K20" s="166" t="s">
        <v>258</v>
      </c>
    </row>
    <row r="21" spans="1:15" ht="17">
      <c r="A21" s="176" t="s">
        <v>251</v>
      </c>
      <c r="B21" s="176"/>
      <c r="C21" s="176"/>
      <c r="D21" s="176"/>
      <c r="H21" s="166" t="s">
        <v>260</v>
      </c>
      <c r="I21" s="166" t="s">
        <v>207</v>
      </c>
      <c r="J21" s="166">
        <f>100*60*60</f>
        <v>360000</v>
      </c>
      <c r="K21" s="166" t="s">
        <v>261</v>
      </c>
    </row>
    <row r="22" spans="1:15" ht="17">
      <c r="A22" s="178" t="s">
        <v>279</v>
      </c>
      <c r="B22" s="176" t="s">
        <v>207</v>
      </c>
      <c r="C22" s="176">
        <v>150</v>
      </c>
      <c r="D22" s="176" t="s">
        <v>237</v>
      </c>
      <c r="H22" s="166" t="s">
        <v>263</v>
      </c>
      <c r="I22" s="166" t="s">
        <v>210</v>
      </c>
      <c r="J22" s="166">
        <v>4500</v>
      </c>
      <c r="K22" s="154" t="s">
        <v>235</v>
      </c>
    </row>
    <row r="23" spans="1:15" ht="17">
      <c r="A23" s="178" t="s">
        <v>280</v>
      </c>
      <c r="B23" s="176" t="s">
        <v>210</v>
      </c>
      <c r="C23" s="176">
        <v>1</v>
      </c>
      <c r="D23" s="176" t="s">
        <v>237</v>
      </c>
      <c r="H23" s="166" t="s">
        <v>264</v>
      </c>
      <c r="I23" s="166" t="s">
        <v>212</v>
      </c>
      <c r="J23" s="166">
        <v>20</v>
      </c>
      <c r="K23" s="166"/>
    </row>
    <row r="24" spans="1:15" ht="17">
      <c r="A24" s="178" t="s">
        <v>255</v>
      </c>
      <c r="B24" s="176" t="s">
        <v>212</v>
      </c>
      <c r="C24" s="176">
        <v>2</v>
      </c>
      <c r="D24" s="176" t="s">
        <v>237</v>
      </c>
      <c r="H24" s="166" t="s">
        <v>265</v>
      </c>
      <c r="I24" s="166" t="s">
        <v>213</v>
      </c>
      <c r="J24" s="166">
        <f>J22*J23</f>
        <v>90000</v>
      </c>
      <c r="K24" s="166" t="s">
        <v>266</v>
      </c>
    </row>
    <row r="25" spans="1:15" ht="17">
      <c r="A25" s="178" t="s">
        <v>256</v>
      </c>
      <c r="B25" s="176" t="s">
        <v>213</v>
      </c>
      <c r="C25" s="176">
        <f>C22+C23+C24</f>
        <v>153</v>
      </c>
      <c r="D25" s="176" t="s">
        <v>237</v>
      </c>
      <c r="H25" s="166" t="s">
        <v>267</v>
      </c>
      <c r="I25" s="166" t="s">
        <v>215</v>
      </c>
      <c r="J25" s="166">
        <f>J24+J21</f>
        <v>450000</v>
      </c>
      <c r="K25" s="166" t="s">
        <v>266</v>
      </c>
    </row>
    <row r="26" spans="1:15" ht="17">
      <c r="A26" s="180" t="s">
        <v>259</v>
      </c>
      <c r="B26" s="166" t="s">
        <v>215</v>
      </c>
      <c r="C26" s="166">
        <f>C20*C25</f>
        <v>153</v>
      </c>
      <c r="D26" s="166" t="s">
        <v>237</v>
      </c>
      <c r="H26" s="166" t="s">
        <v>268</v>
      </c>
      <c r="I26" s="166" t="s">
        <v>218</v>
      </c>
      <c r="J26" s="166">
        <f>J25*J20</f>
        <v>2250000</v>
      </c>
      <c r="K26" s="166" t="s">
        <v>233</v>
      </c>
    </row>
    <row r="27" spans="1:15" ht="17">
      <c r="A27" s="181" t="s">
        <v>281</v>
      </c>
      <c r="B27" s="174" t="s">
        <v>218</v>
      </c>
      <c r="C27" s="174">
        <f>C26*30/1024</f>
        <v>4.482421875</v>
      </c>
      <c r="D27" s="174" t="s">
        <v>240</v>
      </c>
      <c r="H27" s="174" t="s">
        <v>269</v>
      </c>
      <c r="I27" s="174" t="s">
        <v>244</v>
      </c>
      <c r="J27" s="174">
        <f>J26*30/1024/1024/1024</f>
        <v>6.28642737865448E-2</v>
      </c>
      <c r="K27" s="174" t="s">
        <v>240</v>
      </c>
    </row>
    <row r="28" spans="1:15" ht="17">
      <c r="H28" s="219"/>
      <c r="I28" s="219"/>
      <c r="J28" s="217" t="s">
        <v>270</v>
      </c>
      <c r="K28" s="217"/>
    </row>
    <row r="29" spans="1:15" ht="17">
      <c r="H29" s="219"/>
      <c r="I29" s="219"/>
      <c r="J29" s="183" t="s">
        <v>197</v>
      </c>
      <c r="K29" s="184"/>
    </row>
    <row r="30" spans="1:15" ht="17">
      <c r="H30" s="166" t="s">
        <v>245</v>
      </c>
      <c r="I30" s="166" t="s">
        <v>200</v>
      </c>
      <c r="J30" s="166">
        <v>1</v>
      </c>
      <c r="K30" s="166"/>
    </row>
    <row r="31" spans="1:15" ht="17">
      <c r="H31" s="166" t="s">
        <v>257</v>
      </c>
      <c r="I31" s="166" t="s">
        <v>203</v>
      </c>
      <c r="J31" s="166">
        <f>J20</f>
        <v>5</v>
      </c>
      <c r="K31" s="166" t="s">
        <v>258</v>
      </c>
    </row>
    <row r="32" spans="1:15" ht="17">
      <c r="H32" s="158" t="s">
        <v>241</v>
      </c>
      <c r="I32" s="166" t="s">
        <v>207</v>
      </c>
      <c r="J32" s="166">
        <f>J11</f>
        <v>155</v>
      </c>
      <c r="K32" s="166" t="s">
        <v>237</v>
      </c>
    </row>
    <row r="33" spans="8:11" ht="17">
      <c r="H33" s="166" t="s">
        <v>271</v>
      </c>
      <c r="I33" s="166" t="s">
        <v>210</v>
      </c>
      <c r="J33" s="166">
        <v>5</v>
      </c>
      <c r="K33" s="166"/>
    </row>
    <row r="34" spans="8:11" ht="17">
      <c r="H34" s="166" t="s">
        <v>272</v>
      </c>
      <c r="I34" s="166" t="s">
        <v>212</v>
      </c>
      <c r="J34" s="166">
        <f>J31*J33*J32</f>
        <v>3875</v>
      </c>
      <c r="K34" s="166" t="s">
        <v>237</v>
      </c>
    </row>
    <row r="35" spans="8:11" ht="17">
      <c r="H35" s="174" t="s">
        <v>282</v>
      </c>
      <c r="I35" s="174" t="s">
        <v>213</v>
      </c>
      <c r="J35" s="174">
        <f>J34*30/1024</f>
        <v>113.525390625</v>
      </c>
      <c r="K35" s="174" t="s">
        <v>240</v>
      </c>
    </row>
    <row r="37" spans="8:11" ht="17">
      <c r="H37" s="185" t="s">
        <v>274</v>
      </c>
      <c r="I37" s="185" t="s">
        <v>215</v>
      </c>
      <c r="J37" s="185">
        <f>J35+J27</f>
        <v>113.58825489878654</v>
      </c>
      <c r="K37" s="185" t="s">
        <v>240</v>
      </c>
    </row>
    <row r="38" spans="8:11" ht="17">
      <c r="H38" s="185" t="s">
        <v>275</v>
      </c>
      <c r="I38" s="185" t="s">
        <v>218</v>
      </c>
      <c r="J38" s="185">
        <f>J37*1.3</f>
        <v>147.66473136842251</v>
      </c>
      <c r="K38" s="185" t="s">
        <v>240</v>
      </c>
    </row>
  </sheetData>
  <mergeCells count="10">
    <mergeCell ref="H28:I29"/>
    <mergeCell ref="J28:K28"/>
    <mergeCell ref="A2:B3"/>
    <mergeCell ref="C2:F2"/>
    <mergeCell ref="H2:I3"/>
    <mergeCell ref="J2:M2"/>
    <mergeCell ref="C17:D17"/>
    <mergeCell ref="H17:I18"/>
    <mergeCell ref="J17:K17"/>
    <mergeCell ref="A18:B18"/>
  </mergeCells>
  <phoneticPr fontId="3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正式環境硬體需求</vt:lpstr>
      <vt:lpstr>測試環境硬體需求</vt:lpstr>
      <vt:lpstr>Clone v1.0</vt:lpstr>
      <vt:lpstr>Clone v1.1</vt:lpstr>
      <vt:lpstr>會員與容量計算預估</vt:lpstr>
      <vt:lpstr>創星提供頻寬</vt:lpstr>
      <vt:lpstr>創星提供流量</vt:lpstr>
      <vt:lpstr>昕傳調整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henry</cp:lastModifiedBy>
  <cp:revision>0</cp:revision>
  <dcterms:created xsi:type="dcterms:W3CDTF">2014-10-03T06:59:56Z</dcterms:created>
  <dcterms:modified xsi:type="dcterms:W3CDTF">2015-07-31T09:24:11Z</dcterms:modified>
</cp:coreProperties>
</file>