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BivalveBit_hardware\Notes\"/>
    </mc:Choice>
  </mc:AlternateContent>
  <xr:revisionPtr revIDLastSave="0" documentId="13_ncr:1_{5E7ED136-AA74-4082-9089-8FF1685BF433}" xr6:coauthVersionLast="47" xr6:coauthVersionMax="47" xr10:uidLastSave="{00000000-0000-0000-0000-000000000000}"/>
  <bookViews>
    <workbookView xWindow="-35200" yWindow="1070" windowWidth="18510" windowHeight="18920" xr2:uid="{00000000-000D-0000-FFFF-FFFF00000000}"/>
  </bookViews>
  <sheets>
    <sheet name="RevCDEF" sheetId="4" r:id="rId1"/>
    <sheet name="Prototype_RevB" sheetId="1" r:id="rId2"/>
    <sheet name="Crystal_specs" sheetId="2" r:id="rId3"/>
    <sheet name="RTC_prescaler_calc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4" l="1"/>
  <c r="G45" i="4"/>
  <c r="G44" i="4"/>
  <c r="I17" i="2"/>
  <c r="I18" i="2"/>
  <c r="G18" i="2"/>
  <c r="F10" i="2"/>
  <c r="H43" i="1"/>
  <c r="G31" i="4" l="1"/>
  <c r="G30" i="4"/>
  <c r="G47" i="4" l="1"/>
  <c r="G61" i="4" l="1"/>
  <c r="G58" i="4"/>
  <c r="G57" i="4"/>
  <c r="G56" i="4"/>
  <c r="G55" i="4"/>
  <c r="G43" i="4"/>
  <c r="G42" i="4"/>
  <c r="G41" i="4"/>
  <c r="G39" i="4"/>
  <c r="G38" i="4"/>
  <c r="G37" i="4"/>
  <c r="G36" i="4"/>
  <c r="G35" i="4"/>
  <c r="G28" i="4"/>
  <c r="G27" i="4"/>
  <c r="G26" i="4"/>
  <c r="G25" i="4"/>
  <c r="G24" i="4"/>
  <c r="G29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H15" i="1"/>
  <c r="G32" i="4" l="1"/>
  <c r="I23" i="2"/>
  <c r="I24" i="2"/>
  <c r="I25" i="2"/>
  <c r="H14" i="1"/>
  <c r="H51" i="1"/>
  <c r="H49" i="1"/>
  <c r="G25" i="2"/>
  <c r="G24" i="2"/>
  <c r="G20" i="2"/>
  <c r="G21" i="2"/>
  <c r="G22" i="2"/>
  <c r="G23" i="2"/>
  <c r="G19" i="2"/>
  <c r="H50" i="1"/>
  <c r="H52" i="1"/>
  <c r="I22" i="2"/>
  <c r="I21" i="2"/>
  <c r="I20" i="2"/>
  <c r="I19" i="2"/>
  <c r="G17" i="2"/>
  <c r="H6" i="1"/>
  <c r="H4" i="1"/>
  <c r="H17" i="1"/>
  <c r="H20" i="1"/>
  <c r="H28" i="1" l="1"/>
  <c r="H29" i="1"/>
  <c r="H5" i="1" l="1"/>
  <c r="H8" i="1" l="1"/>
  <c r="H12" i="1"/>
  <c r="H11" i="1"/>
  <c r="H27" i="1"/>
  <c r="H26" i="1"/>
  <c r="H25" i="1"/>
  <c r="H19" i="1"/>
  <c r="H7" i="1" l="1"/>
  <c r="H55" i="1" l="1"/>
  <c r="D15" i="3"/>
  <c r="F15" i="3" s="1"/>
  <c r="D14" i="3"/>
  <c r="F14" i="3" s="1"/>
  <c r="D13" i="3"/>
  <c r="F13" i="3" s="1"/>
  <c r="F12" i="3"/>
  <c r="D12" i="3"/>
  <c r="D11" i="3"/>
  <c r="F11" i="3" s="1"/>
  <c r="D10" i="3"/>
  <c r="F10" i="3" s="1"/>
  <c r="D9" i="3"/>
  <c r="F9" i="3" s="1"/>
  <c r="D8" i="3"/>
  <c r="F8" i="3" s="1"/>
  <c r="F7" i="3"/>
  <c r="D7" i="3"/>
  <c r="D6" i="3"/>
  <c r="F6" i="3" s="1"/>
  <c r="D5" i="3"/>
  <c r="F5" i="3" s="1"/>
  <c r="D4" i="3"/>
  <c r="F4" i="3" s="1"/>
  <c r="F3" i="3"/>
  <c r="D3" i="3"/>
  <c r="D2" i="3"/>
  <c r="F2" i="3" s="1"/>
  <c r="F11" i="2"/>
  <c r="H21" i="1"/>
  <c r="H23" i="1"/>
  <c r="H24" i="1"/>
  <c r="H22" i="1"/>
  <c r="H42" i="1"/>
  <c r="H41" i="1"/>
  <c r="H38" i="1" l="1"/>
  <c r="H36" i="1"/>
  <c r="H34" i="1"/>
  <c r="H35" i="1"/>
  <c r="H37" i="1"/>
  <c r="F9" i="2" l="1"/>
  <c r="F8" i="2"/>
  <c r="F7" i="2"/>
  <c r="F6" i="2"/>
  <c r="H40" i="1" l="1"/>
  <c r="H9" i="1"/>
  <c r="H13" i="1"/>
  <c r="H10" i="1"/>
  <c r="H16" i="1"/>
  <c r="H18" i="1"/>
  <c r="H3" i="1"/>
  <c r="H31" i="1" l="1"/>
  <c r="H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Luke Miller</author>
  </authors>
  <commentList>
    <comment ref="F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Luke Miller:</t>
        </r>
        <r>
          <rPr>
            <sz val="9"/>
            <color indexed="81"/>
            <rFont val="Tahoma"/>
            <family val="2"/>
          </rPr>
          <t xml:space="preserve">
Specified as approx 3pF in the MCP79400 data sheet Table 1-1</t>
        </r>
      </text>
    </comment>
  </commentList>
</comments>
</file>

<file path=xl/sharedStrings.xml><?xml version="1.0" encoding="utf-8"?>
<sst xmlns="http://schemas.openxmlformats.org/spreadsheetml/2006/main" count="412" uniqueCount="228">
  <si>
    <t>Part Description</t>
  </si>
  <si>
    <t>Eagle library part</t>
  </si>
  <si>
    <t>Manufacturer</t>
  </si>
  <si>
    <t>Mfr. PN</t>
  </si>
  <si>
    <t>Digikey PN</t>
  </si>
  <si>
    <t>Digikey $</t>
  </si>
  <si>
    <t>Extended $</t>
  </si>
  <si>
    <t>BivalveBit prototype</t>
  </si>
  <si>
    <t>Quantity</t>
  </si>
  <si>
    <t>Microchip</t>
  </si>
  <si>
    <t>A1395 Hall effect sensor</t>
  </si>
  <si>
    <t>Allegro</t>
  </si>
  <si>
    <t>A1395SEHLT-T</t>
  </si>
  <si>
    <t>620-1173-1-ND</t>
  </si>
  <si>
    <t>Coto</t>
  </si>
  <si>
    <t>Texas Instruments</t>
  </si>
  <si>
    <t>Capacitor 0.1uF - 0603 ceramic 25V</t>
  </si>
  <si>
    <t>Resistor 10k 5% (generic pullup/pulldown) 0603</t>
  </si>
  <si>
    <t>ERJ-3GEYJ103V</t>
  </si>
  <si>
    <t>P10KGCT-ND</t>
  </si>
  <si>
    <t>Total</t>
  </si>
  <si>
    <t>150-ATMEGA4808-AURCT-ND</t>
  </si>
  <si>
    <t>ATMEGA4808-AUR</t>
  </si>
  <si>
    <t>ATmega4808 32-pin TQFP package</t>
  </si>
  <si>
    <t>ATmega4809/4808 specify minimum crystal load of 7.5pF, maximum 12.5pF. See table 32-15 in datasheet pg 469</t>
  </si>
  <si>
    <t>Internal load</t>
  </si>
  <si>
    <t>Parasitic</t>
  </si>
  <si>
    <t>External 1</t>
  </si>
  <si>
    <t>External 2</t>
  </si>
  <si>
    <t>Cload</t>
  </si>
  <si>
    <t>Cpara</t>
  </si>
  <si>
    <t>Cex1</t>
  </si>
  <si>
    <t>Cex2</t>
  </si>
  <si>
    <t>Total load</t>
  </si>
  <si>
    <t>C1005X7S1A225K050BC</t>
  </si>
  <si>
    <t>445-9097-1-ND</t>
  </si>
  <si>
    <t>Capacitor, 2.2µF 16V 10% X7R 0402 - VCNL4040</t>
  </si>
  <si>
    <t>VCNL4040M30E Proximity sensor</t>
  </si>
  <si>
    <t>VCNL4040M3OE</t>
  </si>
  <si>
    <t>VCNL4040M3OECT-ND</t>
  </si>
  <si>
    <t>Vishay</t>
  </si>
  <si>
    <t>Temperature sensor TMP116 (0.3C)</t>
  </si>
  <si>
    <t>296-47858-1-ND</t>
  </si>
  <si>
    <t>TMP116AIDRVR</t>
  </si>
  <si>
    <t>Sensors</t>
  </si>
  <si>
    <t>RC0402JR-072K2L</t>
  </si>
  <si>
    <t>311-2.2KJRCT-ND</t>
  </si>
  <si>
    <t>2.2k ohm resistor 5% 1/16W 0402 - VCNL4040 I2C pullup</t>
  </si>
  <si>
    <t>Capacitor, 0.1µF 16V 10% X7R 0402</t>
  </si>
  <si>
    <t>C1005X7R1C104K050BC</t>
  </si>
  <si>
    <t>445-4952-1-ND</t>
  </si>
  <si>
    <t>Capacitor, 0603 0.1µF 16V ceramic</t>
  </si>
  <si>
    <t>KEMET</t>
  </si>
  <si>
    <t>C0603C104K4RACTU</t>
  </si>
  <si>
    <t>399-1096-1-ND</t>
  </si>
  <si>
    <t>Resistor, 0603 10 k ohm</t>
  </si>
  <si>
    <t>Yageo</t>
  </si>
  <si>
    <t>RC0603JR-0710KL</t>
  </si>
  <si>
    <t>311-10KGRCT-ND</t>
  </si>
  <si>
    <t>Molex</t>
  </si>
  <si>
    <t>JST</t>
  </si>
  <si>
    <t>MicroSD card slot hinged</t>
  </si>
  <si>
    <t>WM6698CT-ND</t>
  </si>
  <si>
    <t>S5481-ND</t>
  </si>
  <si>
    <t>PPPC061LGBN-RC</t>
  </si>
  <si>
    <t>Sullins</t>
  </si>
  <si>
    <t>6-pin 0.1" pitch right angle (FTDI)</t>
  </si>
  <si>
    <t>4 pin JST PH connector (for sensors, or hardwire?)</t>
  </si>
  <si>
    <t>PTS525SM15SMTR2 LFS</t>
  </si>
  <si>
    <t>CKN9104CT-ND</t>
  </si>
  <si>
    <t>reset button - low profile</t>
  </si>
  <si>
    <t>4-wire cable for sensors</t>
  </si>
  <si>
    <t xml:space="preserve"> </t>
  </si>
  <si>
    <t>kHz</t>
  </si>
  <si>
    <t>prescaler</t>
  </si>
  <si>
    <t>cycles/sec</t>
  </si>
  <si>
    <t>Period</t>
  </si>
  <si>
    <t>Interrupt/sec</t>
  </si>
  <si>
    <t>PCF8523 real time clock 14-TSSOP</t>
  </si>
  <si>
    <t>568-6649-1-ND</t>
  </si>
  <si>
    <t>PCF8523TS/1,118</t>
  </si>
  <si>
    <t>NXP</t>
  </si>
  <si>
    <t>Subtotal</t>
  </si>
  <si>
    <t>Capacitor 10uF - 0603 ceramic - for microSD</t>
  </si>
  <si>
    <t>Capacitor 1uF - 0603 ceramic X7R - for vreg</t>
  </si>
  <si>
    <t>LP5907QMFX-3.0Q1</t>
  </si>
  <si>
    <t>296-40364-1-ND</t>
  </si>
  <si>
    <t>Voltage regulator - LP5907QMFX 3.0V</t>
  </si>
  <si>
    <t>Texas Inst.</t>
  </si>
  <si>
    <t>BSS138CT-ND</t>
  </si>
  <si>
    <t>BSS138</t>
  </si>
  <si>
    <t>ON Semi.</t>
  </si>
  <si>
    <t>Resistor 47k 1% precision 0603 (battery voltage divider)</t>
  </si>
  <si>
    <t>P20473CT-ND</t>
  </si>
  <si>
    <t>ERJ-PB3D4702V</t>
  </si>
  <si>
    <t>BSH203,215</t>
  </si>
  <si>
    <t>1727-6216-1-ND</t>
  </si>
  <si>
    <t>JST PH 2-pin surface mount for battery connection (right angle out of stock)</t>
  </si>
  <si>
    <t>B2B-PH-SM4-TB(LF)(SN)</t>
  </si>
  <si>
    <t>455-1734-1-ND</t>
  </si>
  <si>
    <t>ZRB18AR61E106ME01L</t>
  </si>
  <si>
    <t>490-10991-1-ND</t>
  </si>
  <si>
    <t>306-1126-1-ND</t>
  </si>
  <si>
    <t>CT10-2540-G1</t>
  </si>
  <si>
    <t>Reed switch</t>
  </si>
  <si>
    <t>728-SSPT7F-9PF10-RCT-ND</t>
  </si>
  <si>
    <t>SSPT7F-9PF10-R</t>
  </si>
  <si>
    <t>Seiko</t>
  </si>
  <si>
    <t>32.768kHz crystal 9pF ±10ppm for PCF8523 RTC</t>
  </si>
  <si>
    <t>B4B-PH-K-S(LF)(SN)</t>
  </si>
  <si>
    <t>455-1706-ND</t>
  </si>
  <si>
    <t>CR1220 Battery holder</t>
  </si>
  <si>
    <t>CR1220 Battery, lithium</t>
  </si>
  <si>
    <t>Keystone</t>
  </si>
  <si>
    <t>Panasonic</t>
  </si>
  <si>
    <t>CR1220</t>
  </si>
  <si>
    <t>36-3000-ND</t>
  </si>
  <si>
    <t>P033-ND</t>
  </si>
  <si>
    <t>Resistor 2.2k ohm 5% (generic pullup) 0603</t>
  </si>
  <si>
    <t>Resistor 100k 5% (generic pullup) 0603</t>
  </si>
  <si>
    <t>MMBT2484LT3G</t>
  </si>
  <si>
    <t>MMBT2484LT3GOSCT-ND</t>
  </si>
  <si>
    <t>P100KGCT-ND</t>
  </si>
  <si>
    <t>ERJ-3GEYJ222V</t>
  </si>
  <si>
    <t>P2.2KGCT-ND</t>
  </si>
  <si>
    <t>MCP79400 real time clock 8-MSOP</t>
  </si>
  <si>
    <t>MCP79400T-I/MS</t>
  </si>
  <si>
    <t>MCP79400T-I/MSCT-ND</t>
  </si>
  <si>
    <t>Cpara (stray)</t>
  </si>
  <si>
    <t>CX1</t>
  </si>
  <si>
    <t>CX2</t>
  </si>
  <si>
    <t>AVX Corp</t>
  </si>
  <si>
    <t>MCP79400 real time clock specifies crystal load of 6-9pf, Seiko SSPT7F-9PF10-R is 9pF load</t>
  </si>
  <si>
    <t>478-06035A160FAT2ACT-ND</t>
  </si>
  <si>
    <t>06035A160FAT2A</t>
  </si>
  <si>
    <t>Capacitor - Crystal load 16pF ceramic 0603 1% tolerance</t>
  </si>
  <si>
    <t>Alternate load capacitors</t>
  </si>
  <si>
    <t>478-10252-1-ND</t>
  </si>
  <si>
    <t>06032U120FAT2A</t>
  </si>
  <si>
    <t>Capacitor - Crystal load 12pF ceramic 0603 1% tolerance</t>
  </si>
  <si>
    <t>C1,C2 alternate calculation</t>
  </si>
  <si>
    <t>Alternate parts - out of stock?</t>
  </si>
  <si>
    <t>06035A6R0CAT2A</t>
  </si>
  <si>
    <t>Capacitor - Crystal load 6pF ceramic 0603 0.25pF tolerance</t>
  </si>
  <si>
    <t>478-10334-1-ND</t>
  </si>
  <si>
    <t>Cosc</t>
  </si>
  <si>
    <t>Capacitor - Crystal load 7pF ceramic 0603 0.25pF tolerance</t>
  </si>
  <si>
    <t>478-10337-1-ND</t>
  </si>
  <si>
    <t>06035A7R0CAT2A</t>
  </si>
  <si>
    <t>478-3690-1-ND</t>
  </si>
  <si>
    <t>Capacitor - Crystal load 3pF ceramic 0603 0.25pF tolerance</t>
  </si>
  <si>
    <t>06031A3R0CAT2A</t>
  </si>
  <si>
    <t>587-1245-1-ND</t>
  </si>
  <si>
    <t>taiyo yuden</t>
  </si>
  <si>
    <t>TMK107BJ104KA-T</t>
  </si>
  <si>
    <t>CL10A105KB8NNNC</t>
  </si>
  <si>
    <t>1276-1860-1-ND</t>
  </si>
  <si>
    <t>RC0603FR-07100RL</t>
  </si>
  <si>
    <t>311-100HRCT-ND</t>
  </si>
  <si>
    <t>APT2012CGCK</t>
  </si>
  <si>
    <t>Kingbright</t>
  </si>
  <si>
    <t>754-1127-1-ND</t>
  </si>
  <si>
    <t>HSMS-C170</t>
  </si>
  <si>
    <t>516-1429-1-ND</t>
  </si>
  <si>
    <t>Broadcom</t>
  </si>
  <si>
    <t xml:space="preserve">LED, Red 0805, 2.1V </t>
  </si>
  <si>
    <t>LED, Green 0805, 2.1V</t>
  </si>
  <si>
    <t>Resistor 100 ohm for green, red LEDs, 0603</t>
  </si>
  <si>
    <t>Resistor zero ohm, jumper 0603</t>
  </si>
  <si>
    <t>ERJ-3GEY0R00V</t>
  </si>
  <si>
    <t>P0.0GCT-ND</t>
  </si>
  <si>
    <t>Samsung</t>
  </si>
  <si>
    <t>Murata</t>
  </si>
  <si>
    <t>C&amp;K</t>
  </si>
  <si>
    <t>Alt. Mfr PN</t>
  </si>
  <si>
    <t>Alt. Digikey PN</t>
  </si>
  <si>
    <t>DMG2302U-7</t>
  </si>
  <si>
    <t>DMG2302U-7DICT-ND</t>
  </si>
  <si>
    <t>SSM3J328RLFCT-ND</t>
  </si>
  <si>
    <t>SSM3J328R,LF</t>
  </si>
  <si>
    <t>N-channel MOSFET - I2C level shifting, Q1,Q2 (BS138 or DMG2302U-7, Toshiba SSM3K329R,LF)</t>
  </si>
  <si>
    <t>Mosfet P-FET Q3, SOT23-3 BH203,215 (battery monitor) (alt IRLML5203, Toshiba SSM3J328R,LF)</t>
  </si>
  <si>
    <t>BJT NPN Transistor U4, 60V 0.1A SOT23-3 package (battery monitor) (alt FMTT619A)</t>
  </si>
  <si>
    <t>Alternate parts</t>
  </si>
  <si>
    <t>ALS31313KLEATR-500</t>
  </si>
  <si>
    <t>620-2009-1-ND</t>
  </si>
  <si>
    <t>Allegro ALS31313 3-axis Hall sensor I2C, 500Gauss, 8-TSSOP</t>
  </si>
  <si>
    <t>Adafruit</t>
  </si>
  <si>
    <t>1528-1836-ND</t>
  </si>
  <si>
    <t>18650 Li-Ion battery - Adafruit #1781 w/ JST PH connector</t>
  </si>
  <si>
    <t>30-00218</t>
  </si>
  <si>
    <t>T1245-30-ND</t>
  </si>
  <si>
    <t>4-wire cable for sensors 32ga 2.0mm OD (100ft)</t>
  </si>
  <si>
    <t>Tensility</t>
  </si>
  <si>
    <t>Clear heat shrink, 0.25" ID, 3:1, adhesive lined</t>
  </si>
  <si>
    <t>NTE</t>
  </si>
  <si>
    <t>47-23248-CL</t>
  </si>
  <si>
    <t>2368-47-23248-CL-ND</t>
  </si>
  <si>
    <t>Bulk items</t>
  </si>
  <si>
    <t>MMBT6429LT1GOSCT-ND</t>
  </si>
  <si>
    <t>MMBT6429LT1G</t>
  </si>
  <si>
    <t>B2B-PH-K-S(LF)(SN)</t>
  </si>
  <si>
    <t>455-1704-ND</t>
  </si>
  <si>
    <t xml:space="preserve">JST PH 2-pin thru-hole for battery connection </t>
  </si>
  <si>
    <t>TMP117MAIDRVR</t>
  </si>
  <si>
    <t>296-51835-1-ND</t>
  </si>
  <si>
    <t>ZXTN25020CFHTACT-ND</t>
  </si>
  <si>
    <t>PHR-4</t>
  </si>
  <si>
    <t>SPH-002T-P0.5S</t>
  </si>
  <si>
    <t>4-pin JST PH receptacle housing (crimped onto wire)</t>
  </si>
  <si>
    <t>440129-4</t>
  </si>
  <si>
    <t>A100013-ND</t>
  </si>
  <si>
    <t>TE Connectivity possibly swaps with JST PH</t>
  </si>
  <si>
    <t>JST PH crimp-on connector pin, 24-30AWG</t>
  </si>
  <si>
    <t>4 pin JST PH connector (for sensors, or hardwire)</t>
  </si>
  <si>
    <t>BJT NPN Transistor U4, 60V 0.1A SOT23-3 package (battery monitor) (alt FMTT619A, ZXTN25020CFHTACT-ND)</t>
  </si>
  <si>
    <t>2057-2CTC-RCT-ND</t>
  </si>
  <si>
    <t>Possible substitute "Adam tech" that will work in JST crimper</t>
  </si>
  <si>
    <t>Reed switch (optional, not used in 2022 builds)</t>
  </si>
  <si>
    <t>MCP7940NT-I/MSCT-ND</t>
  </si>
  <si>
    <t>MCP7940NT-I/MS</t>
  </si>
  <si>
    <t>JST Hand crimper 24-30AWG side entry</t>
  </si>
  <si>
    <t>WC-240</t>
  </si>
  <si>
    <t>455-1128-ND</t>
  </si>
  <si>
    <t>Magnet 0.25"diam x 0.063" thick</t>
  </si>
  <si>
    <t>Radial Magnet Inc</t>
  </si>
  <si>
    <t>469-1005-ND</t>
  </si>
  <si>
    <t>BivalveBit RevC, RevD, RevE, RevF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</si>
</sst>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wrapText="1"/>
    </xf>
    <xf numFmtId="44" fontId="0" fillId="0" borderId="0" xfId="1" applyFont="1"/>
    <xf numFmtId="49" fontId="2" fillId="0" borderId="0" xfId="0" applyNumberFormat="1" applyFont="1" applyAlignment="1">
      <alignment wrapText="1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2" fillId="0" borderId="0" xfId="0" applyNumberFormat="1" applyFont="1"/>
    <xf numFmtId="0" fontId="0" fillId="2" borderId="0" xfId="0" applyFill="1"/>
    <xf numFmtId="0" fontId="6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25" workbookViewId="0">
      <selection activeCell="A2" sqref="A2"/>
    </sheetView>
  </sheetViews>
  <sheetFormatPr defaultColWidth="8.81640625" defaultRowHeight="14.5" x14ac:dyDescent="0.35"/>
  <cols>
    <col min="1" max="1" width="48.1796875" bestFit="1" customWidth="1"/>
    <col min="2" max="2" width="12.453125" bestFit="1" customWidth="1"/>
    <col min="3" max="3" width="23.453125" bestFit="1" customWidth="1"/>
    <col min="4" max="4" width="25.6328125" bestFit="1" customWidth="1"/>
    <col min="5" max="5" width="9.453125" style="13" customWidth="1"/>
    <col min="6" max="6" width="9.453125" style="2" bestFit="1" customWidth="1"/>
    <col min="7" max="7" width="11.453125" bestFit="1" customWidth="1"/>
    <col min="8" max="8" width="12" bestFit="1" customWidth="1"/>
    <col min="9" max="9" width="19.36328125" bestFit="1" customWidth="1"/>
    <col min="10" max="10" width="8.6328125" style="2"/>
    <col min="11" max="11" width="8.6328125" customWidth="1"/>
  </cols>
  <sheetData>
    <row r="1" spans="1:10" x14ac:dyDescent="0.35">
      <c r="A1" s="1" t="s">
        <v>227</v>
      </c>
      <c r="G1" s="2"/>
    </row>
    <row r="2" spans="1:10" s="4" customFormat="1" x14ac:dyDescent="0.35">
      <c r="A2" s="3" t="s">
        <v>0</v>
      </c>
      <c r="B2" s="4" t="s">
        <v>2</v>
      </c>
      <c r="C2" s="5" t="s">
        <v>3</v>
      </c>
      <c r="D2" s="4" t="s">
        <v>4</v>
      </c>
      <c r="E2" s="15" t="s">
        <v>8</v>
      </c>
      <c r="F2" s="6" t="s">
        <v>5</v>
      </c>
      <c r="G2" s="7" t="s">
        <v>6</v>
      </c>
      <c r="H2" s="4" t="s">
        <v>174</v>
      </c>
      <c r="I2" s="4" t="s">
        <v>175</v>
      </c>
      <c r="J2" s="7" t="s">
        <v>5</v>
      </c>
    </row>
    <row r="3" spans="1:10" ht="17" customHeight="1" x14ac:dyDescent="0.35">
      <c r="A3" t="s">
        <v>23</v>
      </c>
      <c r="B3" t="s">
        <v>9</v>
      </c>
      <c r="C3" t="s">
        <v>22</v>
      </c>
      <c r="D3" t="s">
        <v>21</v>
      </c>
      <c r="E3" s="13">
        <v>1</v>
      </c>
      <c r="F3" s="2">
        <v>1.32</v>
      </c>
      <c r="G3" s="12">
        <f t="shared" ref="G3:G18" si="0">F3*E3</f>
        <v>1.32</v>
      </c>
    </row>
    <row r="4" spans="1:10" ht="17" customHeight="1" x14ac:dyDescent="0.35">
      <c r="A4" t="s">
        <v>125</v>
      </c>
      <c r="B4" t="s">
        <v>9</v>
      </c>
      <c r="C4" t="s">
        <v>126</v>
      </c>
      <c r="D4" t="s">
        <v>127</v>
      </c>
      <c r="E4" s="13">
        <v>1</v>
      </c>
      <c r="F4" s="2">
        <v>0.9</v>
      </c>
      <c r="G4" s="12">
        <f t="shared" si="0"/>
        <v>0.9</v>
      </c>
      <c r="H4" t="s">
        <v>220</v>
      </c>
      <c r="I4" t="s">
        <v>219</v>
      </c>
      <c r="J4" s="2">
        <v>0.97</v>
      </c>
    </row>
    <row r="5" spans="1:10" x14ac:dyDescent="0.35">
      <c r="A5" t="s">
        <v>108</v>
      </c>
      <c r="B5" t="s">
        <v>107</v>
      </c>
      <c r="C5" t="s">
        <v>106</v>
      </c>
      <c r="D5" t="s">
        <v>105</v>
      </c>
      <c r="E5" s="13">
        <v>1</v>
      </c>
      <c r="F5" s="2">
        <v>0.72</v>
      </c>
      <c r="G5" s="12">
        <f t="shared" si="0"/>
        <v>0.72</v>
      </c>
    </row>
    <row r="6" spans="1:10" x14ac:dyDescent="0.35">
      <c r="A6" t="s">
        <v>135</v>
      </c>
      <c r="B6" t="s">
        <v>131</v>
      </c>
      <c r="C6" t="s">
        <v>134</v>
      </c>
      <c r="D6" t="s">
        <v>133</v>
      </c>
      <c r="E6" s="13">
        <v>2</v>
      </c>
      <c r="F6" s="2">
        <v>0.27</v>
      </c>
      <c r="G6" s="12">
        <f t="shared" si="0"/>
        <v>0.54</v>
      </c>
    </row>
    <row r="7" spans="1:10" x14ac:dyDescent="0.35">
      <c r="A7" t="s">
        <v>87</v>
      </c>
      <c r="B7" t="s">
        <v>88</v>
      </c>
      <c r="C7" t="s">
        <v>85</v>
      </c>
      <c r="D7" t="s">
        <v>86</v>
      </c>
      <c r="E7" s="13">
        <v>1</v>
      </c>
      <c r="F7" s="2">
        <v>0.61</v>
      </c>
      <c r="G7" s="12">
        <f t="shared" si="0"/>
        <v>0.61</v>
      </c>
    </row>
    <row r="8" spans="1:10" ht="29" x14ac:dyDescent="0.35">
      <c r="A8" s="14" t="s">
        <v>180</v>
      </c>
      <c r="B8" t="s">
        <v>91</v>
      </c>
      <c r="C8" t="s">
        <v>90</v>
      </c>
      <c r="D8" t="s">
        <v>89</v>
      </c>
      <c r="E8" s="13">
        <v>2</v>
      </c>
      <c r="F8" s="2">
        <v>0.26</v>
      </c>
      <c r="G8" s="12">
        <f t="shared" si="0"/>
        <v>0.52</v>
      </c>
      <c r="H8" t="s">
        <v>176</v>
      </c>
      <c r="I8" t="s">
        <v>177</v>
      </c>
      <c r="J8" s="2">
        <v>0.4</v>
      </c>
    </row>
    <row r="9" spans="1:10" x14ac:dyDescent="0.35">
      <c r="A9" t="s">
        <v>218</v>
      </c>
      <c r="B9" t="s">
        <v>14</v>
      </c>
      <c r="C9" t="s">
        <v>103</v>
      </c>
      <c r="D9" t="s">
        <v>102</v>
      </c>
      <c r="E9" s="13">
        <v>1</v>
      </c>
      <c r="F9" s="2">
        <v>0.85</v>
      </c>
      <c r="G9" s="12">
        <f t="shared" si="0"/>
        <v>0.85</v>
      </c>
    </row>
    <row r="10" spans="1:10" x14ac:dyDescent="0.35">
      <c r="A10" s="8" t="s">
        <v>16</v>
      </c>
      <c r="B10" t="s">
        <v>153</v>
      </c>
      <c r="C10" s="9" t="s">
        <v>154</v>
      </c>
      <c r="D10" s="10" t="s">
        <v>152</v>
      </c>
      <c r="E10" s="13">
        <v>5</v>
      </c>
      <c r="F10" s="2">
        <v>0.1</v>
      </c>
      <c r="G10" s="12">
        <f t="shared" si="0"/>
        <v>0.5</v>
      </c>
    </row>
    <row r="11" spans="1:10" x14ac:dyDescent="0.35">
      <c r="A11" s="8" t="s">
        <v>84</v>
      </c>
      <c r="B11" t="s">
        <v>171</v>
      </c>
      <c r="C11" s="9" t="s">
        <v>155</v>
      </c>
      <c r="D11" s="10" t="s">
        <v>156</v>
      </c>
      <c r="E11" s="13">
        <v>2</v>
      </c>
      <c r="F11" s="2">
        <v>0.10100000000000001</v>
      </c>
      <c r="G11" s="12">
        <f t="shared" si="0"/>
        <v>0.20200000000000001</v>
      </c>
    </row>
    <row r="12" spans="1:10" x14ac:dyDescent="0.35">
      <c r="A12" s="8" t="s">
        <v>83</v>
      </c>
      <c r="B12" t="s">
        <v>172</v>
      </c>
      <c r="C12" s="21" t="s">
        <v>100</v>
      </c>
      <c r="D12" t="s">
        <v>101</v>
      </c>
      <c r="E12" s="13">
        <v>1</v>
      </c>
      <c r="F12" s="2">
        <v>0.63</v>
      </c>
      <c r="G12" s="12">
        <f>F12*E12</f>
        <v>0.63</v>
      </c>
    </row>
    <row r="13" spans="1:10" x14ac:dyDescent="0.35">
      <c r="A13" s="14" t="s">
        <v>166</v>
      </c>
      <c r="B13" t="s">
        <v>160</v>
      </c>
      <c r="C13" t="s">
        <v>159</v>
      </c>
      <c r="D13" t="s">
        <v>161</v>
      </c>
      <c r="E13" s="13">
        <v>1</v>
      </c>
      <c r="F13" s="2">
        <v>0.28999999999999998</v>
      </c>
      <c r="G13" s="12">
        <f>F13*E13</f>
        <v>0.28999999999999998</v>
      </c>
    </row>
    <row r="14" spans="1:10" x14ac:dyDescent="0.35">
      <c r="A14" s="14" t="s">
        <v>165</v>
      </c>
      <c r="B14" t="s">
        <v>164</v>
      </c>
      <c r="C14" t="s">
        <v>162</v>
      </c>
      <c r="D14" t="s">
        <v>163</v>
      </c>
      <c r="E14" s="13">
        <v>1</v>
      </c>
      <c r="F14" s="2">
        <v>0.41</v>
      </c>
      <c r="G14" s="12">
        <f>F14*E14</f>
        <v>0.41</v>
      </c>
    </row>
    <row r="15" spans="1:10" x14ac:dyDescent="0.35">
      <c r="A15" s="14" t="s">
        <v>168</v>
      </c>
      <c r="B15" t="s">
        <v>114</v>
      </c>
      <c r="C15" t="s">
        <v>169</v>
      </c>
      <c r="D15" t="s">
        <v>170</v>
      </c>
      <c r="E15" s="13">
        <v>1</v>
      </c>
      <c r="F15" s="2">
        <v>0.1</v>
      </c>
      <c r="G15" s="12">
        <f>F15*E15</f>
        <v>0.1</v>
      </c>
    </row>
    <row r="16" spans="1:10" x14ac:dyDescent="0.35">
      <c r="A16" s="8" t="s">
        <v>167</v>
      </c>
      <c r="B16" t="s">
        <v>56</v>
      </c>
      <c r="C16" t="s">
        <v>157</v>
      </c>
      <c r="D16" t="s">
        <v>158</v>
      </c>
      <c r="E16" s="13">
        <v>2</v>
      </c>
      <c r="F16" s="2">
        <v>0.09</v>
      </c>
      <c r="G16" s="12">
        <f t="shared" si="0"/>
        <v>0.18</v>
      </c>
    </row>
    <row r="17" spans="1:12" x14ac:dyDescent="0.35">
      <c r="A17" s="8" t="s">
        <v>118</v>
      </c>
      <c r="B17" t="s">
        <v>114</v>
      </c>
      <c r="C17" t="s">
        <v>123</v>
      </c>
      <c r="D17" t="s">
        <v>124</v>
      </c>
      <c r="E17" s="13">
        <v>4</v>
      </c>
      <c r="F17" s="2">
        <v>0.09</v>
      </c>
      <c r="G17" s="12">
        <f t="shared" si="0"/>
        <v>0.36</v>
      </c>
    </row>
    <row r="18" spans="1:12" x14ac:dyDescent="0.35">
      <c r="A18" s="8" t="s">
        <v>17</v>
      </c>
      <c r="B18" t="s">
        <v>114</v>
      </c>
      <c r="C18" s="11" t="s">
        <v>18</v>
      </c>
      <c r="D18" s="11" t="s">
        <v>19</v>
      </c>
      <c r="E18" s="13">
        <v>7</v>
      </c>
      <c r="F18" s="2">
        <v>0.1</v>
      </c>
      <c r="G18" s="12">
        <f t="shared" si="0"/>
        <v>0.70000000000000007</v>
      </c>
    </row>
    <row r="19" spans="1:12" x14ac:dyDescent="0.35">
      <c r="A19" s="8" t="s">
        <v>92</v>
      </c>
      <c r="B19" t="s">
        <v>114</v>
      </c>
      <c r="C19" s="19" t="s">
        <v>94</v>
      </c>
      <c r="D19" s="11" t="s">
        <v>93</v>
      </c>
      <c r="E19" s="13">
        <v>2</v>
      </c>
      <c r="F19" s="2">
        <v>0.15</v>
      </c>
      <c r="G19" s="12">
        <f>F19*E19</f>
        <v>0.3</v>
      </c>
    </row>
    <row r="20" spans="1:12" x14ac:dyDescent="0.35">
      <c r="A20" s="8" t="s">
        <v>119</v>
      </c>
      <c r="B20" t="s">
        <v>114</v>
      </c>
      <c r="C20" s="19" t="s">
        <v>18</v>
      </c>
      <c r="D20" s="11" t="s">
        <v>122</v>
      </c>
      <c r="E20" s="13">
        <v>3</v>
      </c>
      <c r="F20" s="2">
        <v>0.09</v>
      </c>
      <c r="G20" s="12">
        <f>F20*E20</f>
        <v>0.27</v>
      </c>
    </row>
    <row r="21" spans="1:12" x14ac:dyDescent="0.35">
      <c r="A21" s="8" t="s">
        <v>70</v>
      </c>
      <c r="B21" t="s">
        <v>173</v>
      </c>
      <c r="C21" s="16" t="s">
        <v>68</v>
      </c>
      <c r="D21" s="16" t="s">
        <v>69</v>
      </c>
      <c r="E21" s="13">
        <v>1</v>
      </c>
      <c r="F21" s="2">
        <v>0.27</v>
      </c>
      <c r="G21" s="12">
        <f>F21*E21</f>
        <v>0.27</v>
      </c>
    </row>
    <row r="22" spans="1:12" x14ac:dyDescent="0.35">
      <c r="A22" s="14" t="s">
        <v>61</v>
      </c>
      <c r="B22" t="s">
        <v>59</v>
      </c>
      <c r="C22">
        <v>472192001</v>
      </c>
      <c r="D22" t="s">
        <v>62</v>
      </c>
      <c r="E22" s="13">
        <v>1</v>
      </c>
      <c r="F22" s="2">
        <v>1.3</v>
      </c>
      <c r="G22" s="12">
        <f>E22*F22</f>
        <v>1.3</v>
      </c>
    </row>
    <row r="23" spans="1:12" x14ac:dyDescent="0.35">
      <c r="A23" s="8" t="s">
        <v>66</v>
      </c>
      <c r="B23" t="s">
        <v>65</v>
      </c>
      <c r="C23" t="s">
        <v>64</v>
      </c>
      <c r="D23" t="s">
        <v>63</v>
      </c>
      <c r="E23" s="13">
        <v>1</v>
      </c>
      <c r="F23" s="2">
        <v>0.6</v>
      </c>
      <c r="G23" s="12">
        <f t="shared" ref="G23:G24" si="1">E23*F23</f>
        <v>0.6</v>
      </c>
    </row>
    <row r="24" spans="1:12" ht="26.5" x14ac:dyDescent="0.35">
      <c r="A24" s="8" t="s">
        <v>215</v>
      </c>
      <c r="C24" s="20" t="s">
        <v>120</v>
      </c>
      <c r="D24" s="20" t="s">
        <v>121</v>
      </c>
      <c r="E24" s="13">
        <v>1</v>
      </c>
      <c r="F24" s="2">
        <v>0.3</v>
      </c>
      <c r="G24" s="12">
        <f t="shared" si="1"/>
        <v>0.3</v>
      </c>
      <c r="H24" t="s">
        <v>200</v>
      </c>
      <c r="I24" t="s">
        <v>199</v>
      </c>
      <c r="J24" s="2">
        <v>0.21</v>
      </c>
      <c r="K24" t="s">
        <v>206</v>
      </c>
      <c r="L24">
        <v>0.40200000000000002</v>
      </c>
    </row>
    <row r="25" spans="1:12" ht="26.5" x14ac:dyDescent="0.35">
      <c r="A25" s="8" t="s">
        <v>181</v>
      </c>
      <c r="C25" s="20" t="s">
        <v>95</v>
      </c>
      <c r="D25" s="20" t="s">
        <v>96</v>
      </c>
      <c r="E25" s="13">
        <v>1</v>
      </c>
      <c r="F25" s="2">
        <v>0.45</v>
      </c>
      <c r="G25" s="12">
        <f>F25*E25</f>
        <v>0.45</v>
      </c>
      <c r="H25" t="s">
        <v>179</v>
      </c>
      <c r="I25" t="s">
        <v>178</v>
      </c>
      <c r="J25" s="2">
        <v>0.39</v>
      </c>
    </row>
    <row r="26" spans="1:12" x14ac:dyDescent="0.35">
      <c r="A26" s="8" t="s">
        <v>203</v>
      </c>
      <c r="B26" t="s">
        <v>60</v>
      </c>
      <c r="C26" t="s">
        <v>201</v>
      </c>
      <c r="D26" t="s">
        <v>202</v>
      </c>
      <c r="E26" s="13">
        <v>1</v>
      </c>
      <c r="F26" s="2">
        <v>0.45</v>
      </c>
      <c r="G26" s="12">
        <f>F26*E26</f>
        <v>0.45</v>
      </c>
    </row>
    <row r="27" spans="1:12" x14ac:dyDescent="0.35">
      <c r="A27" s="14" t="s">
        <v>111</v>
      </c>
      <c r="B27" t="s">
        <v>113</v>
      </c>
      <c r="C27">
        <v>3000</v>
      </c>
      <c r="D27" t="s">
        <v>116</v>
      </c>
      <c r="E27" s="13">
        <v>1</v>
      </c>
      <c r="F27" s="2">
        <v>0.57999999999999996</v>
      </c>
      <c r="G27" s="12">
        <f t="shared" ref="G27:G31" si="2">F27*E27</f>
        <v>0.57999999999999996</v>
      </c>
    </row>
    <row r="28" spans="1:12" x14ac:dyDescent="0.35">
      <c r="A28" s="14" t="s">
        <v>112</v>
      </c>
      <c r="B28" t="s">
        <v>114</v>
      </c>
      <c r="C28" t="s">
        <v>115</v>
      </c>
      <c r="D28" t="s">
        <v>117</v>
      </c>
      <c r="E28" s="13">
        <v>1</v>
      </c>
      <c r="F28" s="2">
        <v>1</v>
      </c>
      <c r="G28" s="12">
        <f t="shared" si="2"/>
        <v>1</v>
      </c>
    </row>
    <row r="29" spans="1:12" x14ac:dyDescent="0.35">
      <c r="A29" s="8" t="s">
        <v>214</v>
      </c>
      <c r="B29" t="s">
        <v>60</v>
      </c>
      <c r="C29" t="s">
        <v>109</v>
      </c>
      <c r="D29" t="s">
        <v>110</v>
      </c>
      <c r="E29" s="13">
        <v>2</v>
      </c>
      <c r="F29" s="2">
        <v>0.24</v>
      </c>
      <c r="G29" s="12">
        <f>E29*F29</f>
        <v>0.48</v>
      </c>
    </row>
    <row r="30" spans="1:12" x14ac:dyDescent="0.35">
      <c r="A30" s="8" t="s">
        <v>209</v>
      </c>
      <c r="B30" t="s">
        <v>60</v>
      </c>
      <c r="C30" s="16" t="s">
        <v>207</v>
      </c>
      <c r="D30" s="16"/>
      <c r="E30" s="13">
        <v>2</v>
      </c>
      <c r="F30" s="2">
        <v>0.159</v>
      </c>
      <c r="G30" s="12">
        <f t="shared" si="2"/>
        <v>0.318</v>
      </c>
      <c r="H30" t="s">
        <v>210</v>
      </c>
      <c r="I30" t="s">
        <v>211</v>
      </c>
      <c r="J30" s="2">
        <v>0.19</v>
      </c>
      <c r="K30" t="s">
        <v>212</v>
      </c>
    </row>
    <row r="31" spans="1:12" x14ac:dyDescent="0.35">
      <c r="A31" s="8" t="s">
        <v>213</v>
      </c>
      <c r="B31" t="s">
        <v>60</v>
      </c>
      <c r="C31" s="16" t="s">
        <v>208</v>
      </c>
      <c r="D31" s="16"/>
      <c r="E31" s="13">
        <v>8</v>
      </c>
      <c r="F31" s="2">
        <v>0.06</v>
      </c>
      <c r="G31" s="12">
        <f t="shared" si="2"/>
        <v>0.48</v>
      </c>
      <c r="I31" t="s">
        <v>216</v>
      </c>
      <c r="K31" t="s">
        <v>217</v>
      </c>
    </row>
    <row r="32" spans="1:12" x14ac:dyDescent="0.35">
      <c r="F32" s="7" t="s">
        <v>82</v>
      </c>
      <c r="G32" s="17">
        <f>SUM(G3:G31)</f>
        <v>15.629999999999999</v>
      </c>
    </row>
    <row r="34" spans="1:10" x14ac:dyDescent="0.35">
      <c r="A34" s="4" t="s">
        <v>44</v>
      </c>
    </row>
    <row r="35" spans="1:10" x14ac:dyDescent="0.35">
      <c r="A35" t="s">
        <v>41</v>
      </c>
      <c r="B35" t="s">
        <v>15</v>
      </c>
      <c r="C35" t="s">
        <v>43</v>
      </c>
      <c r="D35" t="s">
        <v>42</v>
      </c>
      <c r="E35" s="13">
        <v>1</v>
      </c>
      <c r="F35" s="2">
        <v>2.89</v>
      </c>
      <c r="G35" s="2">
        <f>F35*E35</f>
        <v>2.89</v>
      </c>
      <c r="H35" t="s">
        <v>204</v>
      </c>
      <c r="I35" t="s">
        <v>205</v>
      </c>
      <c r="J35" s="2">
        <v>3.83</v>
      </c>
    </row>
    <row r="36" spans="1:10" x14ac:dyDescent="0.35">
      <c r="A36" t="s">
        <v>37</v>
      </c>
      <c r="B36" t="s">
        <v>40</v>
      </c>
      <c r="C36" t="s">
        <v>38</v>
      </c>
      <c r="D36" t="s">
        <v>39</v>
      </c>
      <c r="E36" s="13">
        <v>1</v>
      </c>
      <c r="F36" s="2">
        <v>2.4</v>
      </c>
      <c r="G36" s="2">
        <f>F36*E36</f>
        <v>2.4</v>
      </c>
    </row>
    <row r="37" spans="1:10" x14ac:dyDescent="0.35">
      <c r="A37" t="s">
        <v>47</v>
      </c>
      <c r="C37" t="s">
        <v>45</v>
      </c>
      <c r="D37" t="s">
        <v>46</v>
      </c>
      <c r="E37" s="13">
        <v>2</v>
      </c>
      <c r="F37" s="2">
        <v>0.1</v>
      </c>
      <c r="G37" s="2">
        <f>F37*E37</f>
        <v>0.2</v>
      </c>
    </row>
    <row r="38" spans="1:10" x14ac:dyDescent="0.35">
      <c r="A38" t="s">
        <v>36</v>
      </c>
      <c r="C38" t="s">
        <v>34</v>
      </c>
      <c r="D38" t="s">
        <v>35</v>
      </c>
      <c r="E38" s="13">
        <v>1</v>
      </c>
      <c r="F38" s="2">
        <v>0.31</v>
      </c>
      <c r="G38" s="2">
        <f t="shared" ref="G38:G39" si="3">F38*E38</f>
        <v>0.31</v>
      </c>
    </row>
    <row r="39" spans="1:10" x14ac:dyDescent="0.35">
      <c r="A39" t="s">
        <v>48</v>
      </c>
      <c r="C39" t="s">
        <v>49</v>
      </c>
      <c r="D39" t="s">
        <v>50</v>
      </c>
      <c r="E39" s="13">
        <v>2</v>
      </c>
      <c r="F39" s="2">
        <v>0.1</v>
      </c>
      <c r="G39" s="2">
        <f t="shared" si="3"/>
        <v>0.2</v>
      </c>
    </row>
    <row r="41" spans="1:10" x14ac:dyDescent="0.35">
      <c r="A41" t="s">
        <v>10</v>
      </c>
      <c r="B41" t="s">
        <v>11</v>
      </c>
      <c r="C41" t="s">
        <v>12</v>
      </c>
      <c r="D41" t="s">
        <v>13</v>
      </c>
      <c r="E41" s="13">
        <v>1</v>
      </c>
      <c r="F41" s="2">
        <v>2</v>
      </c>
      <c r="G41" s="12">
        <f>F41*E41</f>
        <v>2</v>
      </c>
    </row>
    <row r="42" spans="1:10" x14ac:dyDescent="0.35">
      <c r="A42" s="14" t="s">
        <v>51</v>
      </c>
      <c r="B42" t="s">
        <v>52</v>
      </c>
      <c r="C42" t="s">
        <v>53</v>
      </c>
      <c r="D42" t="s">
        <v>54</v>
      </c>
      <c r="E42" s="13">
        <v>1</v>
      </c>
      <c r="F42" s="2">
        <v>0.1</v>
      </c>
      <c r="G42" s="12">
        <f>F42*E42</f>
        <v>0.1</v>
      </c>
    </row>
    <row r="43" spans="1:10" x14ac:dyDescent="0.35">
      <c r="A43" s="14" t="s">
        <v>55</v>
      </c>
      <c r="B43" t="s">
        <v>56</v>
      </c>
      <c r="C43" t="s">
        <v>57</v>
      </c>
      <c r="D43" t="s">
        <v>58</v>
      </c>
      <c r="E43" s="13">
        <v>1</v>
      </c>
      <c r="F43" s="2">
        <v>0.1</v>
      </c>
      <c r="G43" s="12">
        <f>F43*E43</f>
        <v>0.1</v>
      </c>
    </row>
    <row r="44" spans="1:10" x14ac:dyDescent="0.35">
      <c r="A44" s="14" t="s">
        <v>224</v>
      </c>
      <c r="B44" t="s">
        <v>225</v>
      </c>
      <c r="C44" s="13">
        <v>8195</v>
      </c>
      <c r="D44" t="s">
        <v>226</v>
      </c>
      <c r="E44" s="13">
        <v>1</v>
      </c>
      <c r="F44" s="2">
        <v>0.23</v>
      </c>
      <c r="G44" s="12">
        <f>F44*E44</f>
        <v>0.23</v>
      </c>
    </row>
    <row r="45" spans="1:10" x14ac:dyDescent="0.35">
      <c r="F45" s="2" t="s">
        <v>82</v>
      </c>
      <c r="G45" s="17">
        <f>SUM(G32:G44)</f>
        <v>24.06</v>
      </c>
    </row>
    <row r="47" spans="1:10" x14ac:dyDescent="0.35">
      <c r="A47" t="s">
        <v>189</v>
      </c>
      <c r="B47" t="s">
        <v>187</v>
      </c>
      <c r="C47">
        <v>1781</v>
      </c>
      <c r="D47" t="s">
        <v>188</v>
      </c>
      <c r="E47" s="13">
        <v>1</v>
      </c>
      <c r="F47" s="2">
        <v>9.9499999999999993</v>
      </c>
      <c r="G47" s="12">
        <f>F47*E47</f>
        <v>9.9499999999999993</v>
      </c>
    </row>
    <row r="48" spans="1:10" x14ac:dyDescent="0.35">
      <c r="F48" s="7" t="s">
        <v>20</v>
      </c>
      <c r="G48" s="17">
        <f>SUM(G3:G31,G35:G44,G47)</f>
        <v>34.01</v>
      </c>
    </row>
    <row r="49" spans="1:7" x14ac:dyDescent="0.35">
      <c r="F49" s="7"/>
      <c r="G49" s="17"/>
    </row>
    <row r="50" spans="1:7" x14ac:dyDescent="0.35">
      <c r="A50" s="4" t="s">
        <v>198</v>
      </c>
      <c r="F50" s="7"/>
      <c r="G50" s="17"/>
    </row>
    <row r="51" spans="1:7" x14ac:dyDescent="0.35">
      <c r="A51" t="s">
        <v>192</v>
      </c>
      <c r="B51" t="s">
        <v>193</v>
      </c>
      <c r="C51" t="s">
        <v>190</v>
      </c>
      <c r="D51" t="s">
        <v>191</v>
      </c>
      <c r="E51" s="13">
        <v>1</v>
      </c>
      <c r="F51" s="2">
        <v>64.75</v>
      </c>
    </row>
    <row r="52" spans="1:7" x14ac:dyDescent="0.35">
      <c r="A52" t="s">
        <v>194</v>
      </c>
      <c r="B52" t="s">
        <v>195</v>
      </c>
      <c r="C52" t="s">
        <v>196</v>
      </c>
      <c r="D52" t="s">
        <v>197</v>
      </c>
      <c r="E52" s="13">
        <v>1</v>
      </c>
      <c r="F52" s="2">
        <v>3.51</v>
      </c>
    </row>
    <row r="54" spans="1:7" x14ac:dyDescent="0.35">
      <c r="A54" s="4" t="s">
        <v>136</v>
      </c>
    </row>
    <row r="55" spans="1:7" x14ac:dyDescent="0.35">
      <c r="A55" t="s">
        <v>150</v>
      </c>
      <c r="B55" t="s">
        <v>131</v>
      </c>
      <c r="C55" t="s">
        <v>151</v>
      </c>
      <c r="D55" t="s">
        <v>149</v>
      </c>
      <c r="E55" s="13">
        <v>2</v>
      </c>
      <c r="F55" s="2">
        <v>0.21</v>
      </c>
      <c r="G55" s="12">
        <f>F55*E55</f>
        <v>0.42</v>
      </c>
    </row>
    <row r="56" spans="1:7" x14ac:dyDescent="0.35">
      <c r="A56" t="s">
        <v>143</v>
      </c>
      <c r="B56" t="s">
        <v>131</v>
      </c>
      <c r="C56" t="s">
        <v>142</v>
      </c>
      <c r="D56" t="s">
        <v>144</v>
      </c>
      <c r="E56" s="13">
        <v>2</v>
      </c>
      <c r="F56" s="2">
        <v>0.23</v>
      </c>
      <c r="G56" s="12">
        <f>F56*E56</f>
        <v>0.46</v>
      </c>
    </row>
    <row r="57" spans="1:7" x14ac:dyDescent="0.35">
      <c r="A57" t="s">
        <v>146</v>
      </c>
      <c r="B57" t="s">
        <v>131</v>
      </c>
      <c r="C57" t="s">
        <v>148</v>
      </c>
      <c r="D57" t="s">
        <v>147</v>
      </c>
      <c r="E57" s="13">
        <v>2</v>
      </c>
      <c r="F57" s="2">
        <v>0.09</v>
      </c>
      <c r="G57" s="12">
        <f>F57*E57</f>
        <v>0.18</v>
      </c>
    </row>
    <row r="58" spans="1:7" x14ac:dyDescent="0.35">
      <c r="A58" t="s">
        <v>139</v>
      </c>
      <c r="B58" t="s">
        <v>131</v>
      </c>
      <c r="C58" t="s">
        <v>138</v>
      </c>
      <c r="D58" t="s">
        <v>137</v>
      </c>
      <c r="E58" s="13">
        <v>2</v>
      </c>
      <c r="F58" s="2">
        <v>0.34</v>
      </c>
      <c r="G58" s="12">
        <f>F58*E58</f>
        <v>0.68</v>
      </c>
    </row>
    <row r="59" spans="1:7" x14ac:dyDescent="0.35">
      <c r="G59" s="12"/>
    </row>
    <row r="60" spans="1:7" x14ac:dyDescent="0.35">
      <c r="A60" s="4" t="s">
        <v>183</v>
      </c>
    </row>
    <row r="61" spans="1:7" x14ac:dyDescent="0.35">
      <c r="A61" t="s">
        <v>186</v>
      </c>
      <c r="C61" t="s">
        <v>184</v>
      </c>
      <c r="D61" t="s">
        <v>185</v>
      </c>
      <c r="E61" s="13">
        <v>0</v>
      </c>
      <c r="F61" s="2">
        <v>2.37</v>
      </c>
      <c r="G61" s="12">
        <f>F61*E61</f>
        <v>0</v>
      </c>
    </row>
    <row r="64" spans="1:7" x14ac:dyDescent="0.35">
      <c r="A64" t="s">
        <v>221</v>
      </c>
      <c r="B64" t="s">
        <v>60</v>
      </c>
      <c r="C64" t="s">
        <v>222</v>
      </c>
      <c r="D64" t="s">
        <v>223</v>
      </c>
      <c r="F64" s="2">
        <v>543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workbookViewId="0">
      <selection activeCell="A43" sqref="A43:E43"/>
    </sheetView>
  </sheetViews>
  <sheetFormatPr defaultColWidth="8.81640625" defaultRowHeight="14.5" x14ac:dyDescent="0.35"/>
  <cols>
    <col min="1" max="1" width="48.1796875" bestFit="1" customWidth="1"/>
    <col min="2" max="2" width="15.1796875" bestFit="1" customWidth="1"/>
    <col min="3" max="3" width="12.453125" bestFit="1" customWidth="1"/>
    <col min="4" max="4" width="23.453125" bestFit="1" customWidth="1"/>
    <col min="5" max="5" width="25.6328125" bestFit="1" customWidth="1"/>
    <col min="6" max="6" width="9.453125" style="13" customWidth="1"/>
    <col min="7" max="7" width="9.453125" style="2" bestFit="1" customWidth="1"/>
    <col min="8" max="8" width="11.453125" bestFit="1" customWidth="1"/>
    <col min="9" max="9" width="12" bestFit="1" customWidth="1"/>
    <col min="10" max="10" width="19.36328125" bestFit="1" customWidth="1"/>
    <col min="11" max="11" width="8.6328125" style="2"/>
  </cols>
  <sheetData>
    <row r="1" spans="1:11" x14ac:dyDescent="0.35">
      <c r="A1" s="1" t="s">
        <v>7</v>
      </c>
      <c r="H1" s="2"/>
    </row>
    <row r="2" spans="1:11" s="4" customFormat="1" x14ac:dyDescent="0.35">
      <c r="A2" s="3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15" t="s">
        <v>8</v>
      </c>
      <c r="G2" s="6" t="s">
        <v>5</v>
      </c>
      <c r="H2" s="7" t="s">
        <v>6</v>
      </c>
      <c r="I2" s="4" t="s">
        <v>174</v>
      </c>
      <c r="J2" s="4" t="s">
        <v>175</v>
      </c>
      <c r="K2" s="7" t="s">
        <v>5</v>
      </c>
    </row>
    <row r="3" spans="1:11" ht="17" customHeight="1" x14ac:dyDescent="0.35">
      <c r="A3" t="s">
        <v>23</v>
      </c>
      <c r="C3" t="s">
        <v>9</v>
      </c>
      <c r="D3" t="s">
        <v>22</v>
      </c>
      <c r="E3" t="s">
        <v>21</v>
      </c>
      <c r="F3" s="13">
        <v>1</v>
      </c>
      <c r="G3" s="2">
        <v>1.32</v>
      </c>
      <c r="H3" s="12">
        <f t="shared" ref="H3:H8" si="0">G3*F3</f>
        <v>1.32</v>
      </c>
    </row>
    <row r="4" spans="1:11" ht="17" customHeight="1" x14ac:dyDescent="0.35">
      <c r="A4" t="s">
        <v>125</v>
      </c>
      <c r="C4" t="s">
        <v>9</v>
      </c>
      <c r="D4" t="s">
        <v>126</v>
      </c>
      <c r="E4" t="s">
        <v>127</v>
      </c>
      <c r="F4" s="13">
        <v>1</v>
      </c>
      <c r="G4" s="2">
        <v>0.9</v>
      </c>
      <c r="H4" s="12">
        <f t="shared" si="0"/>
        <v>0.9</v>
      </c>
    </row>
    <row r="5" spans="1:11" x14ac:dyDescent="0.35">
      <c r="A5" t="s">
        <v>108</v>
      </c>
      <c r="C5" t="s">
        <v>107</v>
      </c>
      <c r="D5" t="s">
        <v>106</v>
      </c>
      <c r="E5" t="s">
        <v>105</v>
      </c>
      <c r="F5" s="13">
        <v>1</v>
      </c>
      <c r="G5" s="2">
        <v>0.72</v>
      </c>
      <c r="H5" s="12">
        <f t="shared" si="0"/>
        <v>0.72</v>
      </c>
    </row>
    <row r="6" spans="1:11" x14ac:dyDescent="0.35">
      <c r="A6" t="s">
        <v>135</v>
      </c>
      <c r="C6" t="s">
        <v>131</v>
      </c>
      <c r="D6" t="s">
        <v>134</v>
      </c>
      <c r="E6" t="s">
        <v>133</v>
      </c>
      <c r="F6" s="13">
        <v>2</v>
      </c>
      <c r="G6" s="2">
        <v>0.27</v>
      </c>
      <c r="H6" s="12">
        <f t="shared" si="0"/>
        <v>0.54</v>
      </c>
    </row>
    <row r="7" spans="1:11" x14ac:dyDescent="0.35">
      <c r="A7" t="s">
        <v>87</v>
      </c>
      <c r="C7" t="s">
        <v>88</v>
      </c>
      <c r="D7" t="s">
        <v>85</v>
      </c>
      <c r="E7" t="s">
        <v>86</v>
      </c>
      <c r="F7" s="13">
        <v>1</v>
      </c>
      <c r="G7" s="2">
        <v>0.61</v>
      </c>
      <c r="H7" s="12">
        <f t="shared" si="0"/>
        <v>0.61</v>
      </c>
    </row>
    <row r="8" spans="1:11" ht="29" x14ac:dyDescent="0.35">
      <c r="A8" s="14" t="s">
        <v>180</v>
      </c>
      <c r="C8" t="s">
        <v>91</v>
      </c>
      <c r="D8" t="s">
        <v>90</v>
      </c>
      <c r="E8" t="s">
        <v>89</v>
      </c>
      <c r="F8" s="13">
        <v>2</v>
      </c>
      <c r="G8" s="2">
        <v>0.26</v>
      </c>
      <c r="H8" s="12">
        <f t="shared" si="0"/>
        <v>0.52</v>
      </c>
      <c r="I8" t="s">
        <v>176</v>
      </c>
      <c r="J8" t="s">
        <v>177</v>
      </c>
      <c r="K8" s="2">
        <v>0.4</v>
      </c>
    </row>
    <row r="9" spans="1:11" x14ac:dyDescent="0.35">
      <c r="A9" t="s">
        <v>104</v>
      </c>
      <c r="C9" t="s">
        <v>14</v>
      </c>
      <c r="D9" t="s">
        <v>103</v>
      </c>
      <c r="E9" t="s">
        <v>102</v>
      </c>
      <c r="F9" s="13">
        <v>1</v>
      </c>
      <c r="G9" s="2">
        <v>0.85</v>
      </c>
      <c r="H9" s="12">
        <f t="shared" ref="H9:H18" si="1">G9*F9</f>
        <v>0.85</v>
      </c>
    </row>
    <row r="10" spans="1:11" x14ac:dyDescent="0.35">
      <c r="A10" s="8" t="s">
        <v>16</v>
      </c>
      <c r="C10" t="s">
        <v>153</v>
      </c>
      <c r="D10" s="9" t="s">
        <v>154</v>
      </c>
      <c r="E10" s="10" t="s">
        <v>152</v>
      </c>
      <c r="F10" s="13">
        <v>5</v>
      </c>
      <c r="G10" s="2">
        <v>0.1</v>
      </c>
      <c r="H10" s="12">
        <f t="shared" si="1"/>
        <v>0.5</v>
      </c>
    </row>
    <row r="11" spans="1:11" x14ac:dyDescent="0.35">
      <c r="A11" s="8" t="s">
        <v>84</v>
      </c>
      <c r="C11" t="s">
        <v>171</v>
      </c>
      <c r="D11" s="9" t="s">
        <v>155</v>
      </c>
      <c r="E11" s="10" t="s">
        <v>156</v>
      </c>
      <c r="F11" s="13">
        <v>2</v>
      </c>
      <c r="G11" s="2">
        <v>0.10100000000000001</v>
      </c>
      <c r="H11" s="12">
        <f t="shared" si="1"/>
        <v>0.20200000000000001</v>
      </c>
    </row>
    <row r="12" spans="1:11" x14ac:dyDescent="0.35">
      <c r="A12" s="8" t="s">
        <v>83</v>
      </c>
      <c r="C12" t="s">
        <v>172</v>
      </c>
      <c r="D12" s="21" t="s">
        <v>100</v>
      </c>
      <c r="E12" t="s">
        <v>101</v>
      </c>
      <c r="F12" s="13">
        <v>1</v>
      </c>
      <c r="G12" s="2">
        <v>0.63</v>
      </c>
      <c r="H12" s="12">
        <f>G12*F12</f>
        <v>0.63</v>
      </c>
    </row>
    <row r="13" spans="1:11" x14ac:dyDescent="0.35">
      <c r="A13" s="14" t="s">
        <v>166</v>
      </c>
      <c r="C13" t="s">
        <v>160</v>
      </c>
      <c r="D13" t="s">
        <v>159</v>
      </c>
      <c r="E13" t="s">
        <v>161</v>
      </c>
      <c r="F13" s="13">
        <v>1</v>
      </c>
      <c r="G13" s="2">
        <v>0.28999999999999998</v>
      </c>
      <c r="H13" s="12">
        <f>G13*F13</f>
        <v>0.28999999999999998</v>
      </c>
    </row>
    <row r="14" spans="1:11" x14ac:dyDescent="0.35">
      <c r="A14" s="14" t="s">
        <v>165</v>
      </c>
      <c r="C14" t="s">
        <v>164</v>
      </c>
      <c r="D14" t="s">
        <v>162</v>
      </c>
      <c r="E14" t="s">
        <v>163</v>
      </c>
      <c r="F14" s="13">
        <v>1</v>
      </c>
      <c r="G14" s="2">
        <v>0.41</v>
      </c>
      <c r="H14" s="12">
        <f>G14*F14</f>
        <v>0.41</v>
      </c>
    </row>
    <row r="15" spans="1:11" x14ac:dyDescent="0.35">
      <c r="A15" s="14" t="s">
        <v>168</v>
      </c>
      <c r="C15" t="s">
        <v>114</v>
      </c>
      <c r="D15" t="s">
        <v>169</v>
      </c>
      <c r="E15" t="s">
        <v>170</v>
      </c>
      <c r="F15" s="13">
        <v>1</v>
      </c>
      <c r="G15" s="2">
        <v>0.1</v>
      </c>
      <c r="H15" s="12">
        <f>G15*F15</f>
        <v>0.1</v>
      </c>
    </row>
    <row r="16" spans="1:11" x14ac:dyDescent="0.35">
      <c r="A16" s="8" t="s">
        <v>167</v>
      </c>
      <c r="C16" t="s">
        <v>56</v>
      </c>
      <c r="D16" t="s">
        <v>157</v>
      </c>
      <c r="E16" t="s">
        <v>158</v>
      </c>
      <c r="F16" s="13">
        <v>1</v>
      </c>
      <c r="G16" s="2">
        <v>0.09</v>
      </c>
      <c r="H16" s="12">
        <f t="shared" si="1"/>
        <v>0.09</v>
      </c>
    </row>
    <row r="17" spans="1:11" x14ac:dyDescent="0.35">
      <c r="A17" s="8" t="s">
        <v>118</v>
      </c>
      <c r="C17" t="s">
        <v>114</v>
      </c>
      <c r="D17" t="s">
        <v>123</v>
      </c>
      <c r="E17" t="s">
        <v>124</v>
      </c>
      <c r="F17" s="13">
        <v>4</v>
      </c>
      <c r="G17" s="2">
        <v>0.09</v>
      </c>
      <c r="H17" s="12">
        <f t="shared" si="1"/>
        <v>0.36</v>
      </c>
    </row>
    <row r="18" spans="1:11" x14ac:dyDescent="0.35">
      <c r="A18" s="8" t="s">
        <v>17</v>
      </c>
      <c r="C18" t="s">
        <v>114</v>
      </c>
      <c r="D18" s="11" t="s">
        <v>18</v>
      </c>
      <c r="E18" s="11" t="s">
        <v>19</v>
      </c>
      <c r="F18" s="13">
        <v>7</v>
      </c>
      <c r="G18" s="2">
        <v>0.1</v>
      </c>
      <c r="H18" s="12">
        <f t="shared" si="1"/>
        <v>0.70000000000000007</v>
      </c>
    </row>
    <row r="19" spans="1:11" x14ac:dyDescent="0.35">
      <c r="A19" s="8" t="s">
        <v>92</v>
      </c>
      <c r="C19" t="s">
        <v>114</v>
      </c>
      <c r="D19" s="19" t="s">
        <v>94</v>
      </c>
      <c r="E19" s="11" t="s">
        <v>93</v>
      </c>
      <c r="F19" s="13">
        <v>2</v>
      </c>
      <c r="G19" s="2">
        <v>0.15</v>
      </c>
      <c r="H19" s="12">
        <f>G19*F19</f>
        <v>0.3</v>
      </c>
    </row>
    <row r="20" spans="1:11" x14ac:dyDescent="0.35">
      <c r="A20" s="8" t="s">
        <v>119</v>
      </c>
      <c r="C20" t="s">
        <v>114</v>
      </c>
      <c r="D20" s="19" t="s">
        <v>18</v>
      </c>
      <c r="E20" s="11" t="s">
        <v>122</v>
      </c>
      <c r="F20" s="13">
        <v>3</v>
      </c>
      <c r="G20" s="2">
        <v>0.09</v>
      </c>
      <c r="H20" s="12">
        <f>G20*F20</f>
        <v>0.27</v>
      </c>
    </row>
    <row r="21" spans="1:11" x14ac:dyDescent="0.35">
      <c r="A21" s="8" t="s">
        <v>70</v>
      </c>
      <c r="C21" t="s">
        <v>173</v>
      </c>
      <c r="D21" s="16" t="s">
        <v>68</v>
      </c>
      <c r="E21" s="16" t="s">
        <v>69</v>
      </c>
      <c r="F21" s="13">
        <v>1</v>
      </c>
      <c r="G21" s="2">
        <v>0.27</v>
      </c>
      <c r="H21" s="12">
        <f>G21*F21</f>
        <v>0.27</v>
      </c>
    </row>
    <row r="22" spans="1:11" x14ac:dyDescent="0.35">
      <c r="A22" s="14" t="s">
        <v>61</v>
      </c>
      <c r="C22" t="s">
        <v>59</v>
      </c>
      <c r="D22">
        <v>472192001</v>
      </c>
      <c r="E22" t="s">
        <v>62</v>
      </c>
      <c r="F22" s="13">
        <v>1</v>
      </c>
      <c r="G22" s="2">
        <v>1.3</v>
      </c>
      <c r="H22" s="12">
        <f>F22*G22</f>
        <v>1.3</v>
      </c>
    </row>
    <row r="23" spans="1:11" x14ac:dyDescent="0.35">
      <c r="A23" s="8" t="s">
        <v>66</v>
      </c>
      <c r="C23" t="s">
        <v>65</v>
      </c>
      <c r="D23" t="s">
        <v>64</v>
      </c>
      <c r="E23" t="s">
        <v>63</v>
      </c>
      <c r="F23" s="13">
        <v>1</v>
      </c>
      <c r="G23" s="2">
        <v>0.6</v>
      </c>
      <c r="H23" s="12">
        <f t="shared" ref="H23:H25" si="2">F23*G23</f>
        <v>0.6</v>
      </c>
    </row>
    <row r="24" spans="1:11" x14ac:dyDescent="0.35">
      <c r="A24" s="8" t="s">
        <v>67</v>
      </c>
      <c r="C24" t="s">
        <v>60</v>
      </c>
      <c r="D24" t="s">
        <v>109</v>
      </c>
      <c r="E24" t="s">
        <v>110</v>
      </c>
      <c r="F24" s="13">
        <v>2</v>
      </c>
      <c r="G24" s="2">
        <v>0.24</v>
      </c>
      <c r="H24" s="12">
        <f t="shared" si="2"/>
        <v>0.48</v>
      </c>
    </row>
    <row r="25" spans="1:11" ht="26.5" x14ac:dyDescent="0.35">
      <c r="A25" s="8" t="s">
        <v>182</v>
      </c>
      <c r="D25" s="20" t="s">
        <v>120</v>
      </c>
      <c r="E25" s="20" t="s">
        <v>121</v>
      </c>
      <c r="F25" s="13">
        <v>1</v>
      </c>
      <c r="G25" s="2">
        <v>0.3</v>
      </c>
      <c r="H25" s="12">
        <f t="shared" si="2"/>
        <v>0.3</v>
      </c>
    </row>
    <row r="26" spans="1:11" ht="26.5" x14ac:dyDescent="0.35">
      <c r="A26" s="8" t="s">
        <v>181</v>
      </c>
      <c r="D26" s="20" t="s">
        <v>95</v>
      </c>
      <c r="E26" s="20" t="s">
        <v>96</v>
      </c>
      <c r="F26" s="13">
        <v>1</v>
      </c>
      <c r="G26" s="2">
        <v>0.45</v>
      </c>
      <c r="H26" s="12">
        <f>G26*F26</f>
        <v>0.45</v>
      </c>
      <c r="I26" t="s">
        <v>179</v>
      </c>
      <c r="J26" t="s">
        <v>178</v>
      </c>
      <c r="K26" s="2">
        <v>0.39</v>
      </c>
    </row>
    <row r="27" spans="1:11" ht="26.5" x14ac:dyDescent="0.35">
      <c r="A27" s="8" t="s">
        <v>97</v>
      </c>
      <c r="C27" t="s">
        <v>60</v>
      </c>
      <c r="D27" t="s">
        <v>98</v>
      </c>
      <c r="E27" t="s">
        <v>99</v>
      </c>
      <c r="F27" s="13">
        <v>1</v>
      </c>
      <c r="G27" s="2">
        <v>0.45</v>
      </c>
      <c r="H27" s="12">
        <f>G27*F27</f>
        <v>0.45</v>
      </c>
    </row>
    <row r="28" spans="1:11" x14ac:dyDescent="0.35">
      <c r="A28" s="14" t="s">
        <v>111</v>
      </c>
      <c r="C28" t="s">
        <v>113</v>
      </c>
      <c r="D28">
        <v>3000</v>
      </c>
      <c r="E28" t="s">
        <v>116</v>
      </c>
      <c r="F28" s="13">
        <v>1</v>
      </c>
      <c r="G28" s="2">
        <v>0.57999999999999996</v>
      </c>
      <c r="H28" s="12">
        <f t="shared" ref="H28:H29" si="3">G28*F28</f>
        <v>0.57999999999999996</v>
      </c>
    </row>
    <row r="29" spans="1:11" x14ac:dyDescent="0.35">
      <c r="A29" s="14" t="s">
        <v>112</v>
      </c>
      <c r="C29" t="s">
        <v>114</v>
      </c>
      <c r="D29" t="s">
        <v>115</v>
      </c>
      <c r="E29" t="s">
        <v>117</v>
      </c>
      <c r="F29" s="13">
        <v>1</v>
      </c>
      <c r="G29" s="2">
        <v>1</v>
      </c>
      <c r="H29" s="12">
        <f t="shared" si="3"/>
        <v>1</v>
      </c>
    </row>
    <row r="30" spans="1:11" x14ac:dyDescent="0.35">
      <c r="A30" s="8" t="s">
        <v>72</v>
      </c>
      <c r="D30" s="16"/>
      <c r="E30" s="16"/>
      <c r="H30" s="12"/>
    </row>
    <row r="31" spans="1:11" x14ac:dyDescent="0.35">
      <c r="G31" s="7" t="s">
        <v>82</v>
      </c>
      <c r="H31" s="17">
        <f>SUM(H3:H29)</f>
        <v>14.741999999999999</v>
      </c>
    </row>
    <row r="33" spans="1:8" x14ac:dyDescent="0.35">
      <c r="A33" s="4" t="s">
        <v>44</v>
      </c>
    </row>
    <row r="34" spans="1:8" x14ac:dyDescent="0.35">
      <c r="A34" t="s">
        <v>41</v>
      </c>
      <c r="C34" t="s">
        <v>15</v>
      </c>
      <c r="D34" t="s">
        <v>43</v>
      </c>
      <c r="E34" t="s">
        <v>42</v>
      </c>
      <c r="F34" s="13">
        <v>1</v>
      </c>
      <c r="G34" s="2">
        <v>2.89</v>
      </c>
      <c r="H34" s="2">
        <f>G34*F34</f>
        <v>2.89</v>
      </c>
    </row>
    <row r="35" spans="1:8" x14ac:dyDescent="0.35">
      <c r="A35" t="s">
        <v>37</v>
      </c>
      <c r="C35" t="s">
        <v>40</v>
      </c>
      <c r="D35" t="s">
        <v>38</v>
      </c>
      <c r="E35" t="s">
        <v>39</v>
      </c>
      <c r="F35" s="13">
        <v>1</v>
      </c>
      <c r="G35" s="2">
        <v>2.4</v>
      </c>
      <c r="H35" s="2">
        <f>G35*F35</f>
        <v>2.4</v>
      </c>
    </row>
    <row r="36" spans="1:8" x14ac:dyDescent="0.35">
      <c r="A36" t="s">
        <v>47</v>
      </c>
      <c r="D36" t="s">
        <v>45</v>
      </c>
      <c r="E36" t="s">
        <v>46</v>
      </c>
      <c r="F36" s="13">
        <v>2</v>
      </c>
      <c r="G36" s="2">
        <v>0.1</v>
      </c>
      <c r="H36" s="2">
        <f>G36*F36</f>
        <v>0.2</v>
      </c>
    </row>
    <row r="37" spans="1:8" x14ac:dyDescent="0.35">
      <c r="A37" t="s">
        <v>36</v>
      </c>
      <c r="D37" t="s">
        <v>34</v>
      </c>
      <c r="E37" t="s">
        <v>35</v>
      </c>
      <c r="F37" s="13">
        <v>1</v>
      </c>
      <c r="G37" s="2">
        <v>0.31</v>
      </c>
      <c r="H37" s="2">
        <f t="shared" ref="H37:H38" si="4">G37*F37</f>
        <v>0.31</v>
      </c>
    </row>
    <row r="38" spans="1:8" x14ac:dyDescent="0.35">
      <c r="A38" t="s">
        <v>48</v>
      </c>
      <c r="D38" t="s">
        <v>49</v>
      </c>
      <c r="E38" t="s">
        <v>50</v>
      </c>
      <c r="F38" s="13">
        <v>2</v>
      </c>
      <c r="G38" s="2">
        <v>0.1</v>
      </c>
      <c r="H38" s="2">
        <f t="shared" si="4"/>
        <v>0.2</v>
      </c>
    </row>
    <row r="40" spans="1:8" x14ac:dyDescent="0.35">
      <c r="A40" t="s">
        <v>10</v>
      </c>
      <c r="C40" t="s">
        <v>11</v>
      </c>
      <c r="D40" t="s">
        <v>12</v>
      </c>
      <c r="E40" t="s">
        <v>13</v>
      </c>
      <c r="F40" s="13">
        <v>1</v>
      </c>
      <c r="G40" s="2">
        <v>2</v>
      </c>
      <c r="H40" s="12">
        <f>G40*F40</f>
        <v>2</v>
      </c>
    </row>
    <row r="41" spans="1:8" x14ac:dyDescent="0.35">
      <c r="A41" s="14" t="s">
        <v>51</v>
      </c>
      <c r="C41" t="s">
        <v>52</v>
      </c>
      <c r="D41" t="s">
        <v>53</v>
      </c>
      <c r="E41" t="s">
        <v>54</v>
      </c>
      <c r="F41" s="13">
        <v>1</v>
      </c>
      <c r="G41" s="2">
        <v>0.1</v>
      </c>
      <c r="H41" s="12">
        <f>G41*F41</f>
        <v>0.1</v>
      </c>
    </row>
    <row r="42" spans="1:8" x14ac:dyDescent="0.35">
      <c r="A42" s="14" t="s">
        <v>55</v>
      </c>
      <c r="C42" t="s">
        <v>56</v>
      </c>
      <c r="D42" t="s">
        <v>57</v>
      </c>
      <c r="E42" t="s">
        <v>58</v>
      </c>
      <c r="F42" s="13">
        <v>1</v>
      </c>
      <c r="G42" s="2">
        <v>0.1</v>
      </c>
      <c r="H42" s="12">
        <f>G42*F42</f>
        <v>0.1</v>
      </c>
    </row>
    <row r="43" spans="1:8" x14ac:dyDescent="0.35">
      <c r="A43" s="14" t="s">
        <v>224</v>
      </c>
      <c r="C43" t="s">
        <v>225</v>
      </c>
      <c r="D43">
        <v>8195</v>
      </c>
      <c r="E43" t="s">
        <v>226</v>
      </c>
      <c r="F43" s="13">
        <v>1</v>
      </c>
      <c r="G43" s="2">
        <v>0.23</v>
      </c>
      <c r="H43" s="12">
        <f>G43*F43</f>
        <v>0.23</v>
      </c>
    </row>
    <row r="44" spans="1:8" x14ac:dyDescent="0.35">
      <c r="A44" t="s">
        <v>71</v>
      </c>
    </row>
    <row r="46" spans="1:8" x14ac:dyDescent="0.35">
      <c r="G46" s="7" t="s">
        <v>20</v>
      </c>
      <c r="H46" s="17">
        <f>SUM(H34:H45,H3:H24)</f>
        <v>20.391999999999999</v>
      </c>
    </row>
    <row r="48" spans="1:8" x14ac:dyDescent="0.35">
      <c r="A48" s="4" t="s">
        <v>136</v>
      </c>
    </row>
    <row r="49" spans="1:8" x14ac:dyDescent="0.35">
      <c r="A49" t="s">
        <v>150</v>
      </c>
      <c r="C49" t="s">
        <v>131</v>
      </c>
      <c r="D49" t="s">
        <v>151</v>
      </c>
      <c r="E49" t="s">
        <v>149</v>
      </c>
      <c r="F49" s="13">
        <v>2</v>
      </c>
      <c r="G49" s="2">
        <v>0.21</v>
      </c>
      <c r="H49" s="12">
        <f>G49*F49</f>
        <v>0.42</v>
      </c>
    </row>
    <row r="50" spans="1:8" x14ac:dyDescent="0.35">
      <c r="A50" t="s">
        <v>143</v>
      </c>
      <c r="C50" t="s">
        <v>131</v>
      </c>
      <c r="D50" t="s">
        <v>142</v>
      </c>
      <c r="E50" t="s">
        <v>144</v>
      </c>
      <c r="F50" s="13">
        <v>2</v>
      </c>
      <c r="G50" s="2">
        <v>0.23</v>
      </c>
      <c r="H50" s="12">
        <f>G50*F50</f>
        <v>0.46</v>
      </c>
    </row>
    <row r="51" spans="1:8" x14ac:dyDescent="0.35">
      <c r="A51" t="s">
        <v>146</v>
      </c>
      <c r="C51" t="s">
        <v>131</v>
      </c>
      <c r="D51" t="s">
        <v>148</v>
      </c>
      <c r="E51" t="s">
        <v>147</v>
      </c>
      <c r="F51" s="13">
        <v>2</v>
      </c>
      <c r="G51" s="2">
        <v>0.09</v>
      </c>
      <c r="H51" s="12">
        <f>G51*F51</f>
        <v>0.18</v>
      </c>
    </row>
    <row r="52" spans="1:8" x14ac:dyDescent="0.35">
      <c r="A52" t="s">
        <v>139</v>
      </c>
      <c r="C52" t="s">
        <v>131</v>
      </c>
      <c r="D52" t="s">
        <v>138</v>
      </c>
      <c r="E52" t="s">
        <v>137</v>
      </c>
      <c r="F52" s="13">
        <v>2</v>
      </c>
      <c r="G52" s="2">
        <v>0.34</v>
      </c>
      <c r="H52" s="12">
        <f>G52*F52</f>
        <v>0.68</v>
      </c>
    </row>
    <row r="53" spans="1:8" x14ac:dyDescent="0.35">
      <c r="H53" s="12"/>
    </row>
    <row r="54" spans="1:8" x14ac:dyDescent="0.35">
      <c r="A54" s="4" t="s">
        <v>141</v>
      </c>
    </row>
    <row r="55" spans="1:8" x14ac:dyDescent="0.35">
      <c r="A55" t="s">
        <v>78</v>
      </c>
      <c r="C55" t="s">
        <v>81</v>
      </c>
      <c r="D55" t="s">
        <v>80</v>
      </c>
      <c r="E55" t="s">
        <v>79</v>
      </c>
      <c r="F55" s="13">
        <v>0</v>
      </c>
      <c r="G55" s="2">
        <v>1.41</v>
      </c>
      <c r="H55" s="12">
        <f>G55*F55</f>
        <v>0</v>
      </c>
    </row>
  </sheetData>
  <conditionalFormatting sqref="B2">
    <cfRule type="cellIs" dxfId="2" priority="1" operator="equal">
      <formula>"yes"</formula>
    </cfRule>
    <cfRule type="containsText" dxfId="1" priority="2" operator="containsText" text="alternate">
      <formula>NOT(ISERROR(SEARCH("alternate",B2)))</formula>
    </cfRule>
    <cfRule type="containsText" dxfId="0" priority="3" operator="containsText" text="main">
      <formula>NOT(ISERROR(SEARCH("main",B2)))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G18" sqref="G18"/>
    </sheetView>
  </sheetViews>
  <sheetFormatPr defaultColWidth="8.81640625" defaultRowHeight="14.5" x14ac:dyDescent="0.35"/>
  <sheetData>
    <row r="1" spans="1:9" x14ac:dyDescent="0.35">
      <c r="A1" t="s">
        <v>24</v>
      </c>
    </row>
    <row r="4" spans="1:9" x14ac:dyDescent="0.35">
      <c r="B4" t="s">
        <v>25</v>
      </c>
      <c r="C4" t="s">
        <v>26</v>
      </c>
      <c r="D4" t="s">
        <v>27</v>
      </c>
      <c r="E4" t="s">
        <v>28</v>
      </c>
    </row>
    <row r="5" spans="1:9" x14ac:dyDescent="0.35">
      <c r="B5" t="s">
        <v>29</v>
      </c>
      <c r="C5" t="s">
        <v>30</v>
      </c>
      <c r="D5" t="s">
        <v>31</v>
      </c>
      <c r="E5" t="s">
        <v>32</v>
      </c>
      <c r="F5" s="4" t="s">
        <v>33</v>
      </c>
    </row>
    <row r="6" spans="1:9" x14ac:dyDescent="0.35">
      <c r="B6">
        <v>5.5</v>
      </c>
      <c r="C6">
        <v>0.5</v>
      </c>
      <c r="D6">
        <v>0</v>
      </c>
      <c r="E6">
        <v>0</v>
      </c>
      <c r="F6" s="4">
        <f t="shared" ref="F6:F11" si="0">((B6+C6+D6)*(B6+C6+E6))/(B6+B6+C6+C6+D6+E6)</f>
        <v>3</v>
      </c>
    </row>
    <row r="7" spans="1:9" x14ac:dyDescent="0.35">
      <c r="B7">
        <v>5.5</v>
      </c>
      <c r="C7">
        <v>0.5</v>
      </c>
      <c r="D7">
        <v>10</v>
      </c>
      <c r="E7">
        <v>13</v>
      </c>
      <c r="F7" s="4">
        <f t="shared" si="0"/>
        <v>8.6857142857142851</v>
      </c>
    </row>
    <row r="8" spans="1:9" x14ac:dyDescent="0.35">
      <c r="B8">
        <v>5.5</v>
      </c>
      <c r="C8">
        <v>0.5</v>
      </c>
      <c r="D8">
        <v>10</v>
      </c>
      <c r="E8">
        <v>13</v>
      </c>
      <c r="F8" s="4">
        <f t="shared" si="0"/>
        <v>8.6857142857142851</v>
      </c>
    </row>
    <row r="9" spans="1:9" x14ac:dyDescent="0.35">
      <c r="B9">
        <v>5.5</v>
      </c>
      <c r="C9">
        <v>0.5</v>
      </c>
      <c r="D9">
        <v>12</v>
      </c>
      <c r="E9">
        <v>12</v>
      </c>
      <c r="F9" s="4">
        <f t="shared" si="0"/>
        <v>9</v>
      </c>
    </row>
    <row r="10" spans="1:9" x14ac:dyDescent="0.35">
      <c r="B10">
        <v>5.5</v>
      </c>
      <c r="C10">
        <v>0.5</v>
      </c>
      <c r="D10">
        <v>16</v>
      </c>
      <c r="E10">
        <v>16</v>
      </c>
      <c r="F10" s="4">
        <f t="shared" si="0"/>
        <v>11</v>
      </c>
    </row>
    <row r="11" spans="1:9" x14ac:dyDescent="0.35">
      <c r="B11">
        <v>5.5</v>
      </c>
      <c r="C11">
        <v>0.5</v>
      </c>
      <c r="D11">
        <v>22</v>
      </c>
      <c r="E11">
        <v>22</v>
      </c>
      <c r="F11" s="4">
        <f t="shared" si="0"/>
        <v>14</v>
      </c>
    </row>
    <row r="15" spans="1:9" x14ac:dyDescent="0.35">
      <c r="A15" t="s">
        <v>132</v>
      </c>
    </row>
    <row r="16" spans="1:9" x14ac:dyDescent="0.35">
      <c r="B16" t="s">
        <v>29</v>
      </c>
      <c r="C16" t="s">
        <v>128</v>
      </c>
      <c r="D16" t="s">
        <v>129</v>
      </c>
      <c r="E16" t="s">
        <v>130</v>
      </c>
      <c r="F16" t="s">
        <v>145</v>
      </c>
      <c r="G16" t="s">
        <v>33</v>
      </c>
      <c r="I16" t="s">
        <v>140</v>
      </c>
    </row>
    <row r="17" spans="2:9" x14ac:dyDescent="0.35">
      <c r="B17" s="4">
        <v>9</v>
      </c>
      <c r="C17">
        <v>0.5</v>
      </c>
      <c r="D17">
        <v>1</v>
      </c>
      <c r="E17">
        <v>1</v>
      </c>
      <c r="F17">
        <v>3</v>
      </c>
      <c r="G17" s="4">
        <f>((D17*E17)/(D17+E17))+C17</f>
        <v>1</v>
      </c>
      <c r="I17">
        <f t="shared" ref="I17:I22" si="1">(2*B17)-(2*C17)</f>
        <v>17</v>
      </c>
    </row>
    <row r="18" spans="2:9" x14ac:dyDescent="0.35">
      <c r="B18" s="4">
        <v>9</v>
      </c>
      <c r="C18">
        <v>0.5</v>
      </c>
      <c r="D18">
        <v>16</v>
      </c>
      <c r="E18">
        <v>16</v>
      </c>
      <c r="F18">
        <v>3</v>
      </c>
      <c r="G18" s="4">
        <f>((D18*E18)/(D18+E18))+C18</f>
        <v>8.5</v>
      </c>
      <c r="I18">
        <f t="shared" si="1"/>
        <v>17</v>
      </c>
    </row>
    <row r="19" spans="2:9" x14ac:dyDescent="0.35">
      <c r="B19" s="4">
        <v>9</v>
      </c>
      <c r="C19">
        <v>0.5</v>
      </c>
      <c r="D19">
        <v>14</v>
      </c>
      <c r="E19">
        <v>14</v>
      </c>
      <c r="F19">
        <v>3</v>
      </c>
      <c r="G19" s="4">
        <f>(((D19+F19)*(E19+F19)/(D19+E19+(2*F19)))+C19)</f>
        <v>9</v>
      </c>
      <c r="I19">
        <f t="shared" si="1"/>
        <v>17</v>
      </c>
    </row>
    <row r="20" spans="2:9" x14ac:dyDescent="0.35">
      <c r="B20">
        <v>9</v>
      </c>
      <c r="C20">
        <v>1</v>
      </c>
      <c r="D20">
        <v>13</v>
      </c>
      <c r="E20">
        <v>13</v>
      </c>
      <c r="F20">
        <v>3</v>
      </c>
      <c r="G20" s="4">
        <f t="shared" ref="G20:G25" si="2">(((D20+F20)*(E20+F20)/(D20+E20+(2*F20)))+C20)</f>
        <v>9</v>
      </c>
      <c r="I20">
        <f t="shared" si="1"/>
        <v>16</v>
      </c>
    </row>
    <row r="21" spans="2:9" x14ac:dyDescent="0.35">
      <c r="B21">
        <v>9</v>
      </c>
      <c r="C21">
        <v>1.5</v>
      </c>
      <c r="D21">
        <v>12</v>
      </c>
      <c r="E21">
        <v>12</v>
      </c>
      <c r="F21">
        <v>3</v>
      </c>
      <c r="G21" s="4">
        <f t="shared" si="2"/>
        <v>9</v>
      </c>
      <c r="I21">
        <f t="shared" si="1"/>
        <v>15</v>
      </c>
    </row>
    <row r="22" spans="2:9" x14ac:dyDescent="0.35">
      <c r="B22">
        <v>9</v>
      </c>
      <c r="C22">
        <v>3</v>
      </c>
      <c r="D22">
        <v>9</v>
      </c>
      <c r="E22">
        <v>9</v>
      </c>
      <c r="F22">
        <v>3</v>
      </c>
      <c r="G22" s="4">
        <f t="shared" si="2"/>
        <v>9</v>
      </c>
      <c r="I22">
        <f t="shared" si="1"/>
        <v>12</v>
      </c>
    </row>
    <row r="23" spans="2:9" x14ac:dyDescent="0.35">
      <c r="B23">
        <v>9</v>
      </c>
      <c r="C23">
        <v>4</v>
      </c>
      <c r="D23">
        <v>7</v>
      </c>
      <c r="E23">
        <v>7</v>
      </c>
      <c r="F23">
        <v>3</v>
      </c>
      <c r="G23" s="4">
        <f t="shared" si="2"/>
        <v>9</v>
      </c>
      <c r="I23">
        <f t="shared" ref="I23:I25" si="3">(2*B23)-(2*C23)</f>
        <v>10</v>
      </c>
    </row>
    <row r="24" spans="2:9" x14ac:dyDescent="0.35">
      <c r="B24">
        <v>9</v>
      </c>
      <c r="C24">
        <v>5</v>
      </c>
      <c r="D24">
        <v>5</v>
      </c>
      <c r="E24">
        <v>5</v>
      </c>
      <c r="F24">
        <v>3</v>
      </c>
      <c r="G24" s="4">
        <f t="shared" si="2"/>
        <v>9</v>
      </c>
      <c r="I24">
        <f t="shared" si="3"/>
        <v>8</v>
      </c>
    </row>
    <row r="25" spans="2:9" x14ac:dyDescent="0.35">
      <c r="B25">
        <v>9</v>
      </c>
      <c r="C25">
        <v>6</v>
      </c>
      <c r="D25">
        <v>3</v>
      </c>
      <c r="E25">
        <v>3</v>
      </c>
      <c r="F25">
        <v>3</v>
      </c>
      <c r="G25" s="4">
        <f t="shared" si="2"/>
        <v>9</v>
      </c>
      <c r="I25">
        <f t="shared" si="3"/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5"/>
  <sheetViews>
    <sheetView workbookViewId="0">
      <selection activeCell="G10" sqref="G10"/>
    </sheetView>
  </sheetViews>
  <sheetFormatPr defaultColWidth="8.81640625" defaultRowHeight="14.5" x14ac:dyDescent="0.35"/>
  <sheetData>
    <row r="1" spans="2:6" x14ac:dyDescent="0.35"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2:6" x14ac:dyDescent="0.35">
      <c r="B2">
        <v>32768</v>
      </c>
      <c r="C2">
        <v>32</v>
      </c>
      <c r="D2">
        <f t="shared" ref="D2:D12" si="0">B2/C2</f>
        <v>1024</v>
      </c>
      <c r="E2">
        <v>512</v>
      </c>
      <c r="F2">
        <f t="shared" ref="F2:F12" si="1">D2/E2</f>
        <v>2</v>
      </c>
    </row>
    <row r="3" spans="2:6" x14ac:dyDescent="0.35">
      <c r="B3">
        <v>32768</v>
      </c>
      <c r="C3">
        <v>32</v>
      </c>
      <c r="D3">
        <f t="shared" si="0"/>
        <v>1024</v>
      </c>
      <c r="E3">
        <v>256</v>
      </c>
      <c r="F3">
        <f t="shared" si="1"/>
        <v>4</v>
      </c>
    </row>
    <row r="4" spans="2:6" x14ac:dyDescent="0.35">
      <c r="B4">
        <v>32768</v>
      </c>
      <c r="C4">
        <v>32</v>
      </c>
      <c r="D4">
        <f t="shared" si="0"/>
        <v>1024</v>
      </c>
      <c r="E4">
        <v>128</v>
      </c>
      <c r="F4">
        <f t="shared" si="1"/>
        <v>8</v>
      </c>
    </row>
    <row r="5" spans="2:6" x14ac:dyDescent="0.35">
      <c r="B5">
        <v>32768</v>
      </c>
      <c r="C5">
        <v>32</v>
      </c>
      <c r="D5">
        <f t="shared" si="0"/>
        <v>1024</v>
      </c>
      <c r="E5">
        <v>64</v>
      </c>
      <c r="F5">
        <f t="shared" si="1"/>
        <v>16</v>
      </c>
    </row>
    <row r="6" spans="2:6" x14ac:dyDescent="0.35">
      <c r="B6">
        <v>32768</v>
      </c>
      <c r="C6">
        <v>32</v>
      </c>
      <c r="D6">
        <f t="shared" si="0"/>
        <v>1024</v>
      </c>
      <c r="E6">
        <v>32</v>
      </c>
      <c r="F6">
        <f t="shared" si="1"/>
        <v>32</v>
      </c>
    </row>
    <row r="7" spans="2:6" x14ac:dyDescent="0.35">
      <c r="B7">
        <v>32768</v>
      </c>
      <c r="C7">
        <v>4</v>
      </c>
      <c r="D7">
        <f t="shared" si="0"/>
        <v>8192</v>
      </c>
      <c r="E7">
        <v>4096</v>
      </c>
      <c r="F7">
        <f t="shared" si="1"/>
        <v>2</v>
      </c>
    </row>
    <row r="8" spans="2:6" x14ac:dyDescent="0.35">
      <c r="B8">
        <v>32768</v>
      </c>
      <c r="C8">
        <v>4</v>
      </c>
      <c r="D8">
        <f t="shared" si="0"/>
        <v>8192</v>
      </c>
      <c r="E8">
        <v>2048</v>
      </c>
      <c r="F8">
        <f t="shared" si="1"/>
        <v>4</v>
      </c>
    </row>
    <row r="9" spans="2:6" x14ac:dyDescent="0.35">
      <c r="B9">
        <v>32768</v>
      </c>
      <c r="C9">
        <v>4</v>
      </c>
      <c r="D9">
        <f t="shared" si="0"/>
        <v>8192</v>
      </c>
      <c r="E9">
        <v>1024</v>
      </c>
      <c r="F9">
        <f t="shared" si="1"/>
        <v>8</v>
      </c>
    </row>
    <row r="10" spans="2:6" x14ac:dyDescent="0.35">
      <c r="B10" s="18">
        <v>32768</v>
      </c>
      <c r="C10" s="18">
        <v>4</v>
      </c>
      <c r="D10" s="18">
        <f t="shared" si="0"/>
        <v>8192</v>
      </c>
      <c r="E10" s="18">
        <v>512</v>
      </c>
      <c r="F10" s="18">
        <f t="shared" si="1"/>
        <v>16</v>
      </c>
    </row>
    <row r="11" spans="2:6" x14ac:dyDescent="0.35">
      <c r="B11">
        <v>32768</v>
      </c>
      <c r="C11">
        <v>4</v>
      </c>
      <c r="D11">
        <f t="shared" si="0"/>
        <v>8192</v>
      </c>
      <c r="E11">
        <v>256</v>
      </c>
      <c r="F11">
        <f t="shared" si="1"/>
        <v>32</v>
      </c>
    </row>
    <row r="12" spans="2:6" x14ac:dyDescent="0.35">
      <c r="B12">
        <v>32768</v>
      </c>
      <c r="C12">
        <v>4</v>
      </c>
      <c r="D12">
        <f t="shared" si="0"/>
        <v>8192</v>
      </c>
      <c r="E12">
        <v>128</v>
      </c>
      <c r="F12">
        <f t="shared" si="1"/>
        <v>64</v>
      </c>
    </row>
    <row r="13" spans="2:6" x14ac:dyDescent="0.35">
      <c r="B13">
        <v>32768</v>
      </c>
      <c r="C13">
        <v>4</v>
      </c>
      <c r="D13">
        <f t="shared" ref="D13:D15" si="2">B13/C13</f>
        <v>8192</v>
      </c>
      <c r="E13">
        <v>64</v>
      </c>
      <c r="F13">
        <f t="shared" ref="F13:F15" si="3">D13/E13</f>
        <v>128</v>
      </c>
    </row>
    <row r="14" spans="2:6" x14ac:dyDescent="0.35">
      <c r="B14">
        <v>32768</v>
      </c>
      <c r="C14">
        <v>4</v>
      </c>
      <c r="D14">
        <f t="shared" si="2"/>
        <v>8192</v>
      </c>
      <c r="E14">
        <v>32</v>
      </c>
      <c r="F14">
        <f t="shared" si="3"/>
        <v>256</v>
      </c>
    </row>
    <row r="15" spans="2:6" x14ac:dyDescent="0.35">
      <c r="B15">
        <v>32768</v>
      </c>
      <c r="C15">
        <v>4</v>
      </c>
      <c r="D15">
        <f t="shared" si="2"/>
        <v>8192</v>
      </c>
      <c r="E15">
        <v>16</v>
      </c>
      <c r="F15">
        <f t="shared" si="3"/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RevCDEF</vt:lpstr>
      <vt:lpstr>Prototype_RevB</vt:lpstr>
      <vt:lpstr>Crystal_specs</vt:lpstr>
      <vt:lpstr>RTC_prescaler_calcs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Miller</cp:lastModifiedBy>
  <dcterms:created xsi:type="dcterms:W3CDTF">2021-02-04T06:07:36Z</dcterms:created>
  <dcterms:modified xsi:type="dcterms:W3CDTF">2025-05-29T06:28:45Z</dcterms:modified>
</cp:coreProperties>
</file>